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enata_goncalves/Library/Mobile Documents/com~apple~CloudDocs/PostDoc Gokhan lab/lab meetings/Site IQ and obesity /To submit/Nature/To submit Nature/Revised version/Aceptance/Supp Info - 1/"/>
    </mc:Choice>
  </mc:AlternateContent>
  <xr:revisionPtr revIDLastSave="0" documentId="8_{714678C6-DF69-1841-8480-11B79C304F5B}" xr6:coauthVersionLast="47" xr6:coauthVersionMax="47" xr10:uidLastSave="{00000000-0000-0000-0000-000000000000}"/>
  <bookViews>
    <workbookView xWindow="0" yWindow="760" windowWidth="28800" windowHeight="15860" xr2:uid="{00000000-000D-0000-FFFF-FFFF00000000}"/>
  </bookViews>
  <sheets>
    <sheet name="CoQ9 and CoQ10 enrichment" sheetId="7" r:id="rId1"/>
    <sheet name="correl cholest and CoQ head" sheetId="8" r:id="rId2"/>
    <sheet name="Q9_oxidized" sheetId="4" r:id="rId3"/>
    <sheet name="Q9_oxidized tail only" sheetId="13" r:id="rId4"/>
    <sheet name="Q9_oxidized Head only" sheetId="12" r:id="rId5"/>
    <sheet name="Q9_reduced" sheetId="2" r:id="rId6"/>
    <sheet name="Q9_reduced Head only" sheetId="10" r:id="rId7"/>
    <sheet name="Q9_reduced tail only" sheetId="9" r:id="rId8"/>
    <sheet name="Q10_reduced" sheetId="1" r:id="rId9"/>
    <sheet name="Q10_reduced Tail only" sheetId="16" r:id="rId10"/>
    <sheet name="Q10_reduced Head only" sheetId="15" r:id="rId11"/>
    <sheet name="water enrichment" sheetId="5" r:id="rId12"/>
    <sheet name="Water STD curve" sheetId="6" r:id="rId13"/>
  </sheets>
  <externalReferences>
    <externalReference r:id="rId14"/>
  </externalReferences>
  <definedNames>
    <definedName name="acetone" localSheetId="11">#REF!</definedName>
    <definedName name="acetone" localSheetId="12">'Water STD curve'!$W$35:$Z$38</definedName>
    <definedName name="acetone">#REF!</definedName>
    <definedName name="acetoneP">[1]Water_P!$V$36:$Y$39</definedName>
    <definedName name="acetoneQ">[1]Water_Q!$V$36:$Y$39</definedName>
    <definedName name="acetoneR">[1]Water_R!$V$36:$Y$39</definedName>
    <definedName name="acetoneS">[1]Water_S!$V$36:$Y$39</definedName>
    <definedName name="acetoneT">[1]Water_T!$V$36:$Y$39</definedName>
    <definedName name="inverse_matrix" localSheetId="9">'Q10_reduced Tail only'!$B$233:$E$236</definedName>
    <definedName name="inverse_matrix">'Q10_reduced Head only'!$B$233:$E$236</definedName>
    <definedName name="Palm" localSheetId="11">#REF!</definedName>
    <definedName name="Palm">#REF!</definedName>
    <definedName name="Q10_matrix">Q10_reduced!$B$165:$K$174</definedName>
    <definedName name="Q9_matrix" localSheetId="10">'Q10_reduced Head only'!$B$218:$P$232</definedName>
    <definedName name="Q9_matrix" localSheetId="9">'Q10_reduced Tail only'!$B$218:$P$232</definedName>
    <definedName name="Q9_matrix" localSheetId="2">Q9_oxidized!$B$233:$P$247</definedName>
    <definedName name="Q9_matrix" localSheetId="4">'Q9_oxidized Head only'!$B$218:$P$232</definedName>
    <definedName name="Q9_matrix" localSheetId="3">'Q9_oxidized tail only'!$B$218:$P$232</definedName>
    <definedName name="Q9_matrix" localSheetId="6">'Q9_reduced Head only'!$B$218:$P$232</definedName>
    <definedName name="Q9_matrix" localSheetId="7">'Q9_reduced tail only'!$B$218:$P$232</definedName>
    <definedName name="Q9_matrix">Q9_reduced!$B$218:$P$232</definedName>
    <definedName name="Q9_red_T" localSheetId="10">'Q10_reduced Head only'!$B$233:$F$237</definedName>
    <definedName name="Q9_red_T" localSheetId="9">'Q10_reduced Tail only'!$B$233:$F$237</definedName>
    <definedName name="Q9_red_T" localSheetId="4">'Q9_oxidized Head only'!$B$233:$F$237</definedName>
    <definedName name="Q9_red_T" localSheetId="3">'Q9_oxidized tail only'!$B$233:$F$237</definedName>
    <definedName name="Q9_red_T" localSheetId="6">'Q9_reduced Head only'!$B$218:$F$222</definedName>
    <definedName name="Q9_red_T">'Q9_reduced tail only'!$B$218:$F$222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" i="7" l="1"/>
  <c r="Q7" i="7" s="1"/>
  <c r="O8" i="7"/>
  <c r="Q8" i="7" s="1"/>
  <c r="O9" i="7"/>
  <c r="Q9" i="7" s="1"/>
  <c r="O10" i="7"/>
  <c r="Q10" i="7" s="1"/>
  <c r="O11" i="7"/>
  <c r="Q11" i="7" s="1"/>
  <c r="O27" i="7"/>
  <c r="Q27" i="7" s="1"/>
  <c r="O28" i="7"/>
  <c r="Q28" i="7" s="1"/>
  <c r="O29" i="7"/>
  <c r="Q29" i="7" s="1"/>
  <c r="O30" i="7"/>
  <c r="Q30" i="7" s="1"/>
  <c r="O31" i="7"/>
  <c r="Q31" i="7" s="1"/>
  <c r="O32" i="7"/>
  <c r="Q32" i="7" s="1"/>
  <c r="O34" i="7"/>
  <c r="O35" i="7"/>
  <c r="Q35" i="7" s="1"/>
  <c r="O36" i="7"/>
  <c r="Q36" i="7" s="1"/>
  <c r="O37" i="7"/>
  <c r="Q37" i="7" s="1"/>
  <c r="O38" i="7"/>
  <c r="Q38" i="7" s="1"/>
  <c r="O39" i="7"/>
  <c r="Q39" i="7" s="1"/>
  <c r="O40" i="7"/>
  <c r="Q40" i="7" s="1"/>
  <c r="H27" i="7"/>
  <c r="I27" i="7"/>
  <c r="J27" i="7"/>
  <c r="M27" i="7"/>
  <c r="H28" i="7"/>
  <c r="I28" i="7"/>
  <c r="J28" i="7"/>
  <c r="M28" i="7"/>
  <c r="H29" i="7"/>
  <c r="I29" i="7"/>
  <c r="J29" i="7"/>
  <c r="M29" i="7"/>
  <c r="H30" i="7"/>
  <c r="I30" i="7"/>
  <c r="J30" i="7"/>
  <c r="M30" i="7"/>
  <c r="H31" i="7"/>
  <c r="I31" i="7"/>
  <c r="J31" i="7"/>
  <c r="M31" i="7"/>
  <c r="H32" i="7"/>
  <c r="I32" i="7"/>
  <c r="J32" i="7"/>
  <c r="M32" i="7"/>
  <c r="H35" i="7"/>
  <c r="I35" i="7"/>
  <c r="J35" i="7"/>
  <c r="M35" i="7"/>
  <c r="H36" i="7"/>
  <c r="I36" i="7"/>
  <c r="J36" i="7"/>
  <c r="M36" i="7"/>
  <c r="H37" i="7"/>
  <c r="I37" i="7"/>
  <c r="J37" i="7"/>
  <c r="M37" i="7"/>
  <c r="H38" i="7"/>
  <c r="I38" i="7"/>
  <c r="J38" i="7"/>
  <c r="M38" i="7"/>
  <c r="H39" i="7"/>
  <c r="I39" i="7"/>
  <c r="J39" i="7"/>
  <c r="M39" i="7"/>
  <c r="H40" i="7"/>
  <c r="I40" i="7"/>
  <c r="J40" i="7"/>
  <c r="M40" i="7"/>
  <c r="I26" i="7"/>
  <c r="J26" i="7"/>
  <c r="M26" i="7"/>
  <c r="H26" i="7"/>
  <c r="A35" i="7"/>
  <c r="B35" i="7"/>
  <c r="C35" i="7"/>
  <c r="D35" i="7"/>
  <c r="F35" i="7"/>
  <c r="A36" i="7"/>
  <c r="B36" i="7"/>
  <c r="C36" i="7"/>
  <c r="D36" i="7"/>
  <c r="F36" i="7"/>
  <c r="A37" i="7"/>
  <c r="B37" i="7"/>
  <c r="C37" i="7"/>
  <c r="D37" i="7"/>
  <c r="F37" i="7"/>
  <c r="A38" i="7"/>
  <c r="B38" i="7"/>
  <c r="C38" i="7"/>
  <c r="D38" i="7"/>
  <c r="F38" i="7"/>
  <c r="A39" i="7"/>
  <c r="B39" i="7"/>
  <c r="C39" i="7"/>
  <c r="D39" i="7"/>
  <c r="F39" i="7"/>
  <c r="A40" i="7"/>
  <c r="B40" i="7"/>
  <c r="C40" i="7"/>
  <c r="D40" i="7"/>
  <c r="F40" i="7"/>
  <c r="A27" i="7"/>
  <c r="B27" i="7"/>
  <c r="C27" i="7"/>
  <c r="D27" i="7"/>
  <c r="F27" i="7"/>
  <c r="A28" i="7"/>
  <c r="B28" i="7"/>
  <c r="C28" i="7"/>
  <c r="D28" i="7"/>
  <c r="F28" i="7"/>
  <c r="A29" i="7"/>
  <c r="B29" i="7"/>
  <c r="C29" i="7"/>
  <c r="D29" i="7"/>
  <c r="F29" i="7"/>
  <c r="A30" i="7"/>
  <c r="B30" i="7"/>
  <c r="C30" i="7"/>
  <c r="D30" i="7"/>
  <c r="F30" i="7"/>
  <c r="A31" i="7"/>
  <c r="B31" i="7"/>
  <c r="C31" i="7"/>
  <c r="D31" i="7"/>
  <c r="F31" i="7"/>
  <c r="A32" i="7"/>
  <c r="B32" i="7"/>
  <c r="C32" i="7"/>
  <c r="D32" i="7"/>
  <c r="F32" i="7"/>
  <c r="B26" i="7"/>
  <c r="C26" i="7"/>
  <c r="D26" i="7"/>
  <c r="F26" i="7"/>
  <c r="A26" i="7"/>
  <c r="BQ38" i="16"/>
  <c r="G21" i="12"/>
  <c r="F21" i="12"/>
  <c r="E21" i="12"/>
  <c r="D21" i="12"/>
  <c r="G20" i="12"/>
  <c r="F20" i="12"/>
  <c r="E20" i="12"/>
  <c r="D20" i="12"/>
  <c r="D15" i="15"/>
  <c r="E124" i="16"/>
  <c r="G4" i="16"/>
  <c r="F4" i="16"/>
  <c r="E4" i="16"/>
  <c r="D4" i="16"/>
  <c r="G19" i="16"/>
  <c r="F19" i="16"/>
  <c r="E19" i="16"/>
  <c r="D19" i="16"/>
  <c r="G34" i="16"/>
  <c r="F34" i="16"/>
  <c r="E34" i="16"/>
  <c r="D34" i="16"/>
  <c r="D19" i="12"/>
  <c r="E19" i="12"/>
  <c r="F19" i="12"/>
  <c r="G19" i="12"/>
  <c r="H19" i="12"/>
  <c r="G34" i="15"/>
  <c r="F34" i="15"/>
  <c r="E34" i="15"/>
  <c r="D34" i="15"/>
  <c r="G4" i="15"/>
  <c r="F4" i="15"/>
  <c r="E4" i="15"/>
  <c r="D4" i="15"/>
  <c r="G19" i="15"/>
  <c r="F19" i="15"/>
  <c r="E19" i="15"/>
  <c r="D19" i="15"/>
  <c r="G49" i="15"/>
  <c r="F49" i="15"/>
  <c r="E49" i="15"/>
  <c r="D30" i="15"/>
  <c r="D45" i="15"/>
  <c r="D49" i="15"/>
  <c r="D15" i="16"/>
  <c r="S32" i="7" l="1"/>
  <c r="S33" i="7"/>
  <c r="G154" i="16"/>
  <c r="F154" i="16"/>
  <c r="E154" i="16"/>
  <c r="D154" i="16"/>
  <c r="C44" i="16"/>
  <c r="C29" i="16"/>
  <c r="S35" i="7" l="1"/>
  <c r="AK19" i="2"/>
  <c r="BL33" i="9"/>
  <c r="BK33" i="10"/>
  <c r="BK33" i="13"/>
  <c r="O5" i="7"/>
  <c r="I5" i="7"/>
  <c r="J5" i="7"/>
  <c r="M5" i="7"/>
  <c r="H6" i="7"/>
  <c r="H7" i="7"/>
  <c r="H8" i="7"/>
  <c r="H9" i="7"/>
  <c r="H10" i="7"/>
  <c r="H11" i="7"/>
  <c r="H13" i="7"/>
  <c r="H14" i="7"/>
  <c r="H15" i="7"/>
  <c r="H16" i="7"/>
  <c r="H17" i="7"/>
  <c r="H18" i="7"/>
  <c r="H5" i="7"/>
  <c r="B5" i="7"/>
  <c r="C5" i="7"/>
  <c r="D5" i="7"/>
  <c r="E5" i="7"/>
  <c r="A18" i="7"/>
  <c r="A6" i="7"/>
  <c r="A7" i="7"/>
  <c r="A8" i="7"/>
  <c r="A9" i="7"/>
  <c r="A10" i="7"/>
  <c r="A11" i="7"/>
  <c r="A13" i="7"/>
  <c r="A14" i="7"/>
  <c r="A15" i="7"/>
  <c r="A16" i="7"/>
  <c r="A17" i="7"/>
  <c r="A5" i="7"/>
  <c r="CK17" i="10"/>
  <c r="CJ17" i="10"/>
  <c r="CI17" i="10"/>
  <c r="CH17" i="10"/>
  <c r="CG17" i="10"/>
  <c r="CF17" i="10"/>
  <c r="CE17" i="10"/>
  <c r="CD17" i="10"/>
  <c r="CC17" i="10"/>
  <c r="CB17" i="10"/>
  <c r="CA17" i="10"/>
  <c r="BZ17" i="10"/>
  <c r="BY17" i="10"/>
  <c r="BX17" i="10"/>
  <c r="BW17" i="10"/>
  <c r="BV17" i="10"/>
  <c r="BU17" i="10"/>
  <c r="BT17" i="10"/>
  <c r="BS17" i="10"/>
  <c r="BR17" i="10"/>
  <c r="BQ17" i="10"/>
  <c r="BP17" i="10"/>
  <c r="BO17" i="10"/>
  <c r="BN17" i="10"/>
  <c r="CK16" i="10"/>
  <c r="CJ16" i="10"/>
  <c r="CI16" i="10"/>
  <c r="CH16" i="10"/>
  <c r="CG16" i="10"/>
  <c r="CF16" i="10"/>
  <c r="CE16" i="10"/>
  <c r="CD16" i="10"/>
  <c r="CC16" i="10"/>
  <c r="CB16" i="10"/>
  <c r="CA16" i="10"/>
  <c r="BZ16" i="10"/>
  <c r="BY16" i="10"/>
  <c r="BX16" i="10"/>
  <c r="BW16" i="10"/>
  <c r="BV16" i="10"/>
  <c r="BU16" i="10"/>
  <c r="BT16" i="10"/>
  <c r="BS16" i="10"/>
  <c r="BR16" i="10"/>
  <c r="BQ16" i="10"/>
  <c r="BP16" i="10"/>
  <c r="BO16" i="10"/>
  <c r="BN16" i="10"/>
  <c r="CK17" i="9"/>
  <c r="CJ17" i="9"/>
  <c r="CI17" i="9"/>
  <c r="CH17" i="9"/>
  <c r="CG17" i="9"/>
  <c r="CF17" i="9"/>
  <c r="CE17" i="9"/>
  <c r="CD17" i="9"/>
  <c r="CC17" i="9"/>
  <c r="CB17" i="9"/>
  <c r="CA17" i="9"/>
  <c r="BZ17" i="9"/>
  <c r="BY17" i="9"/>
  <c r="BX17" i="9"/>
  <c r="BW17" i="9"/>
  <c r="BV17" i="9"/>
  <c r="BU17" i="9"/>
  <c r="BT17" i="9"/>
  <c r="BS17" i="9"/>
  <c r="BR17" i="9"/>
  <c r="BQ17" i="9"/>
  <c r="BP17" i="9"/>
  <c r="BO17" i="9"/>
  <c r="BN17" i="9"/>
  <c r="CK16" i="9"/>
  <c r="CJ16" i="9"/>
  <c r="CI16" i="9"/>
  <c r="CH16" i="9"/>
  <c r="CG16" i="9"/>
  <c r="CF16" i="9"/>
  <c r="CE16" i="9"/>
  <c r="CD16" i="9"/>
  <c r="CC16" i="9"/>
  <c r="CB16" i="9"/>
  <c r="CA16" i="9"/>
  <c r="BZ16" i="9"/>
  <c r="BY16" i="9"/>
  <c r="BX16" i="9"/>
  <c r="BW16" i="9"/>
  <c r="BV16" i="9"/>
  <c r="BU16" i="9"/>
  <c r="BT16" i="9"/>
  <c r="BS16" i="9"/>
  <c r="BR16" i="9"/>
  <c r="BQ16" i="9"/>
  <c r="BP16" i="9"/>
  <c r="BO16" i="9"/>
  <c r="BN16" i="9"/>
  <c r="G199" i="16"/>
  <c r="F199" i="16"/>
  <c r="E199" i="16"/>
  <c r="D199" i="16"/>
  <c r="G184" i="16"/>
  <c r="F184" i="16"/>
  <c r="E184" i="16"/>
  <c r="D184" i="16"/>
  <c r="G169" i="16"/>
  <c r="F169" i="16"/>
  <c r="E169" i="16"/>
  <c r="D169" i="16"/>
  <c r="G139" i="16"/>
  <c r="F139" i="16"/>
  <c r="E139" i="16"/>
  <c r="D139" i="16"/>
  <c r="G124" i="16"/>
  <c r="F124" i="16"/>
  <c r="D124" i="16"/>
  <c r="G109" i="16"/>
  <c r="F109" i="16"/>
  <c r="E109" i="16"/>
  <c r="D109" i="16"/>
  <c r="G94" i="16"/>
  <c r="F94" i="16"/>
  <c r="E94" i="16"/>
  <c r="D94" i="16"/>
  <c r="G79" i="16"/>
  <c r="F79" i="16"/>
  <c r="E79" i="16"/>
  <c r="D79" i="16"/>
  <c r="G64" i="16"/>
  <c r="F64" i="16"/>
  <c r="E64" i="16"/>
  <c r="D64" i="16"/>
  <c r="G49" i="16"/>
  <c r="F49" i="16"/>
  <c r="E49" i="16"/>
  <c r="D49" i="16"/>
  <c r="G3" i="16"/>
  <c r="F3" i="16"/>
  <c r="V3" i="16" s="1"/>
  <c r="E3" i="16"/>
  <c r="F244" i="16"/>
  <c r="E244" i="16"/>
  <c r="D244" i="16"/>
  <c r="C244" i="16"/>
  <c r="B244" i="16"/>
  <c r="A244" i="16"/>
  <c r="F243" i="16"/>
  <c r="E243" i="16"/>
  <c r="D243" i="16"/>
  <c r="C243" i="16"/>
  <c r="B243" i="16"/>
  <c r="A243" i="16"/>
  <c r="F242" i="16"/>
  <c r="E242" i="16"/>
  <c r="D242" i="16"/>
  <c r="C242" i="16"/>
  <c r="B242" i="16"/>
  <c r="A242" i="16"/>
  <c r="F241" i="16"/>
  <c r="E241" i="16"/>
  <c r="D241" i="16"/>
  <c r="C241" i="16"/>
  <c r="B241" i="16"/>
  <c r="A241" i="16"/>
  <c r="F240" i="16"/>
  <c r="E240" i="16"/>
  <c r="D240" i="16"/>
  <c r="C240" i="16"/>
  <c r="B240" i="16"/>
  <c r="A240" i="16"/>
  <c r="F239" i="16"/>
  <c r="E239" i="16"/>
  <c r="D239" i="16"/>
  <c r="C239" i="16"/>
  <c r="B239" i="16"/>
  <c r="A239" i="16"/>
  <c r="E219" i="16"/>
  <c r="D218" i="16"/>
  <c r="C217" i="16"/>
  <c r="AI199" i="16"/>
  <c r="AI198" i="16"/>
  <c r="AI197" i="16"/>
  <c r="AI196" i="16"/>
  <c r="AI195" i="16"/>
  <c r="AI194" i="16"/>
  <c r="AI193" i="16"/>
  <c r="AI192" i="16"/>
  <c r="AI191" i="16"/>
  <c r="AI190" i="16"/>
  <c r="AI189" i="16"/>
  <c r="AI188" i="16"/>
  <c r="AI187" i="16"/>
  <c r="AI186" i="16"/>
  <c r="AI185" i="16"/>
  <c r="AI184" i="16"/>
  <c r="BF28" i="16" s="1"/>
  <c r="BF45" i="16" s="1"/>
  <c r="AI183" i="16"/>
  <c r="AI182" i="16"/>
  <c r="AI181" i="16"/>
  <c r="AI180" i="16"/>
  <c r="AI179" i="16"/>
  <c r="AI178" i="16"/>
  <c r="AI177" i="16"/>
  <c r="AI176" i="16"/>
  <c r="AI175" i="16"/>
  <c r="AI174" i="16"/>
  <c r="AI173" i="16"/>
  <c r="AI172" i="16"/>
  <c r="AI171" i="16"/>
  <c r="AI170" i="16"/>
  <c r="AI169" i="16"/>
  <c r="AI168" i="16"/>
  <c r="AI167" i="16"/>
  <c r="AI166" i="16"/>
  <c r="AI165" i="16"/>
  <c r="AI164" i="16"/>
  <c r="AI163" i="16"/>
  <c r="AI162" i="16"/>
  <c r="AI161" i="16"/>
  <c r="AI160" i="16"/>
  <c r="AI159" i="16"/>
  <c r="AI158" i="16"/>
  <c r="AI157" i="16"/>
  <c r="AI156" i="16"/>
  <c r="AI155" i="16"/>
  <c r="AI154" i="16"/>
  <c r="AI153" i="16"/>
  <c r="AI152" i="16"/>
  <c r="AI151" i="16"/>
  <c r="AI150" i="16"/>
  <c r="AI149" i="16"/>
  <c r="AI148" i="16"/>
  <c r="AI147" i="16"/>
  <c r="AI146" i="16"/>
  <c r="AI145" i="16"/>
  <c r="AI144" i="16"/>
  <c r="AI143" i="16"/>
  <c r="AI142" i="16"/>
  <c r="AI141" i="16"/>
  <c r="AI140" i="16"/>
  <c r="AI139" i="16"/>
  <c r="BF25" i="16" s="1"/>
  <c r="BF42" i="16" s="1"/>
  <c r="AI138" i="16"/>
  <c r="AI137" i="16"/>
  <c r="AI136" i="16"/>
  <c r="AI135" i="16"/>
  <c r="AI134" i="16"/>
  <c r="AI133" i="16"/>
  <c r="AI132" i="16"/>
  <c r="AI131" i="16"/>
  <c r="AI130" i="16"/>
  <c r="AI129" i="16"/>
  <c r="AI128" i="16"/>
  <c r="AI127" i="16"/>
  <c r="AI126" i="16"/>
  <c r="AI125" i="16"/>
  <c r="AI124" i="16"/>
  <c r="AI123" i="16"/>
  <c r="AI122" i="16"/>
  <c r="AI121" i="16"/>
  <c r="AI120" i="16"/>
  <c r="AI119" i="16"/>
  <c r="AI118" i="16"/>
  <c r="AI117" i="16"/>
  <c r="AI116" i="16"/>
  <c r="AI115" i="16"/>
  <c r="AI114" i="16"/>
  <c r="AI113" i="16"/>
  <c r="AI112" i="16"/>
  <c r="AI111" i="16"/>
  <c r="AI110" i="16"/>
  <c r="AI109" i="16"/>
  <c r="AI108" i="16"/>
  <c r="AI107" i="16"/>
  <c r="AI106" i="16"/>
  <c r="AI105" i="16"/>
  <c r="AI104" i="16"/>
  <c r="AI103" i="16"/>
  <c r="AI102" i="16"/>
  <c r="AI101" i="16"/>
  <c r="AI100" i="16"/>
  <c r="AI99" i="16"/>
  <c r="AI98" i="16"/>
  <c r="AI97" i="16"/>
  <c r="AI96" i="16"/>
  <c r="AI95" i="16"/>
  <c r="AI94" i="16"/>
  <c r="AI93" i="16"/>
  <c r="AI92" i="16"/>
  <c r="AI91" i="16"/>
  <c r="AI90" i="16"/>
  <c r="AI89" i="16"/>
  <c r="AI88" i="16"/>
  <c r="AI87" i="16"/>
  <c r="AI86" i="16"/>
  <c r="AI85" i="16"/>
  <c r="AI84" i="16"/>
  <c r="AI83" i="16"/>
  <c r="AI82" i="16"/>
  <c r="AI81" i="16"/>
  <c r="AI80" i="16"/>
  <c r="AI79" i="16"/>
  <c r="BF19" i="16" s="1"/>
  <c r="BF36" i="16" s="1"/>
  <c r="AI78" i="16"/>
  <c r="AI77" i="16"/>
  <c r="AI76" i="16"/>
  <c r="AI75" i="16"/>
  <c r="AI74" i="16"/>
  <c r="AI73" i="16"/>
  <c r="AI72" i="16"/>
  <c r="AI71" i="16"/>
  <c r="AI70" i="16"/>
  <c r="AI69" i="16"/>
  <c r="AI68" i="16"/>
  <c r="AI67" i="16"/>
  <c r="AI66" i="16"/>
  <c r="AI65" i="16"/>
  <c r="AI64" i="16"/>
  <c r="BF18" i="16" s="1"/>
  <c r="BF35" i="16" s="1"/>
  <c r="AI63" i="16"/>
  <c r="AI62" i="16"/>
  <c r="AI61" i="16"/>
  <c r="AI60" i="16"/>
  <c r="AI59" i="16"/>
  <c r="AI58" i="16"/>
  <c r="AI57" i="16"/>
  <c r="AI56" i="16"/>
  <c r="AI55" i="16"/>
  <c r="AI54" i="16"/>
  <c r="AI53" i="16"/>
  <c r="AI52" i="16"/>
  <c r="AI51" i="16"/>
  <c r="AI50" i="16"/>
  <c r="AI49" i="16"/>
  <c r="AI48" i="16"/>
  <c r="AI47" i="16"/>
  <c r="BF46" i="16"/>
  <c r="AI46" i="16"/>
  <c r="AI45" i="16"/>
  <c r="BF44" i="16"/>
  <c r="AI44" i="16"/>
  <c r="AI43" i="16"/>
  <c r="AI42" i="16"/>
  <c r="AI41" i="16"/>
  <c r="AI40" i="16"/>
  <c r="AI39" i="16"/>
  <c r="AI38" i="16"/>
  <c r="AI37" i="16"/>
  <c r="AI36" i="16"/>
  <c r="AI35" i="16"/>
  <c r="BF34" i="16"/>
  <c r="AI34" i="16"/>
  <c r="BF33" i="16"/>
  <c r="BF29" i="16"/>
  <c r="BF27" i="16"/>
  <c r="BF26" i="16"/>
  <c r="BF43" i="16" s="1"/>
  <c r="BF24" i="16"/>
  <c r="BF41" i="16" s="1"/>
  <c r="BF21" i="16"/>
  <c r="BF38" i="16" s="1"/>
  <c r="BF20" i="16"/>
  <c r="BF37" i="16" s="1"/>
  <c r="AI19" i="16"/>
  <c r="E216" i="16"/>
  <c r="BF17" i="16"/>
  <c r="BF16" i="16"/>
  <c r="BJ15" i="16"/>
  <c r="BJ32" i="16" s="1"/>
  <c r="AN3" i="16"/>
  <c r="AL3" i="16"/>
  <c r="BH15" i="16" s="1"/>
  <c r="BH32" i="16" s="1"/>
  <c r="AK3" i="16"/>
  <c r="BG15" i="16" s="1"/>
  <c r="BG32" i="16" s="1"/>
  <c r="AJ3" i="16"/>
  <c r="X3" i="16"/>
  <c r="U3" i="16"/>
  <c r="T3" i="16"/>
  <c r="AM3" i="16"/>
  <c r="BI15" i="16" s="1"/>
  <c r="BI32" i="16" s="1"/>
  <c r="F64" i="15"/>
  <c r="E64" i="15"/>
  <c r="E216" i="15"/>
  <c r="F244" i="15"/>
  <c r="E244" i="15"/>
  <c r="D244" i="15"/>
  <c r="C244" i="15"/>
  <c r="B244" i="15"/>
  <c r="A244" i="15"/>
  <c r="F243" i="15"/>
  <c r="E243" i="15"/>
  <c r="D243" i="15"/>
  <c r="C243" i="15"/>
  <c r="B243" i="15"/>
  <c r="A243" i="15"/>
  <c r="F242" i="15"/>
  <c r="E242" i="15"/>
  <c r="D242" i="15"/>
  <c r="C242" i="15"/>
  <c r="B242" i="15"/>
  <c r="A242" i="15"/>
  <c r="F241" i="15"/>
  <c r="E241" i="15"/>
  <c r="D241" i="15"/>
  <c r="C241" i="15"/>
  <c r="B241" i="15"/>
  <c r="A241" i="15"/>
  <c r="F240" i="15"/>
  <c r="E240" i="15"/>
  <c r="D240" i="15"/>
  <c r="C240" i="15"/>
  <c r="B240" i="15"/>
  <c r="A240" i="15"/>
  <c r="F239" i="15"/>
  <c r="E239" i="15"/>
  <c r="D239" i="15"/>
  <c r="C239" i="15"/>
  <c r="B239" i="15"/>
  <c r="A239" i="15"/>
  <c r="E219" i="15"/>
  <c r="D218" i="15"/>
  <c r="C217" i="15"/>
  <c r="AI199" i="15"/>
  <c r="G199" i="15"/>
  <c r="F199" i="15"/>
  <c r="E199" i="15"/>
  <c r="D199" i="15"/>
  <c r="AI198" i="15"/>
  <c r="AI197" i="15"/>
  <c r="AI196" i="15"/>
  <c r="AI195" i="15"/>
  <c r="AI194" i="15"/>
  <c r="AI193" i="15"/>
  <c r="AI192" i="15"/>
  <c r="AI191" i="15"/>
  <c r="AI190" i="15"/>
  <c r="AI189" i="15"/>
  <c r="AI188" i="15"/>
  <c r="AI187" i="15"/>
  <c r="AI186" i="15"/>
  <c r="AI185" i="15"/>
  <c r="AI184" i="15"/>
  <c r="G184" i="15"/>
  <c r="F184" i="15"/>
  <c r="E184" i="15"/>
  <c r="D184" i="15"/>
  <c r="AI183" i="15"/>
  <c r="AI182" i="15"/>
  <c r="AI181" i="15"/>
  <c r="AI180" i="15"/>
  <c r="AI179" i="15"/>
  <c r="AI178" i="15"/>
  <c r="AI177" i="15"/>
  <c r="AI176" i="15"/>
  <c r="AI175" i="15"/>
  <c r="AI174" i="15"/>
  <c r="AI173" i="15"/>
  <c r="AI172" i="15"/>
  <c r="AI171" i="15"/>
  <c r="AI170" i="15"/>
  <c r="AI169" i="15"/>
  <c r="BF27" i="15" s="1"/>
  <c r="BF44" i="15" s="1"/>
  <c r="G169" i="15"/>
  <c r="F169" i="15"/>
  <c r="E169" i="15"/>
  <c r="D169" i="15"/>
  <c r="AI168" i="15"/>
  <c r="AI167" i="15"/>
  <c r="AI166" i="15"/>
  <c r="AI165" i="15"/>
  <c r="AI164" i="15"/>
  <c r="AI163" i="15"/>
  <c r="AI162" i="15"/>
  <c r="AI161" i="15"/>
  <c r="AI160" i="15"/>
  <c r="AI159" i="15"/>
  <c r="AI158" i="15"/>
  <c r="AI157" i="15"/>
  <c r="AI156" i="15"/>
  <c r="AI155" i="15"/>
  <c r="AI154" i="15"/>
  <c r="G154" i="15"/>
  <c r="F154" i="15"/>
  <c r="E154" i="15"/>
  <c r="D154" i="15"/>
  <c r="AI153" i="15"/>
  <c r="AI152" i="15"/>
  <c r="AI151" i="15"/>
  <c r="AI150" i="15"/>
  <c r="AI149" i="15"/>
  <c r="AI148" i="15"/>
  <c r="AI147" i="15"/>
  <c r="AI146" i="15"/>
  <c r="AI145" i="15"/>
  <c r="AI144" i="15"/>
  <c r="AI143" i="15"/>
  <c r="AI142" i="15"/>
  <c r="AI141" i="15"/>
  <c r="AI140" i="15"/>
  <c r="AI139" i="15"/>
  <c r="G139" i="15"/>
  <c r="F139" i="15"/>
  <c r="E139" i="15"/>
  <c r="D139" i="15"/>
  <c r="AI138" i="15"/>
  <c r="AI137" i="15"/>
  <c r="AI136" i="15"/>
  <c r="AI135" i="15"/>
  <c r="AI134" i="15"/>
  <c r="AI133" i="15"/>
  <c r="AI132" i="15"/>
  <c r="AI131" i="15"/>
  <c r="AI130" i="15"/>
  <c r="AI129" i="15"/>
  <c r="AI128" i="15"/>
  <c r="AI127" i="15"/>
  <c r="AI126" i="15"/>
  <c r="AI125" i="15"/>
  <c r="AI124" i="15"/>
  <c r="BF24" i="15" s="1"/>
  <c r="BF41" i="15" s="1"/>
  <c r="G124" i="15"/>
  <c r="F124" i="15"/>
  <c r="E124" i="15"/>
  <c r="D124" i="15"/>
  <c r="AI123" i="15"/>
  <c r="AI122" i="15"/>
  <c r="AI121" i="15"/>
  <c r="AI120" i="15"/>
  <c r="AI119" i="15"/>
  <c r="AI118" i="15"/>
  <c r="AI117" i="15"/>
  <c r="AI116" i="15"/>
  <c r="AI115" i="15"/>
  <c r="AI114" i="15"/>
  <c r="AI113" i="15"/>
  <c r="AI112" i="15"/>
  <c r="AI111" i="15"/>
  <c r="AI110" i="15"/>
  <c r="AI109" i="15"/>
  <c r="G109" i="15"/>
  <c r="F109" i="15"/>
  <c r="E109" i="15"/>
  <c r="D109" i="15"/>
  <c r="AI108" i="15"/>
  <c r="AI107" i="15"/>
  <c r="AI106" i="15"/>
  <c r="AI105" i="15"/>
  <c r="AI104" i="15"/>
  <c r="AI103" i="15"/>
  <c r="AI102" i="15"/>
  <c r="AI101" i="15"/>
  <c r="AI100" i="15"/>
  <c r="AI99" i="15"/>
  <c r="AI98" i="15"/>
  <c r="AI97" i="15"/>
  <c r="AI96" i="15"/>
  <c r="AI95" i="15"/>
  <c r="AI94" i="15"/>
  <c r="BF20" i="15" s="1"/>
  <c r="BF37" i="15" s="1"/>
  <c r="G94" i="15"/>
  <c r="F94" i="15"/>
  <c r="E94" i="15"/>
  <c r="D94" i="15"/>
  <c r="AI93" i="15"/>
  <c r="AI92" i="15"/>
  <c r="AI91" i="15"/>
  <c r="AI90" i="15"/>
  <c r="AI89" i="15"/>
  <c r="AI88" i="15"/>
  <c r="AI87" i="15"/>
  <c r="AI86" i="15"/>
  <c r="AI85" i="15"/>
  <c r="AI84" i="15"/>
  <c r="AI83" i="15"/>
  <c r="AI82" i="15"/>
  <c r="AI81" i="15"/>
  <c r="AI80" i="15"/>
  <c r="AI79" i="15"/>
  <c r="BF19" i="15" s="1"/>
  <c r="BF36" i="15" s="1"/>
  <c r="G79" i="15"/>
  <c r="F79" i="15"/>
  <c r="E79" i="15"/>
  <c r="D79" i="15"/>
  <c r="AI78" i="15"/>
  <c r="AI77" i="15"/>
  <c r="AI76" i="15"/>
  <c r="AI75" i="15"/>
  <c r="AI74" i="15"/>
  <c r="AI73" i="15"/>
  <c r="AI72" i="15"/>
  <c r="AI71" i="15"/>
  <c r="AI70" i="15"/>
  <c r="AI69" i="15"/>
  <c r="AI68" i="15"/>
  <c r="AI67" i="15"/>
  <c r="AI66" i="15"/>
  <c r="AI65" i="15"/>
  <c r="AI64" i="15"/>
  <c r="G64" i="15"/>
  <c r="D64" i="15"/>
  <c r="AI63" i="15"/>
  <c r="AI62" i="15"/>
  <c r="AI61" i="15"/>
  <c r="AI60" i="15"/>
  <c r="AI59" i="15"/>
  <c r="AI58" i="15"/>
  <c r="AI57" i="15"/>
  <c r="AI56" i="15"/>
  <c r="AI55" i="15"/>
  <c r="AI54" i="15"/>
  <c r="AI53" i="15"/>
  <c r="AI52" i="15"/>
  <c r="AI51" i="15"/>
  <c r="AI50" i="15"/>
  <c r="AI49" i="15"/>
  <c r="BF17" i="15" s="1"/>
  <c r="BF34" i="15" s="1"/>
  <c r="AI48" i="15"/>
  <c r="AI47" i="15"/>
  <c r="AI46" i="15"/>
  <c r="AI45" i="15"/>
  <c r="AI44" i="15"/>
  <c r="AI43" i="15"/>
  <c r="AI42" i="15"/>
  <c r="AI41" i="15"/>
  <c r="AI40" i="15"/>
  <c r="AI39" i="15"/>
  <c r="AI38" i="15"/>
  <c r="AI37" i="15"/>
  <c r="AI36" i="15"/>
  <c r="BF35" i="15"/>
  <c r="AI35" i="15"/>
  <c r="AI34" i="15"/>
  <c r="BF16" i="15" s="1"/>
  <c r="BF33" i="15" s="1"/>
  <c r="BF29" i="15"/>
  <c r="BF46" i="15" s="1"/>
  <c r="BF28" i="15"/>
  <c r="BF45" i="15" s="1"/>
  <c r="BF26" i="15"/>
  <c r="BF43" i="15" s="1"/>
  <c r="BF25" i="15"/>
  <c r="BF42" i="15" s="1"/>
  <c r="BF21" i="15"/>
  <c r="BF38" i="15" s="1"/>
  <c r="AI19" i="15"/>
  <c r="BF13" i="15" s="1"/>
  <c r="BF18" i="15"/>
  <c r="BF12" i="15"/>
  <c r="C216" i="15"/>
  <c r="AJ3" i="15"/>
  <c r="T3" i="15"/>
  <c r="X3" i="15"/>
  <c r="G3" i="15"/>
  <c r="W3" i="15" s="1"/>
  <c r="F3" i="15"/>
  <c r="AL3" i="15" s="1"/>
  <c r="BH15" i="15" s="1"/>
  <c r="BH32" i="15" s="1"/>
  <c r="E3" i="15"/>
  <c r="AK3" i="15" s="1"/>
  <c r="BG15" i="15" s="1"/>
  <c r="BG32" i="15" s="1"/>
  <c r="H139" i="13"/>
  <c r="G139" i="13"/>
  <c r="F139" i="13"/>
  <c r="E139" i="13"/>
  <c r="C216" i="13"/>
  <c r="H199" i="13"/>
  <c r="G199" i="13"/>
  <c r="F199" i="13"/>
  <c r="E199" i="13"/>
  <c r="D199" i="13"/>
  <c r="H184" i="13"/>
  <c r="G184" i="13"/>
  <c r="F184" i="13"/>
  <c r="E184" i="13"/>
  <c r="D184" i="13"/>
  <c r="H169" i="13"/>
  <c r="G169" i="13"/>
  <c r="F169" i="13"/>
  <c r="E169" i="13"/>
  <c r="D169" i="13"/>
  <c r="H154" i="13"/>
  <c r="G154" i="13"/>
  <c r="F154" i="13"/>
  <c r="E154" i="13"/>
  <c r="D154" i="13"/>
  <c r="D139" i="13"/>
  <c r="H124" i="13"/>
  <c r="G124" i="13"/>
  <c r="F124" i="13"/>
  <c r="E124" i="13"/>
  <c r="D124" i="13"/>
  <c r="H109" i="13"/>
  <c r="G109" i="13"/>
  <c r="F109" i="13"/>
  <c r="E109" i="13"/>
  <c r="D109" i="13"/>
  <c r="H94" i="13"/>
  <c r="G94" i="13"/>
  <c r="F94" i="13"/>
  <c r="E94" i="13"/>
  <c r="D94" i="13"/>
  <c r="H79" i="13"/>
  <c r="G79" i="13"/>
  <c r="F79" i="13"/>
  <c r="E79" i="13"/>
  <c r="D79" i="13"/>
  <c r="H64" i="13"/>
  <c r="G64" i="13"/>
  <c r="F64" i="13"/>
  <c r="E64" i="13"/>
  <c r="D64" i="13"/>
  <c r="H49" i="13"/>
  <c r="G49" i="13"/>
  <c r="F49" i="13"/>
  <c r="E49" i="13"/>
  <c r="D49" i="13"/>
  <c r="H34" i="13"/>
  <c r="G34" i="13"/>
  <c r="F34" i="13"/>
  <c r="E34" i="13"/>
  <c r="D34" i="13"/>
  <c r="H19" i="13"/>
  <c r="G19" i="13"/>
  <c r="F19" i="13"/>
  <c r="E19" i="13"/>
  <c r="D19" i="13"/>
  <c r="H3" i="13"/>
  <c r="G3" i="13"/>
  <c r="F3" i="13"/>
  <c r="AL3" i="13" s="1"/>
  <c r="BH15" i="13" s="1"/>
  <c r="BH32" i="13" s="1"/>
  <c r="E3" i="13"/>
  <c r="F244" i="13"/>
  <c r="E244" i="13"/>
  <c r="D244" i="13"/>
  <c r="C244" i="13"/>
  <c r="B244" i="13"/>
  <c r="A244" i="13"/>
  <c r="F243" i="13"/>
  <c r="E243" i="13"/>
  <c r="D243" i="13"/>
  <c r="C243" i="13"/>
  <c r="B243" i="13"/>
  <c r="A243" i="13"/>
  <c r="F242" i="13"/>
  <c r="E242" i="13"/>
  <c r="D242" i="13"/>
  <c r="C242" i="13"/>
  <c r="B242" i="13"/>
  <c r="A242" i="13"/>
  <c r="F241" i="13"/>
  <c r="E241" i="13"/>
  <c r="D241" i="13"/>
  <c r="C241" i="13"/>
  <c r="B241" i="13"/>
  <c r="A241" i="13"/>
  <c r="F240" i="13"/>
  <c r="E240" i="13"/>
  <c r="D240" i="13"/>
  <c r="C240" i="13"/>
  <c r="B240" i="13"/>
  <c r="A240" i="13"/>
  <c r="F239" i="13"/>
  <c r="E239" i="13"/>
  <c r="D239" i="13"/>
  <c r="C239" i="13"/>
  <c r="B239" i="13"/>
  <c r="A239" i="13"/>
  <c r="F220" i="13"/>
  <c r="E219" i="13"/>
  <c r="D218" i="13"/>
  <c r="C217" i="13"/>
  <c r="F216" i="13"/>
  <c r="E216" i="13"/>
  <c r="F217" i="13" s="1"/>
  <c r="D216" i="13"/>
  <c r="AI199" i="13"/>
  <c r="AI198" i="13"/>
  <c r="AI197" i="13"/>
  <c r="AI196" i="13"/>
  <c r="AI195" i="13"/>
  <c r="AI194" i="13"/>
  <c r="AI193" i="13"/>
  <c r="AI192" i="13"/>
  <c r="AI191" i="13"/>
  <c r="AI190" i="13"/>
  <c r="AI189" i="13"/>
  <c r="AI188" i="13"/>
  <c r="AI187" i="13"/>
  <c r="AI186" i="13"/>
  <c r="AI185" i="13"/>
  <c r="AI184" i="13"/>
  <c r="BF27" i="13" s="1"/>
  <c r="BF45" i="13" s="1"/>
  <c r="AI183" i="13"/>
  <c r="AI182" i="13"/>
  <c r="AI181" i="13"/>
  <c r="AI180" i="13"/>
  <c r="AI179" i="13"/>
  <c r="AI178" i="13"/>
  <c r="AI177" i="13"/>
  <c r="AI176" i="13"/>
  <c r="AI175" i="13"/>
  <c r="AI174" i="13"/>
  <c r="AI173" i="13"/>
  <c r="AI172" i="13"/>
  <c r="AI171" i="13"/>
  <c r="AI170" i="13"/>
  <c r="AI169" i="13"/>
  <c r="AI168" i="13"/>
  <c r="AI167" i="13"/>
  <c r="AI166" i="13"/>
  <c r="AI165" i="13"/>
  <c r="AI164" i="13"/>
  <c r="AI163" i="13"/>
  <c r="AI162" i="13"/>
  <c r="AI161" i="13"/>
  <c r="AI160" i="13"/>
  <c r="AI159" i="13"/>
  <c r="AI158" i="13"/>
  <c r="AI157" i="13"/>
  <c r="AI156" i="13"/>
  <c r="AI155" i="13"/>
  <c r="AI154" i="13"/>
  <c r="AI153" i="13"/>
  <c r="AI152" i="13"/>
  <c r="AI151" i="13"/>
  <c r="AI150" i="13"/>
  <c r="AI149" i="13"/>
  <c r="AI148" i="13"/>
  <c r="AI147" i="13"/>
  <c r="AI146" i="13"/>
  <c r="AI145" i="13"/>
  <c r="AI144" i="13"/>
  <c r="AI143" i="13"/>
  <c r="AI142" i="13"/>
  <c r="AI141" i="13"/>
  <c r="AI140" i="13"/>
  <c r="AI139" i="13"/>
  <c r="BF24" i="13" s="1"/>
  <c r="BF42" i="13" s="1"/>
  <c r="AI138" i="13"/>
  <c r="AI137" i="13"/>
  <c r="AI136" i="13"/>
  <c r="AI135" i="13"/>
  <c r="AI134" i="13"/>
  <c r="AI133" i="13"/>
  <c r="AI132" i="13"/>
  <c r="AI131" i="13"/>
  <c r="AI130" i="13"/>
  <c r="AI129" i="13"/>
  <c r="AI128" i="13"/>
  <c r="AI127" i="13"/>
  <c r="AI126" i="13"/>
  <c r="AI125" i="13"/>
  <c r="AI124" i="13"/>
  <c r="AI123" i="13"/>
  <c r="AI122" i="13"/>
  <c r="AI121" i="13"/>
  <c r="AI120" i="13"/>
  <c r="AI119" i="13"/>
  <c r="AI118" i="13"/>
  <c r="AI117" i="13"/>
  <c r="AI116" i="13"/>
  <c r="AI115" i="13"/>
  <c r="AI114" i="13"/>
  <c r="AI113" i="13"/>
  <c r="AI112" i="13"/>
  <c r="AI111" i="13"/>
  <c r="AI110" i="13"/>
  <c r="AI109" i="13"/>
  <c r="AI108" i="13"/>
  <c r="AI107" i="13"/>
  <c r="AI106" i="13"/>
  <c r="AI105" i="13"/>
  <c r="AI104" i="13"/>
  <c r="AI103" i="13"/>
  <c r="AI102" i="13"/>
  <c r="AI101" i="13"/>
  <c r="AI100" i="13"/>
  <c r="AI99" i="13"/>
  <c r="AI98" i="13"/>
  <c r="AI97" i="13"/>
  <c r="AI96" i="13"/>
  <c r="AI95" i="13"/>
  <c r="AI94" i="13"/>
  <c r="BF20" i="13" s="1"/>
  <c r="BF37" i="13" s="1"/>
  <c r="AI93" i="13"/>
  <c r="AI92" i="13"/>
  <c r="AI91" i="13"/>
  <c r="AI90" i="13"/>
  <c r="AI89" i="13"/>
  <c r="AI88" i="13"/>
  <c r="AI87" i="13"/>
  <c r="AI86" i="13"/>
  <c r="AI85" i="13"/>
  <c r="AI84" i="13"/>
  <c r="AI83" i="13"/>
  <c r="AI82" i="13"/>
  <c r="AI81" i="13"/>
  <c r="AI80" i="13"/>
  <c r="AI79" i="13"/>
  <c r="BF19" i="13" s="1"/>
  <c r="BF36" i="13" s="1"/>
  <c r="AI78" i="13"/>
  <c r="AI77" i="13"/>
  <c r="AI76" i="13"/>
  <c r="AI75" i="13"/>
  <c r="AI74" i="13"/>
  <c r="AI73" i="13"/>
  <c r="AI72" i="13"/>
  <c r="AI71" i="13"/>
  <c r="AI70" i="13"/>
  <c r="AI69" i="13"/>
  <c r="AI68" i="13"/>
  <c r="AI67" i="13"/>
  <c r="AI66" i="13"/>
  <c r="AI65" i="13"/>
  <c r="AI64" i="13"/>
  <c r="AI63" i="13"/>
  <c r="AI62" i="13"/>
  <c r="AI61" i="13"/>
  <c r="AI60" i="13"/>
  <c r="AI59" i="13"/>
  <c r="AI58" i="13"/>
  <c r="AI57" i="13"/>
  <c r="AI56" i="13"/>
  <c r="AI55" i="13"/>
  <c r="AI54" i="13"/>
  <c r="AI53" i="13"/>
  <c r="AI52" i="13"/>
  <c r="AI51" i="13"/>
  <c r="AI50" i="13"/>
  <c r="AI49" i="13"/>
  <c r="BF17" i="13" s="1"/>
  <c r="BF34" i="13" s="1"/>
  <c r="AI48" i="13"/>
  <c r="AI47" i="13"/>
  <c r="BF46" i="13"/>
  <c r="AI46" i="13"/>
  <c r="AI45" i="13"/>
  <c r="BF44" i="13"/>
  <c r="AI44" i="13"/>
  <c r="AI43" i="13"/>
  <c r="AI42" i="13"/>
  <c r="AI41" i="13"/>
  <c r="AI40" i="13"/>
  <c r="AI39" i="13"/>
  <c r="AI38" i="13"/>
  <c r="AI37" i="13"/>
  <c r="AI36" i="13"/>
  <c r="BF35" i="13"/>
  <c r="AI35" i="13"/>
  <c r="AI34" i="13"/>
  <c r="BF33" i="13"/>
  <c r="BF28" i="13"/>
  <c r="BF26" i="13"/>
  <c r="BF25" i="13"/>
  <c r="BF43" i="13" s="1"/>
  <c r="BF23" i="13"/>
  <c r="BF41" i="13" s="1"/>
  <c r="BF21" i="13"/>
  <c r="BF38" i="13" s="1"/>
  <c r="AI19" i="13"/>
  <c r="BF13" i="13" s="1"/>
  <c r="BF18" i="13"/>
  <c r="BF16" i="13"/>
  <c r="BF12" i="13"/>
  <c r="AJ3" i="13"/>
  <c r="V3" i="13"/>
  <c r="U3" i="13"/>
  <c r="T3" i="13"/>
  <c r="AN3" i="13"/>
  <c r="BJ15" i="13" s="1"/>
  <c r="BJ32" i="13" s="1"/>
  <c r="AM3" i="13"/>
  <c r="BI15" i="13" s="1"/>
  <c r="BI32" i="13" s="1"/>
  <c r="AK3" i="13"/>
  <c r="BG15" i="13" s="1"/>
  <c r="BG32" i="13" s="1"/>
  <c r="BF28" i="12"/>
  <c r="BF34" i="12"/>
  <c r="BF35" i="12"/>
  <c r="BF36" i="12"/>
  <c r="BF37" i="12"/>
  <c r="BF38" i="12"/>
  <c r="BF41" i="12"/>
  <c r="BF42" i="12"/>
  <c r="BF43" i="12"/>
  <c r="BF44" i="12"/>
  <c r="BF45" i="12"/>
  <c r="BF46" i="12"/>
  <c r="BF33" i="12"/>
  <c r="BF12" i="12"/>
  <c r="AI199" i="12"/>
  <c r="H199" i="12"/>
  <c r="G199" i="12"/>
  <c r="F199" i="12"/>
  <c r="E199" i="12"/>
  <c r="D199" i="12"/>
  <c r="AI35" i="12"/>
  <c r="AI36" i="12"/>
  <c r="AI37" i="12"/>
  <c r="AI38" i="12"/>
  <c r="AI39" i="12"/>
  <c r="AI40" i="12"/>
  <c r="AI41" i="12"/>
  <c r="AI42" i="12"/>
  <c r="AI43" i="12"/>
  <c r="AI44" i="12"/>
  <c r="AI45" i="12"/>
  <c r="AI46" i="12"/>
  <c r="AI47" i="12"/>
  <c r="AI48" i="12"/>
  <c r="AI49" i="12"/>
  <c r="AI50" i="12"/>
  <c r="AI51" i="12"/>
  <c r="AI52" i="12"/>
  <c r="AI53" i="12"/>
  <c r="AI54" i="12"/>
  <c r="AI55" i="12"/>
  <c r="AI56" i="12"/>
  <c r="AI57" i="12"/>
  <c r="AI58" i="12"/>
  <c r="AI59" i="12"/>
  <c r="AI60" i="12"/>
  <c r="AI61" i="12"/>
  <c r="AI62" i="12"/>
  <c r="AI63" i="12"/>
  <c r="AI64" i="12"/>
  <c r="AI65" i="12"/>
  <c r="AI66" i="12"/>
  <c r="AI67" i="12"/>
  <c r="AI68" i="12"/>
  <c r="AI69" i="12"/>
  <c r="AI70" i="12"/>
  <c r="AI71" i="12"/>
  <c r="AI72" i="12"/>
  <c r="AI73" i="12"/>
  <c r="AI74" i="12"/>
  <c r="AI75" i="12"/>
  <c r="AI76" i="12"/>
  <c r="AI77" i="12"/>
  <c r="AI78" i="12"/>
  <c r="AI79" i="12"/>
  <c r="BF19" i="12" s="1"/>
  <c r="AI80" i="12"/>
  <c r="AI81" i="12"/>
  <c r="AI82" i="12"/>
  <c r="AI83" i="12"/>
  <c r="AI84" i="12"/>
  <c r="AI85" i="12"/>
  <c r="AI86" i="12"/>
  <c r="AI87" i="12"/>
  <c r="AI88" i="12"/>
  <c r="AI89" i="12"/>
  <c r="AI90" i="12"/>
  <c r="AI91" i="12"/>
  <c r="AI92" i="12"/>
  <c r="AI93" i="12"/>
  <c r="AI94" i="12"/>
  <c r="BF20" i="12" s="1"/>
  <c r="AI95" i="12"/>
  <c r="AI96" i="12"/>
  <c r="AI97" i="12"/>
  <c r="AI98" i="12"/>
  <c r="AI99" i="12"/>
  <c r="AI100" i="12"/>
  <c r="AI101" i="12"/>
  <c r="AI102" i="12"/>
  <c r="AI103" i="12"/>
  <c r="AI104" i="12"/>
  <c r="AI105" i="12"/>
  <c r="AI106" i="12"/>
  <c r="AI107" i="12"/>
  <c r="AI108" i="12"/>
  <c r="AI109" i="12"/>
  <c r="BF21" i="12" s="1"/>
  <c r="AI110" i="12"/>
  <c r="AI111" i="12"/>
  <c r="AI112" i="12"/>
  <c r="AI113" i="12"/>
  <c r="AI114" i="12"/>
  <c r="AI115" i="12"/>
  <c r="AI116" i="12"/>
  <c r="AI117" i="12"/>
  <c r="AI118" i="12"/>
  <c r="AI119" i="12"/>
  <c r="AI120" i="12"/>
  <c r="AI121" i="12"/>
  <c r="AI122" i="12"/>
  <c r="AI123" i="12"/>
  <c r="AI124" i="12"/>
  <c r="AI125" i="12"/>
  <c r="AI126" i="12"/>
  <c r="AI127" i="12"/>
  <c r="AI128" i="12"/>
  <c r="AI129" i="12"/>
  <c r="AI130" i="12"/>
  <c r="AI131" i="12"/>
  <c r="AI132" i="12"/>
  <c r="AI133" i="12"/>
  <c r="AI134" i="12"/>
  <c r="AI135" i="12"/>
  <c r="AI136" i="12"/>
  <c r="AI137" i="12"/>
  <c r="AI138" i="12"/>
  <c r="AI139" i="12"/>
  <c r="BF24" i="12" s="1"/>
  <c r="AI140" i="12"/>
  <c r="AI141" i="12"/>
  <c r="AI142" i="12"/>
  <c r="AI143" i="12"/>
  <c r="AI144" i="12"/>
  <c r="AI145" i="12"/>
  <c r="AI146" i="12"/>
  <c r="AI147" i="12"/>
  <c r="AI148" i="12"/>
  <c r="AI149" i="12"/>
  <c r="AI150" i="12"/>
  <c r="AI151" i="12"/>
  <c r="AI152" i="12"/>
  <c r="AI153" i="12"/>
  <c r="AI154" i="12"/>
  <c r="BF25" i="12" s="1"/>
  <c r="AI155" i="12"/>
  <c r="AI156" i="12"/>
  <c r="AI157" i="12"/>
  <c r="AI158" i="12"/>
  <c r="AI159" i="12"/>
  <c r="AI160" i="12"/>
  <c r="AI161" i="12"/>
  <c r="AI162" i="12"/>
  <c r="AI163" i="12"/>
  <c r="AI164" i="12"/>
  <c r="AI165" i="12"/>
  <c r="AI166" i="12"/>
  <c r="AI167" i="12"/>
  <c r="AI168" i="12"/>
  <c r="AI169" i="12"/>
  <c r="BF26" i="12" s="1"/>
  <c r="AI170" i="12"/>
  <c r="AI171" i="12"/>
  <c r="AI172" i="12"/>
  <c r="AI173" i="12"/>
  <c r="AI174" i="12"/>
  <c r="AI175" i="12"/>
  <c r="AI176" i="12"/>
  <c r="AI177" i="12"/>
  <c r="AI178" i="12"/>
  <c r="AI179" i="12"/>
  <c r="AI180" i="12"/>
  <c r="AI181" i="12"/>
  <c r="AI182" i="12"/>
  <c r="AI183" i="12"/>
  <c r="AI184" i="12"/>
  <c r="BF27" i="12" s="1"/>
  <c r="AI185" i="12"/>
  <c r="AI186" i="12"/>
  <c r="AI187" i="12"/>
  <c r="AI188" i="12"/>
  <c r="AI189" i="12"/>
  <c r="AI190" i="12"/>
  <c r="AI191" i="12"/>
  <c r="AI192" i="12"/>
  <c r="AI193" i="12"/>
  <c r="AI194" i="12"/>
  <c r="AI195" i="12"/>
  <c r="AI196" i="12"/>
  <c r="AI197" i="12"/>
  <c r="AI198" i="12"/>
  <c r="AI34" i="12"/>
  <c r="AI19" i="12"/>
  <c r="BF13" i="12" s="1"/>
  <c r="D216" i="12"/>
  <c r="C217" i="12"/>
  <c r="A239" i="12"/>
  <c r="B239" i="12"/>
  <c r="C239" i="12"/>
  <c r="A240" i="12"/>
  <c r="B240" i="12"/>
  <c r="C240" i="12"/>
  <c r="A241" i="12"/>
  <c r="B241" i="12"/>
  <c r="C241" i="12"/>
  <c r="A242" i="12"/>
  <c r="B242" i="12"/>
  <c r="C242" i="12"/>
  <c r="A243" i="12"/>
  <c r="B243" i="12"/>
  <c r="C243" i="12"/>
  <c r="A244" i="12"/>
  <c r="B244" i="12"/>
  <c r="C244" i="12"/>
  <c r="F244" i="12"/>
  <c r="E244" i="12"/>
  <c r="D244" i="12"/>
  <c r="F243" i="12"/>
  <c r="E243" i="12"/>
  <c r="D243" i="12"/>
  <c r="F242" i="12"/>
  <c r="E242" i="12"/>
  <c r="D242" i="12"/>
  <c r="F241" i="12"/>
  <c r="E241" i="12"/>
  <c r="D241" i="12"/>
  <c r="F240" i="12"/>
  <c r="E240" i="12"/>
  <c r="D240" i="12"/>
  <c r="F239" i="12"/>
  <c r="E239" i="12"/>
  <c r="D239" i="12"/>
  <c r="F220" i="12"/>
  <c r="E219" i="12"/>
  <c r="D218" i="12"/>
  <c r="H184" i="12"/>
  <c r="G184" i="12"/>
  <c r="F184" i="12"/>
  <c r="E184" i="12"/>
  <c r="D184" i="12"/>
  <c r="H169" i="12"/>
  <c r="G169" i="12"/>
  <c r="F169" i="12"/>
  <c r="E169" i="12"/>
  <c r="D169" i="12"/>
  <c r="H154" i="12"/>
  <c r="G154" i="12"/>
  <c r="F154" i="12"/>
  <c r="E154" i="12"/>
  <c r="D154" i="12"/>
  <c r="H139" i="12"/>
  <c r="G139" i="12"/>
  <c r="F139" i="12"/>
  <c r="E139" i="12"/>
  <c r="D139" i="12"/>
  <c r="H124" i="12"/>
  <c r="G124" i="12"/>
  <c r="F124" i="12"/>
  <c r="E124" i="12"/>
  <c r="D124" i="12"/>
  <c r="H109" i="12"/>
  <c r="G109" i="12"/>
  <c r="F109" i="12"/>
  <c r="E109" i="12"/>
  <c r="D109" i="12"/>
  <c r="H94" i="12"/>
  <c r="G94" i="12"/>
  <c r="F94" i="12"/>
  <c r="E94" i="12"/>
  <c r="D94" i="12"/>
  <c r="H79" i="12"/>
  <c r="G79" i="12"/>
  <c r="F79" i="12"/>
  <c r="E79" i="12"/>
  <c r="D79" i="12"/>
  <c r="H64" i="12"/>
  <c r="G64" i="12"/>
  <c r="F64" i="12"/>
  <c r="E64" i="12"/>
  <c r="D64" i="12"/>
  <c r="H49" i="12"/>
  <c r="G49" i="12"/>
  <c r="F49" i="12"/>
  <c r="E49" i="12"/>
  <c r="D49" i="12"/>
  <c r="H34" i="12"/>
  <c r="G34" i="12"/>
  <c r="F34" i="12"/>
  <c r="E34" i="12"/>
  <c r="D34" i="12"/>
  <c r="BF23" i="12"/>
  <c r="BF18" i="12"/>
  <c r="BF17" i="12"/>
  <c r="BF16" i="12"/>
  <c r="F216" i="12"/>
  <c r="AJ3" i="12"/>
  <c r="T3" i="12"/>
  <c r="H3" i="12"/>
  <c r="AN3" i="12" s="1"/>
  <c r="BJ15" i="12" s="1"/>
  <c r="BJ32" i="12" s="1"/>
  <c r="G3" i="12"/>
  <c r="AM3" i="12" s="1"/>
  <c r="BI15" i="12" s="1"/>
  <c r="BI32" i="12" s="1"/>
  <c r="F3" i="12"/>
  <c r="AL3" i="12" s="1"/>
  <c r="BH15" i="12" s="1"/>
  <c r="BH32" i="12" s="1"/>
  <c r="E3" i="12"/>
  <c r="AK3" i="12" s="1"/>
  <c r="BG15" i="12" s="1"/>
  <c r="BG32" i="12" s="1"/>
  <c r="AK3" i="10"/>
  <c r="AL3" i="10"/>
  <c r="BH15" i="10" s="1"/>
  <c r="BH32" i="10" s="1"/>
  <c r="AM3" i="10"/>
  <c r="BI15" i="10" s="1"/>
  <c r="BI32" i="10" s="1"/>
  <c r="AN3" i="10"/>
  <c r="BJ15" i="10" s="1"/>
  <c r="BJ32" i="10" s="1"/>
  <c r="AJ3" i="10"/>
  <c r="U3" i="10"/>
  <c r="V3" i="10"/>
  <c r="W3" i="10"/>
  <c r="X3" i="10"/>
  <c r="T3" i="10"/>
  <c r="H184" i="10"/>
  <c r="G184" i="10"/>
  <c r="F184" i="10"/>
  <c r="E184" i="10"/>
  <c r="D184" i="10"/>
  <c r="H169" i="10"/>
  <c r="G169" i="10"/>
  <c r="F169" i="10"/>
  <c r="E169" i="10"/>
  <c r="D169" i="10"/>
  <c r="H154" i="10"/>
  <c r="G154" i="10"/>
  <c r="F154" i="10"/>
  <c r="E154" i="10"/>
  <c r="D154" i="10"/>
  <c r="H139" i="10"/>
  <c r="G139" i="10"/>
  <c r="F139" i="10"/>
  <c r="E139" i="10"/>
  <c r="D139" i="10"/>
  <c r="H124" i="10"/>
  <c r="G124" i="10"/>
  <c r="F124" i="10"/>
  <c r="E124" i="10"/>
  <c r="D124" i="10"/>
  <c r="H109" i="10"/>
  <c r="G109" i="10"/>
  <c r="F109" i="10"/>
  <c r="E109" i="10"/>
  <c r="D109" i="10"/>
  <c r="H94" i="10"/>
  <c r="G94" i="10"/>
  <c r="F94" i="10"/>
  <c r="E94" i="10"/>
  <c r="D94" i="10"/>
  <c r="H79" i="10"/>
  <c r="G79" i="10"/>
  <c r="F79" i="10"/>
  <c r="E79" i="10"/>
  <c r="D79" i="10"/>
  <c r="H64" i="10"/>
  <c r="G64" i="10"/>
  <c r="F64" i="10"/>
  <c r="E64" i="10"/>
  <c r="D64" i="10"/>
  <c r="H49" i="10"/>
  <c r="G49" i="10"/>
  <c r="F49" i="10"/>
  <c r="E49" i="10"/>
  <c r="D49" i="10"/>
  <c r="H34" i="10"/>
  <c r="G34" i="10"/>
  <c r="F34" i="10"/>
  <c r="E34" i="10"/>
  <c r="D34" i="10"/>
  <c r="H19" i="10"/>
  <c r="G19" i="10"/>
  <c r="F19" i="10"/>
  <c r="E19" i="10"/>
  <c r="D19" i="10"/>
  <c r="H4" i="10"/>
  <c r="F201" i="10" s="1"/>
  <c r="H3" i="10"/>
  <c r="G4" i="10"/>
  <c r="G3" i="10"/>
  <c r="F4" i="10"/>
  <c r="F3" i="10"/>
  <c r="E4" i="10"/>
  <c r="E3" i="10"/>
  <c r="F244" i="10"/>
  <c r="E244" i="10"/>
  <c r="D244" i="10"/>
  <c r="C244" i="10"/>
  <c r="B244" i="10"/>
  <c r="A244" i="10"/>
  <c r="F243" i="10"/>
  <c r="E243" i="10"/>
  <c r="D243" i="10"/>
  <c r="C243" i="10"/>
  <c r="B243" i="10"/>
  <c r="A243" i="10"/>
  <c r="F242" i="10"/>
  <c r="E242" i="10"/>
  <c r="D242" i="10"/>
  <c r="C242" i="10"/>
  <c r="B242" i="10"/>
  <c r="A242" i="10"/>
  <c r="F241" i="10"/>
  <c r="E241" i="10"/>
  <c r="D241" i="10"/>
  <c r="C241" i="10"/>
  <c r="B241" i="10"/>
  <c r="A241" i="10"/>
  <c r="F240" i="10"/>
  <c r="E240" i="10"/>
  <c r="D240" i="10"/>
  <c r="C240" i="10"/>
  <c r="B240" i="10"/>
  <c r="A240" i="10"/>
  <c r="F239" i="10"/>
  <c r="E239" i="10"/>
  <c r="D239" i="10"/>
  <c r="C239" i="10"/>
  <c r="B239" i="10"/>
  <c r="A239" i="10"/>
  <c r="F205" i="10"/>
  <c r="E204" i="10"/>
  <c r="D203" i="10"/>
  <c r="C202" i="10"/>
  <c r="E201" i="10"/>
  <c r="F202" i="10" s="1"/>
  <c r="D201" i="10"/>
  <c r="F203" i="10" s="1"/>
  <c r="C201" i="10"/>
  <c r="BL63" i="10"/>
  <c r="BJ63" i="10"/>
  <c r="BK62" i="10"/>
  <c r="BK61" i="10"/>
  <c r="BJ61" i="10"/>
  <c r="BL59" i="10"/>
  <c r="BK59" i="10"/>
  <c r="BJ59" i="10"/>
  <c r="BL55" i="10"/>
  <c r="BK55" i="10"/>
  <c r="BJ55" i="10"/>
  <c r="BL64" i="10"/>
  <c r="BK64" i="10"/>
  <c r="BJ64" i="10"/>
  <c r="BI64" i="10"/>
  <c r="BG64" i="10"/>
  <c r="BK63" i="10"/>
  <c r="BL62" i="10"/>
  <c r="BJ62" i="10"/>
  <c r="BG62" i="10"/>
  <c r="BL60" i="10"/>
  <c r="BK60" i="10"/>
  <c r="BJ60" i="10"/>
  <c r="BL58" i="10"/>
  <c r="BK58" i="10"/>
  <c r="BJ58" i="10"/>
  <c r="BI58" i="10"/>
  <c r="BG58" i="10"/>
  <c r="BL57" i="10"/>
  <c r="BK57" i="10"/>
  <c r="BJ57" i="10"/>
  <c r="BK56" i="10"/>
  <c r="BJ56" i="10"/>
  <c r="BL54" i="10"/>
  <c r="BK54" i="10"/>
  <c r="BJ54" i="10"/>
  <c r="BL53" i="10"/>
  <c r="BK53" i="10"/>
  <c r="BL51" i="10"/>
  <c r="BK51" i="10"/>
  <c r="BJ51" i="10"/>
  <c r="BI51" i="10"/>
  <c r="BG51" i="10"/>
  <c r="BJ53" i="10"/>
  <c r="BF45" i="10"/>
  <c r="BF43" i="10"/>
  <c r="BF38" i="10"/>
  <c r="BF35" i="10"/>
  <c r="BL52" i="10"/>
  <c r="BK52" i="10"/>
  <c r="BF33" i="10"/>
  <c r="BF28" i="10"/>
  <c r="BF27" i="10"/>
  <c r="BF44" i="10" s="1"/>
  <c r="BF26" i="10"/>
  <c r="BF25" i="10"/>
  <c r="BF42" i="10" s="1"/>
  <c r="BF24" i="10"/>
  <c r="BF41" i="10" s="1"/>
  <c r="BF23" i="10"/>
  <c r="BF40" i="10" s="1"/>
  <c r="BF21" i="10"/>
  <c r="BF20" i="10"/>
  <c r="BF37" i="10" s="1"/>
  <c r="BF19" i="10"/>
  <c r="BF36" i="10" s="1"/>
  <c r="BF18" i="10"/>
  <c r="BF17" i="10"/>
  <c r="BF34" i="10" s="1"/>
  <c r="BF16" i="10"/>
  <c r="BG15" i="10"/>
  <c r="BG32" i="10" s="1"/>
  <c r="D4" i="10"/>
  <c r="BF34" i="9"/>
  <c r="BF35" i="9"/>
  <c r="BF36" i="9"/>
  <c r="BF37" i="9"/>
  <c r="BF38" i="9"/>
  <c r="BF40" i="9"/>
  <c r="BF41" i="9"/>
  <c r="BF42" i="9"/>
  <c r="BF43" i="9"/>
  <c r="BF44" i="9"/>
  <c r="BF45" i="9"/>
  <c r="BF33" i="9"/>
  <c r="BF23" i="9"/>
  <c r="BF24" i="9"/>
  <c r="BF25" i="9"/>
  <c r="BF26" i="9"/>
  <c r="BF27" i="9"/>
  <c r="BF28" i="9"/>
  <c r="BF16" i="9"/>
  <c r="BF17" i="9"/>
  <c r="BF18" i="9"/>
  <c r="BF19" i="9"/>
  <c r="BF20" i="9"/>
  <c r="BF21" i="9"/>
  <c r="BH32" i="9"/>
  <c r="BI32" i="9"/>
  <c r="BJ32" i="9"/>
  <c r="T229" i="9" a="1"/>
  <c r="T229" i="9" s="1"/>
  <c r="T214" i="9" a="1"/>
  <c r="T214" i="9" s="1"/>
  <c r="T199" i="9" a="1"/>
  <c r="T199" i="9" s="1"/>
  <c r="T184" i="9" a="1"/>
  <c r="T184" i="9" s="1"/>
  <c r="T169" i="9" a="1"/>
  <c r="T169" i="9" s="1"/>
  <c r="T154" i="9" a="1"/>
  <c r="T154" i="9" s="1"/>
  <c r="T139" i="9" a="1"/>
  <c r="T139" i="9" s="1"/>
  <c r="T124" i="9" a="1"/>
  <c r="T124" i="9" s="1"/>
  <c r="T64" i="9" a="1"/>
  <c r="T64" i="9" s="1"/>
  <c r="T79" i="9" a="1"/>
  <c r="T79" i="9" s="1"/>
  <c r="T94" i="9" a="1"/>
  <c r="T94" i="9" s="1"/>
  <c r="T109" i="9" a="1"/>
  <c r="T109" i="9" s="1"/>
  <c r="T34" i="9" a="1"/>
  <c r="T34" i="9" s="1"/>
  <c r="T49" i="9" a="1"/>
  <c r="T49" i="9" s="1"/>
  <c r="T19" i="9" a="1"/>
  <c r="T19" i="9" s="1"/>
  <c r="T4" i="9" a="1"/>
  <c r="T4" i="9" s="1"/>
  <c r="B218" i="9" a="1"/>
  <c r="B218" i="9" s="1"/>
  <c r="F201" i="9"/>
  <c r="E201" i="9"/>
  <c r="D201" i="9"/>
  <c r="C201" i="9"/>
  <c r="D203" i="9"/>
  <c r="F244" i="9"/>
  <c r="E244" i="9"/>
  <c r="D244" i="9"/>
  <c r="C244" i="9"/>
  <c r="B244" i="9"/>
  <c r="A244" i="9"/>
  <c r="F243" i="9"/>
  <c r="E243" i="9"/>
  <c r="D243" i="9"/>
  <c r="C243" i="9"/>
  <c r="B243" i="9"/>
  <c r="A243" i="9"/>
  <c r="F242" i="9"/>
  <c r="E242" i="9"/>
  <c r="D242" i="9"/>
  <c r="C242" i="9"/>
  <c r="B242" i="9"/>
  <c r="A242" i="9"/>
  <c r="F241" i="9"/>
  <c r="E241" i="9"/>
  <c r="D241" i="9"/>
  <c r="C241" i="9"/>
  <c r="B241" i="9"/>
  <c r="A241" i="9"/>
  <c r="F240" i="9"/>
  <c r="E240" i="9"/>
  <c r="D240" i="9"/>
  <c r="C240" i="9"/>
  <c r="B240" i="9"/>
  <c r="A240" i="9"/>
  <c r="F239" i="9"/>
  <c r="E239" i="9"/>
  <c r="D239" i="9"/>
  <c r="C239" i="9"/>
  <c r="B239" i="9"/>
  <c r="A239" i="9"/>
  <c r="F205" i="9"/>
  <c r="E204" i="9"/>
  <c r="C202" i="9"/>
  <c r="H184" i="9"/>
  <c r="G184" i="9"/>
  <c r="F184" i="9"/>
  <c r="E184" i="9"/>
  <c r="D184" i="9"/>
  <c r="H169" i="9"/>
  <c r="G169" i="9"/>
  <c r="F169" i="9"/>
  <c r="E169" i="9"/>
  <c r="D169" i="9"/>
  <c r="H154" i="9"/>
  <c r="G154" i="9"/>
  <c r="F154" i="9"/>
  <c r="E154" i="9"/>
  <c r="D154" i="9"/>
  <c r="H139" i="9"/>
  <c r="G139" i="9"/>
  <c r="F139" i="9"/>
  <c r="E139" i="9"/>
  <c r="D139" i="9"/>
  <c r="H124" i="9"/>
  <c r="G124" i="9"/>
  <c r="F124" i="9"/>
  <c r="E124" i="9"/>
  <c r="D124" i="9"/>
  <c r="H109" i="9"/>
  <c r="G109" i="9"/>
  <c r="F109" i="9"/>
  <c r="E109" i="9"/>
  <c r="D109" i="9"/>
  <c r="H94" i="9"/>
  <c r="G94" i="9"/>
  <c r="F94" i="9"/>
  <c r="E94" i="9"/>
  <c r="D94" i="9"/>
  <c r="H79" i="9"/>
  <c r="G79" i="9"/>
  <c r="F79" i="9"/>
  <c r="E79" i="9"/>
  <c r="D79" i="9"/>
  <c r="H64" i="9"/>
  <c r="G64" i="9"/>
  <c r="F64" i="9"/>
  <c r="E64" i="9"/>
  <c r="D64" i="9"/>
  <c r="H49" i="9"/>
  <c r="G49" i="9"/>
  <c r="F49" i="9"/>
  <c r="E49" i="9"/>
  <c r="D49" i="9"/>
  <c r="H34" i="9"/>
  <c r="G34" i="9"/>
  <c r="F34" i="9"/>
  <c r="E34" i="9"/>
  <c r="D34" i="9"/>
  <c r="H19" i="9"/>
  <c r="G19" i="9"/>
  <c r="F19" i="9"/>
  <c r="E19" i="9"/>
  <c r="D19" i="9"/>
  <c r="BJ15" i="9"/>
  <c r="BI15" i="9"/>
  <c r="BH15" i="9"/>
  <c r="BG15" i="9"/>
  <c r="BG32" i="9" s="1"/>
  <c r="H4" i="9"/>
  <c r="G4" i="9"/>
  <c r="F4" i="9"/>
  <c r="E4" i="9"/>
  <c r="D202" i="9" s="1"/>
  <c r="D4" i="9"/>
  <c r="F4" i="2"/>
  <c r="F19" i="2"/>
  <c r="F34" i="2"/>
  <c r="F49" i="2"/>
  <c r="F64" i="2"/>
  <c r="F79" i="2"/>
  <c r="F94" i="2"/>
  <c r="F109" i="2"/>
  <c r="F124" i="2"/>
  <c r="F139" i="2"/>
  <c r="F154" i="2"/>
  <c r="F169" i="2"/>
  <c r="F184" i="2"/>
  <c r="H4" i="2"/>
  <c r="I4" i="2"/>
  <c r="H19" i="2"/>
  <c r="I19" i="2"/>
  <c r="H34" i="2"/>
  <c r="I34" i="2"/>
  <c r="H49" i="2"/>
  <c r="I49" i="2"/>
  <c r="H64" i="2"/>
  <c r="I64" i="2"/>
  <c r="H79" i="2"/>
  <c r="I79" i="2"/>
  <c r="H94" i="2"/>
  <c r="I94" i="2"/>
  <c r="H109" i="2"/>
  <c r="I109" i="2"/>
  <c r="H124" i="2"/>
  <c r="I124" i="2"/>
  <c r="H139" i="2"/>
  <c r="I139" i="2"/>
  <c r="H154" i="2"/>
  <c r="I154" i="2"/>
  <c r="H169" i="2"/>
  <c r="I169" i="2"/>
  <c r="H184" i="2"/>
  <c r="I184" i="2"/>
  <c r="K4" i="2"/>
  <c r="L4" i="2"/>
  <c r="M4" i="2"/>
  <c r="K19" i="2"/>
  <c r="L19" i="2"/>
  <c r="M19" i="2"/>
  <c r="K34" i="2"/>
  <c r="L34" i="2"/>
  <c r="M34" i="2"/>
  <c r="K49" i="2"/>
  <c r="L49" i="2"/>
  <c r="M49" i="2"/>
  <c r="K64" i="2"/>
  <c r="L64" i="2"/>
  <c r="M64" i="2"/>
  <c r="K79" i="2"/>
  <c r="L79" i="2"/>
  <c r="M79" i="2"/>
  <c r="K94" i="2"/>
  <c r="L94" i="2"/>
  <c r="M94" i="2"/>
  <c r="K109" i="2"/>
  <c r="L109" i="2"/>
  <c r="M109" i="2"/>
  <c r="K124" i="2"/>
  <c r="L124" i="2"/>
  <c r="M124" i="2"/>
  <c r="K139" i="2"/>
  <c r="L139" i="2"/>
  <c r="M139" i="2"/>
  <c r="K154" i="2"/>
  <c r="L154" i="2"/>
  <c r="M154" i="2"/>
  <c r="K169" i="2"/>
  <c r="L169" i="2"/>
  <c r="M169" i="2"/>
  <c r="K184" i="2"/>
  <c r="L184" i="2"/>
  <c r="M184" i="2"/>
  <c r="O4" i="2"/>
  <c r="P4" i="2"/>
  <c r="Q4" i="2"/>
  <c r="R4" i="2"/>
  <c r="O19" i="2"/>
  <c r="P19" i="2"/>
  <c r="Q19" i="2"/>
  <c r="R19" i="2"/>
  <c r="O34" i="2"/>
  <c r="P34" i="2"/>
  <c r="Q34" i="2"/>
  <c r="R34" i="2"/>
  <c r="O49" i="2"/>
  <c r="P49" i="2"/>
  <c r="Q49" i="2"/>
  <c r="R49" i="2"/>
  <c r="O64" i="2"/>
  <c r="P64" i="2"/>
  <c r="Q64" i="2"/>
  <c r="R64" i="2"/>
  <c r="O79" i="2"/>
  <c r="P79" i="2"/>
  <c r="Q79" i="2"/>
  <c r="R79" i="2"/>
  <c r="O94" i="2"/>
  <c r="P94" i="2"/>
  <c r="Q94" i="2"/>
  <c r="R94" i="2"/>
  <c r="O109" i="2"/>
  <c r="P109" i="2"/>
  <c r="Q109" i="2"/>
  <c r="R109" i="2"/>
  <c r="O124" i="2"/>
  <c r="P124" i="2"/>
  <c r="Q124" i="2"/>
  <c r="R124" i="2"/>
  <c r="O139" i="2"/>
  <c r="P139" i="2"/>
  <c r="Q139" i="2"/>
  <c r="R139" i="2"/>
  <c r="O154" i="2"/>
  <c r="P154" i="2"/>
  <c r="Q154" i="2"/>
  <c r="R154" i="2"/>
  <c r="O169" i="2"/>
  <c r="P169" i="2"/>
  <c r="Q169" i="2"/>
  <c r="R169" i="2"/>
  <c r="O184" i="2"/>
  <c r="P184" i="2"/>
  <c r="Q184" i="2"/>
  <c r="R184" i="2"/>
  <c r="BF34" i="2"/>
  <c r="BF35" i="2"/>
  <c r="BF36" i="2"/>
  <c r="BF37" i="2"/>
  <c r="BF38" i="2"/>
  <c r="BF40" i="2"/>
  <c r="BF41" i="2"/>
  <c r="BF42" i="2"/>
  <c r="BF43" i="2"/>
  <c r="BF44" i="2"/>
  <c r="BF45" i="2"/>
  <c r="BF33" i="2"/>
  <c r="BL64" i="2"/>
  <c r="BK64" i="2"/>
  <c r="BJ64" i="2"/>
  <c r="BI64" i="2"/>
  <c r="BG64" i="2"/>
  <c r="BL62" i="2"/>
  <c r="BG62" i="2"/>
  <c r="BL58" i="2"/>
  <c r="BK58" i="2"/>
  <c r="BJ58" i="2"/>
  <c r="BI58" i="2"/>
  <c r="BG58" i="2"/>
  <c r="BL51" i="2"/>
  <c r="BK51" i="2"/>
  <c r="BJ51" i="2"/>
  <c r="BI51" i="2"/>
  <c r="BG51" i="2"/>
  <c r="BP15" i="2"/>
  <c r="BJ32" i="2" s="1"/>
  <c r="BO15" i="2"/>
  <c r="BN15" i="2"/>
  <c r="BM15" i="2"/>
  <c r="BL15" i="2"/>
  <c r="BI32" i="2" s="1"/>
  <c r="BK15" i="2"/>
  <c r="BJ15" i="2"/>
  <c r="BI15" i="2"/>
  <c r="BH32" i="2" s="1"/>
  <c r="BH15" i="2"/>
  <c r="BG15" i="2"/>
  <c r="BG32" i="2" s="1"/>
  <c r="U3" i="15" l="1"/>
  <c r="C216" i="12"/>
  <c r="D217" i="12" s="1"/>
  <c r="D216" i="16"/>
  <c r="E217" i="16" s="1"/>
  <c r="C247" i="16"/>
  <c r="W3" i="16"/>
  <c r="C216" i="16"/>
  <c r="V3" i="15"/>
  <c r="D216" i="15"/>
  <c r="C247" i="15"/>
  <c r="AM3" i="15"/>
  <c r="BI15" i="15" s="1"/>
  <c r="BI32" i="15" s="1"/>
  <c r="AN3" i="15"/>
  <c r="BJ15" i="15" s="1"/>
  <c r="BJ32" i="15" s="1"/>
  <c r="E218" i="15"/>
  <c r="D217" i="15"/>
  <c r="F219" i="13"/>
  <c r="E218" i="13"/>
  <c r="F218" i="13"/>
  <c r="E217" i="13"/>
  <c r="D217" i="13"/>
  <c r="W3" i="13"/>
  <c r="X3" i="13"/>
  <c r="C247" i="13"/>
  <c r="E216" i="12"/>
  <c r="F217" i="12" s="1"/>
  <c r="C247" i="12"/>
  <c r="U3" i="12"/>
  <c r="V3" i="12"/>
  <c r="W3" i="12"/>
  <c r="X3" i="12"/>
  <c r="F218" i="12"/>
  <c r="E217" i="12"/>
  <c r="BK67" i="10"/>
  <c r="C247" i="10"/>
  <c r="BL56" i="10"/>
  <c r="BL61" i="10"/>
  <c r="F204" i="10"/>
  <c r="BJ52" i="10"/>
  <c r="BJ67" i="10" s="1"/>
  <c r="D202" i="10"/>
  <c r="E202" i="10"/>
  <c r="E203" i="10"/>
  <c r="AK4" i="9"/>
  <c r="E203" i="9"/>
  <c r="C247" i="9"/>
  <c r="F204" i="9"/>
  <c r="F203" i="9"/>
  <c r="E202" i="9"/>
  <c r="F202" i="9"/>
  <c r="E218" i="12" l="1"/>
  <c r="F219" i="12"/>
  <c r="E218" i="16"/>
  <c r="D217" i="16"/>
  <c r="E217" i="15"/>
  <c r="B233" i="15" s="1" a="1"/>
  <c r="B233" i="15" s="1"/>
  <c r="T184" i="15" s="1" a="1"/>
  <c r="B233" i="13" a="1"/>
  <c r="B233" i="13" s="1"/>
  <c r="T229" i="13" s="1" a="1"/>
  <c r="T229" i="13" s="1"/>
  <c r="B233" i="12" a="1"/>
  <c r="B233" i="12" s="1"/>
  <c r="T169" i="12" s="1" a="1"/>
  <c r="BL67" i="10"/>
  <c r="B218" i="10" a="1"/>
  <c r="B218" i="10" s="1"/>
  <c r="T109" i="15" l="1" a="1"/>
  <c r="T109" i="15" s="1"/>
  <c r="T94" i="15" a="1"/>
  <c r="W94" i="15" s="1"/>
  <c r="T4" i="15" a="1"/>
  <c r="U4" i="15" s="1"/>
  <c r="T19" i="15" a="1"/>
  <c r="W19" i="15" s="1"/>
  <c r="T139" i="15" a="1"/>
  <c r="W139" i="15" s="1"/>
  <c r="T154" i="15" a="1"/>
  <c r="V154" i="15" s="1"/>
  <c r="T79" i="15" a="1"/>
  <c r="T79" i="15" s="1"/>
  <c r="T229" i="15" a="1"/>
  <c r="W229" i="15" s="1"/>
  <c r="T124" i="15" a="1"/>
  <c r="W124" i="15" s="1"/>
  <c r="T199" i="15" a="1"/>
  <c r="U199" i="15" s="1"/>
  <c r="T169" i="15" a="1"/>
  <c r="W169" i="15" s="1"/>
  <c r="T34" i="15" a="1"/>
  <c r="W34" i="15" s="1"/>
  <c r="T49" i="15" a="1"/>
  <c r="U49" i="15" s="1"/>
  <c r="T64" i="15" a="1"/>
  <c r="W64" i="15" s="1"/>
  <c r="W184" i="15"/>
  <c r="T184" i="15"/>
  <c r="U184" i="15"/>
  <c r="V184" i="15"/>
  <c r="B233" i="16" a="1"/>
  <c r="B233" i="16" s="1"/>
  <c r="T169" i="16" s="1" a="1"/>
  <c r="T124" i="13" a="1"/>
  <c r="T124" i="13" s="1"/>
  <c r="AJ124" i="13" s="1"/>
  <c r="T4" i="13" a="1"/>
  <c r="T4" i="13" s="1"/>
  <c r="AJ4" i="13" s="1"/>
  <c r="BG12" i="13" s="1"/>
  <c r="T109" i="13" a="1"/>
  <c r="T109" i="13" s="1"/>
  <c r="AJ109" i="13" s="1"/>
  <c r="T64" i="13" a="1"/>
  <c r="T64" i="13" s="1"/>
  <c r="AJ64" i="13" s="1"/>
  <c r="T214" i="13" a="1"/>
  <c r="T214" i="13" s="1"/>
  <c r="T154" i="13" a="1"/>
  <c r="T154" i="13" s="1"/>
  <c r="AJ154" i="13" s="1"/>
  <c r="T199" i="13" a="1"/>
  <c r="T199" i="13" s="1"/>
  <c r="AJ199" i="13" s="1"/>
  <c r="T49" i="13" a="1"/>
  <c r="T49" i="13" s="1"/>
  <c r="T34" i="13" a="1"/>
  <c r="T34" i="13" s="1"/>
  <c r="AJ34" i="13" s="1"/>
  <c r="T19" i="13" a="1"/>
  <c r="T19" i="13" s="1"/>
  <c r="AJ19" i="13" s="1"/>
  <c r="T94" i="13" a="1"/>
  <c r="T94" i="13" s="1"/>
  <c r="AJ94" i="13" s="1"/>
  <c r="T139" i="13" a="1"/>
  <c r="T139" i="13" s="1"/>
  <c r="AJ139" i="13" s="1"/>
  <c r="T169" i="13" a="1"/>
  <c r="T169" i="13" s="1"/>
  <c r="AJ169" i="13" s="1"/>
  <c r="T184" i="13" a="1"/>
  <c r="T184" i="13" s="1"/>
  <c r="AJ184" i="13" s="1"/>
  <c r="T79" i="13" a="1"/>
  <c r="T79" i="13" s="1"/>
  <c r="AJ79" i="13" s="1"/>
  <c r="T154" i="12" a="1"/>
  <c r="T154" i="12" s="1"/>
  <c r="AJ154" i="12" s="1"/>
  <c r="T49" i="12" a="1"/>
  <c r="T49" i="12" s="1"/>
  <c r="AJ49" i="12" s="1"/>
  <c r="T34" i="12" a="1"/>
  <c r="T34" i="12" s="1"/>
  <c r="AJ34" i="12" s="1"/>
  <c r="T64" i="12" a="1"/>
  <c r="T64" i="12" s="1"/>
  <c r="AJ64" i="12" s="1"/>
  <c r="T139" i="12" a="1"/>
  <c r="T139" i="12" s="1"/>
  <c r="AJ139" i="12" s="1"/>
  <c r="T4" i="12" a="1"/>
  <c r="T4" i="12" s="1"/>
  <c r="AJ4" i="12" s="1"/>
  <c r="BG12" i="12" s="1"/>
  <c r="T109" i="12" a="1"/>
  <c r="T109" i="12" s="1"/>
  <c r="AJ109" i="12" s="1"/>
  <c r="T184" i="12" a="1"/>
  <c r="T184" i="12" s="1"/>
  <c r="AJ184" i="12" s="1"/>
  <c r="T124" i="12" a="1"/>
  <c r="T124" i="12" s="1"/>
  <c r="AJ124" i="12" s="1"/>
  <c r="T19" i="12" a="1"/>
  <c r="T19" i="12" s="1"/>
  <c r="AJ19" i="12" s="1"/>
  <c r="T229" i="12" a="1"/>
  <c r="T229" i="12" s="1"/>
  <c r="T214" i="12" a="1"/>
  <c r="T214" i="12" s="1"/>
  <c r="T79" i="12" a="1"/>
  <c r="T79" i="12" s="1"/>
  <c r="AJ79" i="12" s="1"/>
  <c r="T94" i="12" a="1"/>
  <c r="T94" i="12" s="1"/>
  <c r="AJ94" i="12" s="1"/>
  <c r="T199" i="12" a="1"/>
  <c r="T169" i="12"/>
  <c r="AJ169" i="12" s="1"/>
  <c r="T214" i="10" a="1"/>
  <c r="T214" i="10" s="1"/>
  <c r="T34" i="10" a="1"/>
  <c r="T139" i="10" a="1"/>
  <c r="T19" i="10" a="1"/>
  <c r="T19" i="10" s="1"/>
  <c r="AJ19" i="10" s="1"/>
  <c r="T109" i="10" a="1"/>
  <c r="T109" i="10" s="1"/>
  <c r="AJ109" i="10" s="1"/>
  <c r="T154" i="10" a="1"/>
  <c r="T49" i="10" a="1"/>
  <c r="T49" i="10" s="1"/>
  <c r="AJ49" i="10" s="1"/>
  <c r="T229" i="10" a="1"/>
  <c r="T229" i="10" s="1"/>
  <c r="T64" i="10" a="1"/>
  <c r="T169" i="10" a="1"/>
  <c r="T169" i="10" s="1"/>
  <c r="AJ169" i="10" s="1"/>
  <c r="T4" i="10" a="1"/>
  <c r="T4" i="10" s="1"/>
  <c r="AJ4" i="10" s="1"/>
  <c r="T94" i="10" a="1"/>
  <c r="T94" i="10" s="1"/>
  <c r="AJ94" i="10" s="1"/>
  <c r="T124" i="10" a="1"/>
  <c r="T124" i="10" s="1"/>
  <c r="AJ124" i="10" s="1"/>
  <c r="T184" i="10" a="1"/>
  <c r="T184" i="10" s="1"/>
  <c r="AJ184" i="10" s="1"/>
  <c r="T79" i="10" a="1"/>
  <c r="T199" i="10" a="1"/>
  <c r="T199" i="10" s="1"/>
  <c r="V124" i="15" l="1"/>
  <c r="T124" i="15"/>
  <c r="U124" i="15"/>
  <c r="AK124" i="15" s="1"/>
  <c r="BG24" i="15" s="1"/>
  <c r="BG41" i="15" s="1"/>
  <c r="U79" i="15"/>
  <c r="T154" i="15"/>
  <c r="W154" i="15"/>
  <c r="V79" i="15"/>
  <c r="W79" i="15"/>
  <c r="V139" i="15"/>
  <c r="T49" i="15"/>
  <c r="W49" i="15"/>
  <c r="V49" i="15"/>
  <c r="U169" i="15"/>
  <c r="V169" i="15"/>
  <c r="T169" i="15"/>
  <c r="AJ169" i="15" s="1"/>
  <c r="U139" i="15"/>
  <c r="T139" i="15"/>
  <c r="V19" i="15"/>
  <c r="U19" i="15"/>
  <c r="U94" i="15"/>
  <c r="V34" i="15"/>
  <c r="V94" i="15"/>
  <c r="T94" i="15"/>
  <c r="U34" i="15"/>
  <c r="T34" i="15"/>
  <c r="U154" i="15"/>
  <c r="V4" i="15"/>
  <c r="W4" i="15"/>
  <c r="T4" i="15"/>
  <c r="V109" i="15"/>
  <c r="U109" i="15"/>
  <c r="W109" i="15"/>
  <c r="T199" i="15"/>
  <c r="AJ184" i="15"/>
  <c r="W199" i="15"/>
  <c r="U64" i="15"/>
  <c r="U229" i="15"/>
  <c r="V199" i="15"/>
  <c r="V64" i="15"/>
  <c r="V229" i="15"/>
  <c r="T64" i="15"/>
  <c r="T19" i="15"/>
  <c r="T229" i="15"/>
  <c r="T94" i="16" a="1"/>
  <c r="U94" i="16" s="1"/>
  <c r="T34" i="16" a="1"/>
  <c r="W34" i="16" s="1"/>
  <c r="T79" i="16" a="1"/>
  <c r="W79" i="16" s="1"/>
  <c r="T184" i="16" a="1"/>
  <c r="U184" i="16" s="1"/>
  <c r="T49" i="16" a="1"/>
  <c r="T49" i="16" s="1"/>
  <c r="T109" i="16" a="1"/>
  <c r="V109" i="16" s="1"/>
  <c r="T64" i="16" a="1"/>
  <c r="W64" i="16" s="1"/>
  <c r="T4" i="16" a="1"/>
  <c r="U4" i="16" s="1"/>
  <c r="T124" i="16" a="1"/>
  <c r="V124" i="16" s="1"/>
  <c r="T139" i="16" a="1"/>
  <c r="T139" i="16" s="1"/>
  <c r="T19" i="16" a="1"/>
  <c r="U19" i="16" s="1"/>
  <c r="T154" i="16" a="1"/>
  <c r="V154" i="16" s="1"/>
  <c r="T199" i="16" a="1"/>
  <c r="V199" i="16" s="1"/>
  <c r="T229" i="16" a="1"/>
  <c r="T229" i="16" s="1"/>
  <c r="W94" i="16"/>
  <c r="T169" i="16"/>
  <c r="W169" i="16"/>
  <c r="V169" i="16"/>
  <c r="U169" i="16"/>
  <c r="AL184" i="15"/>
  <c r="BH28" i="15" s="1"/>
  <c r="BH45" i="15" s="1"/>
  <c r="AK184" i="15"/>
  <c r="BG28" i="15" s="1"/>
  <c r="AM184" i="15"/>
  <c r="BI28" i="15" s="1"/>
  <c r="BI45" i="15" s="1"/>
  <c r="AN184" i="15"/>
  <c r="BJ28" i="15" s="1"/>
  <c r="BJ45" i="15" s="1"/>
  <c r="AN199" i="13"/>
  <c r="BJ28" i="13" s="1"/>
  <c r="AM154" i="13"/>
  <c r="BI25" i="13" s="1"/>
  <c r="AN154" i="13"/>
  <c r="BJ25" i="13" s="1"/>
  <c r="AK154" i="13"/>
  <c r="BG25" i="13" s="1"/>
  <c r="BP17" i="13" s="1"/>
  <c r="AN124" i="13"/>
  <c r="BJ23" i="13" s="1"/>
  <c r="AL199" i="13"/>
  <c r="BH28" i="13" s="1"/>
  <c r="AM199" i="13"/>
  <c r="BI28" i="13" s="1"/>
  <c r="AJ49" i="13"/>
  <c r="AL49" i="13"/>
  <c r="BH17" i="13" s="1"/>
  <c r="AK49" i="13"/>
  <c r="BG17" i="13" s="1"/>
  <c r="BO16" i="13" s="1"/>
  <c r="AN4" i="13"/>
  <c r="BK12" i="13" s="1"/>
  <c r="AN109" i="13"/>
  <c r="BJ21" i="13" s="1"/>
  <c r="AM124" i="13"/>
  <c r="BI23" i="13" s="1"/>
  <c r="AK34" i="13"/>
  <c r="BG16" i="13" s="1"/>
  <c r="BN16" i="13" s="1"/>
  <c r="AL79" i="13"/>
  <c r="BH19" i="13" s="1"/>
  <c r="AL34" i="13"/>
  <c r="BH16" i="13" s="1"/>
  <c r="AN79" i="13"/>
  <c r="BJ19" i="13" s="1"/>
  <c r="AM34" i="13"/>
  <c r="BI16" i="13" s="1"/>
  <c r="AM79" i="13"/>
  <c r="BI19" i="13" s="1"/>
  <c r="AN169" i="13"/>
  <c r="BJ26" i="13" s="1"/>
  <c r="AK94" i="13"/>
  <c r="BG20" i="13" s="1"/>
  <c r="BR16" i="13" s="1"/>
  <c r="AL94" i="13"/>
  <c r="BH20" i="13" s="1"/>
  <c r="AK124" i="13"/>
  <c r="BG23" i="13" s="1"/>
  <c r="BN17" i="13" s="1"/>
  <c r="AM94" i="13"/>
  <c r="BI20" i="13" s="1"/>
  <c r="AL124" i="13"/>
  <c r="BH23" i="13" s="1"/>
  <c r="AN94" i="13"/>
  <c r="BJ20" i="13" s="1"/>
  <c r="AK199" i="13"/>
  <c r="BG28" i="13" s="1"/>
  <c r="BS17" i="13" s="1"/>
  <c r="AL184" i="13"/>
  <c r="BH27" i="13" s="1"/>
  <c r="AK19" i="13"/>
  <c r="BG13" i="13" s="1"/>
  <c r="AK64" i="13"/>
  <c r="BG18" i="13" s="1"/>
  <c r="BP16" i="13" s="1"/>
  <c r="AM184" i="13"/>
  <c r="BI27" i="13" s="1"/>
  <c r="AL19" i="13"/>
  <c r="BH13" i="13" s="1"/>
  <c r="AL64" i="13"/>
  <c r="BH18" i="13" s="1"/>
  <c r="AK184" i="13"/>
  <c r="BG27" i="13" s="1"/>
  <c r="BR17" i="13" s="1"/>
  <c r="AM19" i="13"/>
  <c r="BI13" i="13" s="1"/>
  <c r="AM64" i="13"/>
  <c r="BI18" i="13" s="1"/>
  <c r="AN184" i="13"/>
  <c r="BJ27" i="13" s="1"/>
  <c r="AN19" i="13"/>
  <c r="BJ13" i="13" s="1"/>
  <c r="AN64" i="13"/>
  <c r="BJ18" i="13" s="1"/>
  <c r="AK79" i="13"/>
  <c r="BG19" i="13" s="1"/>
  <c r="BQ16" i="13" s="1"/>
  <c r="AK169" i="13"/>
  <c r="BG26" i="13" s="1"/>
  <c r="BQ17" i="13" s="1"/>
  <c r="AL169" i="13"/>
  <c r="BH26" i="13" s="1"/>
  <c r="AM169" i="13"/>
  <c r="BI26" i="13" s="1"/>
  <c r="AN34" i="13"/>
  <c r="BJ16" i="13" s="1"/>
  <c r="AL154" i="13"/>
  <c r="BH25" i="13" s="1"/>
  <c r="AL139" i="13"/>
  <c r="BH24" i="13" s="1"/>
  <c r="AK4" i="13"/>
  <c r="BH12" i="13" s="1"/>
  <c r="AK139" i="13"/>
  <c r="BG24" i="13" s="1"/>
  <c r="BO17" i="13" s="1"/>
  <c r="AK109" i="13"/>
  <c r="BG21" i="13" s="1"/>
  <c r="BS16" i="13" s="1"/>
  <c r="AL4" i="13"/>
  <c r="BI12" i="13" s="1"/>
  <c r="AM139" i="13"/>
  <c r="BI24" i="13" s="1"/>
  <c r="AM49" i="13"/>
  <c r="BI17" i="13" s="1"/>
  <c r="AL109" i="13"/>
  <c r="BH21" i="13" s="1"/>
  <c r="AM4" i="13"/>
  <c r="BJ12" i="13" s="1"/>
  <c r="AN139" i="13"/>
  <c r="BJ24" i="13" s="1"/>
  <c r="AN49" i="13"/>
  <c r="BJ17" i="13" s="1"/>
  <c r="AM109" i="13"/>
  <c r="BI21" i="13" s="1"/>
  <c r="T199" i="12"/>
  <c r="AJ199" i="12" s="1"/>
  <c r="AN199" i="12"/>
  <c r="BJ28" i="12" s="1"/>
  <c r="AK199" i="12"/>
  <c r="BG28" i="12" s="1"/>
  <c r="AM94" i="12"/>
  <c r="BI20" i="12" s="1"/>
  <c r="AL109" i="12"/>
  <c r="BH21" i="12" s="1"/>
  <c r="J11" i="7" s="1"/>
  <c r="AL4" i="12"/>
  <c r="BI12" i="12" s="1"/>
  <c r="AN4" i="12"/>
  <c r="BK12" i="12" s="1"/>
  <c r="AM139" i="12"/>
  <c r="BI24" i="12" s="1"/>
  <c r="AK109" i="12"/>
  <c r="BG21" i="12" s="1"/>
  <c r="I11" i="7" s="1"/>
  <c r="AN109" i="12"/>
  <c r="BJ21" i="12" s="1"/>
  <c r="AN184" i="12"/>
  <c r="BJ27" i="12" s="1"/>
  <c r="AK184" i="12"/>
  <c r="BG27" i="12" s="1"/>
  <c r="I17" i="7" s="1"/>
  <c r="AL184" i="12"/>
  <c r="BH27" i="12" s="1"/>
  <c r="J17" i="7" s="1"/>
  <c r="AK124" i="12"/>
  <c r="BG23" i="12" s="1"/>
  <c r="I13" i="7" s="1"/>
  <c r="AL124" i="12"/>
  <c r="BH23" i="12" s="1"/>
  <c r="J13" i="7" s="1"/>
  <c r="AM124" i="12"/>
  <c r="BI23" i="12" s="1"/>
  <c r="AN124" i="12"/>
  <c r="BJ23" i="12" s="1"/>
  <c r="AK49" i="12"/>
  <c r="BG17" i="12" s="1"/>
  <c r="I7" i="7" s="1"/>
  <c r="AN49" i="12"/>
  <c r="BJ17" i="12" s="1"/>
  <c r="AL49" i="12"/>
  <c r="BH17" i="12" s="1"/>
  <c r="J7" i="7" s="1"/>
  <c r="AN139" i="12"/>
  <c r="BJ24" i="12" s="1"/>
  <c r="AM49" i="12"/>
  <c r="BI17" i="12" s="1"/>
  <c r="AL139" i="12"/>
  <c r="BH24" i="12" s="1"/>
  <c r="J14" i="7" s="1"/>
  <c r="AK64" i="12"/>
  <c r="BG18" i="12" s="1"/>
  <c r="I8" i="7" s="1"/>
  <c r="AK94" i="12"/>
  <c r="BG20" i="12" s="1"/>
  <c r="I10" i="7" s="1"/>
  <c r="AL64" i="12"/>
  <c r="BH18" i="12" s="1"/>
  <c r="J8" i="7" s="1"/>
  <c r="AL94" i="12"/>
  <c r="BH20" i="12" s="1"/>
  <c r="J10" i="7" s="1"/>
  <c r="AM64" i="12"/>
  <c r="BI18" i="12" s="1"/>
  <c r="AM109" i="12"/>
  <c r="BI21" i="12" s="1"/>
  <c r="AN94" i="12"/>
  <c r="BJ20" i="12" s="1"/>
  <c r="AN64" i="12"/>
  <c r="BJ18" i="12" s="1"/>
  <c r="AK19" i="12"/>
  <c r="BG13" i="12" s="1"/>
  <c r="AK34" i="12"/>
  <c r="BG16" i="12" s="1"/>
  <c r="I6" i="7" s="1"/>
  <c r="AL19" i="12"/>
  <c r="BH13" i="12" s="1"/>
  <c r="AN34" i="12"/>
  <c r="BJ16" i="12" s="1"/>
  <c r="AK4" i="12"/>
  <c r="BH12" i="12" s="1"/>
  <c r="AM19" i="12"/>
  <c r="BI13" i="12" s="1"/>
  <c r="AL34" i="12"/>
  <c r="BH16" i="12" s="1"/>
  <c r="J6" i="7" s="1"/>
  <c r="AM4" i="12"/>
  <c r="BJ12" i="12" s="1"/>
  <c r="AN19" i="12"/>
  <c r="BJ13" i="12" s="1"/>
  <c r="AM34" i="12"/>
  <c r="BI16" i="12" s="1"/>
  <c r="AK139" i="12"/>
  <c r="BG24" i="12" s="1"/>
  <c r="I14" i="7" s="1"/>
  <c r="AK169" i="12"/>
  <c r="BG26" i="12" s="1"/>
  <c r="I16" i="7" s="1"/>
  <c r="AK79" i="12"/>
  <c r="BG19" i="12" s="1"/>
  <c r="I9" i="7" s="1"/>
  <c r="AK154" i="12"/>
  <c r="BG25" i="12" s="1"/>
  <c r="I15" i="7" s="1"/>
  <c r="AL169" i="12"/>
  <c r="BH26" i="12" s="1"/>
  <c r="J16" i="7" s="1"/>
  <c r="AL79" i="12"/>
  <c r="BH19" i="12" s="1"/>
  <c r="J9" i="7" s="1"/>
  <c r="AL154" i="12"/>
  <c r="BH25" i="12" s="1"/>
  <c r="J15" i="7" s="1"/>
  <c r="AM169" i="12"/>
  <c r="BI26" i="12" s="1"/>
  <c r="AM79" i="12"/>
  <c r="BI19" i="12" s="1"/>
  <c r="AM154" i="12"/>
  <c r="BI25" i="12" s="1"/>
  <c r="AM184" i="12"/>
  <c r="BI27" i="12" s="1"/>
  <c r="AN169" i="12"/>
  <c r="BJ26" i="12" s="1"/>
  <c r="AN79" i="12"/>
  <c r="BJ19" i="12" s="1"/>
  <c r="AN154" i="12"/>
  <c r="BJ25" i="12" s="1"/>
  <c r="T79" i="10"/>
  <c r="AJ79" i="10" s="1"/>
  <c r="T154" i="10"/>
  <c r="AJ154" i="10" s="1"/>
  <c r="T34" i="10"/>
  <c r="AJ34" i="10" s="1"/>
  <c r="T139" i="10"/>
  <c r="AJ139" i="10" s="1"/>
  <c r="AL79" i="10"/>
  <c r="AM79" i="10"/>
  <c r="BI55" i="10" s="1"/>
  <c r="AN169" i="10"/>
  <c r="BJ27" i="10" s="1"/>
  <c r="BJ44" i="10" s="1"/>
  <c r="T64" i="10"/>
  <c r="AJ64" i="10" s="1"/>
  <c r="AN4" i="10"/>
  <c r="AL4" i="10"/>
  <c r="AM4" i="10"/>
  <c r="AL124" i="10"/>
  <c r="AM19" i="10"/>
  <c r="AK94" i="10"/>
  <c r="AK124" i="10"/>
  <c r="AN19" i="10"/>
  <c r="BJ16" i="10" s="1"/>
  <c r="BJ33" i="10" s="1"/>
  <c r="AL94" i="10"/>
  <c r="AM124" i="10"/>
  <c r="AK19" i="10"/>
  <c r="AM94" i="10"/>
  <c r="AN124" i="10"/>
  <c r="BJ24" i="10" s="1"/>
  <c r="BJ41" i="10" s="1"/>
  <c r="AL19" i="10"/>
  <c r="AN94" i="10"/>
  <c r="BJ21" i="10" s="1"/>
  <c r="BJ38" i="10" s="1"/>
  <c r="AK184" i="10"/>
  <c r="AM184" i="10"/>
  <c r="AK169" i="10"/>
  <c r="BG27" i="10" s="1"/>
  <c r="AN184" i="10"/>
  <c r="BJ28" i="10" s="1"/>
  <c r="BJ45" i="10" s="1"/>
  <c r="AL169" i="10"/>
  <c r="AL184" i="10"/>
  <c r="BH28" i="10" s="1"/>
  <c r="BH45" i="10" s="1"/>
  <c r="AK4" i="10"/>
  <c r="AM169" i="10"/>
  <c r="AL109" i="10"/>
  <c r="AM109" i="10"/>
  <c r="AN109" i="10"/>
  <c r="BJ23" i="10" s="1"/>
  <c r="BJ40" i="10" s="1"/>
  <c r="AK109" i="10"/>
  <c r="AK49" i="10"/>
  <c r="AL49" i="10"/>
  <c r="AM49" i="10"/>
  <c r="AN49" i="10"/>
  <c r="BJ18" i="10" s="1"/>
  <c r="BJ35" i="10" s="1"/>
  <c r="AJ139" i="9"/>
  <c r="AN19" i="9"/>
  <c r="BJ16" i="9" s="1"/>
  <c r="BJ33" i="9" s="1"/>
  <c r="AJ64" i="9"/>
  <c r="V94" i="16" l="1"/>
  <c r="T94" i="16"/>
  <c r="AM94" i="16" s="1"/>
  <c r="BI20" i="16" s="1"/>
  <c r="BI37" i="16" s="1"/>
  <c r="AL199" i="12"/>
  <c r="BH28" i="12" s="1"/>
  <c r="J18" i="7" s="1"/>
  <c r="AM199" i="12"/>
  <c r="BI28" i="12" s="1"/>
  <c r="BS17" i="12"/>
  <c r="I18" i="7"/>
  <c r="AK154" i="15"/>
  <c r="BG26" i="15" s="1"/>
  <c r="BG43" i="15" s="1"/>
  <c r="AK34" i="15"/>
  <c r="BG16" i="15" s="1"/>
  <c r="BG33" i="15" s="1"/>
  <c r="AJ124" i="15"/>
  <c r="AL124" i="15"/>
  <c r="BH24" i="15" s="1"/>
  <c r="BH41" i="15" s="1"/>
  <c r="BL41" i="15" s="1"/>
  <c r="AN124" i="15"/>
  <c r="BJ24" i="15" s="1"/>
  <c r="BJ41" i="15" s="1"/>
  <c r="AM124" i="15"/>
  <c r="BI24" i="15" s="1"/>
  <c r="BI41" i="15" s="1"/>
  <c r="AL139" i="15"/>
  <c r="BH25" i="15" s="1"/>
  <c r="BH42" i="15" s="1"/>
  <c r="AN49" i="15"/>
  <c r="BJ17" i="15" s="1"/>
  <c r="BJ34" i="15" s="1"/>
  <c r="AL49" i="15"/>
  <c r="BH17" i="15" s="1"/>
  <c r="BH34" i="15" s="1"/>
  <c r="AK49" i="15"/>
  <c r="BG17" i="15" s="1"/>
  <c r="BG34" i="15" s="1"/>
  <c r="AK79" i="15"/>
  <c r="BG19" i="15" s="1"/>
  <c r="BG36" i="15" s="1"/>
  <c r="AM79" i="15"/>
  <c r="BI19" i="15" s="1"/>
  <c r="BI36" i="15" s="1"/>
  <c r="AN79" i="15"/>
  <c r="BJ19" i="15" s="1"/>
  <c r="BJ36" i="15" s="1"/>
  <c r="AJ79" i="15"/>
  <c r="AL79" i="15"/>
  <c r="BH19" i="15" s="1"/>
  <c r="BH36" i="15" s="1"/>
  <c r="AK169" i="15"/>
  <c r="BG27" i="15" s="1"/>
  <c r="BG44" i="15" s="1"/>
  <c r="AM139" i="15"/>
  <c r="BI25" i="15" s="1"/>
  <c r="BI42" i="15" s="1"/>
  <c r="AM49" i="15"/>
  <c r="BI17" i="15" s="1"/>
  <c r="BI34" i="15" s="1"/>
  <c r="AJ34" i="15"/>
  <c r="AJ19" i="15"/>
  <c r="BG13" i="15" s="1"/>
  <c r="AK139" i="15"/>
  <c r="BG25" i="15" s="1"/>
  <c r="BG42" i="15" s="1"/>
  <c r="AJ199" i="15"/>
  <c r="AL64" i="15"/>
  <c r="BH18" i="15" s="1"/>
  <c r="BH35" i="15" s="1"/>
  <c r="AN169" i="15"/>
  <c r="BJ27" i="15" s="1"/>
  <c r="BJ44" i="15" s="1"/>
  <c r="AM4" i="15"/>
  <c r="BJ12" i="15" s="1"/>
  <c r="AM169" i="15"/>
  <c r="BI27" i="15" s="1"/>
  <c r="BI44" i="15" s="1"/>
  <c r="AJ4" i="15"/>
  <c r="BG12" i="15" s="1"/>
  <c r="AL169" i="15"/>
  <c r="BH27" i="15" s="1"/>
  <c r="BH44" i="15" s="1"/>
  <c r="AN139" i="15"/>
  <c r="BJ25" i="15" s="1"/>
  <c r="BJ42" i="15" s="1"/>
  <c r="AN4" i="15"/>
  <c r="BK12" i="15" s="1"/>
  <c r="AL94" i="15"/>
  <c r="BH20" i="15" s="1"/>
  <c r="BH37" i="15" s="1"/>
  <c r="AJ139" i="15"/>
  <c r="AN34" i="15"/>
  <c r="BJ16" i="15" s="1"/>
  <c r="BJ33" i="15" s="1"/>
  <c r="AM199" i="15"/>
  <c r="BI29" i="15" s="1"/>
  <c r="BI46" i="15" s="1"/>
  <c r="AN94" i="15"/>
  <c r="BJ20" i="15" s="1"/>
  <c r="BJ37" i="15" s="1"/>
  <c r="AM64" i="15"/>
  <c r="BI18" i="15" s="1"/>
  <c r="BI35" i="15" s="1"/>
  <c r="AL34" i="15"/>
  <c r="BH16" i="15" s="1"/>
  <c r="BH33" i="15" s="1"/>
  <c r="AM34" i="15"/>
  <c r="BI16" i="15" s="1"/>
  <c r="BI33" i="15" s="1"/>
  <c r="AN154" i="15"/>
  <c r="BJ26" i="15" s="1"/>
  <c r="BJ43" i="15" s="1"/>
  <c r="AK64" i="15"/>
  <c r="BG18" i="15" s="1"/>
  <c r="AM154" i="15"/>
  <c r="BI26" i="15" s="1"/>
  <c r="BI43" i="15" s="1"/>
  <c r="AJ109" i="15"/>
  <c r="AL154" i="15"/>
  <c r="BH26" i="15" s="1"/>
  <c r="BH43" i="15" s="1"/>
  <c r="AJ154" i="15"/>
  <c r="AK4" i="15"/>
  <c r="BH12" i="15" s="1"/>
  <c r="AJ49" i="15"/>
  <c r="AM94" i="15"/>
  <c r="BI20" i="15" s="1"/>
  <c r="BI37" i="15" s="1"/>
  <c r="AN109" i="15"/>
  <c r="BJ21" i="15" s="1"/>
  <c r="BJ38" i="15" s="1"/>
  <c r="AL4" i="15"/>
  <c r="BI12" i="15" s="1"/>
  <c r="AK94" i="15"/>
  <c r="BG20" i="15" s="1"/>
  <c r="AN64" i="15"/>
  <c r="BJ18" i="15" s="1"/>
  <c r="BJ35" i="15" s="1"/>
  <c r="AJ94" i="15"/>
  <c r="AK19" i="15"/>
  <c r="BH13" i="15" s="1"/>
  <c r="AJ64" i="15"/>
  <c r="AL19" i="15"/>
  <c r="BI13" i="15" s="1"/>
  <c r="AN19" i="15"/>
  <c r="AM19" i="15"/>
  <c r="BJ13" i="15" s="1"/>
  <c r="AK169" i="16"/>
  <c r="BG27" i="16" s="1"/>
  <c r="BG44" i="16" s="1"/>
  <c r="V4" i="16"/>
  <c r="W4" i="16"/>
  <c r="U49" i="16"/>
  <c r="T109" i="16"/>
  <c r="U109" i="16"/>
  <c r="W109" i="16"/>
  <c r="AM109" i="16" s="1"/>
  <c r="BI21" i="16" s="1"/>
  <c r="BI38" i="16" s="1"/>
  <c r="V184" i="16"/>
  <c r="W184" i="16"/>
  <c r="U79" i="16"/>
  <c r="V79" i="16"/>
  <c r="T79" i="16"/>
  <c r="AN79" i="16" s="1"/>
  <c r="BJ19" i="16" s="1"/>
  <c r="BJ36" i="16" s="1"/>
  <c r="U34" i="16"/>
  <c r="V34" i="16"/>
  <c r="V139" i="16"/>
  <c r="U199" i="16"/>
  <c r="U229" i="16"/>
  <c r="V229" i="16"/>
  <c r="V49" i="16"/>
  <c r="T34" i="16"/>
  <c r="U139" i="16"/>
  <c r="W139" i="16"/>
  <c r="T199" i="16"/>
  <c r="T124" i="16"/>
  <c r="W49" i="16"/>
  <c r="W199" i="16"/>
  <c r="T154" i="16"/>
  <c r="W154" i="16"/>
  <c r="W124" i="16"/>
  <c r="T64" i="16"/>
  <c r="T19" i="16"/>
  <c r="U64" i="16"/>
  <c r="W19" i="16"/>
  <c r="V64" i="16"/>
  <c r="V19" i="16"/>
  <c r="U154" i="16"/>
  <c r="U124" i="16"/>
  <c r="W229" i="16"/>
  <c r="T184" i="16"/>
  <c r="T4" i="16"/>
  <c r="BG43" i="12"/>
  <c r="BP17" i="12"/>
  <c r="BH38" i="12"/>
  <c r="BY16" i="12"/>
  <c r="BG36" i="12"/>
  <c r="BQ16" i="12"/>
  <c r="BI37" i="12"/>
  <c r="CD16" i="12"/>
  <c r="BG42" i="12"/>
  <c r="BO17" i="12"/>
  <c r="BI34" i="12"/>
  <c r="CA16" i="12"/>
  <c r="BI46" i="12"/>
  <c r="CE17" i="12"/>
  <c r="BH34" i="12"/>
  <c r="BU16" i="12"/>
  <c r="BJ34" i="12"/>
  <c r="CG16" i="12"/>
  <c r="BG34" i="12"/>
  <c r="BO16" i="12"/>
  <c r="BJ41" i="12"/>
  <c r="CF17" i="12"/>
  <c r="BI41" i="12"/>
  <c r="BZ17" i="12"/>
  <c r="BJ43" i="12"/>
  <c r="CH17" i="12"/>
  <c r="BH41" i="12"/>
  <c r="BT17" i="12"/>
  <c r="BJ44" i="12"/>
  <c r="CI17" i="12"/>
  <c r="BH45" i="12"/>
  <c r="BX17" i="12"/>
  <c r="BJ45" i="12"/>
  <c r="CJ17" i="12"/>
  <c r="BJ37" i="12"/>
  <c r="CJ16" i="12"/>
  <c r="BI35" i="12"/>
  <c r="CB16" i="12"/>
  <c r="BH44" i="12"/>
  <c r="BW17" i="12"/>
  <c r="BH35" i="12"/>
  <c r="BV16" i="12"/>
  <c r="BG37" i="12"/>
  <c r="BR16" i="12"/>
  <c r="BG35" i="12"/>
  <c r="BP16" i="12"/>
  <c r="BG44" i="12"/>
  <c r="BQ17" i="12"/>
  <c r="BH42" i="12"/>
  <c r="BL42" i="12" s="1"/>
  <c r="BU17" i="12"/>
  <c r="BH46" i="12"/>
  <c r="BY17" i="12"/>
  <c r="BI33" i="12"/>
  <c r="BZ16" i="12"/>
  <c r="BJ42" i="12"/>
  <c r="CG17" i="12"/>
  <c r="BJ46" i="12"/>
  <c r="CK17" i="12"/>
  <c r="BH33" i="12"/>
  <c r="BT16" i="12"/>
  <c r="BJ33" i="12"/>
  <c r="CF16" i="12"/>
  <c r="BJ36" i="12"/>
  <c r="CI16" i="12"/>
  <c r="BG41" i="12"/>
  <c r="BN17" i="12"/>
  <c r="BG33" i="12"/>
  <c r="BN16" i="12"/>
  <c r="BI45" i="12"/>
  <c r="CD17" i="12"/>
  <c r="BG45" i="12"/>
  <c r="BR17" i="12"/>
  <c r="BI43" i="12"/>
  <c r="CB17" i="12"/>
  <c r="BJ35" i="12"/>
  <c r="CH16" i="12"/>
  <c r="BI36" i="12"/>
  <c r="CC16" i="12"/>
  <c r="BJ38" i="12"/>
  <c r="CK16" i="12"/>
  <c r="BI44" i="12"/>
  <c r="CC17" i="12"/>
  <c r="BI38" i="12"/>
  <c r="CE16" i="12"/>
  <c r="BG38" i="12"/>
  <c r="BS16" i="12"/>
  <c r="BH43" i="12"/>
  <c r="BV17" i="12"/>
  <c r="BI42" i="12"/>
  <c r="CA17" i="12"/>
  <c r="BH36" i="12"/>
  <c r="BW16" i="12"/>
  <c r="BH37" i="12"/>
  <c r="BL37" i="12" s="1"/>
  <c r="BX16" i="12"/>
  <c r="BJ33" i="13"/>
  <c r="E6" i="7" s="1"/>
  <c r="CF16" i="13"/>
  <c r="BI37" i="13"/>
  <c r="D10" i="7" s="1"/>
  <c r="CD16" i="13"/>
  <c r="BH37" i="13"/>
  <c r="C10" i="7" s="1"/>
  <c r="BX16" i="13"/>
  <c r="BJ35" i="13"/>
  <c r="E8" i="7" s="1"/>
  <c r="CH16" i="13"/>
  <c r="BI36" i="13"/>
  <c r="D9" i="7" s="1"/>
  <c r="CC16" i="13"/>
  <c r="BI33" i="13"/>
  <c r="D6" i="7" s="1"/>
  <c r="BZ16" i="13"/>
  <c r="BI38" i="13"/>
  <c r="D11" i="7" s="1"/>
  <c r="CE16" i="13"/>
  <c r="BJ36" i="13"/>
  <c r="E9" i="7" s="1"/>
  <c r="CI16" i="13"/>
  <c r="BJ34" i="13"/>
  <c r="E7" i="7" s="1"/>
  <c r="CG16" i="13"/>
  <c r="BI35" i="13"/>
  <c r="D8" i="7" s="1"/>
  <c r="CB16" i="13"/>
  <c r="BH33" i="13"/>
  <c r="C6" i="7" s="1"/>
  <c r="BT16" i="13"/>
  <c r="BH36" i="13"/>
  <c r="C9" i="7" s="1"/>
  <c r="BW16" i="13"/>
  <c r="BH38" i="13"/>
  <c r="C11" i="7" s="1"/>
  <c r="BY16" i="13"/>
  <c r="BH35" i="13"/>
  <c r="C8" i="7" s="1"/>
  <c r="BV16" i="13"/>
  <c r="BI34" i="13"/>
  <c r="D7" i="7" s="1"/>
  <c r="CA16" i="13"/>
  <c r="BJ38" i="13"/>
  <c r="E11" i="7" s="1"/>
  <c r="CK16" i="13"/>
  <c r="BJ37" i="13"/>
  <c r="E10" i="7" s="1"/>
  <c r="CJ16" i="13"/>
  <c r="BH34" i="13"/>
  <c r="C7" i="7" s="1"/>
  <c r="BU16" i="13"/>
  <c r="BK19" i="13"/>
  <c r="BK36" i="13" s="1"/>
  <c r="BH44" i="13"/>
  <c r="C16" i="7" s="1"/>
  <c r="BW17" i="13"/>
  <c r="BI44" i="13"/>
  <c r="D16" i="7" s="1"/>
  <c r="CC17" i="13"/>
  <c r="BJ41" i="13"/>
  <c r="E13" i="7" s="1"/>
  <c r="CF17" i="13"/>
  <c r="BH43" i="13"/>
  <c r="C15" i="7" s="1"/>
  <c r="BV17" i="13"/>
  <c r="BH41" i="13"/>
  <c r="C13" i="7" s="1"/>
  <c r="BT17" i="13"/>
  <c r="BJ43" i="13"/>
  <c r="E15" i="7" s="1"/>
  <c r="CH17" i="13"/>
  <c r="BI43" i="13"/>
  <c r="D15" i="7" s="1"/>
  <c r="CB17" i="13"/>
  <c r="BJ46" i="13"/>
  <c r="E18" i="7" s="1"/>
  <c r="CK17" i="13"/>
  <c r="BJ44" i="13"/>
  <c r="E16" i="7" s="1"/>
  <c r="CI17" i="13"/>
  <c r="BJ45" i="13"/>
  <c r="E17" i="7" s="1"/>
  <c r="CJ17" i="13"/>
  <c r="BJ42" i="13"/>
  <c r="E14" i="7" s="1"/>
  <c r="CG17" i="13"/>
  <c r="BI41" i="13"/>
  <c r="D13" i="7" s="1"/>
  <c r="BZ17" i="13"/>
  <c r="BI42" i="13"/>
  <c r="D14" i="7" s="1"/>
  <c r="CA17" i="13"/>
  <c r="BI45" i="13"/>
  <c r="D17" i="7" s="1"/>
  <c r="CD17" i="13"/>
  <c r="BH45" i="13"/>
  <c r="C17" i="7" s="1"/>
  <c r="BX17" i="13"/>
  <c r="BI46" i="13"/>
  <c r="D18" i="7" s="1"/>
  <c r="CE17" i="13"/>
  <c r="BH42" i="13"/>
  <c r="C14" i="7" s="1"/>
  <c r="BU17" i="13"/>
  <c r="BH46" i="13"/>
  <c r="C18" i="7" s="1"/>
  <c r="BY17" i="13"/>
  <c r="AL169" i="16"/>
  <c r="BH27" i="16" s="1"/>
  <c r="BH44" i="16" s="1"/>
  <c r="AM169" i="16"/>
  <c r="BI27" i="16" s="1"/>
  <c r="BI44" i="16" s="1"/>
  <c r="AJ169" i="16"/>
  <c r="AN169" i="16"/>
  <c r="BJ27" i="16" s="1"/>
  <c r="BJ44" i="16" s="1"/>
  <c r="AM79" i="16"/>
  <c r="BI19" i="16" s="1"/>
  <c r="BI36" i="16" s="1"/>
  <c r="AJ94" i="16"/>
  <c r="AN94" i="16"/>
  <c r="BJ20" i="16" s="1"/>
  <c r="BJ37" i="16" s="1"/>
  <c r="AK94" i="16"/>
  <c r="BG20" i="16" s="1"/>
  <c r="AL94" i="16"/>
  <c r="BH20" i="16" s="1"/>
  <c r="BH37" i="16" s="1"/>
  <c r="BL36" i="12"/>
  <c r="AM109" i="15"/>
  <c r="BI21" i="15" s="1"/>
  <c r="BI38" i="15" s="1"/>
  <c r="AL109" i="15"/>
  <c r="BH21" i="15" s="1"/>
  <c r="BH38" i="15" s="1"/>
  <c r="AK109" i="15"/>
  <c r="BG21" i="15" s="1"/>
  <c r="AN199" i="15"/>
  <c r="BJ29" i="15" s="1"/>
  <c r="BJ46" i="15" s="1"/>
  <c r="AL199" i="15"/>
  <c r="BH29" i="15" s="1"/>
  <c r="BH46" i="15" s="1"/>
  <c r="AK199" i="15"/>
  <c r="BG29" i="15" s="1"/>
  <c r="BG46" i="15" s="1"/>
  <c r="BG45" i="15"/>
  <c r="BL45" i="15" s="1"/>
  <c r="BK28" i="15"/>
  <c r="BK45" i="15" s="1"/>
  <c r="BK26" i="13"/>
  <c r="BK44" i="13" s="1"/>
  <c r="BK27" i="13"/>
  <c r="BK45" i="13" s="1"/>
  <c r="BK17" i="13"/>
  <c r="BK34" i="13" s="1"/>
  <c r="BK21" i="13"/>
  <c r="BK38" i="13" s="1"/>
  <c r="BK28" i="13"/>
  <c r="BK46" i="13" s="1"/>
  <c r="BK20" i="13"/>
  <c r="BK37" i="13" s="1"/>
  <c r="BK18" i="13"/>
  <c r="BK35" i="13" s="1"/>
  <c r="BK24" i="13"/>
  <c r="BK42" i="13" s="1"/>
  <c r="BL38" i="12"/>
  <c r="BG43" i="13"/>
  <c r="B15" i="7" s="1"/>
  <c r="BK25" i="13"/>
  <c r="BK43" i="13" s="1"/>
  <c r="BK23" i="13"/>
  <c r="BK41" i="13" s="1"/>
  <c r="BK13" i="13"/>
  <c r="BG34" i="13"/>
  <c r="B7" i="7" s="1"/>
  <c r="F7" i="7" s="1"/>
  <c r="BG38" i="13"/>
  <c r="B11" i="7" s="1"/>
  <c r="BG42" i="13"/>
  <c r="B14" i="7" s="1"/>
  <c r="BG35" i="13"/>
  <c r="BG46" i="13"/>
  <c r="B18" i="7" s="1"/>
  <c r="BG41" i="13"/>
  <c r="BG44" i="13"/>
  <c r="B16" i="7" s="1"/>
  <c r="BG37" i="13"/>
  <c r="B10" i="7" s="1"/>
  <c r="BG36" i="13"/>
  <c r="B9" i="7" s="1"/>
  <c r="BG45" i="13"/>
  <c r="B17" i="7" s="1"/>
  <c r="BG33" i="13"/>
  <c r="B6" i="7" s="1"/>
  <c r="BK16" i="13"/>
  <c r="BK28" i="12"/>
  <c r="BG46" i="12"/>
  <c r="BL46" i="12" s="1"/>
  <c r="BK23" i="12"/>
  <c r="BK17" i="12"/>
  <c r="BK19" i="12"/>
  <c r="BH20" i="10"/>
  <c r="BH37" i="10" s="1"/>
  <c r="BH16" i="10"/>
  <c r="BH33" i="10" s="1"/>
  <c r="BK16" i="12"/>
  <c r="BH18" i="10"/>
  <c r="BH35" i="10" s="1"/>
  <c r="BH21" i="10"/>
  <c r="BH38" i="10" s="1"/>
  <c r="BK13" i="12"/>
  <c r="BK25" i="12"/>
  <c r="BK26" i="12"/>
  <c r="BK27" i="12"/>
  <c r="BH23" i="10"/>
  <c r="BH40" i="10" s="1"/>
  <c r="BH24" i="10"/>
  <c r="BH41" i="10" s="1"/>
  <c r="BK20" i="12"/>
  <c r="BK18" i="12"/>
  <c r="BH27" i="10"/>
  <c r="BH44" i="10" s="1"/>
  <c r="BK24" i="12"/>
  <c r="BK21" i="12"/>
  <c r="AN79" i="10"/>
  <c r="BJ20" i="10" s="1"/>
  <c r="BJ37" i="10" s="1"/>
  <c r="AN154" i="10"/>
  <c r="BJ26" i="10" s="1"/>
  <c r="BJ43" i="10" s="1"/>
  <c r="AK154" i="10"/>
  <c r="BG26" i="10" s="1"/>
  <c r="BG43" i="10" s="1"/>
  <c r="AL154" i="10"/>
  <c r="AM154" i="10"/>
  <c r="AK64" i="10"/>
  <c r="BG19" i="10" s="1"/>
  <c r="AN64" i="10"/>
  <c r="BJ19" i="10" s="1"/>
  <c r="BJ36" i="10" s="1"/>
  <c r="AM34" i="10"/>
  <c r="AN34" i="10"/>
  <c r="BJ17" i="10" s="1"/>
  <c r="BJ34" i="10" s="1"/>
  <c r="AL139" i="10"/>
  <c r="AK139" i="10"/>
  <c r="BG25" i="10" s="1"/>
  <c r="AK79" i="10"/>
  <c r="BG20" i="10" s="1"/>
  <c r="AL64" i="10"/>
  <c r="BI20" i="10"/>
  <c r="BI37" i="10" s="1"/>
  <c r="AK34" i="10"/>
  <c r="BG17" i="10" s="1"/>
  <c r="AM139" i="10"/>
  <c r="AL34" i="10"/>
  <c r="AN139" i="10"/>
  <c r="BJ25" i="10" s="1"/>
  <c r="BJ42" i="10" s="1"/>
  <c r="AM64" i="10"/>
  <c r="BI27" i="10"/>
  <c r="BI44" i="10" s="1"/>
  <c r="BI62" i="10"/>
  <c r="BG18" i="10"/>
  <c r="BG44" i="10"/>
  <c r="BI63" i="10"/>
  <c r="BI28" i="10"/>
  <c r="BI45" i="10" s="1"/>
  <c r="BG28" i="10"/>
  <c r="BG23" i="10"/>
  <c r="BI16" i="10"/>
  <c r="BI33" i="10" s="1"/>
  <c r="BI56" i="10"/>
  <c r="BI21" i="10"/>
  <c r="BI38" i="10" s="1"/>
  <c r="BG16" i="10"/>
  <c r="BI24" i="10"/>
  <c r="BI41" i="10" s="1"/>
  <c r="BI59" i="10"/>
  <c r="BI23" i="10"/>
  <c r="BI40" i="10" s="1"/>
  <c r="BI18" i="10"/>
  <c r="BI35" i="10" s="1"/>
  <c r="BI53" i="10"/>
  <c r="BG24" i="10"/>
  <c r="BG21" i="10"/>
  <c r="AN154" i="9"/>
  <c r="BJ26" i="9" s="1"/>
  <c r="BJ43" i="9" s="1"/>
  <c r="AL124" i="9"/>
  <c r="BH24" i="9" s="1"/>
  <c r="BH41" i="9" s="1"/>
  <c r="AL64" i="9"/>
  <c r="BH19" i="9" s="1"/>
  <c r="BH36" i="9" s="1"/>
  <c r="AK139" i="9"/>
  <c r="AM64" i="9"/>
  <c r="AL139" i="9"/>
  <c r="BH25" i="9" s="1"/>
  <c r="BH42" i="9" s="1"/>
  <c r="AN184" i="9"/>
  <c r="BJ28" i="9" s="1"/>
  <c r="BJ45" i="9" s="1"/>
  <c r="AM139" i="9"/>
  <c r="AN124" i="9"/>
  <c r="BJ24" i="9" s="1"/>
  <c r="BJ41" i="9" s="1"/>
  <c r="AK109" i="9"/>
  <c r="AJ109" i="9"/>
  <c r="AJ184" i="9"/>
  <c r="AK184" i="9"/>
  <c r="AM184" i="9"/>
  <c r="AM124" i="9"/>
  <c r="AK94" i="9"/>
  <c r="AL109" i="9"/>
  <c r="BH23" i="9" s="1"/>
  <c r="BH40" i="9" s="1"/>
  <c r="AM109" i="9"/>
  <c r="AM34" i="9"/>
  <c r="AJ49" i="9"/>
  <c r="AK154" i="9"/>
  <c r="AL4" i="9"/>
  <c r="AK49" i="9"/>
  <c r="AL154" i="9"/>
  <c r="BH26" i="9" s="1"/>
  <c r="BH43" i="9" s="1"/>
  <c r="AM49" i="9"/>
  <c r="AJ34" i="9"/>
  <c r="AM79" i="9"/>
  <c r="AK64" i="9"/>
  <c r="AN64" i="9"/>
  <c r="BJ19" i="9" s="1"/>
  <c r="BJ36" i="9" s="1"/>
  <c r="AN34" i="9"/>
  <c r="BJ17" i="9" s="1"/>
  <c r="BJ34" i="9" s="1"/>
  <c r="AJ169" i="9"/>
  <c r="AL184" i="9"/>
  <c r="BH28" i="9" s="1"/>
  <c r="BH45" i="9" s="1"/>
  <c r="AN4" i="9"/>
  <c r="AK34" i="9"/>
  <c r="AJ4" i="9"/>
  <c r="AN109" i="9"/>
  <c r="BJ23" i="9" s="1"/>
  <c r="BJ40" i="9" s="1"/>
  <c r="AL79" i="9"/>
  <c r="BH20" i="9" s="1"/>
  <c r="BH37" i="9" s="1"/>
  <c r="AM169" i="9"/>
  <c r="AN169" i="9"/>
  <c r="BJ27" i="9" s="1"/>
  <c r="BJ44" i="9" s="1"/>
  <c r="AN49" i="9"/>
  <c r="BJ18" i="9" s="1"/>
  <c r="BJ35" i="9" s="1"/>
  <c r="AK19" i="9"/>
  <c r="AJ154" i="9"/>
  <c r="AJ79" i="9"/>
  <c r="AJ124" i="9"/>
  <c r="AJ19" i="9"/>
  <c r="AL19" i="9"/>
  <c r="BH16" i="9" s="1"/>
  <c r="BH33" i="9" s="1"/>
  <c r="AJ94" i="9"/>
  <c r="AM94" i="9"/>
  <c r="AN139" i="9"/>
  <c r="BJ25" i="9" s="1"/>
  <c r="BJ42" i="9" s="1"/>
  <c r="AK169" i="9"/>
  <c r="BG27" i="9" s="1"/>
  <c r="AN94" i="9"/>
  <c r="BJ21" i="9" s="1"/>
  <c r="BJ38" i="9" s="1"/>
  <c r="AL34" i="9"/>
  <c r="BH17" i="9" s="1"/>
  <c r="BH34" i="9" s="1"/>
  <c r="AL94" i="9"/>
  <c r="BH21" i="9" s="1"/>
  <c r="BH38" i="9" s="1"/>
  <c r="AK79" i="9"/>
  <c r="AL169" i="9"/>
  <c r="BH27" i="9" s="1"/>
  <c r="BH44" i="9" s="1"/>
  <c r="AM4" i="9"/>
  <c r="AL49" i="9"/>
  <c r="BH18" i="9" s="1"/>
  <c r="BH35" i="9" s="1"/>
  <c r="AM19" i="9"/>
  <c r="AM154" i="9"/>
  <c r="AN79" i="9"/>
  <c r="BJ20" i="9" s="1"/>
  <c r="BJ37" i="9" s="1"/>
  <c r="AK124" i="9"/>
  <c r="F11" i="7" l="1"/>
  <c r="F6" i="7"/>
  <c r="AL184" i="16"/>
  <c r="BH28" i="16" s="1"/>
  <c r="BH45" i="16" s="1"/>
  <c r="AK34" i="16"/>
  <c r="BG16" i="16" s="1"/>
  <c r="BG33" i="16" s="1"/>
  <c r="BL33" i="12"/>
  <c r="BL44" i="12"/>
  <c r="BK33" i="12"/>
  <c r="M6" i="7"/>
  <c r="BK36" i="12"/>
  <c r="M9" i="7"/>
  <c r="BK34" i="12"/>
  <c r="M7" i="7"/>
  <c r="BK41" i="12"/>
  <c r="M13" i="7"/>
  <c r="BK38" i="12"/>
  <c r="M11" i="7"/>
  <c r="BK46" i="12"/>
  <c r="M18" i="7"/>
  <c r="BK42" i="12"/>
  <c r="M14" i="7"/>
  <c r="BK35" i="12"/>
  <c r="M8" i="7"/>
  <c r="BK37" i="12"/>
  <c r="M10" i="7"/>
  <c r="BK45" i="12"/>
  <c r="M17" i="7"/>
  <c r="BK44" i="12"/>
  <c r="M16" i="7"/>
  <c r="BK43" i="12"/>
  <c r="M15" i="7"/>
  <c r="BL33" i="15"/>
  <c r="BL34" i="15"/>
  <c r="BK24" i="15"/>
  <c r="BK41" i="15" s="1"/>
  <c r="BL42" i="15"/>
  <c r="AK109" i="16"/>
  <c r="BG21" i="16" s="1"/>
  <c r="AL79" i="16"/>
  <c r="BH19" i="16" s="1"/>
  <c r="BH36" i="16" s="1"/>
  <c r="AJ109" i="16"/>
  <c r="AL4" i="16"/>
  <c r="AL109" i="16"/>
  <c r="BH21" i="16" s="1"/>
  <c r="BH38" i="16" s="1"/>
  <c r="AN109" i="16"/>
  <c r="BJ21" i="16" s="1"/>
  <c r="BJ38" i="16" s="1"/>
  <c r="BL44" i="15"/>
  <c r="BK17" i="15"/>
  <c r="BK34" i="15" s="1"/>
  <c r="BL36" i="15"/>
  <c r="BK19" i="15"/>
  <c r="BK36" i="15" s="1"/>
  <c r="BK25" i="15"/>
  <c r="BK42" i="15" s="1"/>
  <c r="BK16" i="15"/>
  <c r="BK33" i="15" s="1"/>
  <c r="BK27" i="15"/>
  <c r="BK44" i="15" s="1"/>
  <c r="BK18" i="15"/>
  <c r="BK35" i="15" s="1"/>
  <c r="BK26" i="15"/>
  <c r="BK43" i="15" s="1"/>
  <c r="BL43" i="15"/>
  <c r="BG35" i="15"/>
  <c r="BL35" i="15" s="1"/>
  <c r="BK20" i="15"/>
  <c r="BK37" i="15" s="1"/>
  <c r="BG37" i="15"/>
  <c r="BL37" i="15" s="1"/>
  <c r="BK13" i="15"/>
  <c r="BK21" i="15"/>
  <c r="BK38" i="15" s="1"/>
  <c r="AL139" i="16"/>
  <c r="BH25" i="16" s="1"/>
  <c r="BH42" i="16" s="1"/>
  <c r="AL34" i="16"/>
  <c r="BH16" i="16" s="1"/>
  <c r="BH33" i="16" s="1"/>
  <c r="AN184" i="16"/>
  <c r="BJ28" i="16" s="1"/>
  <c r="BJ45" i="16" s="1"/>
  <c r="AM139" i="16"/>
  <c r="BI25" i="16" s="1"/>
  <c r="BI42" i="16" s="1"/>
  <c r="AK154" i="16"/>
  <c r="BG26" i="16" s="1"/>
  <c r="BG43" i="16" s="1"/>
  <c r="AM199" i="16"/>
  <c r="BI29" i="16" s="1"/>
  <c r="BI46" i="16" s="1"/>
  <c r="AJ184" i="16"/>
  <c r="AM49" i="16"/>
  <c r="BI17" i="16" s="1"/>
  <c r="BI34" i="16" s="1"/>
  <c r="AM34" i="16"/>
  <c r="BI16" i="16" s="1"/>
  <c r="BI33" i="16" s="1"/>
  <c r="AL124" i="16"/>
  <c r="BH24" i="16" s="1"/>
  <c r="BH41" i="16" s="1"/>
  <c r="AN34" i="16"/>
  <c r="BJ16" i="16" s="1"/>
  <c r="BJ33" i="16" s="1"/>
  <c r="AK64" i="16"/>
  <c r="BG18" i="16" s="1"/>
  <c r="BG35" i="16" s="1"/>
  <c r="AK49" i="16"/>
  <c r="BG17" i="16" s="1"/>
  <c r="BG34" i="16" s="1"/>
  <c r="AM184" i="16"/>
  <c r="BI28" i="16" s="1"/>
  <c r="BI45" i="16" s="1"/>
  <c r="AM19" i="16"/>
  <c r="AN139" i="16"/>
  <c r="BJ25" i="16" s="1"/>
  <c r="BJ42" i="16" s="1"/>
  <c r="AJ49" i="16"/>
  <c r="AN49" i="16"/>
  <c r="BJ17" i="16" s="1"/>
  <c r="BJ34" i="16" s="1"/>
  <c r="AN64" i="16"/>
  <c r="BJ18" i="16" s="1"/>
  <c r="BJ35" i="16" s="1"/>
  <c r="AJ199" i="16"/>
  <c r="AJ34" i="16"/>
  <c r="AM4" i="16"/>
  <c r="AL154" i="16"/>
  <c r="BH26" i="16" s="1"/>
  <c r="BH43" i="16" s="1"/>
  <c r="AK79" i="16"/>
  <c r="BG19" i="16" s="1"/>
  <c r="BG36" i="16" s="1"/>
  <c r="AM124" i="16"/>
  <c r="BI24" i="16" s="1"/>
  <c r="BI41" i="16" s="1"/>
  <c r="AJ79" i="16"/>
  <c r="AL49" i="16"/>
  <c r="BH17" i="16" s="1"/>
  <c r="BH34" i="16" s="1"/>
  <c r="AM154" i="16"/>
  <c r="BI26" i="16" s="1"/>
  <c r="BI43" i="16" s="1"/>
  <c r="AK19" i="16"/>
  <c r="AL199" i="16"/>
  <c r="BH29" i="16" s="1"/>
  <c r="BH46" i="16" s="1"/>
  <c r="AN124" i="16"/>
  <c r="BJ24" i="16" s="1"/>
  <c r="BJ41" i="16" s="1"/>
  <c r="AN19" i="16"/>
  <c r="AK124" i="16"/>
  <c r="BG24" i="16" s="1"/>
  <c r="BG41" i="16" s="1"/>
  <c r="AJ64" i="16"/>
  <c r="AK139" i="16"/>
  <c r="BG25" i="16" s="1"/>
  <c r="AK199" i="16"/>
  <c r="BG29" i="16" s="1"/>
  <c r="AJ124" i="16"/>
  <c r="AN199" i="16"/>
  <c r="BJ29" i="16" s="1"/>
  <c r="BJ46" i="16" s="1"/>
  <c r="AK4" i="16"/>
  <c r="AK184" i="16"/>
  <c r="BG28" i="16" s="1"/>
  <c r="BG45" i="16" s="1"/>
  <c r="BL45" i="16" s="1"/>
  <c r="AN154" i="16"/>
  <c r="BJ26" i="16" s="1"/>
  <c r="BJ43" i="16" s="1"/>
  <c r="AJ139" i="16"/>
  <c r="AN4" i="16"/>
  <c r="AL19" i="16"/>
  <c r="AJ19" i="16"/>
  <c r="AM64" i="16"/>
  <c r="BI18" i="16" s="1"/>
  <c r="BI35" i="16" s="1"/>
  <c r="AJ4" i="16"/>
  <c r="AL64" i="16"/>
  <c r="BH18" i="16" s="1"/>
  <c r="BH35" i="16" s="1"/>
  <c r="AJ154" i="16"/>
  <c r="E21" i="7"/>
  <c r="F9" i="7"/>
  <c r="BL41" i="13"/>
  <c r="B13" i="7"/>
  <c r="F13" i="7" s="1"/>
  <c r="F10" i="7"/>
  <c r="F18" i="7"/>
  <c r="C21" i="7"/>
  <c r="F16" i="7"/>
  <c r="BL35" i="13"/>
  <c r="B8" i="7"/>
  <c r="F8" i="7" s="1"/>
  <c r="F15" i="7"/>
  <c r="F17" i="7"/>
  <c r="D21" i="7"/>
  <c r="F14" i="7"/>
  <c r="BL45" i="12"/>
  <c r="BL43" i="12"/>
  <c r="BL41" i="12"/>
  <c r="BL34" i="12"/>
  <c r="BL35" i="12"/>
  <c r="BL37" i="13"/>
  <c r="BL36" i="13"/>
  <c r="BL38" i="13"/>
  <c r="BL33" i="13"/>
  <c r="BL34" i="13"/>
  <c r="BL46" i="13"/>
  <c r="BL44" i="13"/>
  <c r="BL43" i="13"/>
  <c r="BL42" i="13"/>
  <c r="BL45" i="13"/>
  <c r="BL44" i="16"/>
  <c r="BK27" i="16"/>
  <c r="BK44" i="16" s="1"/>
  <c r="BG38" i="16"/>
  <c r="BG37" i="16"/>
  <c r="BL37" i="16" s="1"/>
  <c r="BK20" i="16"/>
  <c r="BK37" i="16" s="1"/>
  <c r="BL46" i="15"/>
  <c r="BG38" i="15"/>
  <c r="BL38" i="15" s="1"/>
  <c r="BK29" i="15"/>
  <c r="BK46" i="15" s="1"/>
  <c r="BH25" i="10"/>
  <c r="BH42" i="10" s="1"/>
  <c r="BH26" i="10"/>
  <c r="BH43" i="10" s="1"/>
  <c r="BH17" i="10"/>
  <c r="BH34" i="10" s="1"/>
  <c r="BH19" i="10"/>
  <c r="BH36" i="10" s="1"/>
  <c r="BK20" i="10"/>
  <c r="BI61" i="10"/>
  <c r="BI26" i="10"/>
  <c r="BI43" i="10" s="1"/>
  <c r="BG37" i="10"/>
  <c r="BK37" i="10" s="1"/>
  <c r="BI60" i="10"/>
  <c r="BI25" i="10"/>
  <c r="BI42" i="10" s="1"/>
  <c r="BG34" i="10"/>
  <c r="BI17" i="10"/>
  <c r="BI34" i="10" s="1"/>
  <c r="BI52" i="10"/>
  <c r="BI19" i="10"/>
  <c r="BI36" i="10" s="1"/>
  <c r="BI54" i="10"/>
  <c r="BG41" i="10"/>
  <c r="BK24" i="10"/>
  <c r="BG40" i="10"/>
  <c r="BK23" i="10"/>
  <c r="BK28" i="10"/>
  <c r="BG45" i="10"/>
  <c r="BK27" i="10"/>
  <c r="BL44" i="10"/>
  <c r="BK44" i="10"/>
  <c r="BK16" i="10"/>
  <c r="BG33" i="10"/>
  <c r="BG35" i="10"/>
  <c r="BK18" i="10"/>
  <c r="BK21" i="10"/>
  <c r="BG38" i="10"/>
  <c r="BG36" i="10"/>
  <c r="BG42" i="10"/>
  <c r="BI57" i="10"/>
  <c r="BG44" i="9"/>
  <c r="BI23" i="9"/>
  <c r="BI40" i="9" s="1"/>
  <c r="BI25" i="9"/>
  <c r="BI42" i="9" s="1"/>
  <c r="BG18" i="9"/>
  <c r="BG25" i="9"/>
  <c r="BI26" i="9"/>
  <c r="BI43" i="9" s="1"/>
  <c r="BI20" i="9"/>
  <c r="BI37" i="9" s="1"/>
  <c r="BG20" i="9"/>
  <c r="BI28" i="9"/>
  <c r="BI45" i="9" s="1"/>
  <c r="BG17" i="9"/>
  <c r="BG28" i="9"/>
  <c r="BG16" i="9"/>
  <c r="BG21" i="9"/>
  <c r="BG24" i="9"/>
  <c r="BG19" i="9"/>
  <c r="BG26" i="9"/>
  <c r="BI17" i="9"/>
  <c r="BI34" i="9" s="1"/>
  <c r="BG23" i="9"/>
  <c r="BI18" i="9"/>
  <c r="BI35" i="9" s="1"/>
  <c r="BI27" i="9"/>
  <c r="BI44" i="9" s="1"/>
  <c r="BI19" i="9"/>
  <c r="BI36" i="9" s="1"/>
  <c r="BI21" i="9"/>
  <c r="BI38" i="9" s="1"/>
  <c r="BI16" i="9"/>
  <c r="BI33" i="9" s="1"/>
  <c r="BI24" i="9"/>
  <c r="BI41" i="9" s="1"/>
  <c r="BL41" i="16" l="1"/>
  <c r="BL33" i="16"/>
  <c r="BL36" i="16"/>
  <c r="BK21" i="16"/>
  <c r="BK38" i="16" s="1"/>
  <c r="BL38" i="16"/>
  <c r="BK16" i="16"/>
  <c r="BK33" i="16" s="1"/>
  <c r="BK25" i="16"/>
  <c r="BK42" i="16" s="1"/>
  <c r="BK28" i="16"/>
  <c r="BK45" i="16" s="1"/>
  <c r="BK19" i="16"/>
  <c r="BK36" i="16" s="1"/>
  <c r="BK29" i="16"/>
  <c r="BK46" i="16" s="1"/>
  <c r="BK17" i="16"/>
  <c r="BK34" i="16" s="1"/>
  <c r="BL34" i="16"/>
  <c r="BG42" i="16"/>
  <c r="BL42" i="16" s="1"/>
  <c r="BL43" i="16"/>
  <c r="BL35" i="16"/>
  <c r="BK18" i="16"/>
  <c r="BK35" i="16" s="1"/>
  <c r="BK24" i="16"/>
  <c r="BK41" i="16" s="1"/>
  <c r="BK26" i="16"/>
  <c r="BK43" i="16" s="1"/>
  <c r="BG46" i="16"/>
  <c r="BL46" i="16" s="1"/>
  <c r="B21" i="7"/>
  <c r="F21" i="7"/>
  <c r="BK43" i="10"/>
  <c r="BL43" i="10"/>
  <c r="BL34" i="10"/>
  <c r="BK19" i="10"/>
  <c r="BL37" i="10"/>
  <c r="BK25" i="10"/>
  <c r="BI67" i="10"/>
  <c r="BK34" i="10"/>
  <c r="BK26" i="10"/>
  <c r="BK17" i="10"/>
  <c r="BL38" i="10"/>
  <c r="BK38" i="10"/>
  <c r="BL45" i="10"/>
  <c r="BK45" i="10"/>
  <c r="BL36" i="10"/>
  <c r="BK36" i="10"/>
  <c r="BL33" i="10"/>
  <c r="BL41" i="10"/>
  <c r="BK41" i="10"/>
  <c r="BL35" i="10"/>
  <c r="BK35" i="10"/>
  <c r="BK40" i="10"/>
  <c r="BL40" i="10"/>
  <c r="BL42" i="10"/>
  <c r="BK42" i="10"/>
  <c r="BK27" i="9"/>
  <c r="BG42" i="9"/>
  <c r="BK25" i="9"/>
  <c r="BG40" i="9"/>
  <c r="BK23" i="9"/>
  <c r="BG43" i="9"/>
  <c r="BK26" i="9"/>
  <c r="BG36" i="9"/>
  <c r="BK36" i="9" s="1"/>
  <c r="BK19" i="9"/>
  <c r="BG41" i="9"/>
  <c r="BK24" i="9"/>
  <c r="BG35" i="9"/>
  <c r="BK35" i="9" s="1"/>
  <c r="BK18" i="9"/>
  <c r="BL44" i="9"/>
  <c r="BK44" i="9"/>
  <c r="BG38" i="9"/>
  <c r="BK38" i="9" s="1"/>
  <c r="BK21" i="9"/>
  <c r="BG33" i="9"/>
  <c r="BK16" i="9"/>
  <c r="BG45" i="9"/>
  <c r="BK28" i="9"/>
  <c r="BG34" i="9"/>
  <c r="BK34" i="9" s="1"/>
  <c r="BK17" i="9"/>
  <c r="BG37" i="9"/>
  <c r="BK37" i="9" s="1"/>
  <c r="BK20" i="9"/>
  <c r="BI67" i="9"/>
  <c r="BL67" i="9"/>
  <c r="BK67" i="9"/>
  <c r="BJ67" i="9"/>
  <c r="BK45" i="9" l="1"/>
  <c r="BL45" i="9"/>
  <c r="BK33" i="9"/>
  <c r="BL41" i="9"/>
  <c r="BK41" i="9"/>
  <c r="BL43" i="9"/>
  <c r="BK43" i="9"/>
  <c r="BK40" i="9"/>
  <c r="BL40" i="9"/>
  <c r="BK42" i="9"/>
  <c r="BL42" i="9"/>
  <c r="BL37" i="9"/>
  <c r="BL35" i="9"/>
  <c r="BL34" i="9"/>
  <c r="BL38" i="9"/>
  <c r="BL36" i="9"/>
  <c r="BF34" i="4" l="1"/>
  <c r="BF35" i="4"/>
  <c r="BF36" i="4"/>
  <c r="BF37" i="4"/>
  <c r="BF38" i="4"/>
  <c r="BF40" i="4"/>
  <c r="BF41" i="4"/>
  <c r="BF42" i="4"/>
  <c r="BF43" i="4"/>
  <c r="BF44" i="4"/>
  <c r="BF45" i="4"/>
  <c r="BF33" i="4"/>
  <c r="BN16" i="4"/>
  <c r="BO16" i="4"/>
  <c r="BP16" i="4"/>
  <c r="BJ32" i="4" s="1"/>
  <c r="BI16" i="4"/>
  <c r="BH32" i="4" s="1"/>
  <c r="BJ16" i="4"/>
  <c r="BK16" i="4"/>
  <c r="BL16" i="4"/>
  <c r="BI32" i="4" s="1"/>
  <c r="BM16" i="4"/>
  <c r="BH16" i="4"/>
  <c r="BG16" i="4"/>
  <c r="BG32" i="4" s="1"/>
  <c r="U101" i="5" l="1"/>
  <c r="T111" i="5"/>
  <c r="T112" i="5"/>
  <c r="T113" i="5"/>
  <c r="T103" i="5"/>
  <c r="T104" i="5"/>
  <c r="T105" i="5"/>
  <c r="T106" i="5"/>
  <c r="T107" i="5"/>
  <c r="T108" i="5"/>
  <c r="T109" i="5"/>
  <c r="T110" i="5"/>
  <c r="T102" i="5"/>
  <c r="F24" i="5"/>
  <c r="H24" i="5"/>
  <c r="G24" i="5"/>
  <c r="F3" i="5"/>
  <c r="E184" i="1"/>
  <c r="F184" i="1"/>
  <c r="E185" i="1"/>
  <c r="F185" i="1"/>
  <c r="E186" i="1"/>
  <c r="F186" i="1"/>
  <c r="E187" i="1"/>
  <c r="F187" i="1"/>
  <c r="E188" i="1"/>
  <c r="F188" i="1"/>
  <c r="E189" i="1"/>
  <c r="F189" i="1"/>
  <c r="D189" i="1"/>
  <c r="D188" i="1"/>
  <c r="D187" i="1"/>
  <c r="D186" i="1"/>
  <c r="D185" i="1"/>
  <c r="D184" i="1"/>
  <c r="C184" i="1"/>
  <c r="C185" i="1"/>
  <c r="C186" i="1"/>
  <c r="C187" i="1"/>
  <c r="C188" i="1"/>
  <c r="C189" i="1"/>
  <c r="B184" i="1"/>
  <c r="B185" i="1"/>
  <c r="B186" i="1"/>
  <c r="B187" i="1"/>
  <c r="B188" i="1"/>
  <c r="B189" i="1"/>
  <c r="A189" i="1"/>
  <c r="A188" i="1"/>
  <c r="A187" i="1"/>
  <c r="A186" i="1"/>
  <c r="A185" i="1"/>
  <c r="A184" i="1"/>
  <c r="M21" i="7"/>
  <c r="L21" i="7"/>
  <c r="K21" i="7"/>
  <c r="J21" i="7"/>
  <c r="I21" i="7"/>
  <c r="F254" i="4"/>
  <c r="C254" i="4"/>
  <c r="BI58" i="4"/>
  <c r="BJ58" i="4"/>
  <c r="BK58" i="4"/>
  <c r="BL58" i="4"/>
  <c r="BG58" i="4"/>
  <c r="BJ61" i="4"/>
  <c r="BJ62" i="4"/>
  <c r="BJ63" i="4"/>
  <c r="BG63" i="4"/>
  <c r="BG60" i="4"/>
  <c r="BG64" i="4"/>
  <c r="BI51" i="4"/>
  <c r="BJ51" i="4"/>
  <c r="BK51" i="4"/>
  <c r="BL51" i="4"/>
  <c r="BG51" i="4"/>
  <c r="C267" i="4"/>
  <c r="C277" i="4" s="1"/>
  <c r="F268" i="4"/>
  <c r="C264" i="4"/>
  <c r="F264" i="4"/>
  <c r="F259" i="4"/>
  <c r="E259" i="4"/>
  <c r="D259" i="4"/>
  <c r="C259" i="4"/>
  <c r="B259" i="4"/>
  <c r="A259" i="4"/>
  <c r="F258" i="4"/>
  <c r="E258" i="4"/>
  <c r="D258" i="4"/>
  <c r="C258" i="4"/>
  <c r="B258" i="4"/>
  <c r="A258" i="4"/>
  <c r="F257" i="4"/>
  <c r="E257" i="4"/>
  <c r="D257" i="4"/>
  <c r="C257" i="4"/>
  <c r="B257" i="4"/>
  <c r="A257" i="4"/>
  <c r="F256" i="4"/>
  <c r="E256" i="4"/>
  <c r="D256" i="4"/>
  <c r="C256" i="4"/>
  <c r="B256" i="4"/>
  <c r="A256" i="4"/>
  <c r="F255" i="4"/>
  <c r="E255" i="4"/>
  <c r="D255" i="4"/>
  <c r="C255" i="4"/>
  <c r="B255" i="4"/>
  <c r="A255" i="4"/>
  <c r="E254" i="4"/>
  <c r="D254" i="4"/>
  <c r="B254" i="4"/>
  <c r="A254" i="4"/>
  <c r="D239" i="2"/>
  <c r="D265" i="4" s="1"/>
  <c r="E239" i="2"/>
  <c r="E265" i="4" s="1"/>
  <c r="D240" i="2"/>
  <c r="D266" i="4" s="1"/>
  <c r="E240" i="2"/>
  <c r="E266" i="4" s="1"/>
  <c r="D241" i="2"/>
  <c r="D267" i="4" s="1"/>
  <c r="E241" i="2"/>
  <c r="E267" i="4" s="1"/>
  <c r="D242" i="2"/>
  <c r="D268" i="4" s="1"/>
  <c r="E242" i="2"/>
  <c r="E268" i="4" s="1"/>
  <c r="D243" i="2"/>
  <c r="D269" i="4" s="1"/>
  <c r="E243" i="2"/>
  <c r="E269" i="4" s="1"/>
  <c r="D244" i="2"/>
  <c r="D270" i="4" s="1"/>
  <c r="E244" i="2"/>
  <c r="E270" i="4" s="1"/>
  <c r="F244" i="2"/>
  <c r="F270" i="4" s="1"/>
  <c r="D280" i="4" s="1"/>
  <c r="F243" i="2"/>
  <c r="F269" i="4" s="1"/>
  <c r="F242" i="2"/>
  <c r="F241" i="2"/>
  <c r="F267" i="4" s="1"/>
  <c r="J256" i="4" s="1"/>
  <c r="F240" i="2"/>
  <c r="F266" i="4" s="1"/>
  <c r="F239" i="2"/>
  <c r="F265" i="4" s="1"/>
  <c r="A239" i="2"/>
  <c r="A265" i="4" s="1"/>
  <c r="B239" i="2"/>
  <c r="B265" i="4" s="1"/>
  <c r="A240" i="2"/>
  <c r="A266" i="4" s="1"/>
  <c r="B240" i="2"/>
  <c r="B266" i="4" s="1"/>
  <c r="A241" i="2"/>
  <c r="A267" i="4" s="1"/>
  <c r="B241" i="2"/>
  <c r="B267" i="4" s="1"/>
  <c r="A242" i="2"/>
  <c r="A268" i="4" s="1"/>
  <c r="B242" i="2"/>
  <c r="B268" i="4" s="1"/>
  <c r="A243" i="2"/>
  <c r="A269" i="4" s="1"/>
  <c r="B243" i="2"/>
  <c r="B269" i="4" s="1"/>
  <c r="A244" i="2"/>
  <c r="A270" i="4" s="1"/>
  <c r="B244" i="2"/>
  <c r="B270" i="4" s="1"/>
  <c r="C244" i="2"/>
  <c r="C270" i="4" s="1"/>
  <c r="I259" i="4" s="1"/>
  <c r="C243" i="2"/>
  <c r="C269" i="4" s="1"/>
  <c r="C242" i="2"/>
  <c r="C268" i="4" s="1"/>
  <c r="C278" i="4" s="1"/>
  <c r="C241" i="2"/>
  <c r="C240" i="2"/>
  <c r="C266" i="4" s="1"/>
  <c r="C276" i="4" s="1"/>
  <c r="C239" i="2"/>
  <c r="C191" i="1" l="1"/>
  <c r="C247" i="2"/>
  <c r="J259" i="4"/>
  <c r="G280" i="4" s="1"/>
  <c r="J258" i="4"/>
  <c r="G279" i="4" s="1"/>
  <c r="C280" i="4"/>
  <c r="G260" i="4"/>
  <c r="J257" i="4"/>
  <c r="G277" i="4"/>
  <c r="G278" i="4"/>
  <c r="J255" i="4"/>
  <c r="D278" i="4"/>
  <c r="D279" i="4"/>
  <c r="D276" i="4"/>
  <c r="I258" i="4"/>
  <c r="G276" i="4"/>
  <c r="D275" i="4"/>
  <c r="J254" i="4"/>
  <c r="G275" i="4" s="1"/>
  <c r="I256" i="4"/>
  <c r="D262" i="4"/>
  <c r="F280" i="4"/>
  <c r="F279" i="4"/>
  <c r="I257" i="4"/>
  <c r="D277" i="4"/>
  <c r="C279" i="4"/>
  <c r="I255" i="4"/>
  <c r="C265" i="4"/>
  <c r="I254" i="4" s="1"/>
  <c r="H73" i="6"/>
  <c r="G73" i="6"/>
  <c r="F73" i="6"/>
  <c r="H66" i="6"/>
  <c r="G66" i="6"/>
  <c r="F66" i="6"/>
  <c r="H59" i="6"/>
  <c r="G59" i="6"/>
  <c r="F59" i="6"/>
  <c r="H52" i="6"/>
  <c r="G52" i="6"/>
  <c r="F52" i="6"/>
  <c r="Z51" i="6"/>
  <c r="W51" i="6"/>
  <c r="AA51" i="6" s="1"/>
  <c r="Z50" i="6"/>
  <c r="W50" i="6"/>
  <c r="AA50" i="6" s="1"/>
  <c r="Z49" i="6"/>
  <c r="W49" i="6"/>
  <c r="AA49" i="6" s="1"/>
  <c r="Z48" i="6"/>
  <c r="W48" i="6"/>
  <c r="AA48" i="6" s="1"/>
  <c r="Z47" i="6"/>
  <c r="W47" i="6"/>
  <c r="AA47" i="6" s="1"/>
  <c r="Z46" i="6"/>
  <c r="W46" i="6"/>
  <c r="AA46" i="6" s="1"/>
  <c r="Z45" i="6"/>
  <c r="W45" i="6"/>
  <c r="AA45" i="6" s="1"/>
  <c r="H45" i="6"/>
  <c r="G45" i="6"/>
  <c r="F45" i="6"/>
  <c r="Z44" i="6"/>
  <c r="W44" i="6"/>
  <c r="AA44" i="6" s="1"/>
  <c r="H38" i="6"/>
  <c r="G38" i="6"/>
  <c r="F38" i="6"/>
  <c r="H31" i="6"/>
  <c r="G31" i="6"/>
  <c r="F31" i="6"/>
  <c r="X27" i="6"/>
  <c r="Y28" i="6" s="1"/>
  <c r="Z29" i="6" s="1"/>
  <c r="Z26" i="6"/>
  <c r="Y24" i="6"/>
  <c r="H24" i="6"/>
  <c r="G24" i="6"/>
  <c r="F24" i="6"/>
  <c r="H17" i="6"/>
  <c r="G17" i="6"/>
  <c r="F17" i="6"/>
  <c r="H10" i="6"/>
  <c r="G10" i="6"/>
  <c r="F10" i="6"/>
  <c r="H3" i="6"/>
  <c r="Y26" i="6" s="1"/>
  <c r="Z27" i="6" s="1"/>
  <c r="G3" i="6"/>
  <c r="W24" i="6" s="1"/>
  <c r="X26" i="6" s="1"/>
  <c r="F3" i="6"/>
  <c r="H101" i="5"/>
  <c r="G101" i="5"/>
  <c r="F101" i="5"/>
  <c r="J101" i="5" s="1" a="1"/>
  <c r="H94" i="5"/>
  <c r="J94" i="5" s="1" a="1"/>
  <c r="G94" i="5"/>
  <c r="F94" i="5"/>
  <c r="H87" i="5"/>
  <c r="J87" i="5" s="1" a="1"/>
  <c r="G87" i="5"/>
  <c r="F87" i="5"/>
  <c r="H80" i="5"/>
  <c r="G80" i="5"/>
  <c r="F80" i="5"/>
  <c r="J80" i="5" s="1" a="1"/>
  <c r="H73" i="5"/>
  <c r="G73" i="5"/>
  <c r="F73" i="5"/>
  <c r="H66" i="5"/>
  <c r="G66" i="5"/>
  <c r="F66" i="5"/>
  <c r="J66" i="5" s="1" a="1"/>
  <c r="H59" i="5"/>
  <c r="G59" i="5"/>
  <c r="F59" i="5"/>
  <c r="H52" i="5"/>
  <c r="G52" i="5"/>
  <c r="F52" i="5"/>
  <c r="H45" i="5"/>
  <c r="G45" i="5"/>
  <c r="F45" i="5"/>
  <c r="H38" i="5"/>
  <c r="G38" i="5"/>
  <c r="F38" i="5"/>
  <c r="J31" i="5" a="1"/>
  <c r="J31" i="5" s="1"/>
  <c r="H31" i="5"/>
  <c r="G31" i="5"/>
  <c r="F31" i="5"/>
  <c r="W28" i="5"/>
  <c r="X29" i="5" s="1"/>
  <c r="Y30" i="5" s="1"/>
  <c r="Y27" i="5"/>
  <c r="X25" i="5"/>
  <c r="J24" i="5" a="1"/>
  <c r="J24" i="5" s="1"/>
  <c r="H17" i="5"/>
  <c r="G17" i="5"/>
  <c r="F17" i="5"/>
  <c r="H10" i="5"/>
  <c r="G10" i="5"/>
  <c r="V25" i="5" s="1"/>
  <c r="W27" i="5" s="1"/>
  <c r="F10" i="5"/>
  <c r="H3" i="5"/>
  <c r="X27" i="5" s="1"/>
  <c r="Y28" i="5" s="1"/>
  <c r="G3" i="5"/>
  <c r="K257" i="4" l="1"/>
  <c r="K256" i="4"/>
  <c r="J261" i="4"/>
  <c r="K254" i="4"/>
  <c r="K258" i="4"/>
  <c r="C275" i="4"/>
  <c r="D282" i="4" s="1"/>
  <c r="F275" i="4"/>
  <c r="G270" i="4"/>
  <c r="F277" i="4"/>
  <c r="K259" i="4"/>
  <c r="K255" i="4"/>
  <c r="F276" i="4"/>
  <c r="F278" i="4"/>
  <c r="L257" i="4"/>
  <c r="M257" i="4" s="1"/>
  <c r="L259" i="4"/>
  <c r="M259" i="4" s="1"/>
  <c r="J10" i="5" a="1"/>
  <c r="M10" i="5" s="1"/>
  <c r="J17" i="5" a="1"/>
  <c r="L17" i="5" s="1"/>
  <c r="L255" i="4"/>
  <c r="M255" i="4" s="1"/>
  <c r="X24" i="6"/>
  <c r="L258" i="4"/>
  <c r="M258" i="4" s="1"/>
  <c r="L256" i="4"/>
  <c r="M256" i="4" s="1"/>
  <c r="L254" i="4"/>
  <c r="M254" i="4" s="1"/>
  <c r="J3" i="5" a="1"/>
  <c r="M3" i="5" s="1"/>
  <c r="J45" i="5" a="1"/>
  <c r="M45" i="5" s="1"/>
  <c r="J59" i="5" a="1"/>
  <c r="M59" i="5" s="1"/>
  <c r="W25" i="5"/>
  <c r="J52" i="5" a="1"/>
  <c r="M52" i="5" s="1"/>
  <c r="J38" i="5" a="1"/>
  <c r="L38" i="5" s="1"/>
  <c r="J73" i="5" a="1"/>
  <c r="K73" i="5" s="1"/>
  <c r="Y27" i="6"/>
  <c r="Z28" i="6" s="1"/>
  <c r="W35" i="6" a="1"/>
  <c r="L101" i="5"/>
  <c r="M101" i="5"/>
  <c r="K101" i="5"/>
  <c r="J101" i="5"/>
  <c r="L87" i="5"/>
  <c r="M87" i="5"/>
  <c r="K87" i="5"/>
  <c r="J87" i="5"/>
  <c r="X28" i="5"/>
  <c r="Y29" i="5" s="1"/>
  <c r="V36" i="5" a="1"/>
  <c r="M66" i="5"/>
  <c r="K66" i="5"/>
  <c r="L66" i="5"/>
  <c r="J66" i="5"/>
  <c r="M80" i="5"/>
  <c r="L80" i="5"/>
  <c r="K80" i="5"/>
  <c r="J80" i="5"/>
  <c r="L94" i="5"/>
  <c r="M94" i="5"/>
  <c r="K94" i="5"/>
  <c r="J94" i="5"/>
  <c r="K24" i="5"/>
  <c r="K31" i="5"/>
  <c r="L24" i="5"/>
  <c r="L31" i="5"/>
  <c r="M31" i="5"/>
  <c r="M24" i="5"/>
  <c r="J45" i="5" l="1"/>
  <c r="K45" i="5"/>
  <c r="L45" i="5"/>
  <c r="O45" i="5" s="1"/>
  <c r="L10" i="5"/>
  <c r="J10" i="5"/>
  <c r="M17" i="5"/>
  <c r="G282" i="4"/>
  <c r="N261" i="4"/>
  <c r="K59" i="5"/>
  <c r="K3" i="5"/>
  <c r="J3" i="5"/>
  <c r="L3" i="5"/>
  <c r="J38" i="5"/>
  <c r="J52" i="5"/>
  <c r="L52" i="5"/>
  <c r="K17" i="5"/>
  <c r="J17" i="5"/>
  <c r="R17" i="5" s="1"/>
  <c r="K10" i="5"/>
  <c r="O10" i="5" s="1"/>
  <c r="J59" i="5"/>
  <c r="L73" i="5"/>
  <c r="Q31" i="5"/>
  <c r="V84" i="5" s="1"/>
  <c r="R94" i="5"/>
  <c r="Q24" i="5"/>
  <c r="V83" i="5" s="1"/>
  <c r="M73" i="5"/>
  <c r="K38" i="5"/>
  <c r="L59" i="5"/>
  <c r="K52" i="5"/>
  <c r="J73" i="5"/>
  <c r="M38" i="5"/>
  <c r="P80" i="5"/>
  <c r="U91" i="5" s="1"/>
  <c r="R101" i="5"/>
  <c r="Q66" i="5"/>
  <c r="V89" i="5" s="1"/>
  <c r="Q87" i="5"/>
  <c r="V92" i="5" s="1"/>
  <c r="W38" i="6"/>
  <c r="W36" i="6"/>
  <c r="Z37" i="6"/>
  <c r="Z35" i="6"/>
  <c r="Y37" i="6"/>
  <c r="Y35" i="6"/>
  <c r="Y38" i="6"/>
  <c r="X37" i="6"/>
  <c r="X35" i="6"/>
  <c r="X36" i="6"/>
  <c r="W37" i="6"/>
  <c r="W35" i="6"/>
  <c r="Z38" i="6"/>
  <c r="Z36" i="6"/>
  <c r="Y36" i="6"/>
  <c r="X38" i="6"/>
  <c r="P31" i="5"/>
  <c r="U84" i="5" s="1"/>
  <c r="X37" i="5"/>
  <c r="W39" i="5"/>
  <c r="W37" i="5"/>
  <c r="Y38" i="5"/>
  <c r="Y36" i="5"/>
  <c r="Y37" i="5"/>
  <c r="V39" i="5"/>
  <c r="V37" i="5"/>
  <c r="X38" i="5"/>
  <c r="X36" i="5"/>
  <c r="X39" i="5"/>
  <c r="W38" i="5"/>
  <c r="W36" i="5"/>
  <c r="V38" i="5"/>
  <c r="V36" i="5"/>
  <c r="Y39" i="5"/>
  <c r="P24" i="5"/>
  <c r="U83" i="5" s="1"/>
  <c r="Q80" i="5"/>
  <c r="V91" i="5" s="1"/>
  <c r="P45" i="5"/>
  <c r="U86" i="5" s="1"/>
  <c r="R24" i="5"/>
  <c r="R80" i="5"/>
  <c r="Q45" i="5"/>
  <c r="V86" i="5" s="1"/>
  <c r="O87" i="5"/>
  <c r="Q3" i="5"/>
  <c r="R31" i="5"/>
  <c r="O94" i="5"/>
  <c r="O24" i="5"/>
  <c r="R45" i="5"/>
  <c r="P87" i="5"/>
  <c r="U92" i="5" s="1"/>
  <c r="O101" i="5"/>
  <c r="P94" i="5"/>
  <c r="U93" i="5" s="1"/>
  <c r="O66" i="5"/>
  <c r="R87" i="5"/>
  <c r="P101" i="5"/>
  <c r="U94" i="5" s="1"/>
  <c r="Q94" i="5"/>
  <c r="V93" i="5" s="1"/>
  <c r="P66" i="5"/>
  <c r="U89" i="5" s="1"/>
  <c r="O31" i="5"/>
  <c r="Q101" i="5"/>
  <c r="V94" i="5" s="1"/>
  <c r="O80" i="5"/>
  <c r="R66" i="5"/>
  <c r="G14" i="1"/>
  <c r="R3" i="5" l="1"/>
  <c r="O3" i="5"/>
  <c r="P3" i="5"/>
  <c r="R10" i="5"/>
  <c r="Q17" i="5"/>
  <c r="O59" i="5"/>
  <c r="O38" i="5"/>
  <c r="R59" i="5"/>
  <c r="Q10" i="5"/>
  <c r="O17" i="5"/>
  <c r="P38" i="5"/>
  <c r="U85" i="5" s="1"/>
  <c r="P10" i="5"/>
  <c r="W84" i="5"/>
  <c r="X84" i="5" s="1"/>
  <c r="R52" i="5"/>
  <c r="Q38" i="5"/>
  <c r="V85" i="5" s="1"/>
  <c r="W83" i="5"/>
  <c r="Q73" i="5"/>
  <c r="V90" i="5" s="1"/>
  <c r="R38" i="5"/>
  <c r="P52" i="5"/>
  <c r="U87" i="5" s="1"/>
  <c r="O73" i="5"/>
  <c r="W92" i="5"/>
  <c r="X92" i="5" s="1"/>
  <c r="R73" i="5"/>
  <c r="P59" i="5"/>
  <c r="U88" i="5" s="1"/>
  <c r="Q59" i="5"/>
  <c r="V88" i="5" s="1"/>
  <c r="P17" i="5"/>
  <c r="O52" i="5"/>
  <c r="W86" i="5"/>
  <c r="X86" i="5" s="1"/>
  <c r="P73" i="5"/>
  <c r="U90" i="5" s="1"/>
  <c r="W94" i="5"/>
  <c r="X94" i="5" s="1"/>
  <c r="Q52" i="5"/>
  <c r="V87" i="5" s="1"/>
  <c r="W89" i="5"/>
  <c r="X89" i="5" s="1"/>
  <c r="W91" i="5"/>
  <c r="X91" i="5" s="1"/>
  <c r="J73" i="6" a="1"/>
  <c r="J24" i="6" a="1"/>
  <c r="J10" i="6" a="1"/>
  <c r="J38" i="6" a="1"/>
  <c r="J59" i="6" a="1"/>
  <c r="J45" i="6" a="1"/>
  <c r="J52" i="6" a="1"/>
  <c r="J17" i="6" a="1"/>
  <c r="J3" i="6" a="1"/>
  <c r="J66" i="6" a="1"/>
  <c r="J31" i="6" a="1"/>
  <c r="W93" i="5"/>
  <c r="X93" i="5" s="1"/>
  <c r="G4" i="1"/>
  <c r="E148" i="1" s="1"/>
  <c r="M14" i="1"/>
  <c r="L14" i="1"/>
  <c r="K14" i="1"/>
  <c r="J14" i="1"/>
  <c r="I14" i="1"/>
  <c r="H14" i="1"/>
  <c r="F14" i="1"/>
  <c r="E14" i="1"/>
  <c r="D14" i="1"/>
  <c r="BM38" i="15" l="1"/>
  <c r="BM38" i="16"/>
  <c r="BM44" i="15"/>
  <c r="BM44" i="16"/>
  <c r="BM41" i="15"/>
  <c r="BM41" i="16"/>
  <c r="BM45" i="15"/>
  <c r="BM45" i="16"/>
  <c r="BM33" i="15"/>
  <c r="BM33" i="16"/>
  <c r="BM42" i="15"/>
  <c r="BM42" i="16"/>
  <c r="BM43" i="15"/>
  <c r="BN43" i="15" s="1"/>
  <c r="BM43" i="16"/>
  <c r="BN38" i="15"/>
  <c r="BO38" i="15" s="1"/>
  <c r="BP38" i="15" s="1"/>
  <c r="BQ38" i="15" s="1"/>
  <c r="BN41" i="15"/>
  <c r="BN45" i="15"/>
  <c r="BN33" i="15"/>
  <c r="BO33" i="15" s="1"/>
  <c r="BP33" i="15" s="1"/>
  <c r="BQ33" i="15" s="1"/>
  <c r="BN42" i="15"/>
  <c r="BN44" i="15"/>
  <c r="BM38" i="13"/>
  <c r="BN38" i="13" s="1"/>
  <c r="BO38" i="13" s="1"/>
  <c r="BP38" i="13" s="1"/>
  <c r="BQ38" i="13" s="1"/>
  <c r="BM44" i="13"/>
  <c r="BN44" i="13" s="1"/>
  <c r="BM41" i="13"/>
  <c r="BN41" i="13" s="1"/>
  <c r="BM33" i="13"/>
  <c r="BM42" i="13"/>
  <c r="BN42" i="13" s="1"/>
  <c r="BM45" i="13"/>
  <c r="BN45" i="13" s="1"/>
  <c r="BM43" i="13"/>
  <c r="BN43" i="13"/>
  <c r="BM38" i="12"/>
  <c r="BM41" i="12"/>
  <c r="BM45" i="12"/>
  <c r="BM33" i="12"/>
  <c r="BR33" i="12" s="1"/>
  <c r="BM42" i="12"/>
  <c r="BR42" i="12" s="1"/>
  <c r="BM43" i="12"/>
  <c r="BM44" i="12"/>
  <c r="BM40" i="10"/>
  <c r="BM40" i="9"/>
  <c r="U113" i="5"/>
  <c r="BM44" i="10"/>
  <c r="BM44" i="9"/>
  <c r="BM33" i="9"/>
  <c r="BM33" i="10"/>
  <c r="BM41" i="10"/>
  <c r="BM41" i="9"/>
  <c r="BG59" i="10"/>
  <c r="BM43" i="10"/>
  <c r="BM43" i="9"/>
  <c r="BG61" i="10"/>
  <c r="BM42" i="10"/>
  <c r="BM42" i="9"/>
  <c r="BG60" i="10"/>
  <c r="BM38" i="10"/>
  <c r="BM38" i="9"/>
  <c r="BG56" i="10"/>
  <c r="V97" i="5"/>
  <c r="U111" i="5"/>
  <c r="U103" i="5"/>
  <c r="U108" i="5"/>
  <c r="U105" i="5"/>
  <c r="U112" i="5"/>
  <c r="U110" i="5"/>
  <c r="U97" i="5"/>
  <c r="X83" i="5"/>
  <c r="W88" i="5"/>
  <c r="X88" i="5" s="1"/>
  <c r="W85" i="5"/>
  <c r="X85" i="5" s="1"/>
  <c r="W87" i="5"/>
  <c r="X87" i="5" s="1"/>
  <c r="W90" i="5"/>
  <c r="X90" i="5" s="1"/>
  <c r="M45" i="6"/>
  <c r="L45" i="6"/>
  <c r="K45" i="6"/>
  <c r="J45" i="6"/>
  <c r="K59" i="6"/>
  <c r="J59" i="6"/>
  <c r="M59" i="6"/>
  <c r="L59" i="6"/>
  <c r="J52" i="6"/>
  <c r="M52" i="6"/>
  <c r="L52" i="6"/>
  <c r="K52" i="6"/>
  <c r="J38" i="6"/>
  <c r="L38" i="6"/>
  <c r="K38" i="6"/>
  <c r="M38" i="6"/>
  <c r="K31" i="6"/>
  <c r="M31" i="6"/>
  <c r="L31" i="6"/>
  <c r="J31" i="6"/>
  <c r="J10" i="6"/>
  <c r="K10" i="6"/>
  <c r="L10" i="6"/>
  <c r="M10" i="6"/>
  <c r="J24" i="6"/>
  <c r="K24" i="6"/>
  <c r="L24" i="6"/>
  <c r="M24" i="6"/>
  <c r="K73" i="6"/>
  <c r="J73" i="6"/>
  <c r="M73" i="6"/>
  <c r="L73" i="6"/>
  <c r="M66" i="6"/>
  <c r="L66" i="6"/>
  <c r="K66" i="6"/>
  <c r="J66" i="6"/>
  <c r="M3" i="6"/>
  <c r="L3" i="6"/>
  <c r="K3" i="6"/>
  <c r="J3" i="6"/>
  <c r="M17" i="6"/>
  <c r="L17" i="6"/>
  <c r="K17" i="6"/>
  <c r="J17" i="6"/>
  <c r="P230" i="4"/>
  <c r="O229" i="4"/>
  <c r="N228" i="4"/>
  <c r="M227" i="4"/>
  <c r="L226" i="4"/>
  <c r="K225" i="4"/>
  <c r="J224" i="4"/>
  <c r="I223" i="4"/>
  <c r="H222" i="4"/>
  <c r="G221" i="4"/>
  <c r="F220" i="4"/>
  <c r="E219" i="4"/>
  <c r="D218" i="4"/>
  <c r="C217" i="4"/>
  <c r="R199" i="4"/>
  <c r="Q199" i="4"/>
  <c r="P199" i="4"/>
  <c r="O199" i="4"/>
  <c r="N199" i="4"/>
  <c r="M199" i="4"/>
  <c r="L199" i="4"/>
  <c r="K199" i="4"/>
  <c r="J199" i="4"/>
  <c r="I199" i="4"/>
  <c r="H199" i="4"/>
  <c r="G199" i="4"/>
  <c r="F199" i="4"/>
  <c r="E199" i="4"/>
  <c r="D199" i="4"/>
  <c r="R184" i="4"/>
  <c r="Q184" i="4"/>
  <c r="P184" i="4"/>
  <c r="O184" i="4"/>
  <c r="N184" i="4"/>
  <c r="M184" i="4"/>
  <c r="L184" i="4"/>
  <c r="K184" i="4"/>
  <c r="J184" i="4"/>
  <c r="I184" i="4"/>
  <c r="H184" i="4"/>
  <c r="G184" i="4"/>
  <c r="F184" i="4"/>
  <c r="E184" i="4"/>
  <c r="D184" i="4"/>
  <c r="R169" i="4"/>
  <c r="Q169" i="4"/>
  <c r="P169" i="4"/>
  <c r="O169" i="4"/>
  <c r="N169" i="4"/>
  <c r="M169" i="4"/>
  <c r="L169" i="4"/>
  <c r="K169" i="4"/>
  <c r="J169" i="4"/>
  <c r="I169" i="4"/>
  <c r="H169" i="4"/>
  <c r="G169" i="4"/>
  <c r="F169" i="4"/>
  <c r="E169" i="4"/>
  <c r="D169" i="4"/>
  <c r="R154" i="4"/>
  <c r="Q154" i="4"/>
  <c r="P154" i="4"/>
  <c r="O154" i="4"/>
  <c r="N154" i="4"/>
  <c r="M154" i="4"/>
  <c r="L154" i="4"/>
  <c r="K154" i="4"/>
  <c r="J154" i="4"/>
  <c r="I154" i="4"/>
  <c r="H154" i="4"/>
  <c r="G154" i="4"/>
  <c r="F154" i="4"/>
  <c r="E154" i="4"/>
  <c r="D154" i="4"/>
  <c r="R139" i="4"/>
  <c r="Q139" i="4"/>
  <c r="P139" i="4"/>
  <c r="O139" i="4"/>
  <c r="N139" i="4"/>
  <c r="M139" i="4"/>
  <c r="L139" i="4"/>
  <c r="K139" i="4"/>
  <c r="J139" i="4"/>
  <c r="I139" i="4"/>
  <c r="H139" i="4"/>
  <c r="G139" i="4"/>
  <c r="F139" i="4"/>
  <c r="E139" i="4"/>
  <c r="D139" i="4"/>
  <c r="R124" i="4"/>
  <c r="Q124" i="4"/>
  <c r="P124" i="4"/>
  <c r="O124" i="4"/>
  <c r="N124" i="4"/>
  <c r="M124" i="4"/>
  <c r="L124" i="4"/>
  <c r="K124" i="4"/>
  <c r="J124" i="4"/>
  <c r="I124" i="4"/>
  <c r="H124" i="4"/>
  <c r="G124" i="4"/>
  <c r="F124" i="4"/>
  <c r="E124" i="4"/>
  <c r="D124" i="4"/>
  <c r="R109" i="4"/>
  <c r="Q109" i="4"/>
  <c r="P109" i="4"/>
  <c r="O109" i="4"/>
  <c r="N109" i="4"/>
  <c r="M109" i="4"/>
  <c r="L109" i="4"/>
  <c r="K109" i="4"/>
  <c r="J109" i="4"/>
  <c r="I109" i="4"/>
  <c r="H109" i="4"/>
  <c r="G109" i="4"/>
  <c r="F109" i="4"/>
  <c r="E109" i="4"/>
  <c r="D109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D4" i="4"/>
  <c r="BN44" i="9" l="1"/>
  <c r="BN43" i="9"/>
  <c r="BN33" i="13"/>
  <c r="BO33" i="13" s="1"/>
  <c r="BP33" i="13" s="1"/>
  <c r="BQ33" i="13" s="1"/>
  <c r="BN40" i="9"/>
  <c r="BN42" i="9"/>
  <c r="BN41" i="9"/>
  <c r="BM35" i="15"/>
  <c r="BN35" i="15" s="1"/>
  <c r="BO35" i="15" s="1"/>
  <c r="BP35" i="15" s="1"/>
  <c r="BQ35" i="15" s="1"/>
  <c r="BM35" i="16"/>
  <c r="BM37" i="15"/>
  <c r="BN37" i="15" s="1"/>
  <c r="BO37" i="15" s="1"/>
  <c r="BP37" i="15" s="1"/>
  <c r="BQ37" i="15" s="1"/>
  <c r="BM37" i="16"/>
  <c r="BN33" i="16"/>
  <c r="BO33" i="16" s="1"/>
  <c r="BP33" i="16" s="1"/>
  <c r="BQ33" i="16" s="1"/>
  <c r="BN45" i="16"/>
  <c r="BM36" i="15"/>
  <c r="BN36" i="15" s="1"/>
  <c r="BO36" i="15" s="1"/>
  <c r="BP36" i="15" s="1"/>
  <c r="BQ36" i="15" s="1"/>
  <c r="BM36" i="16"/>
  <c r="BN43" i="16"/>
  <c r="BN42" i="16"/>
  <c r="BN38" i="16"/>
  <c r="BO38" i="16" s="1"/>
  <c r="BP38" i="16" s="1"/>
  <c r="BM46" i="15"/>
  <c r="BN46" i="15" s="1"/>
  <c r="BM46" i="16"/>
  <c r="BM34" i="15"/>
  <c r="BN34" i="15" s="1"/>
  <c r="BO34" i="15" s="1"/>
  <c r="BP34" i="15" s="1"/>
  <c r="BQ34" i="15" s="1"/>
  <c r="BM34" i="16"/>
  <c r="BN34" i="16" s="1"/>
  <c r="BN41" i="16"/>
  <c r="BN44" i="16"/>
  <c r="BM35" i="13"/>
  <c r="BN35" i="13" s="1"/>
  <c r="BO35" i="13" s="1"/>
  <c r="BP35" i="13" s="1"/>
  <c r="BQ35" i="13" s="1"/>
  <c r="BM36" i="13"/>
  <c r="BN36" i="13" s="1"/>
  <c r="BO36" i="13" s="1"/>
  <c r="BP36" i="13" s="1"/>
  <c r="BQ36" i="13" s="1"/>
  <c r="BM46" i="13"/>
  <c r="BN46" i="13" s="1"/>
  <c r="BM37" i="13"/>
  <c r="BN37" i="13" s="1"/>
  <c r="BO37" i="13" s="1"/>
  <c r="BP37" i="13" s="1"/>
  <c r="BQ37" i="13" s="1"/>
  <c r="BM34" i="13"/>
  <c r="BN45" i="12"/>
  <c r="BN38" i="12"/>
  <c r="BO38" i="12" s="1"/>
  <c r="BP38" i="12" s="1"/>
  <c r="BQ38" i="12" s="1"/>
  <c r="BN42" i="12"/>
  <c r="BN41" i="12"/>
  <c r="BN44" i="12"/>
  <c r="BN43" i="12"/>
  <c r="BM37" i="12"/>
  <c r="BR37" i="12" s="1"/>
  <c r="BM36" i="12"/>
  <c r="BR36" i="12" s="1"/>
  <c r="BM46" i="12"/>
  <c r="BM34" i="12"/>
  <c r="BN33" i="12"/>
  <c r="BO33" i="12" s="1"/>
  <c r="BM35" i="12"/>
  <c r="BM45" i="2"/>
  <c r="BM45" i="4"/>
  <c r="BN43" i="10"/>
  <c r="BM34" i="10"/>
  <c r="BM34" i="9"/>
  <c r="BG52" i="10"/>
  <c r="BM37" i="10"/>
  <c r="BM37" i="9"/>
  <c r="BG55" i="10"/>
  <c r="BN38" i="10"/>
  <c r="BO38" i="10" s="1"/>
  <c r="BP38" i="10" s="1"/>
  <c r="BQ38" i="10" s="1"/>
  <c r="BN41" i="10"/>
  <c r="BM45" i="10"/>
  <c r="BM45" i="9"/>
  <c r="BG63" i="10"/>
  <c r="BG57" i="10"/>
  <c r="BN42" i="10"/>
  <c r="BM35" i="9"/>
  <c r="BM35" i="10"/>
  <c r="BG53" i="10"/>
  <c r="BN33" i="10"/>
  <c r="BO33" i="10" s="1"/>
  <c r="BP33" i="10" s="1"/>
  <c r="BQ33" i="10" s="1"/>
  <c r="BN44" i="10"/>
  <c r="BM36" i="9"/>
  <c r="BM36" i="10"/>
  <c r="BG54" i="10"/>
  <c r="BN40" i="10"/>
  <c r="U107" i="5"/>
  <c r="BM42" i="2"/>
  <c r="BM42" i="4"/>
  <c r="BM44" i="2"/>
  <c r="BM44" i="4"/>
  <c r="BM36" i="4"/>
  <c r="BN36" i="4" s="1"/>
  <c r="BO36" i="4" s="1"/>
  <c r="BM36" i="2"/>
  <c r="BN36" i="2" s="1"/>
  <c r="BO36" i="2" s="1"/>
  <c r="BM40" i="2"/>
  <c r="BM40" i="4"/>
  <c r="U106" i="5"/>
  <c r="BM43" i="2"/>
  <c r="BM43" i="4"/>
  <c r="BM34" i="4"/>
  <c r="BN34" i="4" s="1"/>
  <c r="BO34" i="4" s="1"/>
  <c r="BM34" i="2"/>
  <c r="BN34" i="2" s="1"/>
  <c r="BO34" i="2" s="1"/>
  <c r="U109" i="5"/>
  <c r="U104" i="5"/>
  <c r="F216" i="4"/>
  <c r="N224" i="4" s="1"/>
  <c r="N216" i="4"/>
  <c r="W97" i="5"/>
  <c r="U102" i="5"/>
  <c r="X97" i="5"/>
  <c r="Q17" i="6"/>
  <c r="Q66" i="6"/>
  <c r="AD50" i="6" s="1"/>
  <c r="O3" i="6"/>
  <c r="Q73" i="6"/>
  <c r="AD51" i="6" s="1"/>
  <c r="R10" i="6"/>
  <c r="R38" i="6"/>
  <c r="Q59" i="6"/>
  <c r="AD49" i="6" s="1"/>
  <c r="P24" i="6"/>
  <c r="AC44" i="6" s="1"/>
  <c r="R31" i="6"/>
  <c r="R52" i="6"/>
  <c r="Q45" i="6"/>
  <c r="AD47" i="6" s="1"/>
  <c r="H216" i="4"/>
  <c r="K219" i="4" s="1"/>
  <c r="I216" i="4"/>
  <c r="P223" i="4" s="1"/>
  <c r="K216" i="4"/>
  <c r="P221" i="4" s="1"/>
  <c r="P216" i="4"/>
  <c r="C216" i="4"/>
  <c r="I222" i="4" s="1"/>
  <c r="G216" i="4"/>
  <c r="J219" i="4" s="1"/>
  <c r="P3" i="6"/>
  <c r="R73" i="6"/>
  <c r="Q10" i="6"/>
  <c r="P38" i="6"/>
  <c r="R59" i="6"/>
  <c r="Q3" i="6"/>
  <c r="O73" i="6"/>
  <c r="P10" i="6"/>
  <c r="Q38" i="6"/>
  <c r="AD46" i="6" s="1"/>
  <c r="O59" i="6"/>
  <c r="R3" i="6"/>
  <c r="P73" i="6"/>
  <c r="O10" i="6"/>
  <c r="O38" i="6"/>
  <c r="P59" i="6"/>
  <c r="O17" i="6"/>
  <c r="O66" i="6"/>
  <c r="R24" i="6"/>
  <c r="O31" i="6"/>
  <c r="P52" i="6"/>
  <c r="O45" i="6"/>
  <c r="P17" i="6"/>
  <c r="P66" i="6"/>
  <c r="Q24" i="6"/>
  <c r="AD44" i="6" s="1"/>
  <c r="Q31" i="6"/>
  <c r="AD45" i="6" s="1"/>
  <c r="Q52" i="6"/>
  <c r="AD48" i="6" s="1"/>
  <c r="P45" i="6"/>
  <c r="R17" i="6"/>
  <c r="R66" i="6"/>
  <c r="O24" i="6"/>
  <c r="P31" i="6"/>
  <c r="O52" i="6"/>
  <c r="R45" i="6"/>
  <c r="D216" i="4"/>
  <c r="E217" i="4" s="1"/>
  <c r="J216" i="4"/>
  <c r="K217" i="4" s="1"/>
  <c r="E216" i="4"/>
  <c r="I220" i="4" s="1"/>
  <c r="M216" i="4"/>
  <c r="O218" i="4" s="1"/>
  <c r="L216" i="4"/>
  <c r="N218" i="4" s="1"/>
  <c r="O216" i="4"/>
  <c r="P217" i="4" s="1"/>
  <c r="H218" i="4"/>
  <c r="O225" i="4"/>
  <c r="I219" i="4"/>
  <c r="P226" i="4"/>
  <c r="K221" i="4"/>
  <c r="J220" i="4"/>
  <c r="G217" i="4"/>
  <c r="M223" i="4"/>
  <c r="L222" i="4"/>
  <c r="P218" i="4"/>
  <c r="O217" i="4"/>
  <c r="M134" i="1"/>
  <c r="L134" i="1"/>
  <c r="K134" i="1"/>
  <c r="J134" i="1"/>
  <c r="I134" i="1"/>
  <c r="H134" i="1"/>
  <c r="G134" i="1"/>
  <c r="F134" i="1"/>
  <c r="E134" i="1"/>
  <c r="D134" i="1"/>
  <c r="M124" i="1"/>
  <c r="L124" i="1"/>
  <c r="K124" i="1"/>
  <c r="J124" i="1"/>
  <c r="I124" i="1"/>
  <c r="H124" i="1"/>
  <c r="G124" i="1"/>
  <c r="F124" i="1"/>
  <c r="E124" i="1"/>
  <c r="D124" i="1"/>
  <c r="M114" i="1"/>
  <c r="L114" i="1"/>
  <c r="K114" i="1"/>
  <c r="J114" i="1"/>
  <c r="I114" i="1"/>
  <c r="H114" i="1"/>
  <c r="G114" i="1"/>
  <c r="F114" i="1"/>
  <c r="E114" i="1"/>
  <c r="D114" i="1"/>
  <c r="M104" i="1"/>
  <c r="L104" i="1"/>
  <c r="K104" i="1"/>
  <c r="J104" i="1"/>
  <c r="I104" i="1"/>
  <c r="H104" i="1"/>
  <c r="G104" i="1"/>
  <c r="F104" i="1"/>
  <c r="E104" i="1"/>
  <c r="D104" i="1"/>
  <c r="M94" i="1"/>
  <c r="L94" i="1"/>
  <c r="K94" i="1"/>
  <c r="J94" i="1"/>
  <c r="I94" i="1"/>
  <c r="H94" i="1"/>
  <c r="G94" i="1"/>
  <c r="F94" i="1"/>
  <c r="E94" i="1"/>
  <c r="D94" i="1"/>
  <c r="M84" i="1"/>
  <c r="L84" i="1"/>
  <c r="K84" i="1"/>
  <c r="J84" i="1"/>
  <c r="I84" i="1"/>
  <c r="H84" i="1"/>
  <c r="G84" i="1"/>
  <c r="F84" i="1"/>
  <c r="E84" i="1"/>
  <c r="D84" i="1"/>
  <c r="M74" i="1"/>
  <c r="L74" i="1"/>
  <c r="K74" i="1"/>
  <c r="J74" i="1"/>
  <c r="I74" i="1"/>
  <c r="H74" i="1"/>
  <c r="G74" i="1"/>
  <c r="F74" i="1"/>
  <c r="E74" i="1"/>
  <c r="D74" i="1"/>
  <c r="M64" i="1"/>
  <c r="L64" i="1"/>
  <c r="K64" i="1"/>
  <c r="J64" i="1"/>
  <c r="I64" i="1"/>
  <c r="H64" i="1"/>
  <c r="G64" i="1"/>
  <c r="F64" i="1"/>
  <c r="E64" i="1"/>
  <c r="D64" i="1"/>
  <c r="M54" i="1"/>
  <c r="L54" i="1"/>
  <c r="K54" i="1"/>
  <c r="J54" i="1"/>
  <c r="I54" i="1"/>
  <c r="H54" i="1"/>
  <c r="G54" i="1"/>
  <c r="F54" i="1"/>
  <c r="E54" i="1"/>
  <c r="D54" i="1"/>
  <c r="M44" i="1"/>
  <c r="L44" i="1"/>
  <c r="K44" i="1"/>
  <c r="J44" i="1"/>
  <c r="I44" i="1"/>
  <c r="H44" i="1"/>
  <c r="G44" i="1"/>
  <c r="F44" i="1"/>
  <c r="E44" i="1"/>
  <c r="D44" i="1"/>
  <c r="M34" i="1"/>
  <c r="L34" i="1"/>
  <c r="K34" i="1"/>
  <c r="J34" i="1"/>
  <c r="I34" i="1"/>
  <c r="H34" i="1"/>
  <c r="G34" i="1"/>
  <c r="F34" i="1"/>
  <c r="E34" i="1"/>
  <c r="D34" i="1"/>
  <c r="M24" i="1"/>
  <c r="L24" i="1"/>
  <c r="K24" i="1"/>
  <c r="J24" i="1"/>
  <c r="I24" i="1"/>
  <c r="H24" i="1"/>
  <c r="G24" i="1"/>
  <c r="F24" i="1"/>
  <c r="E24" i="1"/>
  <c r="D24" i="1"/>
  <c r="K157" i="1"/>
  <c r="J156" i="1"/>
  <c r="I155" i="1"/>
  <c r="H154" i="1"/>
  <c r="G153" i="1"/>
  <c r="F152" i="1"/>
  <c r="E151" i="1"/>
  <c r="D150" i="1"/>
  <c r="C149" i="1"/>
  <c r="M4" i="1"/>
  <c r="K148" i="1" s="1"/>
  <c r="L4" i="1"/>
  <c r="J148" i="1" s="1"/>
  <c r="K4" i="1"/>
  <c r="I148" i="1" s="1"/>
  <c r="J4" i="1"/>
  <c r="H148" i="1" s="1"/>
  <c r="I4" i="1"/>
  <c r="G148" i="1" s="1"/>
  <c r="H4" i="1"/>
  <c r="F148" i="1" s="1"/>
  <c r="F4" i="1"/>
  <c r="D148" i="1" s="1"/>
  <c r="E4" i="1"/>
  <c r="C148" i="1" s="1"/>
  <c r="D4" i="1"/>
  <c r="P201" i="2"/>
  <c r="O201" i="2"/>
  <c r="P202" i="2" s="1"/>
  <c r="N201" i="2"/>
  <c r="O202" i="2" s="1"/>
  <c r="M201" i="2"/>
  <c r="N4" i="2"/>
  <c r="L201" i="2" s="1"/>
  <c r="N203" i="2" s="1"/>
  <c r="K201" i="2"/>
  <c r="O205" i="2" s="1"/>
  <c r="J201" i="2"/>
  <c r="O206" i="2" s="1"/>
  <c r="I201" i="2"/>
  <c r="J4" i="2"/>
  <c r="H201" i="2" s="1"/>
  <c r="G201" i="2"/>
  <c r="P210" i="2" s="1"/>
  <c r="F201" i="2"/>
  <c r="M208" i="2" s="1"/>
  <c r="G4" i="2"/>
  <c r="E201" i="2" s="1"/>
  <c r="P212" i="2" s="1"/>
  <c r="D201" i="2"/>
  <c r="I206" i="2" s="1"/>
  <c r="E4" i="2"/>
  <c r="C201" i="2" s="1"/>
  <c r="D4" i="2"/>
  <c r="D19" i="2"/>
  <c r="E19" i="2"/>
  <c r="G19" i="2"/>
  <c r="J19" i="2"/>
  <c r="N19" i="2"/>
  <c r="D34" i="2"/>
  <c r="E34" i="2"/>
  <c r="G34" i="2"/>
  <c r="J34" i="2"/>
  <c r="N34" i="2"/>
  <c r="D49" i="2"/>
  <c r="E49" i="2"/>
  <c r="G49" i="2"/>
  <c r="J49" i="2"/>
  <c r="N49" i="2"/>
  <c r="D64" i="2"/>
  <c r="E64" i="2"/>
  <c r="G64" i="2"/>
  <c r="J64" i="2"/>
  <c r="N64" i="2"/>
  <c r="D79" i="2"/>
  <c r="E79" i="2"/>
  <c r="G79" i="2"/>
  <c r="J79" i="2"/>
  <c r="N79" i="2"/>
  <c r="D94" i="2"/>
  <c r="E94" i="2"/>
  <c r="G94" i="2"/>
  <c r="J94" i="2"/>
  <c r="N94" i="2"/>
  <c r="D109" i="2"/>
  <c r="E109" i="2"/>
  <c r="G109" i="2"/>
  <c r="J109" i="2"/>
  <c r="N109" i="2"/>
  <c r="D124" i="2"/>
  <c r="E124" i="2"/>
  <c r="G124" i="2"/>
  <c r="J124" i="2"/>
  <c r="N124" i="2"/>
  <c r="D139" i="2"/>
  <c r="E139" i="2"/>
  <c r="G139" i="2"/>
  <c r="J139" i="2"/>
  <c r="N139" i="2"/>
  <c r="D154" i="2"/>
  <c r="E154" i="2"/>
  <c r="G154" i="2"/>
  <c r="J154" i="2"/>
  <c r="N154" i="2"/>
  <c r="D169" i="2"/>
  <c r="E169" i="2"/>
  <c r="G169" i="2"/>
  <c r="J169" i="2"/>
  <c r="N169" i="2"/>
  <c r="D184" i="2"/>
  <c r="E184" i="2"/>
  <c r="G184" i="2"/>
  <c r="J184" i="2"/>
  <c r="N184" i="2"/>
  <c r="P215" i="2"/>
  <c r="O214" i="2"/>
  <c r="N213" i="2"/>
  <c r="M212" i="2"/>
  <c r="L211" i="2"/>
  <c r="K210" i="2"/>
  <c r="J209" i="2"/>
  <c r="I208" i="2"/>
  <c r="H207" i="2"/>
  <c r="G206" i="2"/>
  <c r="F205" i="2"/>
  <c r="E204" i="2"/>
  <c r="D203" i="2"/>
  <c r="C202" i="2"/>
  <c r="BN34" i="13" l="1"/>
  <c r="BO34" i="13" s="1"/>
  <c r="BP34" i="13" s="1"/>
  <c r="BQ34" i="13" s="1"/>
  <c r="BN45" i="9"/>
  <c r="BN46" i="16"/>
  <c r="BN36" i="16"/>
  <c r="BO36" i="16" s="1"/>
  <c r="BP36" i="16" s="1"/>
  <c r="BQ36" i="16" s="1"/>
  <c r="BN37" i="16"/>
  <c r="BO37" i="16" s="1"/>
  <c r="BP37" i="16" s="1"/>
  <c r="BQ37" i="16" s="1"/>
  <c r="BO34" i="16"/>
  <c r="BP34" i="16" s="1"/>
  <c r="BQ34" i="16" s="1"/>
  <c r="BN35" i="16"/>
  <c r="BO35" i="16" s="1"/>
  <c r="BP35" i="16" s="1"/>
  <c r="BQ35" i="16" s="1"/>
  <c r="BR38" i="15"/>
  <c r="BR41" i="15"/>
  <c r="BR45" i="15"/>
  <c r="BR42" i="15"/>
  <c r="BR33" i="15"/>
  <c r="BR44" i="15"/>
  <c r="BR43" i="15"/>
  <c r="BR35" i="15"/>
  <c r="BR46" i="15"/>
  <c r="BR34" i="15"/>
  <c r="BR37" i="15"/>
  <c r="BR36" i="15"/>
  <c r="BQ40" i="13"/>
  <c r="BG67" i="9"/>
  <c r="BN35" i="12"/>
  <c r="BO35" i="12" s="1"/>
  <c r="BP35" i="12" s="1"/>
  <c r="BQ35" i="12" s="1"/>
  <c r="BP33" i="12"/>
  <c r="BQ33" i="12" s="1"/>
  <c r="BN34" i="12"/>
  <c r="BO34" i="12" s="1"/>
  <c r="BP34" i="12" s="1"/>
  <c r="BQ34" i="12" s="1"/>
  <c r="BN46" i="12"/>
  <c r="BN36" i="12"/>
  <c r="BO36" i="12" s="1"/>
  <c r="BN37" i="12"/>
  <c r="BO37" i="12" s="1"/>
  <c r="BP37" i="12" s="1"/>
  <c r="BQ37" i="12" s="1"/>
  <c r="BP36" i="12"/>
  <c r="BQ36" i="12" s="1"/>
  <c r="BG67" i="10"/>
  <c r="BN37" i="10"/>
  <c r="BO37" i="10" s="1"/>
  <c r="BP37" i="10" s="1"/>
  <c r="BQ37" i="10" s="1"/>
  <c r="BN36" i="10"/>
  <c r="BO36" i="10" s="1"/>
  <c r="BP36" i="10" s="1"/>
  <c r="BQ36" i="10" s="1"/>
  <c r="BN45" i="10"/>
  <c r="BN34" i="10"/>
  <c r="BO34" i="10" s="1"/>
  <c r="BP34" i="10" s="1"/>
  <c r="BQ34" i="10" s="1"/>
  <c r="BN35" i="10"/>
  <c r="BO35" i="10" s="1"/>
  <c r="BM35" i="2"/>
  <c r="BN35" i="2" s="1"/>
  <c r="BO35" i="2" s="1"/>
  <c r="BM35" i="4"/>
  <c r="BN35" i="4" s="1"/>
  <c r="BO35" i="4" s="1"/>
  <c r="BN36" i="9"/>
  <c r="BO36" i="9" s="1"/>
  <c r="BP36" i="9" s="1"/>
  <c r="BQ36" i="9" s="1"/>
  <c r="BM41" i="2"/>
  <c r="BM41" i="4"/>
  <c r="BN34" i="9"/>
  <c r="BO34" i="9" s="1"/>
  <c r="BP34" i="9" s="1"/>
  <c r="BQ34" i="9" s="1"/>
  <c r="BM37" i="4"/>
  <c r="BN37" i="4" s="1"/>
  <c r="BO37" i="4" s="1"/>
  <c r="BM37" i="2"/>
  <c r="BN37" i="2" s="1"/>
  <c r="BO37" i="2" s="1"/>
  <c r="BM33" i="2"/>
  <c r="BN33" i="2" s="1"/>
  <c r="BO33" i="2" s="1"/>
  <c r="BM33" i="4"/>
  <c r="BN33" i="4" s="1"/>
  <c r="BO33" i="4" s="1"/>
  <c r="BM38" i="2"/>
  <c r="BN38" i="2" s="1"/>
  <c r="BO38" i="2" s="1"/>
  <c r="BM38" i="4"/>
  <c r="BN38" i="4" s="1"/>
  <c r="BO38" i="4" s="1"/>
  <c r="M219" i="4"/>
  <c r="L218" i="4"/>
  <c r="N220" i="4"/>
  <c r="N219" i="4"/>
  <c r="M218" i="4"/>
  <c r="O222" i="4"/>
  <c r="O223" i="4"/>
  <c r="P224" i="4"/>
  <c r="L220" i="4"/>
  <c r="I217" i="4"/>
  <c r="O227" i="4"/>
  <c r="G219" i="4"/>
  <c r="J222" i="4"/>
  <c r="K223" i="4"/>
  <c r="P222" i="4"/>
  <c r="H220" i="4"/>
  <c r="O221" i="4"/>
  <c r="J218" i="4"/>
  <c r="M221" i="4"/>
  <c r="K218" i="4"/>
  <c r="M220" i="4"/>
  <c r="J217" i="4"/>
  <c r="F218" i="4"/>
  <c r="P228" i="4"/>
  <c r="L219" i="4"/>
  <c r="M225" i="4"/>
  <c r="K222" i="4"/>
  <c r="N222" i="4"/>
  <c r="N221" i="4"/>
  <c r="I221" i="4"/>
  <c r="L224" i="4"/>
  <c r="N226" i="4"/>
  <c r="O219" i="4"/>
  <c r="N225" i="4"/>
  <c r="L217" i="4"/>
  <c r="P219" i="4"/>
  <c r="P227" i="4"/>
  <c r="O220" i="4"/>
  <c r="J221" i="4"/>
  <c r="L225" i="4"/>
  <c r="D217" i="4"/>
  <c r="G218" i="4"/>
  <c r="H219" i="4"/>
  <c r="J223" i="4"/>
  <c r="K224" i="4"/>
  <c r="E218" i="4"/>
  <c r="P225" i="4"/>
  <c r="I218" i="4"/>
  <c r="O228" i="4"/>
  <c r="H217" i="4"/>
  <c r="N217" i="4"/>
  <c r="O226" i="4"/>
  <c r="F219" i="4"/>
  <c r="G220" i="4"/>
  <c r="P229" i="4"/>
  <c r="N223" i="4"/>
  <c r="H221" i="4"/>
  <c r="N227" i="4"/>
  <c r="K220" i="4"/>
  <c r="O224" i="4"/>
  <c r="L221" i="4"/>
  <c r="M226" i="4"/>
  <c r="M222" i="4"/>
  <c r="F217" i="4"/>
  <c r="AC50" i="6"/>
  <c r="AE50" i="6" s="1"/>
  <c r="P68" i="6"/>
  <c r="P61" i="6"/>
  <c r="AC49" i="6"/>
  <c r="AE49" i="6" s="1"/>
  <c r="P26" i="6"/>
  <c r="AE44" i="6"/>
  <c r="AC48" i="6"/>
  <c r="AE48" i="6" s="1"/>
  <c r="P54" i="6"/>
  <c r="P75" i="6"/>
  <c r="AC51" i="6"/>
  <c r="AE51" i="6" s="1"/>
  <c r="P40" i="6"/>
  <c r="AC46" i="6"/>
  <c r="AE46" i="6" s="1"/>
  <c r="P47" i="6"/>
  <c r="AC47" i="6"/>
  <c r="AE47" i="6" s="1"/>
  <c r="AC45" i="6"/>
  <c r="AE45" i="6" s="1"/>
  <c r="P33" i="6"/>
  <c r="M217" i="4"/>
  <c r="M224" i="4"/>
  <c r="P220" i="4"/>
  <c r="L223" i="4"/>
  <c r="H152" i="1"/>
  <c r="D149" i="1"/>
  <c r="G152" i="1"/>
  <c r="M211" i="2"/>
  <c r="H206" i="2"/>
  <c r="O208" i="2"/>
  <c r="P209" i="2"/>
  <c r="K206" i="2"/>
  <c r="I149" i="1"/>
  <c r="K151" i="1"/>
  <c r="J150" i="1"/>
  <c r="K149" i="1"/>
  <c r="I151" i="1"/>
  <c r="H150" i="1"/>
  <c r="G149" i="1"/>
  <c r="J151" i="1"/>
  <c r="K152" i="1"/>
  <c r="I152" i="1"/>
  <c r="F150" i="1"/>
  <c r="E149" i="1"/>
  <c r="G150" i="1"/>
  <c r="I153" i="1"/>
  <c r="F149" i="1"/>
  <c r="I150" i="1"/>
  <c r="J152" i="1"/>
  <c r="H153" i="1"/>
  <c r="F151" i="1"/>
  <c r="H149" i="1"/>
  <c r="K150" i="1"/>
  <c r="G151" i="1"/>
  <c r="J153" i="1"/>
  <c r="I154" i="1"/>
  <c r="H151" i="1"/>
  <c r="K153" i="1"/>
  <c r="J154" i="1"/>
  <c r="J155" i="1"/>
  <c r="K156" i="1"/>
  <c r="J149" i="1"/>
  <c r="E150" i="1"/>
  <c r="K154" i="1"/>
  <c r="K155" i="1"/>
  <c r="M205" i="2"/>
  <c r="K203" i="2"/>
  <c r="J202" i="2"/>
  <c r="P208" i="2"/>
  <c r="N206" i="2"/>
  <c r="O203" i="2"/>
  <c r="N202" i="2"/>
  <c r="P203" i="2"/>
  <c r="O210" i="2"/>
  <c r="D202" i="2"/>
  <c r="F203" i="2"/>
  <c r="E202" i="2"/>
  <c r="P206" i="2"/>
  <c r="N207" i="2"/>
  <c r="L202" i="2"/>
  <c r="O207" i="2"/>
  <c r="L204" i="2"/>
  <c r="M202" i="2"/>
  <c r="N211" i="2"/>
  <c r="O209" i="2"/>
  <c r="J205" i="2"/>
  <c r="K205" i="2"/>
  <c r="N209" i="2"/>
  <c r="F202" i="2"/>
  <c r="H203" i="2"/>
  <c r="M207" i="2"/>
  <c r="I203" i="2"/>
  <c r="O212" i="2"/>
  <c r="P205" i="2"/>
  <c r="G202" i="2"/>
  <c r="M204" i="2"/>
  <c r="F204" i="2"/>
  <c r="O213" i="2"/>
  <c r="J203" i="2"/>
  <c r="G204" i="2"/>
  <c r="O204" i="2"/>
  <c r="L205" i="2"/>
  <c r="J206" i="2"/>
  <c r="I207" i="2"/>
  <c r="L210" i="2"/>
  <c r="O211" i="2"/>
  <c r="P213" i="2"/>
  <c r="H204" i="2"/>
  <c r="J207" i="2"/>
  <c r="J208" i="2"/>
  <c r="K209" i="2"/>
  <c r="M210" i="2"/>
  <c r="P211" i="2"/>
  <c r="P207" i="2"/>
  <c r="P204" i="2"/>
  <c r="H202" i="2"/>
  <c r="L203" i="2"/>
  <c r="I204" i="2"/>
  <c r="N205" i="2"/>
  <c r="L206" i="2"/>
  <c r="K207" i="2"/>
  <c r="K208" i="2"/>
  <c r="L209" i="2"/>
  <c r="N210" i="2"/>
  <c r="P214" i="2"/>
  <c r="N204" i="2"/>
  <c r="I202" i="2"/>
  <c r="E203" i="2"/>
  <c r="M203" i="2"/>
  <c r="J204" i="2"/>
  <c r="G205" i="2"/>
  <c r="M206" i="2"/>
  <c r="L207" i="2"/>
  <c r="L208" i="2"/>
  <c r="M209" i="2"/>
  <c r="N212" i="2"/>
  <c r="K204" i="2"/>
  <c r="H205" i="2"/>
  <c r="K202" i="2"/>
  <c r="G203" i="2"/>
  <c r="I205" i="2"/>
  <c r="N208" i="2"/>
  <c r="BR43" i="13" l="1"/>
  <c r="BS43" i="13" s="1"/>
  <c r="O15" i="7" s="1"/>
  <c r="Q15" i="7" s="1"/>
  <c r="BR33" i="13"/>
  <c r="BR34" i="13"/>
  <c r="BS34" i="13" s="1"/>
  <c r="BP35" i="10"/>
  <c r="BQ35" i="10" s="1"/>
  <c r="BR37" i="13"/>
  <c r="BS37" i="13" s="1"/>
  <c r="BQ40" i="16"/>
  <c r="BR41" i="16" s="1"/>
  <c r="BR36" i="13"/>
  <c r="BS36" i="13" s="1"/>
  <c r="BR35" i="13"/>
  <c r="BS35" i="13" s="1"/>
  <c r="BR38" i="13"/>
  <c r="BS38" i="13" s="1"/>
  <c r="BR40" i="15"/>
  <c r="BR47" i="15"/>
  <c r="BR42" i="13"/>
  <c r="BS42" i="13" s="1"/>
  <c r="O14" i="7" s="1"/>
  <c r="Q14" i="7" s="1"/>
  <c r="BS33" i="13"/>
  <c r="O6" i="7" s="1"/>
  <c r="Q6" i="7" s="1"/>
  <c r="S11" i="7" s="1"/>
  <c r="BR46" i="13"/>
  <c r="BS46" i="13" s="1"/>
  <c r="O18" i="7" s="1"/>
  <c r="Q18" i="7" s="1"/>
  <c r="BR44" i="13"/>
  <c r="BS44" i="13" s="1"/>
  <c r="O16" i="7" s="1"/>
  <c r="Q16" i="7" s="1"/>
  <c r="BR45" i="13"/>
  <c r="BS45" i="13" s="1"/>
  <c r="O17" i="7" s="1"/>
  <c r="Q17" i="7" s="1"/>
  <c r="BR41" i="13"/>
  <c r="BS41" i="13" s="1"/>
  <c r="BR43" i="10"/>
  <c r="BN38" i="9"/>
  <c r="BO38" i="9" s="1"/>
  <c r="BP38" i="9" s="1"/>
  <c r="BQ38" i="9" s="1"/>
  <c r="BN33" i="9"/>
  <c r="BO33" i="9" s="1"/>
  <c r="BN35" i="9"/>
  <c r="BO35" i="9" s="1"/>
  <c r="BP35" i="9" s="1"/>
  <c r="BQ35" i="9" s="1"/>
  <c r="BN37" i="9"/>
  <c r="BO37" i="9" s="1"/>
  <c r="BP37" i="9" s="1"/>
  <c r="BQ37" i="9" s="1"/>
  <c r="B233" i="4" a="1"/>
  <c r="P247" i="4" s="1"/>
  <c r="B165" i="1" a="1"/>
  <c r="C165" i="1" s="1"/>
  <c r="B218" i="2" a="1"/>
  <c r="P232" i="2" s="1"/>
  <c r="BS47" i="13" l="1"/>
  <c r="O13" i="7"/>
  <c r="BR40" i="13"/>
  <c r="BS41" i="16"/>
  <c r="BS40" i="13"/>
  <c r="BR38" i="16"/>
  <c r="BS38" i="16" s="1"/>
  <c r="BR35" i="16"/>
  <c r="BS35" i="16" s="1"/>
  <c r="BR34" i="16"/>
  <c r="BS34" i="16" s="1"/>
  <c r="BR37" i="16"/>
  <c r="BS37" i="16" s="1"/>
  <c r="BR46" i="16"/>
  <c r="BS46" i="16" s="1"/>
  <c r="BR36" i="16"/>
  <c r="BS36" i="16" s="1"/>
  <c r="BR42" i="16"/>
  <c r="BS42" i="16" s="1"/>
  <c r="BR45" i="16"/>
  <c r="BS45" i="16" s="1"/>
  <c r="BR33" i="16"/>
  <c r="BS33" i="16" s="1"/>
  <c r="BS40" i="16" s="1"/>
  <c r="BR44" i="16"/>
  <c r="BS44" i="16" s="1"/>
  <c r="BR43" i="16"/>
  <c r="BS43" i="16" s="1"/>
  <c r="BR47" i="13"/>
  <c r="BR43" i="12"/>
  <c r="BR45" i="12"/>
  <c r="BR38" i="12"/>
  <c r="BR41" i="12"/>
  <c r="BR44" i="12"/>
  <c r="BR46" i="12"/>
  <c r="BR35" i="12"/>
  <c r="BR34" i="12"/>
  <c r="BR35" i="10"/>
  <c r="BR36" i="10"/>
  <c r="BR45" i="10"/>
  <c r="BR34" i="10"/>
  <c r="BR37" i="10"/>
  <c r="BR40" i="10"/>
  <c r="BR41" i="10"/>
  <c r="BR38" i="10"/>
  <c r="BR33" i="10"/>
  <c r="BR42" i="10"/>
  <c r="BR44" i="10"/>
  <c r="BP33" i="9"/>
  <c r="BQ33" i="9" s="1"/>
  <c r="BQ39" i="9" s="1"/>
  <c r="J235" i="4"/>
  <c r="I247" i="4"/>
  <c r="E240" i="4"/>
  <c r="G244" i="4"/>
  <c r="D233" i="4"/>
  <c r="I246" i="4"/>
  <c r="D235" i="4"/>
  <c r="L247" i="4"/>
  <c r="I234" i="4"/>
  <c r="L244" i="4"/>
  <c r="I240" i="4"/>
  <c r="K239" i="4"/>
  <c r="D241" i="4"/>
  <c r="G243" i="4"/>
  <c r="J242" i="4"/>
  <c r="F246" i="4"/>
  <c r="O241" i="4"/>
  <c r="I237" i="4"/>
  <c r="F235" i="4"/>
  <c r="N247" i="4"/>
  <c r="H243" i="4"/>
  <c r="P238" i="4"/>
  <c r="C234" i="4"/>
  <c r="C245" i="4"/>
  <c r="L240" i="4"/>
  <c r="G236" i="4"/>
  <c r="F244" i="4"/>
  <c r="H240" i="4"/>
  <c r="B236" i="4"/>
  <c r="H246" i="4"/>
  <c r="O240" i="4"/>
  <c r="O233" i="4"/>
  <c r="D244" i="4"/>
  <c r="M239" i="4"/>
  <c r="G235" i="4"/>
  <c r="M244" i="4"/>
  <c r="P239" i="4"/>
  <c r="O247" i="4"/>
  <c r="I243" i="4"/>
  <c r="C239" i="4"/>
  <c r="N235" i="4"/>
  <c r="H234" i="4"/>
  <c r="K244" i="4"/>
  <c r="H239" i="4"/>
  <c r="C237" i="4"/>
  <c r="G234" i="4"/>
  <c r="J244" i="4"/>
  <c r="L235" i="4"/>
  <c r="F236" i="4"/>
  <c r="E244" i="4"/>
  <c r="D246" i="4"/>
  <c r="E243" i="4"/>
  <c r="F242" i="4"/>
  <c r="M236" i="4"/>
  <c r="B246" i="4"/>
  <c r="K242" i="4"/>
  <c r="J233" i="4"/>
  <c r="F237" i="4"/>
  <c r="B241" i="4"/>
  <c r="K236" i="4"/>
  <c r="E237" i="4"/>
  <c r="P244" i="4"/>
  <c r="O235" i="4"/>
  <c r="C236" i="4"/>
  <c r="C240" i="4"/>
  <c r="E247" i="4"/>
  <c r="E233" i="4"/>
  <c r="D239" i="4"/>
  <c r="N240" i="4"/>
  <c r="M235" i="4"/>
  <c r="L238" i="4"/>
  <c r="O245" i="4"/>
  <c r="K243" i="4"/>
  <c r="M240" i="4"/>
  <c r="M243" i="4"/>
  <c r="P240" i="4"/>
  <c r="F238" i="4"/>
  <c r="G242" i="4"/>
  <c r="M233" i="4"/>
  <c r="K241" i="4"/>
  <c r="G239" i="4"/>
  <c r="G247" i="4"/>
  <c r="P243" i="4"/>
  <c r="I239" i="4"/>
  <c r="O238" i="4"/>
  <c r="B235" i="4"/>
  <c r="I245" i="4"/>
  <c r="P245" i="4"/>
  <c r="L236" i="4"/>
  <c r="D247" i="4"/>
  <c r="L242" i="4"/>
  <c r="B234" i="4"/>
  <c r="G246" i="4"/>
  <c r="I242" i="4"/>
  <c r="C238" i="4"/>
  <c r="K233" i="4"/>
  <c r="J238" i="4"/>
  <c r="P237" i="4"/>
  <c r="E246" i="4"/>
  <c r="N241" i="4"/>
  <c r="G237" i="4"/>
  <c r="B245" i="4"/>
  <c r="B238" i="4"/>
  <c r="C235" i="4"/>
  <c r="J245" i="4"/>
  <c r="C241" i="4"/>
  <c r="C243" i="4"/>
  <c r="N244" i="4"/>
  <c r="B240" i="4"/>
  <c r="L233" i="4"/>
  <c r="M238" i="4"/>
  <c r="D240" i="4"/>
  <c r="O243" i="4"/>
  <c r="D237" i="4"/>
  <c r="O244" i="4"/>
  <c r="L241" i="4"/>
  <c r="B233" i="4"/>
  <c r="M247" i="4"/>
  <c r="B242" i="4"/>
  <c r="H247" i="4"/>
  <c r="L234" i="4"/>
  <c r="H236" i="4"/>
  <c r="D236" i="4"/>
  <c r="D242" i="4"/>
  <c r="O239" i="4"/>
  <c r="D245" i="4"/>
  <c r="E239" i="4"/>
  <c r="N234" i="4"/>
  <c r="H242" i="4"/>
  <c r="G233" i="4"/>
  <c r="F239" i="4"/>
  <c r="B247" i="4"/>
  <c r="P246" i="4"/>
  <c r="M246" i="4"/>
  <c r="I236" i="4"/>
  <c r="C246" i="4"/>
  <c r="I244" i="4"/>
  <c r="G245" i="4"/>
  <c r="N242" i="4"/>
  <c r="I233" i="4"/>
  <c r="C244" i="4"/>
  <c r="L239" i="4"/>
  <c r="E235" i="4"/>
  <c r="K234" i="4"/>
  <c r="K245" i="4"/>
  <c r="E241" i="4"/>
  <c r="K240" i="4"/>
  <c r="F247" i="4"/>
  <c r="O242" i="4"/>
  <c r="H238" i="4"/>
  <c r="G240" i="4"/>
  <c r="C242" i="4"/>
  <c r="E238" i="4"/>
  <c r="N233" i="4"/>
  <c r="I238" i="4"/>
  <c r="J240" i="4"/>
  <c r="N245" i="4"/>
  <c r="P241" i="4"/>
  <c r="J237" i="4"/>
  <c r="C233" i="4"/>
  <c r="C247" i="4"/>
  <c r="B239" i="4"/>
  <c r="L245" i="4"/>
  <c r="F241" i="4"/>
  <c r="N236" i="4"/>
  <c r="N238" i="4"/>
  <c r="F243" i="4"/>
  <c r="J239" i="4"/>
  <c r="I241" i="4"/>
  <c r="M242" i="4"/>
  <c r="H233" i="4"/>
  <c r="K247" i="4"/>
  <c r="M241" i="4"/>
  <c r="G238" i="4"/>
  <c r="F240" i="4"/>
  <c r="B244" i="4"/>
  <c r="H245" i="4"/>
  <c r="K237" i="4"/>
  <c r="J243" i="4"/>
  <c r="E245" i="4"/>
  <c r="N246" i="4"/>
  <c r="K246" i="4"/>
  <c r="P235" i="4"/>
  <c r="I235" i="4"/>
  <c r="L246" i="4"/>
  <c r="E236" i="4"/>
  <c r="M237" i="4"/>
  <c r="D243" i="4"/>
  <c r="O234" i="4"/>
  <c r="J236" i="4"/>
  <c r="O236" i="4"/>
  <c r="O237" i="4"/>
  <c r="K235" i="4"/>
  <c r="P242" i="4"/>
  <c r="P234" i="4"/>
  <c r="J246" i="4"/>
  <c r="L243" i="4"/>
  <c r="N239" i="4"/>
  <c r="H235" i="4"/>
  <c r="M234" i="4"/>
  <c r="M245" i="4"/>
  <c r="G241" i="4"/>
  <c r="P236" i="4"/>
  <c r="O246" i="4"/>
  <c r="B243" i="4"/>
  <c r="K238" i="4"/>
  <c r="D234" i="4"/>
  <c r="D238" i="4"/>
  <c r="N237" i="4"/>
  <c r="P233" i="4"/>
  <c r="H244" i="4"/>
  <c r="H237" i="4"/>
  <c r="E242" i="4"/>
  <c r="J241" i="4"/>
  <c r="L237" i="4"/>
  <c r="F233" i="4"/>
  <c r="E234" i="4"/>
  <c r="F234" i="4"/>
  <c r="F245" i="4"/>
  <c r="H241" i="4"/>
  <c r="B237" i="4"/>
  <c r="J247" i="4"/>
  <c r="J234" i="4"/>
  <c r="N243" i="4"/>
  <c r="B170" i="1"/>
  <c r="K171" i="1"/>
  <c r="G170" i="1"/>
  <c r="I166" i="1"/>
  <c r="J172" i="1"/>
  <c r="D168" i="1"/>
  <c r="D172" i="1"/>
  <c r="J171" i="1"/>
  <c r="G172" i="1"/>
  <c r="B167" i="1"/>
  <c r="F170" i="1"/>
  <c r="I168" i="1"/>
  <c r="D166" i="1"/>
  <c r="C173" i="1"/>
  <c r="K174" i="1"/>
  <c r="G171" i="1"/>
  <c r="H172" i="1"/>
  <c r="F167" i="1"/>
  <c r="B173" i="1"/>
  <c r="I170" i="1"/>
  <c r="C172" i="1"/>
  <c r="K165" i="1"/>
  <c r="G169" i="1"/>
  <c r="H173" i="1"/>
  <c r="D174" i="1"/>
  <c r="E167" i="1"/>
  <c r="J168" i="1"/>
  <c r="I169" i="1"/>
  <c r="D170" i="1"/>
  <c r="H168" i="1"/>
  <c r="J166" i="1"/>
  <c r="E171" i="1"/>
  <c r="B174" i="1"/>
  <c r="H165" i="1"/>
  <c r="J174" i="1"/>
  <c r="J165" i="1"/>
  <c r="B166" i="1"/>
  <c r="I173" i="1"/>
  <c r="K170" i="1"/>
  <c r="C166" i="1"/>
  <c r="J169" i="1"/>
  <c r="C174" i="1"/>
  <c r="H174" i="1"/>
  <c r="H166" i="1"/>
  <c r="F174" i="1"/>
  <c r="G168" i="1"/>
  <c r="F169" i="1"/>
  <c r="G174" i="1"/>
  <c r="B169" i="1"/>
  <c r="D167" i="1"/>
  <c r="E168" i="1"/>
  <c r="K167" i="1"/>
  <c r="D169" i="1"/>
  <c r="J167" i="1"/>
  <c r="E173" i="1"/>
  <c r="K166" i="1"/>
  <c r="H167" i="1"/>
  <c r="E172" i="1"/>
  <c r="G166" i="1"/>
  <c r="G167" i="1"/>
  <c r="C171" i="1"/>
  <c r="J170" i="1"/>
  <c r="D165" i="1"/>
  <c r="H169" i="1"/>
  <c r="C167" i="1"/>
  <c r="K168" i="1"/>
  <c r="D173" i="1"/>
  <c r="J173" i="1"/>
  <c r="C170" i="1"/>
  <c r="B172" i="1"/>
  <c r="F166" i="1"/>
  <c r="I174" i="1"/>
  <c r="I167" i="1"/>
  <c r="F165" i="1"/>
  <c r="B168" i="1"/>
  <c r="F172" i="1"/>
  <c r="I171" i="1"/>
  <c r="E165" i="1"/>
  <c r="H171" i="1"/>
  <c r="B171" i="1"/>
  <c r="F173" i="1"/>
  <c r="F171" i="1"/>
  <c r="I172" i="1"/>
  <c r="I165" i="1"/>
  <c r="E170" i="1"/>
  <c r="E166" i="1"/>
  <c r="E174" i="1"/>
  <c r="F168" i="1"/>
  <c r="K172" i="1"/>
  <c r="K173" i="1"/>
  <c r="C168" i="1"/>
  <c r="G165" i="1"/>
  <c r="H170" i="1"/>
  <c r="K169" i="1"/>
  <c r="G173" i="1"/>
  <c r="C169" i="1"/>
  <c r="E169" i="1"/>
  <c r="D171" i="1"/>
  <c r="B165" i="1"/>
  <c r="O222" i="2"/>
  <c r="N220" i="2"/>
  <c r="C225" i="2"/>
  <c r="G229" i="2"/>
  <c r="N221" i="2"/>
  <c r="G220" i="2"/>
  <c r="K224" i="2"/>
  <c r="O228" i="2"/>
  <c r="C218" i="2"/>
  <c r="H220" i="2"/>
  <c r="L224" i="2"/>
  <c r="P228" i="2"/>
  <c r="F221" i="2"/>
  <c r="B221" i="2"/>
  <c r="F225" i="2"/>
  <c r="J229" i="2"/>
  <c r="M220" i="2"/>
  <c r="C221" i="2"/>
  <c r="G225" i="2"/>
  <c r="K229" i="2"/>
  <c r="I218" i="2"/>
  <c r="M222" i="2"/>
  <c r="B227" i="2"/>
  <c r="F231" i="2"/>
  <c r="M228" i="2"/>
  <c r="L220" i="2"/>
  <c r="P224" i="2"/>
  <c r="E229" i="2"/>
  <c r="K226" i="2"/>
  <c r="G221" i="2"/>
  <c r="K225" i="2"/>
  <c r="O229" i="2"/>
  <c r="B225" i="2"/>
  <c r="O220" i="2"/>
  <c r="D225" i="2"/>
  <c r="H229" i="2"/>
  <c r="G222" i="2"/>
  <c r="P220" i="2"/>
  <c r="E225" i="2"/>
  <c r="I229" i="2"/>
  <c r="J225" i="2"/>
  <c r="J221" i="2"/>
  <c r="N225" i="2"/>
  <c r="C230" i="2"/>
  <c r="I224" i="2"/>
  <c r="K221" i="2"/>
  <c r="O225" i="2"/>
  <c r="D230" i="2"/>
  <c r="B219" i="2"/>
  <c r="F223" i="2"/>
  <c r="J227" i="2"/>
  <c r="N231" i="2"/>
  <c r="F229" i="2"/>
  <c r="E221" i="2"/>
  <c r="I225" i="2"/>
  <c r="M229" i="2"/>
  <c r="D226" i="2"/>
  <c r="L225" i="2"/>
  <c r="I221" i="2"/>
  <c r="C222" i="2"/>
  <c r="K230" i="2"/>
  <c r="L230" i="2"/>
  <c r="G232" i="2"/>
  <c r="F230" i="2"/>
  <c r="G230" i="2"/>
  <c r="F226" i="2"/>
  <c r="O232" i="2"/>
  <c r="E227" i="2"/>
  <c r="M226" i="2"/>
  <c r="F218" i="2"/>
  <c r="C231" i="2"/>
  <c r="D223" i="2"/>
  <c r="H227" i="2"/>
  <c r="L231" i="2"/>
  <c r="P218" i="2"/>
  <c r="E223" i="2"/>
  <c r="I227" i="2"/>
  <c r="M231" i="2"/>
  <c r="K220" i="2"/>
  <c r="O224" i="2"/>
  <c r="D229" i="2"/>
  <c r="E220" i="2"/>
  <c r="J218" i="2"/>
  <c r="N222" i="2"/>
  <c r="C227" i="2"/>
  <c r="G231" i="2"/>
  <c r="O221" i="2"/>
  <c r="L227" i="2"/>
  <c r="D227" i="2"/>
  <c r="H231" i="2"/>
  <c r="N229" i="2"/>
  <c r="J219" i="2"/>
  <c r="I232" i="2"/>
  <c r="D218" i="2"/>
  <c r="L226" i="2"/>
  <c r="P221" i="2"/>
  <c r="I230" i="2"/>
  <c r="B222" i="2"/>
  <c r="G218" i="2"/>
  <c r="O226" i="2"/>
  <c r="H218" i="2"/>
  <c r="P226" i="2"/>
  <c r="G224" i="2"/>
  <c r="F222" i="2"/>
  <c r="L218" i="2"/>
  <c r="E218" i="2"/>
  <c r="N226" i="2"/>
  <c r="E219" i="2"/>
  <c r="I223" i="2"/>
  <c r="M227" i="2"/>
  <c r="B232" i="2"/>
  <c r="M218" i="2"/>
  <c r="B223" i="2"/>
  <c r="F227" i="2"/>
  <c r="J231" i="2"/>
  <c r="N218" i="2"/>
  <c r="C223" i="2"/>
  <c r="G227" i="2"/>
  <c r="K231" i="2"/>
  <c r="H219" i="2"/>
  <c r="L223" i="2"/>
  <c r="P227" i="2"/>
  <c r="E232" i="2"/>
  <c r="I219" i="2"/>
  <c r="M223" i="2"/>
  <c r="B228" i="2"/>
  <c r="F232" i="2"/>
  <c r="D221" i="2"/>
  <c r="H225" i="2"/>
  <c r="L229" i="2"/>
  <c r="H223" i="2"/>
  <c r="C219" i="2"/>
  <c r="G223" i="2"/>
  <c r="K227" i="2"/>
  <c r="O231" i="2"/>
  <c r="P231" i="2"/>
  <c r="H221" i="2"/>
  <c r="B230" i="2"/>
  <c r="D222" i="2"/>
  <c r="N223" i="2"/>
  <c r="M221" i="2"/>
  <c r="P230" i="2"/>
  <c r="O230" i="2"/>
  <c r="K222" i="2"/>
  <c r="L222" i="2"/>
  <c r="C220" i="2"/>
  <c r="B218" i="2"/>
  <c r="N230" i="2"/>
  <c r="I231" i="2"/>
  <c r="J222" i="2"/>
  <c r="M219" i="2"/>
  <c r="B224" i="2"/>
  <c r="J232" i="2"/>
  <c r="F219" i="2"/>
  <c r="J223" i="2"/>
  <c r="N227" i="2"/>
  <c r="C232" i="2"/>
  <c r="G219" i="2"/>
  <c r="K223" i="2"/>
  <c r="O227" i="2"/>
  <c r="D232" i="2"/>
  <c r="P219" i="2"/>
  <c r="E224" i="2"/>
  <c r="I228" i="2"/>
  <c r="M232" i="2"/>
  <c r="B220" i="2"/>
  <c r="F224" i="2"/>
  <c r="J228" i="2"/>
  <c r="N232" i="2"/>
  <c r="L221" i="2"/>
  <c r="P225" i="2"/>
  <c r="E230" i="2"/>
  <c r="C226" i="2"/>
  <c r="K219" i="2"/>
  <c r="O223" i="2"/>
  <c r="D228" i="2"/>
  <c r="H232" i="2"/>
  <c r="H230" i="2"/>
  <c r="P229" i="2"/>
  <c r="M225" i="2"/>
  <c r="G226" i="2"/>
  <c r="H226" i="2"/>
  <c r="C228" i="2"/>
  <c r="B226" i="2"/>
  <c r="H222" i="2"/>
  <c r="E226" i="2"/>
  <c r="J230" i="2"/>
  <c r="D231" i="2"/>
  <c r="E231" i="2"/>
  <c r="K228" i="2"/>
  <c r="J226" i="2"/>
  <c r="P222" i="2"/>
  <c r="I222" i="2"/>
  <c r="B231" i="2"/>
  <c r="O218" i="2"/>
  <c r="F228" i="2"/>
  <c r="L219" i="2"/>
  <c r="F220" i="2"/>
  <c r="J224" i="2"/>
  <c r="N228" i="2"/>
  <c r="D219" i="2"/>
  <c r="N219" i="2"/>
  <c r="C224" i="2"/>
  <c r="G228" i="2"/>
  <c r="K232" i="2"/>
  <c r="O219" i="2"/>
  <c r="D224" i="2"/>
  <c r="H228" i="2"/>
  <c r="L232" i="2"/>
  <c r="I220" i="2"/>
  <c r="M224" i="2"/>
  <c r="B229" i="2"/>
  <c r="K218" i="2"/>
  <c r="J220" i="2"/>
  <c r="N224" i="2"/>
  <c r="C229" i="2"/>
  <c r="P223" i="2"/>
  <c r="E222" i="2"/>
  <c r="I226" i="2"/>
  <c r="M230" i="2"/>
  <c r="E228" i="2"/>
  <c r="D220" i="2"/>
  <c r="H224" i="2"/>
  <c r="L228" i="2"/>
  <c r="O21" i="7" l="1"/>
  <c r="Q13" i="7"/>
  <c r="S12" i="7" s="1"/>
  <c r="S14" i="7" s="1"/>
  <c r="BR38" i="9"/>
  <c r="BS38" i="9" s="1"/>
  <c r="BR42" i="9"/>
  <c r="BS42" i="9" s="1"/>
  <c r="BR41" i="9"/>
  <c r="BS41" i="9" s="1"/>
  <c r="BR33" i="9"/>
  <c r="BR44" i="9"/>
  <c r="BS44" i="9" s="1"/>
  <c r="BR43" i="9"/>
  <c r="BS43" i="9" s="1"/>
  <c r="BR40" i="9"/>
  <c r="BR36" i="9"/>
  <c r="BS36" i="9" s="1"/>
  <c r="BR37" i="9"/>
  <c r="BS37" i="9" s="1"/>
  <c r="BR34" i="9"/>
  <c r="BS34" i="9" s="1"/>
  <c r="BR35" i="9"/>
  <c r="BS35" i="9" s="1"/>
  <c r="BR45" i="9"/>
  <c r="BS45" i="9" s="1"/>
  <c r="BS47" i="16"/>
  <c r="BR47" i="16"/>
  <c r="BR40" i="16"/>
  <c r="BR39" i="10"/>
  <c r="BR40" i="12"/>
  <c r="BR47" i="12" s="1"/>
  <c r="BR46" i="10"/>
  <c r="T19" i="4" a="1"/>
  <c r="AG19" i="4" s="1"/>
  <c r="T124" i="4" a="1"/>
  <c r="U124" i="4" s="1"/>
  <c r="T94" i="4" a="1"/>
  <c r="AB94" i="4" s="1"/>
  <c r="T64" i="4" a="1"/>
  <c r="AB64" i="4" s="1"/>
  <c r="T4" i="4" a="1"/>
  <c r="W4" i="4" s="1"/>
  <c r="T109" i="4" a="1"/>
  <c r="Z109" i="4" s="1"/>
  <c r="T139" i="4" a="1"/>
  <c r="V139" i="4" s="1"/>
  <c r="T34" i="4" a="1"/>
  <c r="AC34" i="4" s="1"/>
  <c r="T49" i="4" a="1"/>
  <c r="Z49" i="4" s="1"/>
  <c r="T184" i="4" a="1"/>
  <c r="AF184" i="4" s="1"/>
  <c r="T154" i="4" a="1"/>
  <c r="T154" i="4" s="1"/>
  <c r="T199" i="4" a="1"/>
  <c r="AH199" i="4" s="1"/>
  <c r="T169" i="4" a="1"/>
  <c r="X169" i="4" s="1"/>
  <c r="T79" i="4" a="1"/>
  <c r="Y79" i="4" s="1"/>
  <c r="O44" i="1" a="1"/>
  <c r="O44" i="1" s="1"/>
  <c r="O94" i="1" a="1"/>
  <c r="V94" i="1" s="1"/>
  <c r="O114" i="1" a="1"/>
  <c r="S114" i="1" s="1"/>
  <c r="O14" i="1" a="1"/>
  <c r="O124" i="1" a="1"/>
  <c r="P124" i="1" s="1"/>
  <c r="O4" i="1" a="1"/>
  <c r="O4" i="1" s="1"/>
  <c r="O54" i="1" a="1"/>
  <c r="Q54" i="1" s="1"/>
  <c r="O104" i="1" a="1"/>
  <c r="S104" i="1" s="1"/>
  <c r="O84" i="1" a="1"/>
  <c r="O84" i="1" s="1"/>
  <c r="O24" i="1" a="1"/>
  <c r="U24" i="1" s="1"/>
  <c r="O134" i="1" a="1"/>
  <c r="V134" i="1" s="1"/>
  <c r="O64" i="1" a="1"/>
  <c r="U64" i="1" s="1"/>
  <c r="O74" i="1" a="1"/>
  <c r="O74" i="1" s="1"/>
  <c r="O34" i="1" a="1"/>
  <c r="S34" i="1" s="1"/>
  <c r="T4" i="2" a="1"/>
  <c r="V4" i="2" s="1"/>
  <c r="T94" i="2" a="1"/>
  <c r="T79" i="2" a="1"/>
  <c r="T49" i="2" a="1"/>
  <c r="T19" i="2" a="1"/>
  <c r="T154" i="2" a="1"/>
  <c r="T124" i="2" a="1"/>
  <c r="T109" i="2" a="1"/>
  <c r="T34" i="2" a="1"/>
  <c r="T64" i="2" a="1"/>
  <c r="T184" i="2" a="1"/>
  <c r="T169" i="2" a="1"/>
  <c r="T139" i="2" a="1"/>
  <c r="BR46" i="9" l="1"/>
  <c r="BS40" i="9"/>
  <c r="BS46" i="9" s="1"/>
  <c r="BR39" i="9"/>
  <c r="BS33" i="9"/>
  <c r="BS39" i="9" s="1"/>
  <c r="V124" i="1"/>
  <c r="W19" i="4"/>
  <c r="Z19" i="4"/>
  <c r="AB19" i="4"/>
  <c r="AB124" i="4"/>
  <c r="AH124" i="4"/>
  <c r="Z124" i="4"/>
  <c r="AF19" i="4"/>
  <c r="AE19" i="4"/>
  <c r="AC19" i="4"/>
  <c r="AC124" i="4"/>
  <c r="U19" i="4"/>
  <c r="AH19" i="4"/>
  <c r="Y19" i="4"/>
  <c r="T19" i="4"/>
  <c r="AD19" i="4"/>
  <c r="AA19" i="4"/>
  <c r="X19" i="4"/>
  <c r="V19" i="4"/>
  <c r="S44" i="1"/>
  <c r="U44" i="1"/>
  <c r="W44" i="1"/>
  <c r="T44" i="1"/>
  <c r="P44" i="1"/>
  <c r="U64" i="4"/>
  <c r="X64" i="4"/>
  <c r="W124" i="4"/>
  <c r="V124" i="4"/>
  <c r="AD124" i="4"/>
  <c r="AG124" i="4"/>
  <c r="X124" i="4"/>
  <c r="AF124" i="4"/>
  <c r="Y124" i="4"/>
  <c r="AA124" i="4"/>
  <c r="T124" i="4"/>
  <c r="AE124" i="4"/>
  <c r="AD94" i="4"/>
  <c r="AC94" i="4"/>
  <c r="AF64" i="4"/>
  <c r="W94" i="4"/>
  <c r="T64" i="4"/>
  <c r="Y64" i="4"/>
  <c r="U4" i="4"/>
  <c r="X4" i="4"/>
  <c r="AB34" i="4"/>
  <c r="AC4" i="4"/>
  <c r="AE94" i="4"/>
  <c r="AE4" i="4"/>
  <c r="AA94" i="4"/>
  <c r="AE64" i="4"/>
  <c r="Z4" i="4"/>
  <c r="AG109" i="4"/>
  <c r="V94" i="4"/>
  <c r="AA4" i="4"/>
  <c r="AF94" i="4"/>
  <c r="Y4" i="4"/>
  <c r="Y94" i="4"/>
  <c r="X94" i="4"/>
  <c r="T4" i="4"/>
  <c r="AD64" i="4"/>
  <c r="AB4" i="4"/>
  <c r="Z94" i="4"/>
  <c r="AA64" i="4"/>
  <c r="W64" i="4"/>
  <c r="V64" i="4"/>
  <c r="AF4" i="4"/>
  <c r="T94" i="4"/>
  <c r="AG64" i="4"/>
  <c r="AH4" i="4"/>
  <c r="V4" i="4"/>
  <c r="AH64" i="4"/>
  <c r="AG94" i="4"/>
  <c r="U94" i="4"/>
  <c r="AG4" i="4"/>
  <c r="AD4" i="4"/>
  <c r="AH94" i="4"/>
  <c r="AC64" i="4"/>
  <c r="Z64" i="4"/>
  <c r="AG154" i="4"/>
  <c r="R124" i="1"/>
  <c r="X44" i="1"/>
  <c r="T124" i="1"/>
  <c r="V44" i="1"/>
  <c r="X34" i="4"/>
  <c r="Q124" i="1"/>
  <c r="Q44" i="1"/>
  <c r="U34" i="4"/>
  <c r="R44" i="1"/>
  <c r="AF109" i="4"/>
  <c r="T109" i="4"/>
  <c r="U109" i="4"/>
  <c r="V109" i="4"/>
  <c r="O124" i="1"/>
  <c r="X109" i="4"/>
  <c r="AE109" i="4"/>
  <c r="Y109" i="4"/>
  <c r="AB109" i="4"/>
  <c r="AF139" i="4"/>
  <c r="AC139" i="4"/>
  <c r="AD139" i="4"/>
  <c r="T139" i="4"/>
  <c r="AC109" i="4"/>
  <c r="AH139" i="4"/>
  <c r="Z139" i="4"/>
  <c r="AB139" i="4"/>
  <c r="W109" i="4"/>
  <c r="AA109" i="4"/>
  <c r="AB169" i="4"/>
  <c r="W139" i="4"/>
  <c r="U139" i="4"/>
  <c r="AH109" i="4"/>
  <c r="AD109" i="4"/>
  <c r="X139" i="4"/>
  <c r="AE139" i="4"/>
  <c r="Y139" i="4"/>
  <c r="U79" i="4"/>
  <c r="AA139" i="4"/>
  <c r="AG139" i="4"/>
  <c r="AF154" i="4"/>
  <c r="AH79" i="4"/>
  <c r="X79" i="4"/>
  <c r="Z79" i="4"/>
  <c r="T169" i="4"/>
  <c r="Y169" i="4"/>
  <c r="W79" i="4"/>
  <c r="AD169" i="4"/>
  <c r="T79" i="4"/>
  <c r="AG169" i="4"/>
  <c r="AE184" i="4"/>
  <c r="U49" i="4"/>
  <c r="AG79" i="4"/>
  <c r="AC79" i="4"/>
  <c r="AC169" i="4"/>
  <c r="AF49" i="4"/>
  <c r="W49" i="4"/>
  <c r="AE49" i="4"/>
  <c r="AH49" i="4"/>
  <c r="T49" i="4"/>
  <c r="V184" i="4"/>
  <c r="AF79" i="4"/>
  <c r="AE169" i="4"/>
  <c r="AD49" i="4"/>
  <c r="AB49" i="4"/>
  <c r="AD79" i="4"/>
  <c r="Z169" i="4"/>
  <c r="AA49" i="4"/>
  <c r="AC49" i="4"/>
  <c r="AB184" i="4"/>
  <c r="Z184" i="4"/>
  <c r="AG49" i="4"/>
  <c r="Y49" i="4"/>
  <c r="AB199" i="4"/>
  <c r="AF199" i="4"/>
  <c r="AE34" i="4"/>
  <c r="Y184" i="4"/>
  <c r="AD184" i="4"/>
  <c r="X199" i="4"/>
  <c r="AA154" i="4"/>
  <c r="Y154" i="4"/>
  <c r="V79" i="4"/>
  <c r="AH169" i="4"/>
  <c r="AF169" i="4"/>
  <c r="V34" i="4"/>
  <c r="Z34" i="4"/>
  <c r="T184" i="4"/>
  <c r="W184" i="4"/>
  <c r="AA199" i="4"/>
  <c r="AE154" i="4"/>
  <c r="AC154" i="4"/>
  <c r="AE79" i="4"/>
  <c r="W169" i="4"/>
  <c r="V169" i="4"/>
  <c r="AA169" i="4"/>
  <c r="AE199" i="4"/>
  <c r="AD34" i="4"/>
  <c r="AF34" i="4"/>
  <c r="X184" i="4"/>
  <c r="AC184" i="4"/>
  <c r="T199" i="4"/>
  <c r="AA79" i="4"/>
  <c r="W154" i="4"/>
  <c r="V154" i="4"/>
  <c r="AB79" i="4"/>
  <c r="U169" i="4"/>
  <c r="X49" i="4"/>
  <c r="V49" i="4"/>
  <c r="AB154" i="4"/>
  <c r="AD199" i="4"/>
  <c r="AH154" i="4"/>
  <c r="AA34" i="4"/>
  <c r="AH184" i="4"/>
  <c r="AA184" i="4"/>
  <c r="X154" i="4"/>
  <c r="T34" i="4"/>
  <c r="AG34" i="4"/>
  <c r="AG184" i="4"/>
  <c r="AC199" i="4"/>
  <c r="AG199" i="4"/>
  <c r="U154" i="4"/>
  <c r="Z154" i="4"/>
  <c r="W199" i="4"/>
  <c r="W34" i="4"/>
  <c r="AH34" i="4"/>
  <c r="Z199" i="4"/>
  <c r="V199" i="4"/>
  <c r="Y34" i="4"/>
  <c r="U184" i="4"/>
  <c r="U199" i="4"/>
  <c r="Y199" i="4"/>
  <c r="AD154" i="4"/>
  <c r="U124" i="1"/>
  <c r="W124" i="1"/>
  <c r="O114" i="1"/>
  <c r="X114" i="1"/>
  <c r="R114" i="1"/>
  <c r="V114" i="1"/>
  <c r="Q114" i="1"/>
  <c r="W114" i="1"/>
  <c r="T114" i="1"/>
  <c r="U114" i="1"/>
  <c r="P114" i="1"/>
  <c r="S124" i="1"/>
  <c r="X124" i="1"/>
  <c r="R94" i="1"/>
  <c r="W94" i="1"/>
  <c r="P94" i="1"/>
  <c r="Q94" i="1"/>
  <c r="O94" i="1"/>
  <c r="W4" i="1"/>
  <c r="X94" i="1"/>
  <c r="V4" i="1"/>
  <c r="T94" i="1"/>
  <c r="U94" i="1"/>
  <c r="S94" i="1"/>
  <c r="Q64" i="1"/>
  <c r="W64" i="1"/>
  <c r="T84" i="1"/>
  <c r="S84" i="1"/>
  <c r="R64" i="1"/>
  <c r="V84" i="1"/>
  <c r="P84" i="1"/>
  <c r="T4" i="1"/>
  <c r="U74" i="1"/>
  <c r="W74" i="1"/>
  <c r="U4" i="1"/>
  <c r="O104" i="1"/>
  <c r="P74" i="1"/>
  <c r="P4" i="1"/>
  <c r="P104" i="1"/>
  <c r="T104" i="1"/>
  <c r="X4" i="1"/>
  <c r="R104" i="1"/>
  <c r="T64" i="1"/>
  <c r="R4" i="1"/>
  <c r="Q4" i="1"/>
  <c r="U104" i="1"/>
  <c r="S4" i="1"/>
  <c r="V104" i="1"/>
  <c r="P64" i="1"/>
  <c r="V74" i="1"/>
  <c r="W84" i="1"/>
  <c r="O34" i="1"/>
  <c r="P34" i="1"/>
  <c r="U34" i="1"/>
  <c r="Q34" i="1"/>
  <c r="R74" i="1"/>
  <c r="V14" i="1"/>
  <c r="W14" i="1"/>
  <c r="R14" i="1"/>
  <c r="U14" i="1"/>
  <c r="O14" i="1"/>
  <c r="P14" i="1"/>
  <c r="T14" i="1"/>
  <c r="S14" i="1"/>
  <c r="Q14" i="1"/>
  <c r="X14" i="1"/>
  <c r="R34" i="1"/>
  <c r="X64" i="1"/>
  <c r="S74" i="1"/>
  <c r="O54" i="1"/>
  <c r="V64" i="1"/>
  <c r="S64" i="1"/>
  <c r="T74" i="1"/>
  <c r="X74" i="1"/>
  <c r="U54" i="1"/>
  <c r="V54" i="1"/>
  <c r="T34" i="1"/>
  <c r="O64" i="1"/>
  <c r="Q74" i="1"/>
  <c r="S54" i="1"/>
  <c r="R134" i="1"/>
  <c r="Q24" i="1"/>
  <c r="W104" i="1"/>
  <c r="O134" i="1"/>
  <c r="S134" i="1"/>
  <c r="W34" i="1"/>
  <c r="V24" i="1"/>
  <c r="U84" i="1"/>
  <c r="P54" i="1"/>
  <c r="X54" i="1"/>
  <c r="X104" i="1"/>
  <c r="W134" i="1"/>
  <c r="U134" i="1"/>
  <c r="V34" i="1"/>
  <c r="R24" i="1"/>
  <c r="X84" i="1"/>
  <c r="R54" i="1"/>
  <c r="W54" i="1"/>
  <c r="P134" i="1"/>
  <c r="O24" i="1"/>
  <c r="X134" i="1"/>
  <c r="Q104" i="1"/>
  <c r="S24" i="1"/>
  <c r="T24" i="1"/>
  <c r="Q84" i="1"/>
  <c r="T54" i="1"/>
  <c r="W24" i="1"/>
  <c r="Q134" i="1"/>
  <c r="P24" i="1"/>
  <c r="X24" i="1"/>
  <c r="T134" i="1"/>
  <c r="X34" i="1"/>
  <c r="R84" i="1"/>
  <c r="AF4" i="2"/>
  <c r="X4" i="2"/>
  <c r="AH4" i="2"/>
  <c r="AA4" i="2"/>
  <c r="AB4" i="2"/>
  <c r="W4" i="2"/>
  <c r="AD4" i="2"/>
  <c r="AE4" i="2"/>
  <c r="T4" i="2"/>
  <c r="AG4" i="2"/>
  <c r="AC4" i="2"/>
  <c r="Y4" i="2"/>
  <c r="U4" i="2"/>
  <c r="Z4" i="2"/>
  <c r="AE169" i="2"/>
  <c r="AB169" i="2"/>
  <c r="AC169" i="2"/>
  <c r="V169" i="2"/>
  <c r="X169" i="2"/>
  <c r="AD169" i="2"/>
  <c r="AF169" i="2"/>
  <c r="AA169" i="2"/>
  <c r="U169" i="2"/>
  <c r="Y169" i="2"/>
  <c r="T169" i="2"/>
  <c r="AG169" i="2"/>
  <c r="W169" i="2"/>
  <c r="Z169" i="2"/>
  <c r="AH169" i="2"/>
  <c r="U19" i="2"/>
  <c r="AF19" i="2"/>
  <c r="V19" i="2"/>
  <c r="AC19" i="2"/>
  <c r="AB19" i="2"/>
  <c r="X19" i="2"/>
  <c r="T19" i="2"/>
  <c r="AG19" i="2"/>
  <c r="AE19" i="2"/>
  <c r="AA19" i="2"/>
  <c r="W19" i="2"/>
  <c r="Z19" i="2"/>
  <c r="AH19" i="2"/>
  <c r="AD19" i="2"/>
  <c r="Y19" i="2"/>
  <c r="AG184" i="2"/>
  <c r="U184" i="2"/>
  <c r="AA184" i="2"/>
  <c r="AF184" i="2"/>
  <c r="AC184" i="2"/>
  <c r="Y184" i="2"/>
  <c r="V184" i="2"/>
  <c r="AD184" i="2"/>
  <c r="AH184" i="2"/>
  <c r="Z184" i="2"/>
  <c r="W184" i="2"/>
  <c r="AE184" i="2"/>
  <c r="T184" i="2"/>
  <c r="X184" i="2"/>
  <c r="AB184" i="2"/>
  <c r="U64" i="2"/>
  <c r="AC64" i="2"/>
  <c r="AG64" i="2"/>
  <c r="W64" i="2"/>
  <c r="AF64" i="2"/>
  <c r="AH64" i="2"/>
  <c r="AA64" i="2"/>
  <c r="Z64" i="2"/>
  <c r="AD64" i="2"/>
  <c r="Y64" i="2"/>
  <c r="T64" i="2"/>
  <c r="V64" i="2"/>
  <c r="AB64" i="2"/>
  <c r="X64" i="2"/>
  <c r="AE64" i="2"/>
  <c r="AG49" i="2"/>
  <c r="T49" i="2"/>
  <c r="X49" i="2"/>
  <c r="U49" i="2"/>
  <c r="AF49" i="2"/>
  <c r="Z49" i="2"/>
  <c r="AE49" i="2"/>
  <c r="AC49" i="2"/>
  <c r="AB49" i="2"/>
  <c r="AD49" i="2"/>
  <c r="W49" i="2"/>
  <c r="V49" i="2"/>
  <c r="Y49" i="2"/>
  <c r="AH49" i="2"/>
  <c r="AA49" i="2"/>
  <c r="AE34" i="2"/>
  <c r="AF34" i="2"/>
  <c r="W34" i="2"/>
  <c r="AH34" i="2"/>
  <c r="AD34" i="2"/>
  <c r="Y34" i="2"/>
  <c r="AB34" i="2"/>
  <c r="AG34" i="2"/>
  <c r="U34" i="2"/>
  <c r="Z34" i="2"/>
  <c r="V34" i="2"/>
  <c r="AC34" i="2"/>
  <c r="T34" i="2"/>
  <c r="X34" i="2"/>
  <c r="AA34" i="2"/>
  <c r="AG79" i="2"/>
  <c r="AE79" i="2"/>
  <c r="W79" i="2"/>
  <c r="U79" i="2"/>
  <c r="AA79" i="2"/>
  <c r="AC79" i="2"/>
  <c r="AB79" i="2"/>
  <c r="T79" i="2"/>
  <c r="V79" i="2"/>
  <c r="X79" i="2"/>
  <c r="AH79" i="2"/>
  <c r="AD79" i="2"/>
  <c r="AF79" i="2"/>
  <c r="Z79" i="2"/>
  <c r="Y79" i="2"/>
  <c r="AG139" i="2"/>
  <c r="T139" i="2"/>
  <c r="AE139" i="2"/>
  <c r="AB139" i="2"/>
  <c r="X139" i="2"/>
  <c r="U139" i="2"/>
  <c r="AF139" i="2"/>
  <c r="AC139" i="2"/>
  <c r="Y139" i="2"/>
  <c r="AA139" i="2"/>
  <c r="V139" i="2"/>
  <c r="W139" i="2"/>
  <c r="Z139" i="2"/>
  <c r="AD139" i="2"/>
  <c r="AH139" i="2"/>
  <c r="AE109" i="2"/>
  <c r="AD109" i="2"/>
  <c r="W109" i="2"/>
  <c r="V109" i="2"/>
  <c r="AA109" i="2"/>
  <c r="AB109" i="2"/>
  <c r="Y109" i="2"/>
  <c r="AC109" i="2"/>
  <c r="T109" i="2"/>
  <c r="AG109" i="2"/>
  <c r="U109" i="2"/>
  <c r="AH109" i="2"/>
  <c r="Z109" i="2"/>
  <c r="AF109" i="2"/>
  <c r="X109" i="2"/>
  <c r="W94" i="2"/>
  <c r="AA94" i="2"/>
  <c r="V94" i="2"/>
  <c r="Y94" i="2"/>
  <c r="AF94" i="2"/>
  <c r="AG94" i="2"/>
  <c r="AB94" i="2"/>
  <c r="X94" i="2"/>
  <c r="AC94" i="2"/>
  <c r="AH94" i="2"/>
  <c r="AD94" i="2"/>
  <c r="U94" i="2"/>
  <c r="Z94" i="2"/>
  <c r="AE94" i="2"/>
  <c r="T94" i="2"/>
  <c r="AG154" i="2"/>
  <c r="AH154" i="2"/>
  <c r="AD154" i="2"/>
  <c r="V154" i="2"/>
  <c r="AA154" i="2"/>
  <c r="W154" i="2"/>
  <c r="T154" i="2"/>
  <c r="AC154" i="2"/>
  <c r="AE154" i="2"/>
  <c r="AB154" i="2"/>
  <c r="X154" i="2"/>
  <c r="Y154" i="2"/>
  <c r="Z154" i="2"/>
  <c r="AF154" i="2"/>
  <c r="U154" i="2"/>
  <c r="AE124" i="2"/>
  <c r="AB124" i="2"/>
  <c r="X124" i="2"/>
  <c r="W124" i="2"/>
  <c r="T124" i="2"/>
  <c r="AF124" i="2"/>
  <c r="AD124" i="2"/>
  <c r="AA124" i="2"/>
  <c r="V124" i="2"/>
  <c r="Y124" i="2"/>
  <c r="AG124" i="2"/>
  <c r="AH124" i="2"/>
  <c r="AC124" i="2"/>
  <c r="U124" i="2"/>
  <c r="Z124" i="2"/>
  <c r="AG44" i="1" l="1"/>
  <c r="AL19" i="4"/>
  <c r="AQ19" i="4"/>
  <c r="AX19" i="4"/>
  <c r="AS19" i="4"/>
  <c r="AN19" i="4"/>
  <c r="AO19" i="4"/>
  <c r="AV19" i="4"/>
  <c r="AK19" i="4"/>
  <c r="AT19" i="4"/>
  <c r="AU19" i="4"/>
  <c r="AJ19" i="4"/>
  <c r="AP19" i="4"/>
  <c r="AR19" i="4"/>
  <c r="AW19" i="4"/>
  <c r="AM19" i="4"/>
  <c r="AH44" i="1"/>
  <c r="AI44" i="1"/>
  <c r="AA44" i="1"/>
  <c r="AJ44" i="1" s="1"/>
  <c r="Z44" i="1"/>
  <c r="AF44" i="1"/>
  <c r="AM44" i="1" s="1"/>
  <c r="AB44" i="1"/>
  <c r="AE44" i="1"/>
  <c r="AL44" i="1" s="1"/>
  <c r="AC44" i="1"/>
  <c r="AK44" i="1" s="1"/>
  <c r="AD44" i="1"/>
  <c r="AQ124" i="4"/>
  <c r="BM24" i="4" s="1"/>
  <c r="AK124" i="4"/>
  <c r="AV124" i="4"/>
  <c r="AS124" i="4"/>
  <c r="BO24" i="4" s="1"/>
  <c r="AL124" i="4"/>
  <c r="BH24" i="4" s="1"/>
  <c r="AW124" i="4"/>
  <c r="AR124" i="4"/>
  <c r="BN24" i="4" s="1"/>
  <c r="AX124" i="4"/>
  <c r="AP124" i="4"/>
  <c r="AO124" i="4"/>
  <c r="AM124" i="4"/>
  <c r="AN124" i="4"/>
  <c r="BJ24" i="4" s="1"/>
  <c r="AJ124" i="4"/>
  <c r="AT124" i="4"/>
  <c r="AU124" i="4"/>
  <c r="AX94" i="4"/>
  <c r="AW4" i="4"/>
  <c r="AW94" i="4"/>
  <c r="AK64" i="4"/>
  <c r="AT4" i="4"/>
  <c r="AL94" i="4"/>
  <c r="BH21" i="4" s="1"/>
  <c r="AV4" i="4"/>
  <c r="AS4" i="4"/>
  <c r="AM64" i="4"/>
  <c r="AX64" i="4"/>
  <c r="AJ64" i="4"/>
  <c r="AN4" i="4"/>
  <c r="AX4" i="4"/>
  <c r="AL109" i="4"/>
  <c r="BH22" i="4" s="1"/>
  <c r="AK94" i="4"/>
  <c r="AT94" i="4"/>
  <c r="AV64" i="4"/>
  <c r="AM94" i="4"/>
  <c r="AV94" i="4"/>
  <c r="AP64" i="4"/>
  <c r="AP94" i="4"/>
  <c r="AQ4" i="4"/>
  <c r="AJ94" i="4"/>
  <c r="AT64" i="4"/>
  <c r="AM4" i="4"/>
  <c r="AN64" i="4"/>
  <c r="BJ19" i="4" s="1"/>
  <c r="AQ64" i="4"/>
  <c r="BM19" i="4" s="1"/>
  <c r="AN94" i="4"/>
  <c r="BJ21" i="4" s="1"/>
  <c r="AJ4" i="4"/>
  <c r="AK4" i="4"/>
  <c r="AR4" i="4"/>
  <c r="AU94" i="4"/>
  <c r="AU4" i="4"/>
  <c r="AL64" i="4"/>
  <c r="BH19" i="4" s="1"/>
  <c r="AR64" i="4"/>
  <c r="BN19" i="4" s="1"/>
  <c r="AW64" i="4"/>
  <c r="AL4" i="4"/>
  <c r="AS64" i="4"/>
  <c r="BO19" i="4" s="1"/>
  <c r="AO4" i="4"/>
  <c r="AO64" i="4"/>
  <c r="AU64" i="4"/>
  <c r="AQ94" i="4"/>
  <c r="BM21" i="4" s="1"/>
  <c r="AO94" i="4"/>
  <c r="AM109" i="4"/>
  <c r="AS94" i="4"/>
  <c r="BO21" i="4" s="1"/>
  <c r="AP4" i="4"/>
  <c r="AR94" i="4"/>
  <c r="BN21" i="4" s="1"/>
  <c r="AW139" i="4"/>
  <c r="AT109" i="4"/>
  <c r="AP139" i="4"/>
  <c r="AO109" i="4"/>
  <c r="AO139" i="4"/>
  <c r="AK139" i="4"/>
  <c r="BG25" i="4" s="1"/>
  <c r="BG41" i="4" s="1"/>
  <c r="AS109" i="4"/>
  <c r="BO22" i="4" s="1"/>
  <c r="AU109" i="4"/>
  <c r="AQ139" i="4"/>
  <c r="BM25" i="4" s="1"/>
  <c r="AS139" i="4"/>
  <c r="BO25" i="4" s="1"/>
  <c r="AN139" i="4"/>
  <c r="BJ25" i="4" s="1"/>
  <c r="AT139" i="4"/>
  <c r="AW109" i="4"/>
  <c r="AJ139" i="4"/>
  <c r="AV139" i="4"/>
  <c r="AR109" i="4"/>
  <c r="BN22" i="4" s="1"/>
  <c r="AJ109" i="4"/>
  <c r="AN169" i="4"/>
  <c r="BJ27" i="4" s="1"/>
  <c r="AX109" i="4"/>
  <c r="AN109" i="4"/>
  <c r="BJ22" i="4" s="1"/>
  <c r="AQ109" i="4"/>
  <c r="BM22" i="4" s="1"/>
  <c r="AP109" i="4"/>
  <c r="AV109" i="4"/>
  <c r="AU139" i="4"/>
  <c r="AL139" i="4"/>
  <c r="BH25" i="4" s="1"/>
  <c r="AX139" i="4"/>
  <c r="AM139" i="4"/>
  <c r="AV169" i="4"/>
  <c r="AK109" i="4"/>
  <c r="AR139" i="4"/>
  <c r="BN25" i="4" s="1"/>
  <c r="AP169" i="4"/>
  <c r="AL169" i="4"/>
  <c r="BH27" i="4" s="1"/>
  <c r="AS49" i="4"/>
  <c r="BO18" i="4" s="1"/>
  <c r="AT169" i="4"/>
  <c r="AS154" i="4"/>
  <c r="BO26" i="4" s="1"/>
  <c r="AM199" i="4"/>
  <c r="AK49" i="4"/>
  <c r="AK79" i="4"/>
  <c r="AW34" i="4"/>
  <c r="AQ34" i="4"/>
  <c r="BM17" i="4" s="1"/>
  <c r="AO154" i="4"/>
  <c r="BK26" i="4" s="1"/>
  <c r="AK199" i="4"/>
  <c r="BG29" i="4" s="1"/>
  <c r="BG45" i="4" s="1"/>
  <c r="AM184" i="4"/>
  <c r="AW49" i="4"/>
  <c r="AN49" i="4"/>
  <c r="BJ18" i="4" s="1"/>
  <c r="AV49" i="4"/>
  <c r="AO49" i="4"/>
  <c r="AP49" i="4"/>
  <c r="AX169" i="4"/>
  <c r="AV79" i="4"/>
  <c r="AO199" i="4"/>
  <c r="AJ169" i="4"/>
  <c r="AU49" i="4"/>
  <c r="AQ49" i="4"/>
  <c r="BM18" i="4" s="1"/>
  <c r="AN184" i="4"/>
  <c r="BJ28" i="4" s="1"/>
  <c r="AM154" i="4"/>
  <c r="AX184" i="4"/>
  <c r="AL79" i="4"/>
  <c r="BH20" i="4" s="1"/>
  <c r="AS34" i="4"/>
  <c r="BO17" i="4" s="1"/>
  <c r="AQ199" i="4"/>
  <c r="AL34" i="4"/>
  <c r="BH17" i="4" s="1"/>
  <c r="AU34" i="4"/>
  <c r="AR169" i="4"/>
  <c r="BN27" i="4" s="1"/>
  <c r="AU169" i="4"/>
  <c r="AR49" i="4"/>
  <c r="BN18" i="4" s="1"/>
  <c r="AJ49" i="4"/>
  <c r="AL49" i="4"/>
  <c r="BH18" i="4" s="1"/>
  <c r="AJ184" i="4"/>
  <c r="AS169" i="4"/>
  <c r="BO27" i="4" s="1"/>
  <c r="AX49" i="4"/>
  <c r="AM49" i="4"/>
  <c r="AK169" i="4"/>
  <c r="AW169" i="4"/>
  <c r="AM169" i="4"/>
  <c r="AT49" i="4"/>
  <c r="AQ169" i="4"/>
  <c r="BM27" i="4" s="1"/>
  <c r="AO169" i="4"/>
  <c r="BK27" i="4" s="1"/>
  <c r="AU199" i="4"/>
  <c r="AM34" i="4"/>
  <c r="AO184" i="4"/>
  <c r="BK28" i="4" s="1"/>
  <c r="AW184" i="4"/>
  <c r="AX199" i="4"/>
  <c r="AU154" i="4"/>
  <c r="AP184" i="4"/>
  <c r="AK34" i="4"/>
  <c r="BG17" i="4" s="1"/>
  <c r="AR184" i="4"/>
  <c r="BN28" i="4" s="1"/>
  <c r="AU184" i="4"/>
  <c r="AL154" i="4"/>
  <c r="BH26" i="4" s="1"/>
  <c r="AM79" i="4"/>
  <c r="AT154" i="4"/>
  <c r="AO79" i="4"/>
  <c r="AK154" i="4"/>
  <c r="AJ79" i="4"/>
  <c r="AP154" i="4"/>
  <c r="AN199" i="4"/>
  <c r="BJ29" i="4" s="1"/>
  <c r="AO34" i="4"/>
  <c r="AT184" i="4"/>
  <c r="AS184" i="4"/>
  <c r="BO28" i="4" s="1"/>
  <c r="AN154" i="4"/>
  <c r="BJ26" i="4" s="1"/>
  <c r="AQ79" i="4"/>
  <c r="BM20" i="4" s="1"/>
  <c r="AW79" i="4"/>
  <c r="AP199" i="4"/>
  <c r="AJ199" i="4"/>
  <c r="AN34" i="4"/>
  <c r="BJ17" i="4" s="1"/>
  <c r="AV34" i="4"/>
  <c r="AQ184" i="4"/>
  <c r="BM28" i="4" s="1"/>
  <c r="AK184" i="4"/>
  <c r="BG28" i="4" s="1"/>
  <c r="BG44" i="4" s="1"/>
  <c r="AN79" i="4"/>
  <c r="BJ20" i="4" s="1"/>
  <c r="AJ154" i="4"/>
  <c r="AP79" i="4"/>
  <c r="AV154" i="4"/>
  <c r="AR199" i="4"/>
  <c r="BN29" i="4" s="1"/>
  <c r="AX34" i="4"/>
  <c r="AT34" i="4"/>
  <c r="AV184" i="4"/>
  <c r="AT199" i="4"/>
  <c r="BP29" i="4" s="1"/>
  <c r="BJ45" i="4" s="1"/>
  <c r="AL184" i="4"/>
  <c r="BH28" i="4" s="1"/>
  <c r="AR154" i="4"/>
  <c r="BN26" i="4" s="1"/>
  <c r="AQ154" i="4"/>
  <c r="BM26" i="4" s="1"/>
  <c r="AX154" i="4"/>
  <c r="AR34" i="4"/>
  <c r="BN17" i="4" s="1"/>
  <c r="AW199" i="4"/>
  <c r="AJ34" i="4"/>
  <c r="AP34" i="4"/>
  <c r="AS199" i="4"/>
  <c r="BO29" i="4" s="1"/>
  <c r="AS79" i="4"/>
  <c r="BO20" i="4" s="1"/>
  <c r="AL199" i="4"/>
  <c r="BH29" i="4" s="1"/>
  <c r="AV199" i="4"/>
  <c r="AR79" i="4"/>
  <c r="BN20" i="4" s="1"/>
  <c r="AW154" i="4"/>
  <c r="AU79" i="4"/>
  <c r="AT79" i="4"/>
  <c r="AX79" i="4"/>
  <c r="AR4" i="2"/>
  <c r="Z114" i="1"/>
  <c r="AH124" i="1"/>
  <c r="AE114" i="1"/>
  <c r="AL114" i="1" s="1"/>
  <c r="AB114" i="1"/>
  <c r="AA114" i="1"/>
  <c r="AJ114" i="1" s="1"/>
  <c r="AC114" i="1"/>
  <c r="AK114" i="1" s="1"/>
  <c r="AF114" i="1"/>
  <c r="AM114" i="1" s="1"/>
  <c r="AI114" i="1"/>
  <c r="AH114" i="1"/>
  <c r="AG114" i="1"/>
  <c r="AD114" i="1"/>
  <c r="AG124" i="1"/>
  <c r="AF124" i="1"/>
  <c r="AM124" i="1" s="1"/>
  <c r="AB124" i="1"/>
  <c r="AC124" i="1"/>
  <c r="AK124" i="1" s="1"/>
  <c r="AI124" i="1"/>
  <c r="Z124" i="1"/>
  <c r="AA124" i="1"/>
  <c r="AJ124" i="1" s="1"/>
  <c r="AE124" i="1"/>
  <c r="AL124" i="1" s="1"/>
  <c r="AD124" i="1"/>
  <c r="AD94" i="1"/>
  <c r="AE94" i="1"/>
  <c r="AL94" i="1" s="1"/>
  <c r="AA94" i="1"/>
  <c r="AJ94" i="1" s="1"/>
  <c r="AB94" i="1"/>
  <c r="AF94" i="1"/>
  <c r="AM94" i="1" s="1"/>
  <c r="Z94" i="1"/>
  <c r="AC94" i="1"/>
  <c r="AK94" i="1" s="1"/>
  <c r="AH94" i="1"/>
  <c r="AI94" i="1"/>
  <c r="AG94" i="1"/>
  <c r="AA74" i="1"/>
  <c r="AJ74" i="1" s="1"/>
  <c r="AB64" i="1"/>
  <c r="AI84" i="1"/>
  <c r="AB54" i="1"/>
  <c r="AD4" i="1"/>
  <c r="AD74" i="1"/>
  <c r="AH54" i="1"/>
  <c r="AI54" i="1"/>
  <c r="AI74" i="1"/>
  <c r="Z64" i="1"/>
  <c r="AC4" i="1"/>
  <c r="AC74" i="1"/>
  <c r="AK74" i="1" s="1"/>
  <c r="AG74" i="1"/>
  <c r="AB4" i="1"/>
  <c r="AG54" i="1"/>
  <c r="AG4" i="1"/>
  <c r="AA54" i="1"/>
  <c r="AJ54" i="1" s="1"/>
  <c r="AF74" i="1"/>
  <c r="AM74" i="1" s="1"/>
  <c r="AE74" i="1"/>
  <c r="AL74" i="1" s="1"/>
  <c r="Z4" i="1"/>
  <c r="AC24" i="1"/>
  <c r="AK24" i="1" s="1"/>
  <c r="AE4" i="1"/>
  <c r="AA4" i="1"/>
  <c r="AB84" i="1"/>
  <c r="AF4" i="1"/>
  <c r="Z54" i="1"/>
  <c r="AH64" i="1"/>
  <c r="AC34" i="1"/>
  <c r="AK34" i="1" s="1"/>
  <c r="AI4" i="1"/>
  <c r="AH4" i="1"/>
  <c r="AD134" i="1"/>
  <c r="AE104" i="1"/>
  <c r="AL104" i="1" s="1"/>
  <c r="AG34" i="1"/>
  <c r="AG64" i="1"/>
  <c r="AB14" i="1"/>
  <c r="AG14" i="1"/>
  <c r="AE54" i="1"/>
  <c r="AL54" i="1" s="1"/>
  <c r="AA104" i="1"/>
  <c r="AF54" i="1"/>
  <c r="AM54" i="1" s="1"/>
  <c r="AB34" i="1"/>
  <c r="AE14" i="1"/>
  <c r="AB74" i="1"/>
  <c r="Z74" i="1"/>
  <c r="AE134" i="1"/>
  <c r="AL134" i="1" s="1"/>
  <c r="AF84" i="1"/>
  <c r="AM84" i="1" s="1"/>
  <c r="AA14" i="1"/>
  <c r="AH74" i="1"/>
  <c r="AE24" i="1"/>
  <c r="AL24" i="1" s="1"/>
  <c r="AB104" i="1"/>
  <c r="Z24" i="1"/>
  <c r="AG24" i="1"/>
  <c r="Z14" i="1"/>
  <c r="AD54" i="1"/>
  <c r="AC64" i="1"/>
  <c r="AK64" i="1" s="1"/>
  <c r="AI24" i="1"/>
  <c r="AD24" i="1"/>
  <c r="AF34" i="1"/>
  <c r="AM34" i="1" s="1"/>
  <c r="AH34" i="1"/>
  <c r="AF14" i="1"/>
  <c r="AA64" i="1"/>
  <c r="AJ64" i="1" s="1"/>
  <c r="AE64" i="1"/>
  <c r="AL64" i="1" s="1"/>
  <c r="AD14" i="1"/>
  <c r="AC54" i="1"/>
  <c r="AK54" i="1" s="1"/>
  <c r="AD64" i="1"/>
  <c r="AI64" i="1"/>
  <c r="AF24" i="1"/>
  <c r="AM24" i="1" s="1"/>
  <c r="AF134" i="1"/>
  <c r="AM134" i="1" s="1"/>
  <c r="AA134" i="1"/>
  <c r="AJ134" i="1" s="1"/>
  <c r="AC14" i="1"/>
  <c r="AF64" i="1"/>
  <c r="AM64" i="1" s="1"/>
  <c r="AC84" i="1"/>
  <c r="AK84" i="1" s="1"/>
  <c r="AB134" i="1"/>
  <c r="AI14" i="1"/>
  <c r="AH14" i="1"/>
  <c r="AI134" i="1"/>
  <c r="AG134" i="1"/>
  <c r="AA24" i="1"/>
  <c r="AJ24" i="1" s="1"/>
  <c r="Z134" i="1"/>
  <c r="AD84" i="1"/>
  <c r="AA84" i="1"/>
  <c r="AG84" i="1"/>
  <c r="AB24" i="1"/>
  <c r="AD104" i="1"/>
  <c r="AA34" i="1"/>
  <c r="AJ34" i="1" s="1"/>
  <c r="AH134" i="1"/>
  <c r="AI104" i="1"/>
  <c r="AC134" i="1"/>
  <c r="AK134" i="1" s="1"/>
  <c r="AE84" i="1"/>
  <c r="AL84" i="1" s="1"/>
  <c r="AE34" i="1"/>
  <c r="AL34" i="1" s="1"/>
  <c r="AD34" i="1"/>
  <c r="AI34" i="1"/>
  <c r="AH84" i="1"/>
  <c r="AH104" i="1"/>
  <c r="Z34" i="1"/>
  <c r="AF104" i="1"/>
  <c r="AM104" i="1" s="1"/>
  <c r="Z104" i="1"/>
  <c r="Z84" i="1"/>
  <c r="AG104" i="1"/>
  <c r="AH24" i="1"/>
  <c r="AC104" i="1"/>
  <c r="AK104" i="1" s="1"/>
  <c r="AK4" i="2"/>
  <c r="AQ4" i="2"/>
  <c r="AT4" i="2"/>
  <c r="AN4" i="2"/>
  <c r="AX4" i="2"/>
  <c r="AW4" i="2"/>
  <c r="AO4" i="2"/>
  <c r="AM4" i="2"/>
  <c r="AL4" i="2"/>
  <c r="AU4" i="2"/>
  <c r="AV4" i="2"/>
  <c r="AP4" i="2"/>
  <c r="AS124" i="2"/>
  <c r="BO24" i="2" s="1"/>
  <c r="AJ124" i="2"/>
  <c r="AO154" i="2"/>
  <c r="BK26" i="2" s="1"/>
  <c r="AS4" i="2"/>
  <c r="AJ4" i="2"/>
  <c r="AO139" i="2"/>
  <c r="BK25" i="2" s="1"/>
  <c r="AP79" i="2"/>
  <c r="BL20" i="2" s="1"/>
  <c r="BI37" i="2" s="1"/>
  <c r="AJ34" i="2"/>
  <c r="AL49" i="2"/>
  <c r="BH18" i="2" s="1"/>
  <c r="AW64" i="2"/>
  <c r="AL94" i="2"/>
  <c r="BH21" i="2" s="1"/>
  <c r="AT109" i="2"/>
  <c r="BP23" i="2" s="1"/>
  <c r="BJ40" i="2" s="1"/>
  <c r="AT34" i="2"/>
  <c r="BP17" i="2" s="1"/>
  <c r="BJ34" i="2" s="1"/>
  <c r="AX184" i="2"/>
  <c r="AW184" i="2"/>
  <c r="AW19" i="2"/>
  <c r="AX169" i="2"/>
  <c r="AV169" i="2"/>
  <c r="AW109" i="2"/>
  <c r="AT94" i="2"/>
  <c r="BP21" i="2" s="1"/>
  <c r="BJ38" i="2" s="1"/>
  <c r="AK124" i="2"/>
  <c r="BG24" i="2" s="1"/>
  <c r="AV124" i="2"/>
  <c r="AP154" i="2"/>
  <c r="BL26" i="2" s="1"/>
  <c r="BI43" i="2" s="1"/>
  <c r="AQ154" i="2"/>
  <c r="BM26" i="2" s="1"/>
  <c r="AK94" i="2"/>
  <c r="BG21" i="2" s="1"/>
  <c r="AO94" i="2"/>
  <c r="BK21" i="2" s="1"/>
  <c r="AK109" i="2"/>
  <c r="BG23" i="2" s="1"/>
  <c r="AM109" i="2"/>
  <c r="BI23" i="2" s="1"/>
  <c r="BH40" i="2" s="1"/>
  <c r="AQ139" i="2"/>
  <c r="BM25" i="2" s="1"/>
  <c r="AJ139" i="2"/>
  <c r="AO79" i="2"/>
  <c r="BK20" i="2" s="1"/>
  <c r="AR79" i="2"/>
  <c r="BN20" i="2" s="1"/>
  <c r="AN34" i="2"/>
  <c r="BJ17" i="2" s="1"/>
  <c r="AO34" i="2"/>
  <c r="BK17" i="2" s="1"/>
  <c r="AO49" i="2"/>
  <c r="BK18" i="2" s="1"/>
  <c r="AV49" i="2"/>
  <c r="AL64" i="2"/>
  <c r="BH19" i="2" s="1"/>
  <c r="AM64" i="2"/>
  <c r="BI19" i="2" s="1"/>
  <c r="BH36" i="2" s="1"/>
  <c r="AP184" i="2"/>
  <c r="BL28" i="2" s="1"/>
  <c r="BI45" i="2" s="1"/>
  <c r="AK184" i="2"/>
  <c r="BG28" i="2" s="1"/>
  <c r="AU19" i="2"/>
  <c r="AQ169" i="2"/>
  <c r="BM27" i="2" s="1"/>
  <c r="AW139" i="2"/>
  <c r="AS79" i="2"/>
  <c r="BO20" i="2" s="1"/>
  <c r="AK49" i="2"/>
  <c r="BG18" i="2" s="1"/>
  <c r="AJ109" i="2"/>
  <c r="AQ79" i="2"/>
  <c r="BM20" i="2" s="1"/>
  <c r="AS34" i="2"/>
  <c r="BO17" i="2" s="1"/>
  <c r="AX34" i="2"/>
  <c r="AM49" i="2"/>
  <c r="BI18" i="2" s="1"/>
  <c r="BH35" i="2" s="1"/>
  <c r="AN49" i="2"/>
  <c r="BJ18" i="2" s="1"/>
  <c r="AO64" i="2"/>
  <c r="BK19" i="2" s="1"/>
  <c r="AS64" i="2"/>
  <c r="BO19" i="2" s="1"/>
  <c r="AT184" i="2"/>
  <c r="BP28" i="2" s="1"/>
  <c r="BJ45" i="2" s="1"/>
  <c r="AO19" i="2"/>
  <c r="AJ19" i="2"/>
  <c r="AP169" i="2"/>
  <c r="BL27" i="2" s="1"/>
  <c r="BI44" i="2" s="1"/>
  <c r="AT169" i="2"/>
  <c r="BP27" i="2" s="1"/>
  <c r="BJ44" i="2" s="1"/>
  <c r="AL154" i="2"/>
  <c r="BH26" i="2" s="1"/>
  <c r="AT154" i="2"/>
  <c r="BP26" i="2" s="1"/>
  <c r="BJ43" i="2" s="1"/>
  <c r="AN124" i="2"/>
  <c r="BJ24" i="2" s="1"/>
  <c r="AX154" i="2"/>
  <c r="AM94" i="2"/>
  <c r="BI21" i="2" s="1"/>
  <c r="BH38" i="2" s="1"/>
  <c r="AX139" i="2"/>
  <c r="AV139" i="2"/>
  <c r="AT79" i="2"/>
  <c r="BP20" i="2" s="1"/>
  <c r="BJ37" i="2" s="1"/>
  <c r="AK79" i="2"/>
  <c r="BG20" i="2" s="1"/>
  <c r="AL34" i="2"/>
  <c r="BH17" i="2" s="1"/>
  <c r="AM34" i="2"/>
  <c r="BI17" i="2" s="1"/>
  <c r="BH34" i="2" s="1"/>
  <c r="AT49" i="2"/>
  <c r="BP18" i="2" s="1"/>
  <c r="BJ35" i="2" s="1"/>
  <c r="AJ49" i="2"/>
  <c r="AT64" i="2"/>
  <c r="BP19" i="2" s="1"/>
  <c r="BJ36" i="2" s="1"/>
  <c r="AK64" i="2"/>
  <c r="BG19" i="2" s="1"/>
  <c r="AR184" i="2"/>
  <c r="BN28" i="2" s="1"/>
  <c r="AL184" i="2"/>
  <c r="BH28" i="2" s="1"/>
  <c r="AT19" i="2"/>
  <c r="AN19" i="2"/>
  <c r="BJ16" i="2" s="1"/>
  <c r="AM169" i="2"/>
  <c r="BI27" i="2" s="1"/>
  <c r="BH44" i="2" s="1"/>
  <c r="AN169" i="2"/>
  <c r="BJ27" i="2" s="1"/>
  <c r="AQ94" i="2"/>
  <c r="BM21" i="2" s="1"/>
  <c r="AV79" i="2"/>
  <c r="AW124" i="2"/>
  <c r="AR154" i="2"/>
  <c r="BN26" i="2" s="1"/>
  <c r="AS94" i="2"/>
  <c r="BO21" i="2" s="1"/>
  <c r="AS109" i="2"/>
  <c r="BO23" i="2" s="1"/>
  <c r="AO124" i="2"/>
  <c r="BK24" i="2" s="1"/>
  <c r="AR124" i="2"/>
  <c r="BN24" i="2" s="1"/>
  <c r="AU154" i="2"/>
  <c r="AW154" i="2"/>
  <c r="AN94" i="2"/>
  <c r="BJ21" i="2" s="1"/>
  <c r="AN109" i="2"/>
  <c r="BJ23" i="2" s="1"/>
  <c r="AO109" i="2"/>
  <c r="BK23" i="2" s="1"/>
  <c r="AT139" i="2"/>
  <c r="BP25" i="2" s="1"/>
  <c r="BJ42" i="2" s="1"/>
  <c r="AK139" i="2"/>
  <c r="BG25" i="2" s="1"/>
  <c r="AX79" i="2"/>
  <c r="AM79" i="2"/>
  <c r="BI20" i="2" s="1"/>
  <c r="BH37" i="2" s="1"/>
  <c r="AP34" i="2"/>
  <c r="BL17" i="2" s="1"/>
  <c r="BI34" i="2" s="1"/>
  <c r="AV34" i="2"/>
  <c r="AR49" i="2"/>
  <c r="BN18" i="2" s="1"/>
  <c r="AW49" i="2"/>
  <c r="AP64" i="2"/>
  <c r="BL19" i="2" s="1"/>
  <c r="BI36" i="2" s="1"/>
  <c r="AN184" i="2"/>
  <c r="BJ28" i="2" s="1"/>
  <c r="AO184" i="2"/>
  <c r="BK28" i="2" s="1"/>
  <c r="AX19" i="2"/>
  <c r="AR19" i="2"/>
  <c r="BN16" i="2" s="1"/>
  <c r="AW169" i="2"/>
  <c r="AL169" i="2"/>
  <c r="BH27" i="2" s="1"/>
  <c r="AN154" i="2"/>
  <c r="BJ26" i="2" s="1"/>
  <c r="AL124" i="2"/>
  <c r="BH24" i="2" s="1"/>
  <c r="AR94" i="2"/>
  <c r="BN21" i="2" s="1"/>
  <c r="AP139" i="2"/>
  <c r="BL25" i="2" s="1"/>
  <c r="BI42" i="2" s="1"/>
  <c r="AN79" i="2"/>
  <c r="BJ20" i="2" s="1"/>
  <c r="AU79" i="2"/>
  <c r="AR34" i="2"/>
  <c r="BN17" i="2" s="1"/>
  <c r="AK34" i="2"/>
  <c r="BG17" i="2" s="1"/>
  <c r="AU34" i="2"/>
  <c r="AS49" i="2"/>
  <c r="BO18" i="2" s="1"/>
  <c r="AU64" i="2"/>
  <c r="AQ64" i="2"/>
  <c r="BM19" i="2" s="1"/>
  <c r="AJ184" i="2"/>
  <c r="AS184" i="2"/>
  <c r="BO28" i="2" s="1"/>
  <c r="AP19" i="2"/>
  <c r="AS19" i="2"/>
  <c r="BO16" i="2" s="1"/>
  <c r="AJ169" i="2"/>
  <c r="AS169" i="2"/>
  <c r="BO27" i="2" s="1"/>
  <c r="AX64" i="2"/>
  <c r="AJ64" i="2"/>
  <c r="AX124" i="2"/>
  <c r="AX94" i="2"/>
  <c r="AS139" i="2"/>
  <c r="BO25" i="2" s="1"/>
  <c r="AU124" i="2"/>
  <c r="AJ94" i="2"/>
  <c r="AV109" i="2"/>
  <c r="AN139" i="2"/>
  <c r="BJ25" i="2" s="1"/>
  <c r="AQ124" i="2"/>
  <c r="BM24" i="2" s="1"/>
  <c r="AK154" i="2"/>
  <c r="BG26" i="2" s="1"/>
  <c r="AJ154" i="2"/>
  <c r="AU94" i="2"/>
  <c r="AW94" i="2"/>
  <c r="AP109" i="2"/>
  <c r="BL23" i="2" s="1"/>
  <c r="BI40" i="2" s="1"/>
  <c r="AQ109" i="2"/>
  <c r="BM23" i="2" s="1"/>
  <c r="AM139" i="2"/>
  <c r="BI25" i="2" s="1"/>
  <c r="BH42" i="2" s="1"/>
  <c r="AR139" i="2"/>
  <c r="BN25" i="2" s="1"/>
  <c r="AL79" i="2"/>
  <c r="BH20" i="2" s="1"/>
  <c r="AW79" i="2"/>
  <c r="AW34" i="2"/>
  <c r="AQ49" i="2"/>
  <c r="BM18" i="2" s="1"/>
  <c r="AU49" i="2"/>
  <c r="AN64" i="2"/>
  <c r="BJ19" i="2" s="1"/>
  <c r="AU184" i="2"/>
  <c r="AV184" i="2"/>
  <c r="AM19" i="2"/>
  <c r="AL19" i="2"/>
  <c r="BH16" i="2" s="1"/>
  <c r="AO169" i="2"/>
  <c r="BK27" i="2" s="1"/>
  <c r="AR169" i="2"/>
  <c r="BN27" i="2" s="1"/>
  <c r="AM124" i="2"/>
  <c r="BI24" i="2" s="1"/>
  <c r="BH41" i="2" s="1"/>
  <c r="AU109" i="2"/>
  <c r="AS154" i="2"/>
  <c r="BO26" i="2" s="1"/>
  <c r="AR109" i="2"/>
  <c r="BN23" i="2" s="1"/>
  <c r="AP124" i="2"/>
  <c r="BL24" i="2" s="1"/>
  <c r="BI41" i="2" s="1"/>
  <c r="AT124" i="2"/>
  <c r="BP24" i="2" s="1"/>
  <c r="BJ41" i="2" s="1"/>
  <c r="AV154" i="2"/>
  <c r="AM154" i="2"/>
  <c r="BI26" i="2" s="1"/>
  <c r="BH43" i="2" s="1"/>
  <c r="AP94" i="2"/>
  <c r="BL21" i="2" s="1"/>
  <c r="BI38" i="2" s="1"/>
  <c r="AV94" i="2"/>
  <c r="AX109" i="2"/>
  <c r="AL109" i="2"/>
  <c r="BH23" i="2" s="1"/>
  <c r="AL139" i="2"/>
  <c r="BH25" i="2" s="1"/>
  <c r="AU139" i="2"/>
  <c r="AJ79" i="2"/>
  <c r="AQ34" i="2"/>
  <c r="BM17" i="2" s="1"/>
  <c r="AX49" i="2"/>
  <c r="AP49" i="2"/>
  <c r="BL18" i="2" s="1"/>
  <c r="BI35" i="2" s="1"/>
  <c r="AR64" i="2"/>
  <c r="BN19" i="2" s="1"/>
  <c r="AV64" i="2"/>
  <c r="AM184" i="2"/>
  <c r="BI28" i="2" s="1"/>
  <c r="BH45" i="2" s="1"/>
  <c r="AQ184" i="2"/>
  <c r="BM28" i="2" s="1"/>
  <c r="AQ19" i="2"/>
  <c r="BM16" i="2" s="1"/>
  <c r="AV19" i="2"/>
  <c r="AK169" i="2"/>
  <c r="BG27" i="2" s="1"/>
  <c r="AU169" i="2"/>
  <c r="BA19" i="2" l="1"/>
  <c r="BK16" i="2"/>
  <c r="AZ19" i="2"/>
  <c r="BI16" i="2"/>
  <c r="BH33" i="2" s="1"/>
  <c r="BB19" i="2"/>
  <c r="BL16" i="2"/>
  <c r="BI33" i="2" s="1"/>
  <c r="AY19" i="2"/>
  <c r="BG16" i="2"/>
  <c r="BG33" i="2" s="1"/>
  <c r="BL33" i="2" s="1"/>
  <c r="BP33" i="2" s="1"/>
  <c r="BQ33" i="2" s="1"/>
  <c r="BC19" i="2"/>
  <c r="BP16" i="2"/>
  <c r="BJ33" i="2" s="1"/>
  <c r="BG37" i="2"/>
  <c r="BQ20" i="2"/>
  <c r="BG35" i="2"/>
  <c r="BL35" i="2" s="1"/>
  <c r="BP35" i="2" s="1"/>
  <c r="BQ35" i="2" s="1"/>
  <c r="BQ18" i="2"/>
  <c r="BQ21" i="2"/>
  <c r="BG38" i="2"/>
  <c r="BQ25" i="2"/>
  <c r="BG42" i="2"/>
  <c r="BK42" i="2" s="1"/>
  <c r="BK35" i="2"/>
  <c r="BG40" i="2"/>
  <c r="BQ23" i="2"/>
  <c r="BQ17" i="2"/>
  <c r="BG34" i="2"/>
  <c r="BQ19" i="2"/>
  <c r="BG36" i="2"/>
  <c r="BQ27" i="2"/>
  <c r="BG44" i="2"/>
  <c r="BK44" i="2" s="1"/>
  <c r="BG43" i="2"/>
  <c r="BK43" i="2" s="1"/>
  <c r="BQ26" i="2"/>
  <c r="BG41" i="2"/>
  <c r="BK41" i="2" s="1"/>
  <c r="BQ24" i="2"/>
  <c r="BG45" i="2"/>
  <c r="BK45" i="2" s="1"/>
  <c r="BQ28" i="2"/>
  <c r="AY34" i="2"/>
  <c r="BG52" i="2" s="1"/>
  <c r="AZ64" i="2"/>
  <c r="BI54" i="2" s="1"/>
  <c r="AY154" i="2"/>
  <c r="BG61" i="2" s="1"/>
  <c r="BC34" i="2"/>
  <c r="BL52" i="2" s="1"/>
  <c r="BB34" i="2"/>
  <c r="BK52" i="2" s="1"/>
  <c r="BC139" i="2"/>
  <c r="BL60" i="2" s="1"/>
  <c r="BB139" i="2"/>
  <c r="BK60" i="2" s="1"/>
  <c r="AY79" i="2"/>
  <c r="BG55" i="2" s="1"/>
  <c r="AZ109" i="2"/>
  <c r="BI57" i="2" s="1"/>
  <c r="AZ79" i="2"/>
  <c r="BI55" i="2" s="1"/>
  <c r="AY139" i="2"/>
  <c r="BG60" i="2" s="1"/>
  <c r="BA34" i="2"/>
  <c r="BJ52" i="2" s="1"/>
  <c r="BC64" i="2"/>
  <c r="BL54" i="2" s="1"/>
  <c r="BA79" i="2"/>
  <c r="BJ55" i="2" s="1"/>
  <c r="AY109" i="2"/>
  <c r="BG57" i="2" s="1"/>
  <c r="BA94" i="2"/>
  <c r="BJ56" i="2" s="1"/>
  <c r="BA139" i="2"/>
  <c r="BJ60" i="2" s="1"/>
  <c r="BB94" i="2"/>
  <c r="BK56" i="2" s="1"/>
  <c r="AY94" i="2"/>
  <c r="BG56" i="2" s="1"/>
  <c r="AZ154" i="2"/>
  <c r="BI61" i="2" s="1"/>
  <c r="BA184" i="2"/>
  <c r="BJ63" i="2" s="1"/>
  <c r="AZ94" i="2"/>
  <c r="BI56" i="2" s="1"/>
  <c r="AZ169" i="2"/>
  <c r="BI62" i="2" s="1"/>
  <c r="BA49" i="2"/>
  <c r="BJ53" i="2" s="1"/>
  <c r="AZ124" i="2"/>
  <c r="BI59" i="2" s="1"/>
  <c r="BA169" i="2"/>
  <c r="BJ62" i="2" s="1"/>
  <c r="BC184" i="2"/>
  <c r="BL63" i="2" s="1"/>
  <c r="AY64" i="2"/>
  <c r="BG54" i="2" s="1"/>
  <c r="BA109" i="2"/>
  <c r="BJ57" i="2" s="1"/>
  <c r="BC49" i="2"/>
  <c r="BL53" i="2" s="1"/>
  <c r="BA124" i="2"/>
  <c r="BJ59" i="2" s="1"/>
  <c r="BC79" i="2"/>
  <c r="BL55" i="2" s="1"/>
  <c r="BB79" i="2"/>
  <c r="BK55" i="2" s="1"/>
  <c r="AZ139" i="2"/>
  <c r="BI60" i="2" s="1"/>
  <c r="BB154" i="2"/>
  <c r="BK61" i="2" s="1"/>
  <c r="BB124" i="2"/>
  <c r="BK59" i="2" s="1"/>
  <c r="BB109" i="2"/>
  <c r="BK57" i="2" s="1"/>
  <c r="BC154" i="2"/>
  <c r="BL61" i="2" s="1"/>
  <c r="AY124" i="2"/>
  <c r="BG59" i="2" s="1"/>
  <c r="BB184" i="2"/>
  <c r="BK63" i="2" s="1"/>
  <c r="BB169" i="2"/>
  <c r="BK62" i="2" s="1"/>
  <c r="AZ184" i="2"/>
  <c r="BI63" i="2" s="1"/>
  <c r="BB49" i="2"/>
  <c r="BK53" i="2" s="1"/>
  <c r="BA64" i="2"/>
  <c r="BJ54" i="2" s="1"/>
  <c r="BC109" i="2"/>
  <c r="BL57" i="2" s="1"/>
  <c r="AZ49" i="2"/>
  <c r="BI53" i="2" s="1"/>
  <c r="AZ34" i="2"/>
  <c r="BI52" i="2" s="1"/>
  <c r="AY49" i="2"/>
  <c r="BG53" i="2" s="1"/>
  <c r="BA154" i="2"/>
  <c r="BJ61" i="2" s="1"/>
  <c r="BC124" i="2"/>
  <c r="BL59" i="2" s="1"/>
  <c r="BB64" i="2"/>
  <c r="BK54" i="2" s="1"/>
  <c r="AY184" i="2"/>
  <c r="BG63" i="2" s="1"/>
  <c r="BC94" i="2"/>
  <c r="BL56" i="2" s="1"/>
  <c r="BG33" i="4"/>
  <c r="BB109" i="4"/>
  <c r="BK57" i="4" s="1"/>
  <c r="BL22" i="4"/>
  <c r="BI38" i="4" s="1"/>
  <c r="AY49" i="4"/>
  <c r="BG53" i="4" s="1"/>
  <c r="BG18" i="4"/>
  <c r="BG34" i="4" s="1"/>
  <c r="BC79" i="4"/>
  <c r="BL55" i="4" s="1"/>
  <c r="BP20" i="4"/>
  <c r="BJ36" i="4" s="1"/>
  <c r="AY154" i="4"/>
  <c r="BG61" i="4" s="1"/>
  <c r="BG26" i="4"/>
  <c r="BG42" i="4" s="1"/>
  <c r="AY169" i="4"/>
  <c r="BG62" i="4" s="1"/>
  <c r="BG27" i="4"/>
  <c r="BC139" i="4"/>
  <c r="BL60" i="4" s="1"/>
  <c r="BP25" i="4"/>
  <c r="BJ41" i="4" s="1"/>
  <c r="BC124" i="4"/>
  <c r="BL59" i="4" s="1"/>
  <c r="BP24" i="4"/>
  <c r="BJ40" i="4" s="1"/>
  <c r="AY79" i="4"/>
  <c r="BG55" i="4" s="1"/>
  <c r="BG20" i="4"/>
  <c r="BG36" i="4" s="1"/>
  <c r="AZ199" i="4"/>
  <c r="BI64" i="4" s="1"/>
  <c r="BI29" i="4"/>
  <c r="BC169" i="4"/>
  <c r="BL62" i="4" s="1"/>
  <c r="BP27" i="4"/>
  <c r="BJ43" i="4" s="1"/>
  <c r="BA64" i="4"/>
  <c r="BJ54" i="4" s="1"/>
  <c r="BK19" i="4"/>
  <c r="BB79" i="4"/>
  <c r="BK55" i="4" s="1"/>
  <c r="BL20" i="4"/>
  <c r="BI36" i="4" s="1"/>
  <c r="BC154" i="4"/>
  <c r="BL61" i="4" s="1"/>
  <c r="BP26" i="4"/>
  <c r="BJ42" i="4" s="1"/>
  <c r="BC109" i="4"/>
  <c r="BL57" i="4" s="1"/>
  <c r="BP22" i="4"/>
  <c r="BJ38" i="4" s="1"/>
  <c r="AZ109" i="4"/>
  <c r="BI57" i="4" s="1"/>
  <c r="BI22" i="4"/>
  <c r="BH38" i="4" s="1"/>
  <c r="BA94" i="4"/>
  <c r="BJ56" i="4" s="1"/>
  <c r="BK21" i="4"/>
  <c r="BC199" i="4"/>
  <c r="BL64" i="4" s="1"/>
  <c r="BM29" i="4"/>
  <c r="BC184" i="4"/>
  <c r="BL63" i="4" s="1"/>
  <c r="BP28" i="4"/>
  <c r="BJ44" i="4" s="1"/>
  <c r="AY64" i="4"/>
  <c r="BG54" i="4" s="1"/>
  <c r="BG19" i="4"/>
  <c r="BG35" i="4" s="1"/>
  <c r="AZ154" i="4"/>
  <c r="BI61" i="4" s="1"/>
  <c r="BI26" i="4"/>
  <c r="BH42" i="4" s="1"/>
  <c r="BC49" i="4"/>
  <c r="BL53" i="4" s="1"/>
  <c r="BP18" i="4"/>
  <c r="BJ34" i="4" s="1"/>
  <c r="BA79" i="4"/>
  <c r="BJ55" i="4" s="1"/>
  <c r="BK20" i="4"/>
  <c r="BB169" i="4"/>
  <c r="BK62" i="4" s="1"/>
  <c r="BL27" i="4"/>
  <c r="BI43" i="4" s="1"/>
  <c r="AZ94" i="4"/>
  <c r="BI56" i="4" s="1"/>
  <c r="BI21" i="4"/>
  <c r="BH37" i="4" s="1"/>
  <c r="AY109" i="4"/>
  <c r="BG57" i="4" s="1"/>
  <c r="BG22" i="4"/>
  <c r="AY94" i="4"/>
  <c r="BG56" i="4" s="1"/>
  <c r="BG21" i="4"/>
  <c r="AY124" i="4"/>
  <c r="BG59" i="4" s="1"/>
  <c r="BG24" i="4"/>
  <c r="BG40" i="4" s="1"/>
  <c r="AZ34" i="4"/>
  <c r="BI52" i="4" s="1"/>
  <c r="BI17" i="4"/>
  <c r="BC64" i="4"/>
  <c r="BL54" i="4" s="1"/>
  <c r="BP19" i="4"/>
  <c r="BJ35" i="4" s="1"/>
  <c r="AZ169" i="4"/>
  <c r="BI62" i="4" s="1"/>
  <c r="BI27" i="4"/>
  <c r="BH43" i="4" s="1"/>
  <c r="BB94" i="4"/>
  <c r="BK56" i="4" s="1"/>
  <c r="BL21" i="4"/>
  <c r="BI37" i="4" s="1"/>
  <c r="BA199" i="4"/>
  <c r="BJ64" i="4" s="1"/>
  <c r="BK29" i="4"/>
  <c r="BC94" i="4"/>
  <c r="BL56" i="4" s="1"/>
  <c r="BP21" i="4"/>
  <c r="BJ37" i="4" s="1"/>
  <c r="BB49" i="4"/>
  <c r="BK53" i="4" s="1"/>
  <c r="BL18" i="4"/>
  <c r="BI34" i="4" s="1"/>
  <c r="BB124" i="4"/>
  <c r="BK59" i="4" s="1"/>
  <c r="BL24" i="4"/>
  <c r="BI40" i="4" s="1"/>
  <c r="BA139" i="4"/>
  <c r="BJ60" i="4" s="1"/>
  <c r="BK25" i="4"/>
  <c r="BB34" i="4"/>
  <c r="BK52" i="4" s="1"/>
  <c r="BL17" i="4"/>
  <c r="BI33" i="4" s="1"/>
  <c r="BB184" i="4"/>
  <c r="BK63" i="4" s="1"/>
  <c r="BL28" i="4"/>
  <c r="BA109" i="4"/>
  <c r="BJ57" i="4" s="1"/>
  <c r="BK22" i="4"/>
  <c r="BB199" i="4"/>
  <c r="BK64" i="4" s="1"/>
  <c r="BL29" i="4"/>
  <c r="BI45" i="4" s="1"/>
  <c r="AZ64" i="4"/>
  <c r="BI54" i="4" s="1"/>
  <c r="BI19" i="4"/>
  <c r="BH35" i="4" s="1"/>
  <c r="BA34" i="4"/>
  <c r="BJ52" i="4" s="1"/>
  <c r="BK17" i="4"/>
  <c r="BC34" i="4"/>
  <c r="BL52" i="4" s="1"/>
  <c r="BP17" i="4"/>
  <c r="BJ33" i="4" s="1"/>
  <c r="BB154" i="4"/>
  <c r="BK61" i="4" s="1"/>
  <c r="BL26" i="4"/>
  <c r="BI42" i="4" s="1"/>
  <c r="BB64" i="4"/>
  <c r="BK54" i="4" s="1"/>
  <c r="BL19" i="4"/>
  <c r="BI35" i="4" s="1"/>
  <c r="AZ49" i="4"/>
  <c r="BI53" i="4" s="1"/>
  <c r="BI18" i="4"/>
  <c r="BH34" i="4" s="1"/>
  <c r="AZ79" i="4"/>
  <c r="BI55" i="4" s="1"/>
  <c r="BI20" i="4"/>
  <c r="BH36" i="4" s="1"/>
  <c r="AZ124" i="4"/>
  <c r="BI59" i="4" s="1"/>
  <c r="BI24" i="4"/>
  <c r="BH40" i="4" s="1"/>
  <c r="BA124" i="4"/>
  <c r="BJ59" i="4" s="1"/>
  <c r="BK24" i="4"/>
  <c r="BA49" i="4"/>
  <c r="BJ53" i="4" s="1"/>
  <c r="BK18" i="4"/>
  <c r="AZ139" i="4"/>
  <c r="BI60" i="4" s="1"/>
  <c r="BI25" i="4"/>
  <c r="BH41" i="4" s="1"/>
  <c r="AZ184" i="4"/>
  <c r="BI63" i="4" s="1"/>
  <c r="BI28" i="4"/>
  <c r="BH44" i="4" s="1"/>
  <c r="BB139" i="4"/>
  <c r="BK60" i="4" s="1"/>
  <c r="BL25" i="4"/>
  <c r="BI41" i="4" s="1"/>
  <c r="AS5" i="1"/>
  <c r="AQ4" i="1"/>
  <c r="AQ9" i="1"/>
  <c r="AT5" i="1"/>
  <c r="AR9" i="1"/>
  <c r="AR4" i="1"/>
  <c r="AT4" i="1"/>
  <c r="AT9" i="1"/>
  <c r="AR10" i="1"/>
  <c r="AS4" i="1"/>
  <c r="AS9" i="1"/>
  <c r="AS10" i="1"/>
  <c r="AT10" i="1"/>
  <c r="AR5" i="1"/>
  <c r="AQ10" i="1"/>
  <c r="AY34" i="4"/>
  <c r="AQ5" i="1"/>
  <c r="BQ17" i="4" l="1"/>
  <c r="BL35" i="4"/>
  <c r="BP35" i="4" s="1"/>
  <c r="BQ35" i="4" s="1"/>
  <c r="BK33" i="2"/>
  <c r="BQ16" i="2"/>
  <c r="BK40" i="2"/>
  <c r="BL67" i="2"/>
  <c r="BL36" i="2"/>
  <c r="BP36" i="2" s="1"/>
  <c r="BQ36" i="2" s="1"/>
  <c r="BK36" i="2"/>
  <c r="BK34" i="2"/>
  <c r="BL34" i="2"/>
  <c r="BP34" i="2" s="1"/>
  <c r="BQ34" i="2" s="1"/>
  <c r="BI67" i="2"/>
  <c r="BK67" i="2"/>
  <c r="BL38" i="2"/>
  <c r="BP38" i="2" s="1"/>
  <c r="BQ38" i="2" s="1"/>
  <c r="BK38" i="2"/>
  <c r="BJ67" i="2"/>
  <c r="BG67" i="2"/>
  <c r="BK37" i="2"/>
  <c r="BL37" i="2"/>
  <c r="BP37" i="2" s="1"/>
  <c r="BQ37" i="2" s="1"/>
  <c r="BF5" i="2"/>
  <c r="BJ5" i="2"/>
  <c r="BF11" i="2"/>
  <c r="BG11" i="2"/>
  <c r="BJ10" i="2"/>
  <c r="BF4" i="2"/>
  <c r="BJ11" i="2"/>
  <c r="BG5" i="2"/>
  <c r="BH5" i="2"/>
  <c r="BH11" i="2"/>
  <c r="BF10" i="2"/>
  <c r="BI5" i="2"/>
  <c r="BI4" i="2"/>
  <c r="BH10" i="2"/>
  <c r="BG10" i="2"/>
  <c r="BJ4" i="2"/>
  <c r="BI11" i="2"/>
  <c r="BI10" i="2"/>
  <c r="BH4" i="2"/>
  <c r="BG4" i="2"/>
  <c r="BK36" i="4"/>
  <c r="BL36" i="4"/>
  <c r="BP36" i="4" s="1"/>
  <c r="BQ36" i="4" s="1"/>
  <c r="BL34" i="4"/>
  <c r="BP34" i="4" s="1"/>
  <c r="BQ34" i="4" s="1"/>
  <c r="BK42" i="4"/>
  <c r="BK41" i="4"/>
  <c r="BK34" i="4"/>
  <c r="BK40" i="4"/>
  <c r="BK35" i="4"/>
  <c r="BL67" i="4"/>
  <c r="BJ67" i="4"/>
  <c r="BQ21" i="4"/>
  <c r="BG37" i="4"/>
  <c r="BL5" i="4"/>
  <c r="BK4" i="4"/>
  <c r="BI67" i="4"/>
  <c r="BH33" i="4"/>
  <c r="BK33" i="4" s="1"/>
  <c r="BQ22" i="4"/>
  <c r="BG38" i="4"/>
  <c r="BQ29" i="4"/>
  <c r="BH45" i="4"/>
  <c r="BK45" i="4" s="1"/>
  <c r="BQ28" i="4"/>
  <c r="BI44" i="4"/>
  <c r="BK44" i="4" s="1"/>
  <c r="BK67" i="4"/>
  <c r="BJ5" i="4"/>
  <c r="BJ12" i="4"/>
  <c r="BQ25" i="4"/>
  <c r="BQ27" i="4"/>
  <c r="BG43" i="4"/>
  <c r="BK43" i="4" s="1"/>
  <c r="BK11" i="4"/>
  <c r="BQ24" i="4"/>
  <c r="BI5" i="4"/>
  <c r="BJ4" i="4"/>
  <c r="BL4" i="4"/>
  <c r="BJ11" i="4"/>
  <c r="BI4" i="4"/>
  <c r="BI11" i="4"/>
  <c r="BG5" i="4"/>
  <c r="BI12" i="4"/>
  <c r="BK5" i="4"/>
  <c r="BQ19" i="4"/>
  <c r="BQ20" i="4"/>
  <c r="BQ26" i="4"/>
  <c r="BL11" i="4"/>
  <c r="BK12" i="4"/>
  <c r="BL12" i="4"/>
  <c r="BQ18" i="4"/>
  <c r="BG12" i="4"/>
  <c r="BG52" i="4"/>
  <c r="BG67" i="4" s="1"/>
  <c r="BG4" i="4"/>
  <c r="BG11" i="4"/>
  <c r="BQ39" i="2" l="1"/>
  <c r="BR43" i="2" s="1"/>
  <c r="BR45" i="2"/>
  <c r="BR42" i="2"/>
  <c r="BR34" i="2"/>
  <c r="BR44" i="2"/>
  <c r="BK38" i="4"/>
  <c r="BL38" i="4"/>
  <c r="BP38" i="4" s="1"/>
  <c r="BQ38" i="4" s="1"/>
  <c r="BL33" i="4"/>
  <c r="BP33" i="4" s="1"/>
  <c r="BQ33" i="4" s="1"/>
  <c r="BK37" i="4"/>
  <c r="BL37" i="4"/>
  <c r="BP37" i="4" s="1"/>
  <c r="BQ37" i="4" s="1"/>
  <c r="BR40" i="2" l="1"/>
  <c r="BR35" i="2"/>
  <c r="BR41" i="2"/>
  <c r="BR36" i="2"/>
  <c r="BR37" i="2"/>
  <c r="BR46" i="2"/>
  <c r="BR38" i="2"/>
  <c r="BQ39" i="4"/>
  <c r="BR40" i="4" s="1"/>
  <c r="BR45" i="4" l="1"/>
  <c r="BR33" i="4"/>
  <c r="BR43" i="4"/>
  <c r="BR34" i="4"/>
  <c r="BR35" i="4"/>
  <c r="BR41" i="4"/>
  <c r="BR42" i="4"/>
  <c r="BR44" i="4"/>
  <c r="BR36" i="4"/>
  <c r="BR38" i="4"/>
  <c r="BR37" i="4"/>
  <c r="BR33" i="2"/>
  <c r="BR39" i="2" s="1"/>
  <c r="BR46" i="4" l="1"/>
  <c r="BR39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<sst xmlns="http://schemas.openxmlformats.org/spreadsheetml/2006/main" count="4318" uniqueCount="154">
  <si>
    <t>Sample Name</t>
  </si>
  <si>
    <t>Analyte Peak Area (counts)</t>
  </si>
  <si>
    <t>control</t>
  </si>
  <si>
    <t>M0</t>
  </si>
  <si>
    <t>M1_T</t>
  </si>
  <si>
    <t>M1_H</t>
  </si>
  <si>
    <t>M2_TT</t>
  </si>
  <si>
    <t>M2_TH</t>
  </si>
  <si>
    <t>M2_HH</t>
  </si>
  <si>
    <t>M3_TTT</t>
  </si>
  <si>
    <t>M3_TTH</t>
  </si>
  <si>
    <t>M3_THH</t>
  </si>
  <si>
    <t>M3_HHH</t>
  </si>
  <si>
    <t>M4_TTTT</t>
  </si>
  <si>
    <t>M4_TTTH</t>
  </si>
  <si>
    <t>M4_TTHH</t>
  </si>
  <si>
    <t>M4_THHH</t>
  </si>
  <si>
    <t>M4_HHHH</t>
  </si>
  <si>
    <t>unlabeled</t>
  </si>
  <si>
    <t>inverse matrix</t>
  </si>
  <si>
    <t>background corrected</t>
  </si>
  <si>
    <t>isotope distribution</t>
  </si>
  <si>
    <t>Lean 1N</t>
  </si>
  <si>
    <t>Lean 1L</t>
  </si>
  <si>
    <t>Lean 1R</t>
  </si>
  <si>
    <t>Lean 2LR</t>
  </si>
  <si>
    <t>Lean 2RR</t>
  </si>
  <si>
    <t>Lean 2LL</t>
  </si>
  <si>
    <t>Obese 3L</t>
  </si>
  <si>
    <t>Obese 3R</t>
  </si>
  <si>
    <t>Obese 3N</t>
  </si>
  <si>
    <t>Obese 4LR</t>
  </si>
  <si>
    <t>Obese 4RR</t>
  </si>
  <si>
    <t>Obese 4LL</t>
  </si>
  <si>
    <t>Average</t>
  </si>
  <si>
    <t>lean</t>
  </si>
  <si>
    <t>obese</t>
  </si>
  <si>
    <t>control 1</t>
  </si>
  <si>
    <t>control 2</t>
  </si>
  <si>
    <t>average</t>
  </si>
  <si>
    <t>Sample</t>
  </si>
  <si>
    <t>Normalized MID</t>
  </si>
  <si>
    <t>M1</t>
  </si>
  <si>
    <t>M2</t>
  </si>
  <si>
    <t>M3</t>
  </si>
  <si>
    <t>STD1_1re</t>
  </si>
  <si>
    <t>M1_1C13</t>
  </si>
  <si>
    <t>M1_1D</t>
  </si>
  <si>
    <t>M2_1C131D</t>
  </si>
  <si>
    <t>M2_1O18</t>
  </si>
  <si>
    <t>M2_2C13</t>
  </si>
  <si>
    <t>M2_2D</t>
  </si>
  <si>
    <t>STD1_2</t>
  </si>
  <si>
    <t>STD1_3</t>
  </si>
  <si>
    <t>Lean L</t>
  </si>
  <si>
    <t>BackgroundAverage</t>
  </si>
  <si>
    <t>Unlabled</t>
  </si>
  <si>
    <t>Lean LL</t>
  </si>
  <si>
    <t>Inverse Matrix</t>
  </si>
  <si>
    <t>Lean LR</t>
  </si>
  <si>
    <t>Lean N</t>
  </si>
  <si>
    <t>Lean R</t>
  </si>
  <si>
    <t>Lean RR</t>
  </si>
  <si>
    <t>obese L</t>
  </si>
  <si>
    <t>obese LL</t>
  </si>
  <si>
    <t>obese LR</t>
  </si>
  <si>
    <t>total enrichment</t>
  </si>
  <si>
    <t>corrected</t>
  </si>
  <si>
    <t>obese N</t>
  </si>
  <si>
    <t>Obese L</t>
  </si>
  <si>
    <t>obese R</t>
  </si>
  <si>
    <t>obese RR</t>
  </si>
  <si>
    <t>STD2</t>
  </si>
  <si>
    <t>STD3</t>
  </si>
  <si>
    <t>STD4</t>
  </si>
  <si>
    <t>not corrected</t>
  </si>
  <si>
    <t>total Enrichment</t>
  </si>
  <si>
    <t>mol of D2O</t>
  </si>
  <si>
    <t>Dilution factor</t>
  </si>
  <si>
    <t>mol of H2O</t>
  </si>
  <si>
    <t>mol ratio</t>
  </si>
  <si>
    <t>STD1</t>
  </si>
  <si>
    <t>STD5</t>
  </si>
  <si>
    <t>STD6</t>
  </si>
  <si>
    <t>STD7</t>
  </si>
  <si>
    <t>STD8</t>
  </si>
  <si>
    <t>STD9</t>
  </si>
  <si>
    <t>Normalized with body water</t>
  </si>
  <si>
    <t>Lean</t>
  </si>
  <si>
    <t>Obese</t>
  </si>
  <si>
    <t>STD1_`1re</t>
  </si>
  <si>
    <t>Oxidized</t>
  </si>
  <si>
    <t>Reduced</t>
  </si>
  <si>
    <t>log2</t>
  </si>
  <si>
    <t>Obese fold change</t>
  </si>
  <si>
    <t>Lean fodl change</t>
  </si>
  <si>
    <t>Lean Redox</t>
  </si>
  <si>
    <t>Obese Redox</t>
  </si>
  <si>
    <t>Sum Red+Oxid</t>
  </si>
  <si>
    <t>Lean %H2</t>
  </si>
  <si>
    <t>Obese %H2</t>
  </si>
  <si>
    <t>Lean transposed</t>
  </si>
  <si>
    <t>Obese transposed</t>
  </si>
  <si>
    <t>ttest</t>
  </si>
  <si>
    <t>Lean 1 L</t>
  </si>
  <si>
    <t>Lean1 R</t>
  </si>
  <si>
    <t>Lean 2 RR</t>
  </si>
  <si>
    <t>Lean 2 LL</t>
  </si>
  <si>
    <t>lean 1L</t>
  </si>
  <si>
    <t>lean 1N</t>
  </si>
  <si>
    <t>lean 1R</t>
  </si>
  <si>
    <t>lean 2LL</t>
  </si>
  <si>
    <t>lean 2LR</t>
  </si>
  <si>
    <t>lean 2RR</t>
  </si>
  <si>
    <t>ob 3L_re</t>
  </si>
  <si>
    <t>ob 3N</t>
  </si>
  <si>
    <t>ob 3R</t>
  </si>
  <si>
    <t>ob 4LL</t>
  </si>
  <si>
    <t>ob 4LR</t>
  </si>
  <si>
    <t>ob 4RR</t>
  </si>
  <si>
    <t>New cholesterol</t>
  </si>
  <si>
    <t>wildtype</t>
  </si>
  <si>
    <t>CoQ flux head</t>
  </si>
  <si>
    <t>Total Enrichment</t>
  </si>
  <si>
    <t>Tail</t>
  </si>
  <si>
    <t>Each normalized to body water. Previous Figure 2H and 2I</t>
  </si>
  <si>
    <t>TAIL</t>
  </si>
  <si>
    <t>Use for Mass Isotopologue Enrichment data</t>
  </si>
  <si>
    <t>m2/m1</t>
  </si>
  <si>
    <t>body water</t>
  </si>
  <si>
    <t>water/(1-water)</t>
  </si>
  <si>
    <t>n</t>
  </si>
  <si>
    <t>Average n</t>
  </si>
  <si>
    <t>Fractional Synthesis</t>
  </si>
  <si>
    <t>REDUCED</t>
  </si>
  <si>
    <t>HEAD</t>
  </si>
  <si>
    <t>M4</t>
  </si>
  <si>
    <t>ob/ob</t>
  </si>
  <si>
    <t>Percent New</t>
  </si>
  <si>
    <t xml:space="preserve">Average </t>
  </si>
  <si>
    <t>total</t>
  </si>
  <si>
    <t>Tail Enrichment</t>
  </si>
  <si>
    <t>Head Enrichment</t>
  </si>
  <si>
    <t>Figure 2I</t>
  </si>
  <si>
    <t>Figure 2J</t>
  </si>
  <si>
    <t>Figure 2K</t>
  </si>
  <si>
    <t>Oxidized Tail Analysis</t>
  </si>
  <si>
    <t>Percent New/48h</t>
  </si>
  <si>
    <t>exchangeable n</t>
  </si>
  <si>
    <t>Head</t>
  </si>
  <si>
    <t>CoQ10</t>
  </si>
  <si>
    <t>CoQ10 Reduced</t>
  </si>
  <si>
    <t>Percent New/48hr</t>
  </si>
  <si>
    <t>nmol/mg ptn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</si>
</sst>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"/>
    <numFmt numFmtId="166" formatCode="0.0000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rgb="FF222222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/>
    <xf numFmtId="2" fontId="0" fillId="2" borderId="0" xfId="0" applyNumberFormat="1" applyFill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center" wrapText="1"/>
    </xf>
    <xf numFmtId="2" fontId="2" fillId="2" borderId="0" xfId="0" applyNumberFormat="1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center" wrapText="1"/>
    </xf>
    <xf numFmtId="2" fontId="3" fillId="2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/>
    <xf numFmtId="11" fontId="0" fillId="0" borderId="0" xfId="0" applyNumberFormat="1"/>
    <xf numFmtId="0" fontId="3" fillId="3" borderId="0" xfId="0" applyFont="1" applyFill="1" applyAlignment="1">
      <alignment horizontal="center"/>
    </xf>
    <xf numFmtId="2" fontId="3" fillId="3" borderId="0" xfId="0" applyNumberFormat="1" applyFont="1" applyFill="1" applyAlignment="1">
      <alignment horizontal="center" vertical="center" wrapText="1"/>
    </xf>
    <xf numFmtId="2" fontId="3" fillId="3" borderId="0" xfId="0" applyNumberFormat="1" applyFont="1" applyFill="1" applyAlignment="1">
      <alignment horizontal="center"/>
    </xf>
    <xf numFmtId="0" fontId="2" fillId="0" borderId="0" xfId="0" applyFont="1"/>
    <xf numFmtId="0" fontId="0" fillId="4" borderId="0" xfId="0" applyFill="1" applyAlignment="1">
      <alignment horizontal="center"/>
    </xf>
    <xf numFmtId="2" fontId="0" fillId="4" borderId="0" xfId="0" applyNumberFormat="1" applyFill="1" applyAlignment="1">
      <alignment horizontal="center"/>
    </xf>
    <xf numFmtId="2" fontId="2" fillId="4" borderId="0" xfId="0" applyNumberFormat="1" applyFont="1" applyFill="1" applyAlignment="1">
      <alignment horizontal="center" vertical="center" wrapText="1"/>
    </xf>
    <xf numFmtId="2" fontId="0" fillId="4" borderId="0" xfId="0" applyNumberFormat="1" applyFill="1" applyAlignment="1">
      <alignment horizontal="center" vertical="center" wrapText="1"/>
    </xf>
    <xf numFmtId="2" fontId="3" fillId="4" borderId="0" xfId="0" applyNumberFormat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2" fontId="1" fillId="4" borderId="0" xfId="0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2" fontId="0" fillId="3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164" fontId="0" fillId="6" borderId="0" xfId="0" applyNumberFormat="1" applyFill="1" applyAlignment="1">
      <alignment horizontal="center"/>
    </xf>
    <xf numFmtId="0" fontId="0" fillId="6" borderId="0" xfId="0" applyFill="1" applyAlignment="1">
      <alignment horizontal="left"/>
    </xf>
    <xf numFmtId="0" fontId="7" fillId="6" borderId="0" xfId="0" applyFont="1" applyFill="1" applyAlignment="1">
      <alignment horizontal="left"/>
    </xf>
    <xf numFmtId="0" fontId="7" fillId="6" borderId="0" xfId="0" applyFont="1" applyFill="1" applyAlignment="1">
      <alignment horizontal="center"/>
    </xf>
    <xf numFmtId="2" fontId="0" fillId="0" borderId="0" xfId="0" applyNumberFormat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2" fontId="0" fillId="3" borderId="0" xfId="0" applyNumberForma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3" fillId="7" borderId="0" xfId="0" applyFont="1" applyFill="1" applyAlignment="1">
      <alignment horizontal="center"/>
    </xf>
    <xf numFmtId="2" fontId="3" fillId="7" borderId="0" xfId="0" applyNumberFormat="1" applyFont="1" applyFill="1" applyAlignment="1">
      <alignment horizontal="center" vertical="center" wrapText="1"/>
    </xf>
    <xf numFmtId="2" fontId="3" fillId="7" borderId="0" xfId="0" applyNumberFormat="1" applyFont="1" applyFill="1" applyAlignment="1">
      <alignment horizontal="center"/>
    </xf>
    <xf numFmtId="0" fontId="0" fillId="7" borderId="0" xfId="0" applyFill="1" applyAlignment="1">
      <alignment horizontal="center"/>
    </xf>
    <xf numFmtId="2" fontId="2" fillId="7" borderId="0" xfId="0" applyNumberFormat="1" applyFont="1" applyFill="1" applyAlignment="1">
      <alignment horizontal="center" vertical="center" wrapText="1"/>
    </xf>
    <xf numFmtId="2" fontId="0" fillId="7" borderId="0" xfId="0" applyNumberForma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2" fontId="0" fillId="3" borderId="3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2" fontId="0" fillId="3" borderId="5" xfId="0" applyNumberFormat="1" applyFill="1" applyBorder="1" applyAlignment="1">
      <alignment horizontal="center"/>
    </xf>
    <xf numFmtId="11" fontId="0" fillId="3" borderId="4" xfId="0" applyNumberFormat="1" applyFill="1" applyBorder="1" applyAlignment="1">
      <alignment horizontal="center"/>
    </xf>
    <xf numFmtId="11" fontId="0" fillId="3" borderId="0" xfId="0" applyNumberFormat="1" applyFill="1" applyAlignment="1">
      <alignment horizontal="center"/>
    </xf>
    <xf numFmtId="11" fontId="0" fillId="3" borderId="5" xfId="0" applyNumberForma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2" fontId="0" fillId="3" borderId="7" xfId="0" applyNumberFormat="1" applyFill="1" applyBorder="1" applyAlignment="1">
      <alignment horizontal="center"/>
    </xf>
    <xf numFmtId="2" fontId="0" fillId="3" borderId="8" xfId="0" applyNumberFormat="1" applyFill="1" applyBorder="1" applyAlignment="1">
      <alignment horizontal="center"/>
    </xf>
    <xf numFmtId="1" fontId="0" fillId="3" borderId="0" xfId="0" applyNumberFormat="1" applyFill="1" applyAlignment="1">
      <alignment horizontal="center"/>
    </xf>
    <xf numFmtId="11" fontId="0" fillId="8" borderId="0" xfId="0" applyNumberFormat="1" applyFill="1"/>
    <xf numFmtId="165" fontId="0" fillId="0" borderId="0" xfId="0" applyNumberForma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0" fillId="0" borderId="9" xfId="0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2" fontId="0" fillId="9" borderId="0" xfId="0" applyNumberFormat="1" applyFill="1" applyAlignment="1">
      <alignment horizontal="center"/>
    </xf>
    <xf numFmtId="2" fontId="9" fillId="9" borderId="0" xfId="0" applyNumberFormat="1" applyFont="1" applyFill="1" applyAlignment="1">
      <alignment horizontal="center"/>
    </xf>
    <xf numFmtId="0" fontId="9" fillId="9" borderId="0" xfId="0" applyFont="1" applyFill="1" applyAlignment="1">
      <alignment horizontal="center"/>
    </xf>
    <xf numFmtId="0" fontId="0" fillId="9" borderId="0" xfId="0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10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66" fontId="0" fillId="0" borderId="0" xfId="0" applyNumberFormat="1" applyAlignment="1">
      <alignment horizontal="center"/>
    </xf>
    <xf numFmtId="0" fontId="0" fillId="0" borderId="26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0" xfId="0" applyFont="1"/>
    <xf numFmtId="0" fontId="0" fillId="0" borderId="20" xfId="0" applyBorder="1"/>
    <xf numFmtId="0" fontId="0" fillId="0" borderId="21" xfId="0" applyBorder="1"/>
    <xf numFmtId="0" fontId="8" fillId="0" borderId="0" xfId="0" applyFont="1"/>
    <xf numFmtId="0" fontId="0" fillId="0" borderId="19" xfId="0" applyBorder="1"/>
    <xf numFmtId="2" fontId="0" fillId="0" borderId="22" xfId="0" applyNumberFormat="1" applyBorder="1" applyAlignment="1">
      <alignment horizontal="center"/>
    </xf>
    <xf numFmtId="0" fontId="0" fillId="0" borderId="18" xfId="0" applyBorder="1"/>
    <xf numFmtId="2" fontId="0" fillId="0" borderId="18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11" borderId="0" xfId="0" applyFill="1"/>
    <xf numFmtId="2" fontId="0" fillId="11" borderId="10" xfId="0" applyNumberFormat="1" applyFill="1" applyBorder="1"/>
    <xf numFmtId="0" fontId="0" fillId="11" borderId="10" xfId="0" applyFill="1" applyBorder="1"/>
    <xf numFmtId="0" fontId="0" fillId="9" borderId="0" xfId="0" applyFill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1"/>
                </a:solidFill>
              </a:rPr>
              <a:t>Labeling of CoQ9_oxidized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124565242206839E-2"/>
          <c:y val="0.11888380104090553"/>
          <c:w val="0.90726708691319879"/>
          <c:h val="0.767251217563318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Q9_oxidized!$BF$4</c:f>
              <c:strCache>
                <c:ptCount val="1"/>
                <c:pt idx="0">
                  <c:v>lean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(Q9_oxidized!$BG$11,Q9_oxidized!$BI$11,Q9_oxidized!$BJ$11,Q9_oxidized!$BK$11,Q9_oxidized!$BL$11)</c:f>
                <c:numCache>
                  <c:formatCode>General</c:formatCode>
                  <c:ptCount val="5"/>
                  <c:pt idx="0">
                    <c:v>0.27338099192315402</c:v>
                  </c:pt>
                  <c:pt idx="1">
                    <c:v>0.13358315209726551</c:v>
                  </c:pt>
                  <c:pt idx="2">
                    <c:v>1.684807008235056E-2</c:v>
                  </c:pt>
                  <c:pt idx="3">
                    <c:v>6.1875766770099087E-2</c:v>
                  </c:pt>
                  <c:pt idx="4">
                    <c:v>4.5341158376559061E-2</c:v>
                  </c:pt>
                </c:numCache>
              </c:numRef>
            </c:plus>
            <c:minus>
              <c:numRef>
                <c:f>(Q9_oxidized!$BG$11,Q9_oxidized!$BI$11,Q9_oxidized!$BJ$11,Q9_oxidized!$BK$11,Q9_oxidized!$BL$11)</c:f>
                <c:numCache>
                  <c:formatCode>General</c:formatCode>
                  <c:ptCount val="5"/>
                  <c:pt idx="0">
                    <c:v>0.27338099192315402</c:v>
                  </c:pt>
                  <c:pt idx="1">
                    <c:v>0.13358315209726551</c:v>
                  </c:pt>
                  <c:pt idx="2">
                    <c:v>1.684807008235056E-2</c:v>
                  </c:pt>
                  <c:pt idx="3">
                    <c:v>6.1875766770099087E-2</c:v>
                  </c:pt>
                  <c:pt idx="4">
                    <c:v>4.5341158376559061E-2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(Q9_oxidized!$BG$3,Q9_oxidized!$BI$3,Q9_oxidized!$BJ$3,Q9_oxidized!$BK$3,Q9_oxidized!$BL$3)</c:f>
              <c:strCache>
                <c:ptCount val="5"/>
                <c:pt idx="0">
                  <c:v>M1_T</c:v>
                </c:pt>
                <c:pt idx="1">
                  <c:v>M2_TT</c:v>
                </c:pt>
                <c:pt idx="2">
                  <c:v>M2_HH</c:v>
                </c:pt>
                <c:pt idx="3">
                  <c:v>M3_TTT</c:v>
                </c:pt>
                <c:pt idx="4">
                  <c:v>M4_TTTT</c:v>
                </c:pt>
              </c:strCache>
            </c:strRef>
          </c:cat>
          <c:val>
            <c:numRef>
              <c:f>(Q9_oxidized!$BG$4,Q9_oxidized!$BI$4,Q9_oxidized!$BJ$4,Q9_oxidized!$BK$4,Q9_oxidized!$BL$4)</c:f>
              <c:numCache>
                <c:formatCode>0.00</c:formatCode>
                <c:ptCount val="5"/>
                <c:pt idx="0">
                  <c:v>1.3199677789981434</c:v>
                </c:pt>
                <c:pt idx="1">
                  <c:v>1.4684176361326362</c:v>
                </c:pt>
                <c:pt idx="2">
                  <c:v>0.14330272223078988</c:v>
                </c:pt>
                <c:pt idx="3">
                  <c:v>0.75416336523684302</c:v>
                </c:pt>
                <c:pt idx="4">
                  <c:v>0.56097502947479472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E8-407B-AA46-FD5CCB2CB9FA}"/>
            </c:ext>
          </c:extLst>
        </c:ser>
        <c:ser>
          <c:idx val="1"/>
          <c:order val="1"/>
          <c:tx>
            <c:strRef>
              <c:f>Q9_oxidized!$BF$5</c:f>
              <c:strCache>
                <c:ptCount val="1"/>
                <c:pt idx="0">
                  <c:v>obese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(Q9_oxidized!$BG$12,Q9_oxidized!$BI$12,Q9_oxidized!$BJ$12,Q9_oxidized!$BK$12,Q9_oxidized!$BL$12)</c:f>
                <c:numCache>
                  <c:formatCode>General</c:formatCode>
                  <c:ptCount val="5"/>
                  <c:pt idx="0">
                    <c:v>9.250434300625196E-2</c:v>
                  </c:pt>
                  <c:pt idx="1">
                    <c:v>6.8158607999370707E-2</c:v>
                  </c:pt>
                  <c:pt idx="2">
                    <c:v>6.5091378336392712E-3</c:v>
                  </c:pt>
                  <c:pt idx="3">
                    <c:v>3.0693377951030245E-2</c:v>
                  </c:pt>
                  <c:pt idx="4">
                    <c:v>4.9353045583762765E-2</c:v>
                  </c:pt>
                </c:numCache>
              </c:numRef>
            </c:plus>
            <c:minus>
              <c:numRef>
                <c:f>(Q9_oxidized!$BG$12,Q9_oxidized!$BI$12,Q9_oxidized!$BJ$12,Q9_oxidized!$BK$12,Q9_oxidized!$BL$12)</c:f>
                <c:numCache>
                  <c:formatCode>General</c:formatCode>
                  <c:ptCount val="5"/>
                  <c:pt idx="0">
                    <c:v>9.250434300625196E-2</c:v>
                  </c:pt>
                  <c:pt idx="1">
                    <c:v>6.8158607999370707E-2</c:v>
                  </c:pt>
                  <c:pt idx="2">
                    <c:v>6.5091378336392712E-3</c:v>
                  </c:pt>
                  <c:pt idx="3">
                    <c:v>3.0693377951030245E-2</c:v>
                  </c:pt>
                  <c:pt idx="4">
                    <c:v>4.9353045583762765E-2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(Q9_oxidized!$BG$3,Q9_oxidized!$BI$3,Q9_oxidized!$BJ$3,Q9_oxidized!$BK$3,Q9_oxidized!$BL$3)</c:f>
              <c:strCache>
                <c:ptCount val="5"/>
                <c:pt idx="0">
                  <c:v>M1_T</c:v>
                </c:pt>
                <c:pt idx="1">
                  <c:v>M2_TT</c:v>
                </c:pt>
                <c:pt idx="2">
                  <c:v>M2_HH</c:v>
                </c:pt>
                <c:pt idx="3">
                  <c:v>M3_TTT</c:v>
                </c:pt>
                <c:pt idx="4">
                  <c:v>M4_TTTT</c:v>
                </c:pt>
              </c:strCache>
            </c:strRef>
          </c:cat>
          <c:val>
            <c:numRef>
              <c:f>(Q9_oxidized!$BG$5,Q9_oxidized!$BI$5,Q9_oxidized!$BJ$5,Q9_oxidized!$BK$5,Q9_oxidized!$BL$5)</c:f>
              <c:numCache>
                <c:formatCode>0.00</c:formatCode>
                <c:ptCount val="5"/>
                <c:pt idx="0">
                  <c:v>0.18390887709663759</c:v>
                </c:pt>
                <c:pt idx="1">
                  <c:v>0.35700642414594386</c:v>
                </c:pt>
                <c:pt idx="2">
                  <c:v>1.2159545280936592E-2</c:v>
                </c:pt>
                <c:pt idx="3">
                  <c:v>0.23274194565628448</c:v>
                </c:pt>
                <c:pt idx="4">
                  <c:v>0.1508599154024157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E8-407B-AA46-FD5CCB2CB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5522608"/>
        <c:axId val="685523592"/>
      </c:barChart>
      <c:catAx>
        <c:axId val="68552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523592"/>
        <c:crosses val="autoZero"/>
        <c:auto val="1"/>
        <c:lblAlgn val="ctr"/>
        <c:lblOffset val="100"/>
        <c:noMultiLvlLbl val="0"/>
      </c:catAx>
      <c:valAx>
        <c:axId val="685523592"/>
        <c:scaling>
          <c:orientation val="minMax"/>
          <c:min val="0"/>
        </c:scaling>
        <c:delete val="0"/>
        <c:axPos val="l"/>
        <c:numFmt formatCode="0.00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522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6621165910348723"/>
          <c:y val="0.25510950703449387"/>
          <c:w val="0.15842629803093602"/>
          <c:h val="5.68564906954934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1"/>
                </a:solidFill>
              </a:rPr>
              <a:t>Labeling</a:t>
            </a:r>
            <a:r>
              <a:rPr lang="en-US" baseline="0">
                <a:solidFill>
                  <a:schemeClr val="tx1"/>
                </a:solidFill>
              </a:rPr>
              <a:t> of CoQ10_reduced</a:t>
            </a:r>
            <a:endParaRPr lang="en-US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57458442694663"/>
          <c:y val="0.17502333041703119"/>
          <c:w val="0.86886986001749777"/>
          <c:h val="0.673178040244969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Q10_reduced!$AO$4</c:f>
              <c:strCache>
                <c:ptCount val="1"/>
                <c:pt idx="0">
                  <c:v>lean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(Q10_reduced!$AQ$9,Q10_reduced!$AR$9,Q10_reduced!$AS$9,Q10_reduced!$AT$9)</c:f>
                <c:numCache>
                  <c:formatCode>General</c:formatCode>
                  <c:ptCount val="4"/>
                  <c:pt idx="0">
                    <c:v>0.10439817708795755</c:v>
                  </c:pt>
                  <c:pt idx="1">
                    <c:v>8.4588576069562577E-2</c:v>
                  </c:pt>
                  <c:pt idx="2">
                    <c:v>1.3889225794579411E-2</c:v>
                  </c:pt>
                  <c:pt idx="3">
                    <c:v>9.144558126188998E-2</c:v>
                  </c:pt>
                </c:numCache>
              </c:numRef>
            </c:plus>
            <c:minus>
              <c:numRef>
                <c:f>(Q10_reduced!$AQ$9,Q10_reduced!$AR$9,Q10_reduced!$AS$9,Q10_reduced!$AT$9)</c:f>
                <c:numCache>
                  <c:formatCode>General</c:formatCode>
                  <c:ptCount val="4"/>
                  <c:pt idx="0">
                    <c:v>0.10439817708795755</c:v>
                  </c:pt>
                  <c:pt idx="1">
                    <c:v>8.4588576069562577E-2</c:v>
                  </c:pt>
                  <c:pt idx="2">
                    <c:v>1.3889225794579411E-2</c:v>
                  </c:pt>
                  <c:pt idx="3">
                    <c:v>9.144558126188998E-2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(Q10_reduced!$AQ$3,Q10_reduced!$AR$3,Q10_reduced!$AS$3,Q10_reduced!$AT$3)</c:f>
              <c:strCache>
                <c:ptCount val="4"/>
                <c:pt idx="0">
                  <c:v>M1_T</c:v>
                </c:pt>
                <c:pt idx="1">
                  <c:v>M2_TT</c:v>
                </c:pt>
                <c:pt idx="2">
                  <c:v>M2_HH</c:v>
                </c:pt>
                <c:pt idx="3">
                  <c:v>M3_TTT</c:v>
                </c:pt>
              </c:strCache>
            </c:strRef>
          </c:cat>
          <c:val>
            <c:numRef>
              <c:f>(Q10_reduced!$AQ$4,Q10_reduced!$AR$4,Q10_reduced!$AS$4,Q10_reduced!$AT$4)</c:f>
              <c:numCache>
                <c:formatCode>0.00</c:formatCode>
                <c:ptCount val="4"/>
                <c:pt idx="0">
                  <c:v>0.78915906002592273</c:v>
                </c:pt>
                <c:pt idx="1">
                  <c:v>1.1005364678812051</c:v>
                </c:pt>
                <c:pt idx="2">
                  <c:v>0.51452211372121959</c:v>
                </c:pt>
                <c:pt idx="3">
                  <c:v>0.98385164234868083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AA-4F20-A1F2-39C4D23D3C8D}"/>
            </c:ext>
          </c:extLst>
        </c:ser>
        <c:ser>
          <c:idx val="1"/>
          <c:order val="1"/>
          <c:tx>
            <c:strRef>
              <c:f>Q10_reduced!$AO$5</c:f>
              <c:strCache>
                <c:ptCount val="1"/>
                <c:pt idx="0">
                  <c:v>obese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(Q10_reduced!$AQ$10,Q10_reduced!$AR$10,Q10_reduced!$AS$10,Q10_reduced!$AT$10)</c:f>
                <c:numCache>
                  <c:formatCode>General</c:formatCode>
                  <c:ptCount val="4"/>
                  <c:pt idx="0">
                    <c:v>5.088215292033952E-2</c:v>
                  </c:pt>
                  <c:pt idx="1">
                    <c:v>4.611002750252792E-2</c:v>
                  </c:pt>
                  <c:pt idx="2">
                    <c:v>1.5548011126989886E-2</c:v>
                  </c:pt>
                  <c:pt idx="3">
                    <c:v>1.8361892924812745E-2</c:v>
                  </c:pt>
                </c:numCache>
              </c:numRef>
            </c:plus>
            <c:minus>
              <c:numRef>
                <c:f>(Q10_reduced!$AQ$10,Q10_reduced!$AR$10,Q10_reduced!$AS$10,Q10_reduced!$AT$10)</c:f>
                <c:numCache>
                  <c:formatCode>General</c:formatCode>
                  <c:ptCount val="4"/>
                  <c:pt idx="0">
                    <c:v>5.088215292033952E-2</c:v>
                  </c:pt>
                  <c:pt idx="1">
                    <c:v>4.611002750252792E-2</c:v>
                  </c:pt>
                  <c:pt idx="2">
                    <c:v>1.5548011126989886E-2</c:v>
                  </c:pt>
                  <c:pt idx="3">
                    <c:v>1.8361892924812745E-2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(Q10_reduced!$AQ$3,Q10_reduced!$AR$3,Q10_reduced!$AS$3,Q10_reduced!$AT$3)</c:f>
              <c:strCache>
                <c:ptCount val="4"/>
                <c:pt idx="0">
                  <c:v>M1_T</c:v>
                </c:pt>
                <c:pt idx="1">
                  <c:v>M2_TT</c:v>
                </c:pt>
                <c:pt idx="2">
                  <c:v>M2_HH</c:v>
                </c:pt>
                <c:pt idx="3">
                  <c:v>M3_TTT</c:v>
                </c:pt>
              </c:strCache>
            </c:strRef>
          </c:cat>
          <c:val>
            <c:numRef>
              <c:f>(Q10_reduced!$AQ$5,Q10_reduced!$AR$5,Q10_reduced!$AS$5,Q10_reduced!$AT$5)</c:f>
              <c:numCache>
                <c:formatCode>0.00</c:formatCode>
                <c:ptCount val="4"/>
                <c:pt idx="0">
                  <c:v>0.15532840826640712</c:v>
                </c:pt>
                <c:pt idx="1">
                  <c:v>0.25502618418673689</c:v>
                </c:pt>
                <c:pt idx="2">
                  <c:v>0.22704999995016906</c:v>
                </c:pt>
                <c:pt idx="3">
                  <c:v>0.4568971444923271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AA-4F20-A1F2-39C4D23D3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5533104"/>
        <c:axId val="685530480"/>
      </c:barChart>
      <c:catAx>
        <c:axId val="68553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530480"/>
        <c:crosses val="autoZero"/>
        <c:auto val="1"/>
        <c:lblAlgn val="ctr"/>
        <c:lblOffset val="100"/>
        <c:noMultiLvlLbl val="0"/>
      </c:catAx>
      <c:valAx>
        <c:axId val="685530480"/>
        <c:scaling>
          <c:orientation val="minMax"/>
          <c:max val="1.5"/>
          <c:min val="0"/>
        </c:scaling>
        <c:delete val="0"/>
        <c:axPos val="l"/>
        <c:numFmt formatCode="0.00" sourceLinked="1"/>
        <c:majorTickMark val="in"/>
        <c:minorTickMark val="none"/>
        <c:tickLblPos val="nextTo"/>
        <c:spPr>
          <a:solidFill>
            <a:schemeClr val="bg1"/>
          </a:solidFill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53310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8225590551181106"/>
          <c:y val="0.2042818606007582"/>
          <c:w val="0.2189191683070866"/>
          <c:h val="7.94060464664139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'Water STD curve'!$AA$44:$AA$52</c:f>
              <c:numCache>
                <c:formatCode>General</c:formatCode>
                <c:ptCount val="9"/>
                <c:pt idx="0">
                  <c:v>4.6677010218760624E-3</c:v>
                </c:pt>
                <c:pt idx="1">
                  <c:v>1.1684586196480676E-2</c:v>
                </c:pt>
                <c:pt idx="2">
                  <c:v>2.4485072128068667E-2</c:v>
                </c:pt>
                <c:pt idx="3">
                  <c:v>5.0669427632098293E-2</c:v>
                </c:pt>
                <c:pt idx="4">
                  <c:v>0.12751637844430044</c:v>
                </c:pt>
                <c:pt idx="5">
                  <c:v>0.25728737356569603</c:v>
                </c:pt>
                <c:pt idx="6">
                  <c:v>0.51526884490728309</c:v>
                </c:pt>
                <c:pt idx="7">
                  <c:v>1.2870488510184022</c:v>
                </c:pt>
              </c:numCache>
            </c:numRef>
          </c:xVal>
          <c:yVal>
            <c:numRef>
              <c:f>'Water STD curve'!$AE$44:$AE$52</c:f>
              <c:numCache>
                <c:formatCode>General</c:formatCode>
                <c:ptCount val="9"/>
                <c:pt idx="0">
                  <c:v>2.984705440106785E-2</c:v>
                </c:pt>
                <c:pt idx="1">
                  <c:v>0.17106986465755886</c:v>
                </c:pt>
                <c:pt idx="2">
                  <c:v>0.2584608756079248</c:v>
                </c:pt>
                <c:pt idx="3">
                  <c:v>0.58096911167056253</c:v>
                </c:pt>
                <c:pt idx="4">
                  <c:v>1.4520073401996447</c:v>
                </c:pt>
                <c:pt idx="5">
                  <c:v>2.8314690486942267</c:v>
                </c:pt>
                <c:pt idx="6">
                  <c:v>5.4997925746181062</c:v>
                </c:pt>
                <c:pt idx="7">
                  <c:v>13.49203850983929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42-4B63-A997-AFD311CE5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7143032"/>
        <c:axId val="487140736"/>
      </c:scatterChart>
      <c:valAx>
        <c:axId val="487143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140736"/>
        <c:crosses val="autoZero"/>
        <c:crossBetween val="midCat"/>
      </c:valAx>
      <c:valAx>
        <c:axId val="487140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1430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STD</a:t>
            </a:r>
            <a:r>
              <a:rPr lang="en-US" baseline="0"/>
              <a:t> for calculation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'Water STD curve'!$Z$44:$Z$51</c:f>
              <c:numCache>
                <c:formatCode>General</c:formatCode>
                <c:ptCount val="8"/>
                <c:pt idx="0">
                  <c:v>1.8022011667475142E-2</c:v>
                </c:pt>
                <c:pt idx="1">
                  <c:v>4.5114232418844318E-2</c:v>
                </c:pt>
                <c:pt idx="2">
                  <c:v>9.4536958023431136E-2</c:v>
                </c:pt>
                <c:pt idx="3">
                  <c:v>0.19563485572238723</c:v>
                </c:pt>
                <c:pt idx="4">
                  <c:v>0.49234122951467352</c:v>
                </c:pt>
                <c:pt idx="5">
                  <c:v>0.99338754272469498</c:v>
                </c:pt>
                <c:pt idx="6">
                  <c:v>1.9894549996420194</c:v>
                </c:pt>
                <c:pt idx="7">
                  <c:v>4.9693005830826333</c:v>
                </c:pt>
              </c:numCache>
            </c:numRef>
          </c:xVal>
          <c:yVal>
            <c:numRef>
              <c:f>'Water STD curve'!$AE$44:$AE$51</c:f>
              <c:numCache>
                <c:formatCode>General</c:formatCode>
                <c:ptCount val="8"/>
                <c:pt idx="0">
                  <c:v>2.984705440106785E-2</c:v>
                </c:pt>
                <c:pt idx="1">
                  <c:v>0.17106986465755886</c:v>
                </c:pt>
                <c:pt idx="2">
                  <c:v>0.2584608756079248</c:v>
                </c:pt>
                <c:pt idx="3">
                  <c:v>0.58096911167056253</c:v>
                </c:pt>
                <c:pt idx="4">
                  <c:v>1.4520073401996447</c:v>
                </c:pt>
                <c:pt idx="5">
                  <c:v>2.8314690486942267</c:v>
                </c:pt>
                <c:pt idx="6">
                  <c:v>5.4997925746181062</c:v>
                </c:pt>
                <c:pt idx="7">
                  <c:v>13.49203850983929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6D-457C-9FCD-30E5815A1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218336"/>
        <c:axId val="534209152"/>
      </c:scatterChart>
      <c:valAx>
        <c:axId val="534218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209152"/>
        <c:crosses val="autoZero"/>
        <c:crossBetween val="midCat"/>
      </c:valAx>
      <c:valAx>
        <c:axId val="53420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2183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71</xdr:col>
      <xdr:colOff>182325</xdr:colOff>
      <xdr:row>8</xdr:row>
      <xdr:rowOff>157391</xdr:rowOff>
    </xdr:from>
    <xdr:to>
      <xdr:col>78</xdr:col>
      <xdr:colOff>841370</xdr:colOff>
      <xdr:row>31</xdr:row>
      <xdr:rowOff>85953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571500</xdr:colOff>
      <xdr:row>16</xdr:row>
      <xdr:rowOff>104775</xdr:rowOff>
    </xdr:from>
    <xdr:to>
      <xdr:col>48</xdr:col>
      <xdr:colOff>571500</xdr:colOff>
      <xdr:row>32</xdr:row>
      <xdr:rowOff>142875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47625</xdr:colOff>
      <xdr:row>52</xdr:row>
      <xdr:rowOff>188118</xdr:rowOff>
    </xdr:from>
    <xdr:to>
      <xdr:col>27</xdr:col>
      <xdr:colOff>392906</xdr:colOff>
      <xdr:row>67</xdr:row>
      <xdr:rowOff>73818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142875</xdr:colOff>
      <xdr:row>70</xdr:row>
      <xdr:rowOff>107157</xdr:rowOff>
    </xdr:from>
    <xdr:to>
      <xdr:col>27</xdr:col>
      <xdr:colOff>488156</xdr:colOff>
      <xdr:row>84</xdr:row>
      <xdr:rowOff>183357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/body%20water%20turnover/2019-10-11%20Plasma%20PQRST_waterEnrichment/2019-10-12-plasmaPQRST_waterEnrichment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D curve"/>
      <sheetName val="Plasma T_3E6"/>
      <sheetName val="Water_P"/>
      <sheetName val="Water_Q"/>
      <sheetName val="Water_R"/>
      <sheetName val="Water_S"/>
      <sheetName val="Water_T"/>
      <sheetName val="Summary"/>
      <sheetName val="Sheet1"/>
    </sheetNames>
    <sheetDataSet>
      <sheetData sheetId="0">
        <row r="36">
          <cell r="V36"/>
        </row>
      </sheetData>
      <sheetData sheetId="1">
        <row r="36">
          <cell r="V36">
            <v>0.01</v>
          </cell>
        </row>
      </sheetData>
      <sheetData sheetId="2">
        <row r="36">
          <cell r="V36">
            <v>0.01</v>
          </cell>
          <cell r="W36">
            <v>-3.8220757813149179E-6</v>
          </cell>
          <cell r="X36">
            <v>1.4608263278114042E-9</v>
          </cell>
          <cell r="Y36">
            <v>-5.5833889282351752E-13</v>
          </cell>
        </row>
        <row r="37">
          <cell r="V37">
            <v>0</v>
          </cell>
          <cell r="W37">
            <v>0.01</v>
          </cell>
          <cell r="X37">
            <v>-3.8220757813149179E-6</v>
          </cell>
          <cell r="Y37">
            <v>1.4608263278114042E-9</v>
          </cell>
        </row>
        <row r="38">
          <cell r="V38">
            <v>0</v>
          </cell>
          <cell r="W38">
            <v>0</v>
          </cell>
          <cell r="X38">
            <v>0.01</v>
          </cell>
          <cell r="Y38">
            <v>-3.8220757813149179E-6</v>
          </cell>
        </row>
        <row r="39">
          <cell r="V39">
            <v>0</v>
          </cell>
          <cell r="W39">
            <v>0</v>
          </cell>
          <cell r="X39">
            <v>0</v>
          </cell>
          <cell r="Y39">
            <v>0.01</v>
          </cell>
        </row>
      </sheetData>
      <sheetData sheetId="3">
        <row r="36">
          <cell r="V36">
            <v>0.01</v>
          </cell>
          <cell r="W36">
            <v>-3.5624859494293584E-6</v>
          </cell>
          <cell r="X36">
            <v>1.2691306139881597E-9</v>
          </cell>
          <cell r="Y36">
            <v>-4.5212599803234727E-13</v>
          </cell>
        </row>
        <row r="37">
          <cell r="V37">
            <v>0</v>
          </cell>
          <cell r="W37">
            <v>0.01</v>
          </cell>
          <cell r="X37">
            <v>-3.5624859494293584E-6</v>
          </cell>
          <cell r="Y37">
            <v>1.2691306139881597E-9</v>
          </cell>
        </row>
        <row r="38">
          <cell r="V38">
            <v>0</v>
          </cell>
          <cell r="W38">
            <v>0</v>
          </cell>
          <cell r="X38">
            <v>0.01</v>
          </cell>
          <cell r="Y38">
            <v>-3.5624859494293584E-6</v>
          </cell>
        </row>
        <row r="39">
          <cell r="V39">
            <v>0</v>
          </cell>
          <cell r="W39">
            <v>0</v>
          </cell>
          <cell r="X39">
            <v>0</v>
          </cell>
          <cell r="Y39">
            <v>0.01</v>
          </cell>
        </row>
      </sheetData>
      <sheetData sheetId="4">
        <row r="36">
          <cell r="V36">
            <v>0.01</v>
          </cell>
          <cell r="W36">
            <v>-2.2455941148816014E-6</v>
          </cell>
          <cell r="X36">
            <v>5.0426929287908825E-10</v>
          </cell>
          <cell r="Y36">
            <v>-1.1323841564047871E-13</v>
          </cell>
        </row>
        <row r="37">
          <cell r="V37">
            <v>0</v>
          </cell>
          <cell r="W37">
            <v>0.01</v>
          </cell>
          <cell r="X37">
            <v>-2.2455941148816014E-6</v>
          </cell>
          <cell r="Y37">
            <v>5.0426929287908825E-10</v>
          </cell>
        </row>
        <row r="38">
          <cell r="V38">
            <v>0</v>
          </cell>
          <cell r="W38">
            <v>0</v>
          </cell>
          <cell r="X38">
            <v>0.01</v>
          </cell>
          <cell r="Y38">
            <v>-2.2455941148816014E-6</v>
          </cell>
        </row>
        <row r="39">
          <cell r="V39">
            <v>0</v>
          </cell>
          <cell r="W39">
            <v>0</v>
          </cell>
          <cell r="X39">
            <v>0</v>
          </cell>
          <cell r="Y39">
            <v>0.01</v>
          </cell>
        </row>
      </sheetData>
      <sheetData sheetId="5">
        <row r="36">
          <cell r="V36">
            <v>0.01</v>
          </cell>
          <cell r="W36">
            <v>-1.8885061822077285E-6</v>
          </cell>
          <cell r="X36">
            <v>3.5664556002368097E-10</v>
          </cell>
          <cell r="Y36">
            <v>-6.7352734496165891E-14</v>
          </cell>
        </row>
        <row r="37">
          <cell r="V37">
            <v>0</v>
          </cell>
          <cell r="W37">
            <v>0.01</v>
          </cell>
          <cell r="X37">
            <v>-1.8885061822077285E-6</v>
          </cell>
          <cell r="Y37">
            <v>3.5664556002368097E-10</v>
          </cell>
        </row>
        <row r="38">
          <cell r="V38">
            <v>0</v>
          </cell>
          <cell r="W38">
            <v>0</v>
          </cell>
          <cell r="X38">
            <v>0.01</v>
          </cell>
          <cell r="Y38">
            <v>-1.8885061822077285E-6</v>
          </cell>
        </row>
        <row r="39">
          <cell r="V39">
            <v>0</v>
          </cell>
          <cell r="W39">
            <v>0</v>
          </cell>
          <cell r="X39">
            <v>0</v>
          </cell>
          <cell r="Y39">
            <v>0.01</v>
          </cell>
        </row>
      </sheetData>
      <sheetData sheetId="6">
        <row r="36">
          <cell r="V36">
            <v>0.01</v>
          </cell>
          <cell r="W36">
            <v>-1.1624260463385499E-6</v>
          </cell>
          <cell r="X36">
            <v>1.3512343132062727E-10</v>
          </cell>
          <cell r="Y36">
            <v>-1.5707099603773534E-14</v>
          </cell>
        </row>
        <row r="37">
          <cell r="V37">
            <v>0</v>
          </cell>
          <cell r="W37">
            <v>0.01</v>
          </cell>
          <cell r="X37">
            <v>-1.1624260463385499E-6</v>
          </cell>
          <cell r="Y37">
            <v>1.3512343132062727E-10</v>
          </cell>
        </row>
        <row r="38">
          <cell r="V38">
            <v>0</v>
          </cell>
          <cell r="W38">
            <v>0</v>
          </cell>
          <cell r="X38">
            <v>0.01</v>
          </cell>
          <cell r="Y38">
            <v>-1.1624260463385499E-6</v>
          </cell>
        </row>
        <row r="39">
          <cell r="V39">
            <v>0</v>
          </cell>
          <cell r="W39">
            <v>0</v>
          </cell>
          <cell r="X39">
            <v>0</v>
          </cell>
          <cell r="Y39">
            <v>0.01</v>
          </cell>
        </row>
      </sheetData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C02E3-1D48-7B46-AC19-0688B0F2755B}">
  <sheetPr>
    <tabColor rgb="FFFFFF00"/>
  </sheetPr>
  <dimension ref="A1:AR58"/>
  <sheetViews>
    <sheetView tabSelected="1" zoomScale="80" workbookViewId="0">
      <selection activeCell="E15" sqref="E15"/>
    </sheetView>
  </sheetViews>
  <sheetFormatPr baseColWidth="10" defaultColWidth="11" defaultRowHeight="15" x14ac:dyDescent="0.2"/>
  <cols>
    <col min="2" max="2" width="11.83203125" bestFit="1" customWidth="1"/>
    <col min="3" max="3" width="11" bestFit="1" customWidth="1"/>
    <col min="4" max="4" width="11.83203125" bestFit="1" customWidth="1"/>
    <col min="5" max="6" width="11" bestFit="1" customWidth="1"/>
    <col min="9" max="10" width="11" bestFit="1" customWidth="1"/>
    <col min="11" max="11" width="13.6640625" bestFit="1" customWidth="1"/>
    <col min="12" max="12" width="14.6640625" bestFit="1" customWidth="1"/>
    <col min="13" max="13" width="11" bestFit="1" customWidth="1"/>
    <col min="14" max="14" width="23" customWidth="1"/>
    <col min="15" max="15" width="11" bestFit="1" customWidth="1"/>
    <col min="17" max="17" width="11.5" bestFit="1" customWidth="1"/>
    <col min="18" max="21" width="12.1640625" bestFit="1" customWidth="1"/>
    <col min="25" max="25" width="12" bestFit="1" customWidth="1"/>
    <col min="27" max="28" width="11" bestFit="1" customWidth="1"/>
  </cols>
  <sheetData>
    <row r="1" spans="1:32" x14ac:dyDescent="0.2">
      <c r="A1" s="101"/>
    </row>
    <row r="3" spans="1:32" x14ac:dyDescent="0.2">
      <c r="O3" s="112" t="s">
        <v>145</v>
      </c>
    </row>
    <row r="4" spans="1:32" ht="16" thickBot="1" x14ac:dyDescent="0.25">
      <c r="A4" s="112" t="s">
        <v>143</v>
      </c>
      <c r="B4" s="112" t="s">
        <v>141</v>
      </c>
      <c r="C4" s="112"/>
      <c r="D4" s="112"/>
      <c r="E4" s="112"/>
      <c r="F4" s="112"/>
      <c r="H4" s="112" t="s">
        <v>144</v>
      </c>
      <c r="I4" s="112" t="s">
        <v>142</v>
      </c>
      <c r="J4" s="112"/>
      <c r="K4" s="112"/>
      <c r="L4" s="112"/>
      <c r="M4" s="112"/>
      <c r="O4" s="112" t="s">
        <v>146</v>
      </c>
      <c r="R4" s="101"/>
    </row>
    <row r="5" spans="1:32" ht="16" thickBot="1" x14ac:dyDescent="0.25">
      <c r="A5" s="113" t="str">
        <f>'Q9_oxidized tail only'!BF32</f>
        <v>Oxidized</v>
      </c>
      <c r="B5" s="113" t="str">
        <f>'Q9_oxidized tail only'!BG32</f>
        <v>M1_T</v>
      </c>
      <c r="C5" s="113" t="str">
        <f>'Q9_oxidized tail only'!BH32</f>
        <v>M2_TT</v>
      </c>
      <c r="D5" s="113" t="str">
        <f>'Q9_oxidized tail only'!BI32</f>
        <v>M3_TTT</v>
      </c>
      <c r="E5" s="113" t="str">
        <f>'Q9_oxidized tail only'!BJ32</f>
        <v>M4_TTTT</v>
      </c>
      <c r="F5" s="113" t="s">
        <v>140</v>
      </c>
      <c r="H5" s="114" t="str">
        <f>'Q9_oxidized Head only'!BF15</f>
        <v>Oxidized</v>
      </c>
      <c r="I5" s="114" t="str">
        <f>'Q9_oxidized Head only'!BG15</f>
        <v>M1_H</v>
      </c>
      <c r="J5" s="114" t="str">
        <f>'Q9_oxidized Head only'!BH15</f>
        <v>M2_HH</v>
      </c>
      <c r="K5" s="114"/>
      <c r="L5" s="114"/>
      <c r="M5" s="114" t="str">
        <f>'Q9_oxidized Head only'!BK15</f>
        <v>Total Enrichment</v>
      </c>
      <c r="N5" s="91"/>
      <c r="O5" s="112" t="str">
        <f>'Q9_oxidized tail only'!BS32</f>
        <v>Percent New/48h</v>
      </c>
      <c r="Q5" t="s">
        <v>153</v>
      </c>
      <c r="R5" s="92"/>
      <c r="S5" s="93"/>
      <c r="T5" s="93"/>
      <c r="U5" s="93"/>
      <c r="V5" s="93"/>
      <c r="W5" s="94"/>
      <c r="Z5" t="s">
        <v>98</v>
      </c>
      <c r="AA5" t="s">
        <v>101</v>
      </c>
    </row>
    <row r="6" spans="1:32" ht="16" thickBot="1" x14ac:dyDescent="0.25">
      <c r="A6" s="113" t="str">
        <f>'Q9_oxidized tail only'!BF33</f>
        <v>Lean 1N</v>
      </c>
      <c r="B6" s="113">
        <f>'Q9_oxidized tail only'!BG33</f>
        <v>8.5856955798292329</v>
      </c>
      <c r="C6" s="113">
        <f>'Q9_oxidized tail only'!BH33</f>
        <v>1.5148020185303086</v>
      </c>
      <c r="D6" s="113">
        <f>'Q9_oxidized tail only'!BI33</f>
        <v>1.0532430107247015</v>
      </c>
      <c r="E6" s="113">
        <f>'Q9_oxidized tail only'!BJ33</f>
        <v>0.77768335360639018</v>
      </c>
      <c r="F6" s="113">
        <f>SUM(B6:E6)</f>
        <v>11.931423962690634</v>
      </c>
      <c r="H6" s="114" t="str">
        <f>'Q9_oxidized Head only'!BF16</f>
        <v>Lean 1N</v>
      </c>
      <c r="I6" s="114">
        <f>'Q9_oxidized Head only'!BG16</f>
        <v>2.1376861962918543</v>
      </c>
      <c r="J6" s="114">
        <f>'Q9_oxidized Head only'!BH16</f>
        <v>4.3248914337608579E-2</v>
      </c>
      <c r="K6" s="114"/>
      <c r="L6" s="114"/>
      <c r="M6" s="114">
        <f>'Q9_oxidized Head only'!BK16</f>
        <v>2.2616420990825512</v>
      </c>
      <c r="O6" s="112">
        <f>'Q9_oxidized tail only'!BS33</f>
        <v>13.177404460945164</v>
      </c>
      <c r="Q6">
        <f>0.45*O6</f>
        <v>5.9298320074253237</v>
      </c>
      <c r="R6" s="95"/>
      <c r="S6" s="96"/>
      <c r="T6" s="96"/>
      <c r="U6" s="96"/>
      <c r="V6" s="96"/>
      <c r="W6" s="97"/>
      <c r="Z6" t="s">
        <v>4</v>
      </c>
      <c r="AA6">
        <v>3.3409675895437498</v>
      </c>
      <c r="AB6">
        <v>2.8129842262397631</v>
      </c>
      <c r="AC6">
        <v>2.083137813655819</v>
      </c>
      <c r="AD6">
        <v>1.3482344378877378</v>
      </c>
      <c r="AE6">
        <v>2.0737118683902009</v>
      </c>
      <c r="AF6">
        <v>1.7631513216265358</v>
      </c>
    </row>
    <row r="7" spans="1:32" ht="16" thickBot="1" x14ac:dyDescent="0.25">
      <c r="A7" s="113" t="str">
        <f>'Q9_oxidized tail only'!BF34</f>
        <v>Lean 1L</v>
      </c>
      <c r="B7" s="113">
        <f>'Q9_oxidized tail only'!BG34</f>
        <v>6.2588475623388664</v>
      </c>
      <c r="C7" s="113">
        <f>'Q9_oxidized tail only'!BH34</f>
        <v>3.8030932477793726</v>
      </c>
      <c r="D7" s="113">
        <f>'Q9_oxidized tail only'!BI34</f>
        <v>1.6531726185481637</v>
      </c>
      <c r="E7" s="113">
        <f>'Q9_oxidized tail only'!BJ34</f>
        <v>0.85156455788496022</v>
      </c>
      <c r="F7" s="113">
        <f t="shared" ref="F7:F11" si="0">SUM(B7:E7)</f>
        <v>12.566677986551362</v>
      </c>
      <c r="H7" s="114" t="str">
        <f>'Q9_oxidized Head only'!BF17</f>
        <v>Lean 1L</v>
      </c>
      <c r="I7" s="114">
        <f>'Q9_oxidized Head only'!BG17</f>
        <v>0.90195544422724538</v>
      </c>
      <c r="J7" s="114">
        <f>'Q9_oxidized Head only'!BH17</f>
        <v>0.25004279921636624</v>
      </c>
      <c r="K7" s="114"/>
      <c r="L7" s="114"/>
      <c r="M7" s="114">
        <f>'Q9_oxidized Head only'!BK17</f>
        <v>1.558494570057898</v>
      </c>
      <c r="O7" s="112">
        <f>'Q9_oxidized tail only'!BS34</f>
        <v>15.690993484425691</v>
      </c>
      <c r="Q7">
        <f t="shared" ref="Q7:Q11" si="1">0.45*O7</f>
        <v>7.0609470679915614</v>
      </c>
      <c r="R7" s="95"/>
      <c r="S7" s="96"/>
      <c r="T7" s="96"/>
      <c r="U7" s="96"/>
      <c r="V7" s="96"/>
      <c r="W7" s="97"/>
      <c r="Z7" t="s">
        <v>6</v>
      </c>
      <c r="AA7">
        <v>2.9112668793595975</v>
      </c>
      <c r="AB7">
        <v>3.6798301100457067</v>
      </c>
      <c r="AC7">
        <v>2.9155065407620819</v>
      </c>
      <c r="AD7">
        <v>2.5635252406658555</v>
      </c>
      <c r="AE7">
        <v>3.2271841944319437</v>
      </c>
      <c r="AF7">
        <v>2.0973423803574147</v>
      </c>
    </row>
    <row r="8" spans="1:32" ht="16" thickBot="1" x14ac:dyDescent="0.25">
      <c r="A8" s="113" t="str">
        <f>'Q9_oxidized tail only'!BF35</f>
        <v>Lean 1R</v>
      </c>
      <c r="B8" s="113">
        <f>'Q9_oxidized tail only'!BG35</f>
        <v>6.1150071141273434</v>
      </c>
      <c r="C8" s="113">
        <f>'Q9_oxidized tail only'!BH35</f>
        <v>3.4526032364832151</v>
      </c>
      <c r="D8" s="113">
        <f>'Q9_oxidized tail only'!BI35</f>
        <v>2.3563942609152724</v>
      </c>
      <c r="E8" s="113">
        <f>'Q9_oxidized tail only'!BJ35</f>
        <v>1.2718986017831513</v>
      </c>
      <c r="F8" s="113">
        <f t="shared" si="0"/>
        <v>13.195903213308982</v>
      </c>
      <c r="H8" s="114" t="str">
        <f>'Q9_oxidized Head only'!BF18</f>
        <v>Lean 1R</v>
      </c>
      <c r="I8" s="114">
        <f>'Q9_oxidized Head only'!BG18</f>
        <v>1.3242160440814841</v>
      </c>
      <c r="J8" s="114">
        <f>'Q9_oxidized Head only'!BH18</f>
        <v>0.15419892157882217</v>
      </c>
      <c r="K8" s="114"/>
      <c r="L8" s="114"/>
      <c r="M8" s="114">
        <f>'Q9_oxidized Head only'!BK18</f>
        <v>1.7344799838181466</v>
      </c>
      <c r="O8" s="112">
        <f>'Q9_oxidized tail only'!BS35</f>
        <v>15.251178404282994</v>
      </c>
      <c r="Q8">
        <f t="shared" si="1"/>
        <v>6.8630302819273474</v>
      </c>
      <c r="R8" s="95"/>
      <c r="S8" s="96"/>
      <c r="T8" s="96"/>
      <c r="U8" s="96"/>
      <c r="V8" s="96"/>
      <c r="W8" s="97"/>
      <c r="Z8" t="s">
        <v>9</v>
      </c>
      <c r="AA8">
        <v>1.3313975728346141</v>
      </c>
      <c r="AB8">
        <v>1.9320025711922622</v>
      </c>
      <c r="AC8">
        <v>1.8937393023159685</v>
      </c>
      <c r="AD8">
        <v>1.4371729235752184</v>
      </c>
      <c r="AE8">
        <v>1.8338450516324871</v>
      </c>
      <c r="AF8">
        <v>1.4403573916801813</v>
      </c>
    </row>
    <row r="9" spans="1:32" ht="16" thickBot="1" x14ac:dyDescent="0.25">
      <c r="A9" s="113" t="str">
        <f>'Q9_oxidized tail only'!BF36</f>
        <v>Lean 2LR</v>
      </c>
      <c r="B9" s="113">
        <f>'Q9_oxidized tail only'!BG36</f>
        <v>2.3431503258323634</v>
      </c>
      <c r="C9" s="113">
        <f>'Q9_oxidized tail only'!BH36</f>
        <v>4.202334177483027</v>
      </c>
      <c r="D9" s="113">
        <f>'Q9_oxidized tail only'!BI36</f>
        <v>0.83161542928451915</v>
      </c>
      <c r="E9" s="113">
        <f>'Q9_oxidized tail only'!BJ36</f>
        <v>1.2400373599378063</v>
      </c>
      <c r="F9" s="113">
        <f t="shared" si="0"/>
        <v>8.6171372925377163</v>
      </c>
      <c r="H9" s="114" t="str">
        <f>'Q9_oxidized Head only'!BF19</f>
        <v>Lean 2LR</v>
      </c>
      <c r="I9" s="114">
        <f>'Q9_oxidized Head only'!BG19</f>
        <v>1.0189025970073198</v>
      </c>
      <c r="J9" s="114">
        <f>'Q9_oxidized Head only'!BH19</f>
        <v>0.27151323629706797</v>
      </c>
      <c r="K9" s="114"/>
      <c r="L9" s="114"/>
      <c r="M9" s="114">
        <f>'Q9_oxidized Head only'!BK19</f>
        <v>1.6028442271682455</v>
      </c>
      <c r="O9" s="112">
        <f>'Q9_oxidized tail only'!BS36</f>
        <v>11.653395210706108</v>
      </c>
      <c r="Q9">
        <f t="shared" si="1"/>
        <v>5.2440278448177491</v>
      </c>
      <c r="R9" s="95"/>
      <c r="S9" s="96"/>
      <c r="T9" s="96"/>
      <c r="U9" s="96"/>
      <c r="V9" s="96"/>
      <c r="W9" s="97"/>
      <c r="Z9" t="s">
        <v>13</v>
      </c>
      <c r="AA9">
        <v>0.74352946496178096</v>
      </c>
      <c r="AB9">
        <v>1.0139011605477004</v>
      </c>
      <c r="AC9">
        <v>1.1392897263922954</v>
      </c>
      <c r="AD9">
        <v>0.86932031890982064</v>
      </c>
      <c r="AE9">
        <v>1.0155371717948309</v>
      </c>
      <c r="AF9">
        <v>0.6884950645670298</v>
      </c>
    </row>
    <row r="10" spans="1:32" ht="16" thickBot="1" x14ac:dyDescent="0.25">
      <c r="A10" s="113" t="str">
        <f>'Q9_oxidized tail only'!BF37</f>
        <v>Lean 2RR</v>
      </c>
      <c r="B10" s="113">
        <f>'Q9_oxidized tail only'!BG37</f>
        <v>3.6330098780805127</v>
      </c>
      <c r="C10" s="113">
        <f>'Q9_oxidized tail only'!BH37</f>
        <v>3.7192933591229882</v>
      </c>
      <c r="D10" s="113">
        <f>'Q9_oxidized tail only'!BI37</f>
        <v>1.306571809497914</v>
      </c>
      <c r="E10" s="113">
        <f>'Q9_oxidized tail only'!BJ37</f>
        <v>1.1553261335915492</v>
      </c>
      <c r="F10" s="113">
        <f t="shared" si="0"/>
        <v>9.8142011802929634</v>
      </c>
      <c r="H10" s="114" t="str">
        <f>'Q9_oxidized Head only'!BF20</f>
        <v>Lean 2RR</v>
      </c>
      <c r="I10" s="114">
        <f>'Q9_oxidized Head only'!BG20</f>
        <v>0.72630119716076769</v>
      </c>
      <c r="J10" s="114">
        <f>'Q9_oxidized Head only'!BH20</f>
        <v>0.21341638402144519</v>
      </c>
      <c r="K10" s="114"/>
      <c r="L10" s="114"/>
      <c r="M10" s="114">
        <f>'Q9_oxidized Head only'!BK20</f>
        <v>1.2331984426857496</v>
      </c>
      <c r="O10" s="112">
        <f>'Q9_oxidized tail only'!BS37</f>
        <v>13.870491650207265</v>
      </c>
      <c r="Q10">
        <f t="shared" si="1"/>
        <v>6.2417212425932691</v>
      </c>
      <c r="R10" s="95"/>
      <c r="S10" s="96"/>
      <c r="T10" s="96"/>
      <c r="U10" s="96"/>
      <c r="V10" s="96"/>
      <c r="W10" s="97"/>
      <c r="Z10" t="s">
        <v>8</v>
      </c>
      <c r="AA10">
        <v>0.25571445974571461</v>
      </c>
      <c r="AB10">
        <v>0.3542303068402366</v>
      </c>
      <c r="AC10">
        <v>0.20117601217517145</v>
      </c>
      <c r="AD10">
        <v>0.18382746076324799</v>
      </c>
      <c r="AE10">
        <v>0.26461125411956105</v>
      </c>
      <c r="AF10">
        <v>0.22426238907849311</v>
      </c>
    </row>
    <row r="11" spans="1:32" ht="16" thickBot="1" x14ac:dyDescent="0.25">
      <c r="A11" s="113" t="str">
        <f>'Q9_oxidized tail only'!BF38</f>
        <v>Lean 2LL</v>
      </c>
      <c r="B11" s="113">
        <f>'Q9_oxidized tail only'!BG38</f>
        <v>4.40305123534361</v>
      </c>
      <c r="C11" s="113">
        <f>'Q9_oxidized tail only'!BH38</f>
        <v>1.7698697711930085</v>
      </c>
      <c r="D11" s="113">
        <f>'Q9_oxidized tail only'!BI38</f>
        <v>1.9782900744457099</v>
      </c>
      <c r="E11" s="113">
        <f>'Q9_oxidized tail only'!BJ38</f>
        <v>0.37231325388831449</v>
      </c>
      <c r="F11" s="113">
        <f t="shared" si="0"/>
        <v>8.5235243348706433</v>
      </c>
      <c r="H11" s="114" t="str">
        <f>'Q9_oxidized Head only'!BF21</f>
        <v>Lean 2LL</v>
      </c>
      <c r="I11" s="114">
        <f>'Q9_oxidized Head only'!BG21</f>
        <v>0.88839307756050545</v>
      </c>
      <c r="J11" s="114">
        <f>'Q9_oxidized Head only'!BH21</f>
        <v>0.15593886223360659</v>
      </c>
      <c r="K11" s="114"/>
      <c r="L11" s="114"/>
      <c r="M11" s="114">
        <f>'Q9_oxidized Head only'!BK21</f>
        <v>1.4485930643196596</v>
      </c>
      <c r="O11" s="112">
        <f>'Q9_oxidized tail only'!BS38</f>
        <v>10.160930396412729</v>
      </c>
      <c r="Q11">
        <f t="shared" si="1"/>
        <v>4.5724186783857279</v>
      </c>
      <c r="R11" s="95"/>
      <c r="S11" s="96">
        <f>AVERAGE(Q6:Q11)</f>
        <v>5.9853295205234964</v>
      </c>
      <c r="T11" s="96"/>
      <c r="U11" s="96"/>
      <c r="V11" s="96"/>
      <c r="W11" s="97"/>
    </row>
    <row r="12" spans="1:32" ht="16" thickBot="1" x14ac:dyDescent="0.25">
      <c r="A12" s="113"/>
      <c r="B12" s="113"/>
      <c r="C12" s="113"/>
      <c r="D12" s="113"/>
      <c r="E12" s="113"/>
      <c r="F12" s="113"/>
      <c r="H12" s="114"/>
      <c r="I12" s="114"/>
      <c r="J12" s="114"/>
      <c r="K12" s="114"/>
      <c r="L12" s="114"/>
      <c r="M12" s="114"/>
      <c r="O12" s="112"/>
      <c r="R12" s="95"/>
      <c r="S12" s="96">
        <f>AVERAGE(Q13:Q18)</f>
        <v>1.1262641881110771</v>
      </c>
      <c r="T12" s="96"/>
      <c r="U12" s="96"/>
      <c r="V12" s="96"/>
      <c r="W12" s="97"/>
      <c r="Z12" t="s">
        <v>98</v>
      </c>
      <c r="AA12" t="s">
        <v>102</v>
      </c>
    </row>
    <row r="13" spans="1:32" ht="16" thickBot="1" x14ac:dyDescent="0.25">
      <c r="A13" s="113" t="str">
        <f>'Q9_oxidized tail only'!BF41</f>
        <v>Obese 3L</v>
      </c>
      <c r="B13" s="113">
        <f>'Q9_oxidized tail only'!BG41</f>
        <v>1.7159311966185233</v>
      </c>
      <c r="C13" s="113">
        <f>'Q9_oxidized tail only'!BH41</f>
        <v>0.22117819503043912</v>
      </c>
      <c r="D13" s="113">
        <f>'Q9_oxidized tail only'!BI41</f>
        <v>1.2201613985061002</v>
      </c>
      <c r="E13" s="113">
        <f>'Q9_oxidized tail only'!BJ41</f>
        <v>0.51299665192438026</v>
      </c>
      <c r="F13" s="113">
        <f t="shared" ref="F13:F18" si="2">SUM(B13:E13)</f>
        <v>3.6702674420794432</v>
      </c>
      <c r="H13" s="114" t="str">
        <f>'Q9_oxidized Head only'!BF23</f>
        <v>Obese 3L</v>
      </c>
      <c r="I13" s="114">
        <f>'Q9_oxidized Head only'!BG23</f>
        <v>0.27873375538672623</v>
      </c>
      <c r="J13" s="114">
        <f>'Q9_oxidized Head only'!BH23</f>
        <v>5.5545864496643507E-4</v>
      </c>
      <c r="K13" s="114"/>
      <c r="L13" s="114"/>
      <c r="M13" s="114">
        <f>'Q9_oxidized Head only'!BK23</f>
        <v>0.17447001063216189</v>
      </c>
      <c r="O13" s="112">
        <f>'Q9_oxidized tail only'!BS41</f>
        <v>3.2202641705240094</v>
      </c>
      <c r="Q13">
        <f>0.2851*O13</f>
        <v>0.91809731501639513</v>
      </c>
      <c r="R13" s="95"/>
      <c r="S13" s="96"/>
      <c r="T13" s="96"/>
      <c r="U13" s="96"/>
      <c r="V13" s="96"/>
      <c r="W13" s="97"/>
      <c r="Z13" t="s">
        <v>4</v>
      </c>
      <c r="AA13">
        <v>0.3418236055515429</v>
      </c>
      <c r="AB13">
        <v>9.2243888501714111E-2</v>
      </c>
      <c r="AC13">
        <v>0.53274990951051904</v>
      </c>
      <c r="AD13">
        <v>0.64048399636826248</v>
      </c>
      <c r="AE13">
        <v>0</v>
      </c>
      <c r="AF13">
        <v>9.5051252000483394E-2</v>
      </c>
    </row>
    <row r="14" spans="1:32" ht="16" thickBot="1" x14ac:dyDescent="0.25">
      <c r="A14" s="113" t="str">
        <f>'Q9_oxidized tail only'!BF42</f>
        <v>Obese 3R</v>
      </c>
      <c r="B14" s="113">
        <f>'Q9_oxidized tail only'!BG42</f>
        <v>-0.46819477799534531</v>
      </c>
      <c r="C14" s="113">
        <f>'Q9_oxidized tail only'!BH42</f>
        <v>2.4224276209826971</v>
      </c>
      <c r="D14" s="113">
        <f>'Q9_oxidized tail only'!BI42</f>
        <v>0.5069086009011845</v>
      </c>
      <c r="E14" s="113">
        <f>'Q9_oxidized tail only'!BJ42</f>
        <v>0.85279923795689405</v>
      </c>
      <c r="F14" s="113">
        <f t="shared" si="2"/>
        <v>3.3139406818454304</v>
      </c>
      <c r="H14" s="114" t="str">
        <f>'Q9_oxidized Head only'!BF24</f>
        <v>Obese 3R</v>
      </c>
      <c r="I14" s="114">
        <f>'Q9_oxidized Head only'!BG24</f>
        <v>-1.9061528652069237E-2</v>
      </c>
      <c r="J14" s="114">
        <f>'Q9_oxidized Head only'!BH24</f>
        <v>2.7367184608260622E-3</v>
      </c>
      <c r="K14" s="114"/>
      <c r="L14" s="114"/>
      <c r="M14" s="114">
        <f>'Q9_oxidized Head only'!BK24</f>
        <v>-0.10834521755698458</v>
      </c>
      <c r="O14" s="112">
        <f>'Q9_oxidized tail only'!BS42</f>
        <v>3.8567566580384849</v>
      </c>
      <c r="Q14">
        <f t="shared" ref="Q14:Q18" si="3">0.2851*O14</f>
        <v>1.099561323206772</v>
      </c>
      <c r="R14" s="95"/>
      <c r="S14" s="96">
        <f>S11/S12</f>
        <v>5.3143210835477595</v>
      </c>
      <c r="T14" s="96"/>
      <c r="U14" s="96"/>
      <c r="V14" s="96"/>
      <c r="W14" s="97"/>
      <c r="Z14" t="s">
        <v>6</v>
      </c>
      <c r="AA14">
        <v>0.39539090549300421</v>
      </c>
      <c r="AB14">
        <v>0.56172174434879907</v>
      </c>
      <c r="AC14">
        <v>0.97002724193975287</v>
      </c>
      <c r="AD14">
        <v>0.74310230955547496</v>
      </c>
      <c r="AE14">
        <v>0.40583435434014703</v>
      </c>
      <c r="AF14">
        <v>0.65576506479202235</v>
      </c>
    </row>
    <row r="15" spans="1:32" ht="16" thickBot="1" x14ac:dyDescent="0.25">
      <c r="A15" s="113" t="str">
        <f>'Q9_oxidized tail only'!BF43</f>
        <v>Obese 3N</v>
      </c>
      <c r="B15" s="113">
        <f>'Q9_oxidized tail only'!BG43</f>
        <v>2.4654580399415491</v>
      </c>
      <c r="C15" s="113">
        <f>'Q9_oxidized tail only'!BH43</f>
        <v>2.8247491669456761</v>
      </c>
      <c r="D15" s="113">
        <f>'Q9_oxidized tail only'!BI43</f>
        <v>0.67324729132010286</v>
      </c>
      <c r="E15" s="113">
        <f>'Q9_oxidized tail only'!BJ43</f>
        <v>0.24298989455572301</v>
      </c>
      <c r="F15" s="113">
        <f t="shared" si="2"/>
        <v>6.2064443927630517</v>
      </c>
      <c r="H15" s="114" t="str">
        <f>'Q9_oxidized Head only'!BF25</f>
        <v>Obese 3N</v>
      </c>
      <c r="I15" s="114">
        <f>'Q9_oxidized Head only'!BG25</f>
        <v>1.1085746306402475</v>
      </c>
      <c r="J15" s="114">
        <f>'Q9_oxidized Head only'!BH25</f>
        <v>-0.35948068206875627</v>
      </c>
      <c r="K15" s="114"/>
      <c r="L15" s="114"/>
      <c r="M15" s="114">
        <f>'Q9_oxidized Head only'!BK25</f>
        <v>0.37169487503835374</v>
      </c>
      <c r="O15" s="112">
        <f>'Q9_oxidized tail only'!BS43</f>
        <v>4.8628735527607834</v>
      </c>
      <c r="Q15">
        <f t="shared" si="3"/>
        <v>1.3864052498920993</v>
      </c>
      <c r="R15" s="95"/>
      <c r="S15" s="96"/>
      <c r="T15" s="96"/>
      <c r="U15" s="96"/>
      <c r="V15" s="96"/>
      <c r="W15" s="97"/>
      <c r="Z15" t="s">
        <v>9</v>
      </c>
      <c r="AA15">
        <v>0.44231656577642242</v>
      </c>
      <c r="AB15">
        <v>0.44663784498976378</v>
      </c>
      <c r="AC15">
        <v>0.66565765393783161</v>
      </c>
      <c r="AD15">
        <v>0.57986134932058619</v>
      </c>
      <c r="AE15">
        <v>0.33695177826638456</v>
      </c>
      <c r="AF15">
        <v>0.47250207487585061</v>
      </c>
    </row>
    <row r="16" spans="1:32" ht="16" thickBot="1" x14ac:dyDescent="0.25">
      <c r="A16" s="113" t="str">
        <f>'Q9_oxidized tail only'!BF44</f>
        <v>Obese 4LR</v>
      </c>
      <c r="B16" s="113">
        <f>'Q9_oxidized tail only'!BG44</f>
        <v>3.5472628144112583</v>
      </c>
      <c r="C16" s="113">
        <f>'Q9_oxidized tail only'!BH44</f>
        <v>0.98592089493127133</v>
      </c>
      <c r="D16" s="113">
        <f>'Q9_oxidized tail only'!BI44</f>
        <v>1.1306228947253634</v>
      </c>
      <c r="E16" s="113">
        <f>'Q9_oxidized tail only'!BJ44</f>
        <v>0.72256532432690057</v>
      </c>
      <c r="F16" s="113">
        <f t="shared" si="2"/>
        <v>6.3863719283947944</v>
      </c>
      <c r="H16" s="114" t="str">
        <f>'Q9_oxidized Head only'!BF26</f>
        <v>Obese 4LR</v>
      </c>
      <c r="I16" s="114">
        <f>'Q9_oxidized Head only'!BG26</f>
        <v>0.64091876026511529</v>
      </c>
      <c r="J16" s="114">
        <f>'Q9_oxidized Head only'!BH26</f>
        <v>-0.3598842822038586</v>
      </c>
      <c r="K16" s="114"/>
      <c r="L16" s="114"/>
      <c r="M16" s="114">
        <f>'Q9_oxidized Head only'!BK26</f>
        <v>-7.8828334459131177E-2</v>
      </c>
      <c r="O16" s="112">
        <f>'Q9_oxidized tail only'!BS44</f>
        <v>5.0297617904056606</v>
      </c>
      <c r="Q16">
        <f t="shared" si="3"/>
        <v>1.4339850864446539</v>
      </c>
      <c r="R16" s="95"/>
      <c r="S16" s="96"/>
      <c r="T16" s="96"/>
      <c r="U16" s="96"/>
      <c r="V16" s="96"/>
      <c r="W16" s="97"/>
      <c r="Z16" t="s">
        <v>13</v>
      </c>
      <c r="AA16">
        <v>0.36375026545442768</v>
      </c>
      <c r="AB16">
        <v>0.40000718577157102</v>
      </c>
      <c r="AC16">
        <v>0.35295106636377649</v>
      </c>
      <c r="AD16">
        <v>0.42336390872253027</v>
      </c>
      <c r="AE16">
        <v>0.15646006522175895</v>
      </c>
      <c r="AF16">
        <v>0.11666047999853116</v>
      </c>
    </row>
    <row r="17" spans="1:44" ht="16" thickBot="1" x14ac:dyDescent="0.25">
      <c r="A17" s="113" t="str">
        <f>'Q9_oxidized tail only'!BF45</f>
        <v>Obese 4RR</v>
      </c>
      <c r="B17" s="113">
        <f>'Q9_oxidized tail only'!BG45</f>
        <v>0.15536795297434403</v>
      </c>
      <c r="C17" s="113">
        <f>'Q9_oxidized tail only'!BH45</f>
        <v>1.9787066479885824</v>
      </c>
      <c r="D17" s="113">
        <f>'Q9_oxidized tail only'!BI45</f>
        <v>0.38683297221497037</v>
      </c>
      <c r="E17" s="113">
        <f>'Q9_oxidized tail only'!BJ45</f>
        <v>0.65920063065299084</v>
      </c>
      <c r="F17" s="113">
        <f t="shared" si="2"/>
        <v>3.1801082038308879</v>
      </c>
      <c r="H17" s="114" t="str">
        <f>'Q9_oxidized Head only'!BF27</f>
        <v>Obese 4RR</v>
      </c>
      <c r="I17" s="114">
        <f>'Q9_oxidized Head only'!BG27</f>
        <v>0.18006374884836507</v>
      </c>
      <c r="J17" s="114">
        <f>'Q9_oxidized Head only'!BH27</f>
        <v>0.16529420685420299</v>
      </c>
      <c r="K17" s="114"/>
      <c r="L17" s="114"/>
      <c r="M17" s="114">
        <f>'Q9_oxidized Head only'!BK27</f>
        <v>0.35456027066723256</v>
      </c>
      <c r="O17" s="112">
        <f>'Q9_oxidized tail only'!BS45</f>
        <v>2.8691634051617303</v>
      </c>
      <c r="Q17">
        <f t="shared" si="3"/>
        <v>0.81799848681160936</v>
      </c>
      <c r="R17" s="95"/>
      <c r="S17" s="96"/>
      <c r="T17" s="96"/>
      <c r="U17" s="96"/>
      <c r="V17" s="96"/>
      <c r="W17" s="97"/>
      <c r="Z17" t="s">
        <v>8</v>
      </c>
      <c r="AA17">
        <v>5.8043985709679669E-2</v>
      </c>
      <c r="AB17">
        <v>5.3302910293888645E-2</v>
      </c>
      <c r="AC17">
        <v>1.8519344855273474E-2</v>
      </c>
      <c r="AD17">
        <v>1.4721604562216391E-2</v>
      </c>
      <c r="AE17">
        <v>1.8417509560301373E-2</v>
      </c>
      <c r="AF17">
        <v>4.0692068638198894E-2</v>
      </c>
    </row>
    <row r="18" spans="1:44" ht="16" thickBot="1" x14ac:dyDescent="0.25">
      <c r="A18" s="113" t="str">
        <f>'Q9_oxidized tail only'!BF46</f>
        <v>Obese 4LL</v>
      </c>
      <c r="B18" s="113">
        <f>'Q9_oxidized tail only'!BG46</f>
        <v>-1.1711674933859173</v>
      </c>
      <c r="C18" s="113">
        <f>'Q9_oxidized tail only'!BH46</f>
        <v>3.0054802778033842</v>
      </c>
      <c r="D18" s="113">
        <f>'Q9_oxidized tail only'!BI46</f>
        <v>3.1321334471090333E-2</v>
      </c>
      <c r="E18" s="113">
        <f>'Q9_oxidized tail only'!BJ46</f>
        <v>1.1013395927414582</v>
      </c>
      <c r="F18" s="113">
        <f t="shared" si="2"/>
        <v>2.9669737116300157</v>
      </c>
      <c r="H18" s="114" t="str">
        <f>'Q9_oxidized Head only'!BF28</f>
        <v>Obese 4LL</v>
      </c>
      <c r="I18" s="114">
        <f>'Q9_oxidized Head only'!BG28</f>
        <v>-0.61119882839622852</v>
      </c>
      <c r="J18" s="114">
        <f>'Q9_oxidized Head only'!BH28</f>
        <v>-9.0249482112027025E-3</v>
      </c>
      <c r="K18" s="114"/>
      <c r="L18" s="114"/>
      <c r="M18" s="114">
        <f>'Q9_oxidized Head only'!BK28</f>
        <v>-0.69757047833863461</v>
      </c>
      <c r="O18" s="112">
        <f>'Q9_oxidized tail only'!BS46</f>
        <v>3.863688766379985</v>
      </c>
      <c r="Q18">
        <f t="shared" si="3"/>
        <v>1.1015376672949337</v>
      </c>
      <c r="R18" s="98"/>
      <c r="S18" s="99"/>
      <c r="T18" s="99"/>
      <c r="U18" s="99"/>
      <c r="V18" s="99"/>
      <c r="W18" s="100"/>
    </row>
    <row r="19" spans="1:44" ht="16" thickBot="1" x14ac:dyDescent="0.25">
      <c r="A19" s="112"/>
      <c r="B19" s="112"/>
      <c r="C19" s="112"/>
      <c r="D19" s="112"/>
      <c r="E19" s="112"/>
      <c r="F19" s="112"/>
      <c r="H19" s="114"/>
      <c r="I19" s="112"/>
      <c r="J19" s="112"/>
      <c r="K19" s="112"/>
      <c r="L19" s="112"/>
      <c r="M19" s="112"/>
      <c r="O19" s="112"/>
    </row>
    <row r="20" spans="1:44" x14ac:dyDescent="0.2">
      <c r="A20" s="113"/>
      <c r="B20" s="113"/>
      <c r="C20" s="113"/>
      <c r="D20" s="113"/>
      <c r="E20" s="113"/>
      <c r="F20" s="113"/>
      <c r="H20" s="112"/>
      <c r="I20" s="112"/>
      <c r="J20" s="112"/>
      <c r="K20" s="112"/>
      <c r="L20" s="112"/>
      <c r="M20" s="112"/>
      <c r="O20" s="112"/>
    </row>
    <row r="21" spans="1:44" x14ac:dyDescent="0.2">
      <c r="A21" s="112" t="s">
        <v>103</v>
      </c>
      <c r="B21" s="112">
        <f>TTEST(B6:B11,B13:B18,2,2)</f>
        <v>5.1760854465553461E-3</v>
      </c>
      <c r="C21" s="112">
        <f>TTEST(C6:C11,C13:C18,2,2)</f>
        <v>9.9911032909039257E-2</v>
      </c>
      <c r="D21" s="112">
        <f>TTEST(D6:D11,D13:D18,2,2)</f>
        <v>1.5575971985203441E-2</v>
      </c>
      <c r="E21" s="112">
        <f>TTEST(E6:E11,E13:E18,2,2)</f>
        <v>0.18673069007289811</v>
      </c>
      <c r="F21" s="112">
        <f>TTEST(F6:F11,F13:F18,2,2)</f>
        <v>1.091201080073216E-4</v>
      </c>
      <c r="H21" s="112" t="s">
        <v>103</v>
      </c>
      <c r="I21" s="112">
        <f>TTEST(I6:I11,I13:I18,2,2)</f>
        <v>1.76214310258536E-2</v>
      </c>
      <c r="J21" s="112">
        <f>TTEST(J6:J11,J13:J18,2,2)</f>
        <v>1.5700582451204998E-2</v>
      </c>
      <c r="K21" s="112" t="e">
        <f>TTEST(K6:K11,K13:K18,2,2)</f>
        <v>#DIV/0!</v>
      </c>
      <c r="L21" s="112" t="e">
        <f>TTEST(L6:L11,L13:L18,2,2)</f>
        <v>#DIV/0!</v>
      </c>
      <c r="M21" s="112">
        <f>TTEST(M6:M11,M13:M18,2,2)</f>
        <v>1.9102686701670924E-5</v>
      </c>
      <c r="O21" s="112">
        <f>TTEST(O6:O11,O13:O18,2,2)</f>
        <v>1.5666488789035205E-6</v>
      </c>
    </row>
    <row r="25" spans="1:44" x14ac:dyDescent="0.2">
      <c r="A25" s="115" t="s">
        <v>150</v>
      </c>
      <c r="B25" s="115" t="s">
        <v>141</v>
      </c>
      <c r="C25" s="115"/>
      <c r="D25" s="115"/>
      <c r="E25" s="115"/>
      <c r="F25" s="115"/>
      <c r="O25" t="s">
        <v>151</v>
      </c>
    </row>
    <row r="26" spans="1:44" ht="16" thickBot="1" x14ac:dyDescent="0.25">
      <c r="A26" s="115" t="str">
        <f>'Q10_reduced Tail only'!BF15</f>
        <v>REDUCED</v>
      </c>
      <c r="B26" s="115" t="str">
        <f>'Q10_reduced Tail only'!BG15</f>
        <v>M1_T</v>
      </c>
      <c r="C26" s="115" t="str">
        <f>'Q10_reduced Tail only'!BH15</f>
        <v>M2_TT</v>
      </c>
      <c r="D26" s="115" t="str">
        <f>'Q10_reduced Tail only'!BI15</f>
        <v>M3_TTT</v>
      </c>
      <c r="E26" s="115"/>
      <c r="F26" s="115" t="str">
        <f>'Q10_reduced Tail only'!BK15</f>
        <v>Total Enrichment</v>
      </c>
      <c r="H26" s="115" t="str">
        <f>'Q10_reduced Head only'!BF15</f>
        <v>REDUCED</v>
      </c>
      <c r="I26" s="115" t="str">
        <f>'Q10_reduced Head only'!BG15</f>
        <v>M1_H</v>
      </c>
      <c r="J26" s="115" t="str">
        <f>'Q10_reduced Head only'!BH15</f>
        <v>M2_HH</v>
      </c>
      <c r="K26" s="115"/>
      <c r="L26" s="115"/>
      <c r="M26" s="115" t="str">
        <f>'Q10_reduced Head only'!BK15</f>
        <v>Total Enrichment</v>
      </c>
      <c r="O26" t="s">
        <v>152</v>
      </c>
    </row>
    <row r="27" spans="1:44" ht="16" thickBot="1" x14ac:dyDescent="0.25">
      <c r="A27" s="115" t="str">
        <f>'Q10_reduced Tail only'!BF16</f>
        <v>Lean 1N</v>
      </c>
      <c r="B27" s="115">
        <f>'Q10_reduced Tail only'!BG16</f>
        <v>2.5660663016191787</v>
      </c>
      <c r="C27" s="115">
        <f>'Q10_reduced Tail only'!BH16</f>
        <v>1.4974576239292712</v>
      </c>
      <c r="D27" s="115">
        <f>'Q10_reduced Tail only'!BI16</f>
        <v>2.6004263355095052</v>
      </c>
      <c r="E27" s="115"/>
      <c r="F27" s="115">
        <f>'Q10_reduced Tail only'!BK16</f>
        <v>13.362260556006238</v>
      </c>
      <c r="H27" s="115" t="str">
        <f>'Q10_reduced Head only'!BF16</f>
        <v>Lean 1N</v>
      </c>
      <c r="I27" s="115">
        <f>'Q10_reduced Head only'!BG16</f>
        <v>0.43137594455845174</v>
      </c>
      <c r="J27" s="115">
        <f>'Q10_reduced Head only'!BH16</f>
        <v>1.1706728722763902</v>
      </c>
      <c r="K27" s="115"/>
      <c r="L27" s="115"/>
      <c r="M27" s="115">
        <f>'Q10_reduced Head only'!BK16</f>
        <v>2.3952659253924007</v>
      </c>
      <c r="N27" s="102"/>
      <c r="O27" s="115">
        <f>'Q10_reduced Tail only'!BS33</f>
        <v>7.6469953989876727</v>
      </c>
      <c r="P27" s="102"/>
      <c r="Q27" s="94">
        <f>0.08*O27</f>
        <v>0.61175963191901384</v>
      </c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</row>
    <row r="28" spans="1:44" ht="16" thickBot="1" x14ac:dyDescent="0.25">
      <c r="A28" s="115" t="str">
        <f>'Q10_reduced Tail only'!BF17</f>
        <v>Lean 1L</v>
      </c>
      <c r="B28" s="115">
        <f>'Q10_reduced Tail only'!BG17</f>
        <v>3.7336576994124884</v>
      </c>
      <c r="C28" s="115">
        <f>'Q10_reduced Tail only'!BH17</f>
        <v>1.9585900849162026</v>
      </c>
      <c r="D28" s="115">
        <f>'Q10_reduced Tail only'!BI17</f>
        <v>3.2092257134998241</v>
      </c>
      <c r="E28" s="115"/>
      <c r="F28" s="115">
        <f>'Q10_reduced Tail only'!BK17</f>
        <v>17.278515009744368</v>
      </c>
      <c r="H28" s="115" t="str">
        <f>'Q10_reduced Head only'!BF17</f>
        <v>Lean 1L</v>
      </c>
      <c r="I28" s="115">
        <f>'Q10_reduced Head only'!BG17</f>
        <v>0.48552896699129866</v>
      </c>
      <c r="J28" s="115">
        <f>'Q10_reduced Head only'!BH17</f>
        <v>1.2423160222492975</v>
      </c>
      <c r="K28" s="115"/>
      <c r="L28" s="115"/>
      <c r="M28" s="115">
        <f>'Q10_reduced Head only'!BK17</f>
        <v>2.5694377871720655</v>
      </c>
      <c r="N28" s="103"/>
      <c r="O28" s="115">
        <f>'Q10_reduced Tail only'!BS34</f>
        <v>9.4730544294810102</v>
      </c>
      <c r="P28" s="103"/>
      <c r="Q28" s="94">
        <f t="shared" ref="Q28:Q32" si="4">0.08*O28</f>
        <v>0.75784435435848085</v>
      </c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</row>
    <row r="29" spans="1:44" ht="16" thickBot="1" x14ac:dyDescent="0.25">
      <c r="A29" s="115" t="str">
        <f>'Q10_reduced Tail only'!BF18</f>
        <v>Lean 1R</v>
      </c>
      <c r="B29" s="115">
        <f>'Q10_reduced Tail only'!BG18</f>
        <v>3.7941257949707228</v>
      </c>
      <c r="C29" s="115">
        <f>'Q10_reduced Tail only'!BH18</f>
        <v>2.7785369141410321</v>
      </c>
      <c r="D29" s="115">
        <f>'Q10_reduced Tail only'!BI18</f>
        <v>4.355753331316599</v>
      </c>
      <c r="E29" s="115"/>
      <c r="F29" s="115">
        <f>'Q10_reduced Tail only'!BK18</f>
        <v>22.418459617202586</v>
      </c>
      <c r="H29" s="115" t="str">
        <f>'Q10_reduced Head only'!BF18</f>
        <v>Lean 1R</v>
      </c>
      <c r="I29" s="115">
        <f>'Q10_reduced Head only'!BG18</f>
        <v>0.68707688682584855</v>
      </c>
      <c r="J29" s="115">
        <f>'Q10_reduced Head only'!BH18</f>
        <v>1.4205140588150849</v>
      </c>
      <c r="K29" s="115"/>
      <c r="L29" s="115"/>
      <c r="M29" s="115">
        <f>'Q10_reduced Head only'!BK18</f>
        <v>3.0691043635179951</v>
      </c>
      <c r="N29" s="106"/>
      <c r="O29" s="115">
        <f>'Q10_reduced Tail only'!BS35</f>
        <v>10.548575484452234</v>
      </c>
      <c r="P29" s="106"/>
      <c r="Q29" s="94">
        <f t="shared" si="4"/>
        <v>0.84388603875617874</v>
      </c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</row>
    <row r="30" spans="1:44" ht="16" thickBot="1" x14ac:dyDescent="0.25">
      <c r="A30" s="115" t="str">
        <f>'Q10_reduced Tail only'!BF19</f>
        <v>Lean 2LR</v>
      </c>
      <c r="B30" s="115">
        <f>'Q10_reduced Tail only'!BG19</f>
        <v>3.2945372430507587</v>
      </c>
      <c r="C30" s="115">
        <f>'Q10_reduced Tail only'!BH19</f>
        <v>2.1058234025672538</v>
      </c>
      <c r="D30" s="115">
        <f>'Q10_reduced Tail only'!BI19</f>
        <v>2.750291379114477</v>
      </c>
      <c r="E30" s="115"/>
      <c r="F30" s="115">
        <f>'Q10_reduced Tail only'!BK19</f>
        <v>15.757058185528697</v>
      </c>
      <c r="H30" s="115" t="str">
        <f>'Q10_reduced Head only'!BF19</f>
        <v>Lean 2LR</v>
      </c>
      <c r="I30" s="115">
        <f>'Q10_reduced Head only'!BG19</f>
        <v>1.0321912850165422</v>
      </c>
      <c r="J30" s="115">
        <f>'Q10_reduced Head only'!BH19</f>
        <v>1.0952180168571293</v>
      </c>
      <c r="K30" s="115"/>
      <c r="L30" s="115"/>
      <c r="M30" s="115">
        <f>'Q10_reduced Head only'!BK19</f>
        <v>2.8656990048217486</v>
      </c>
      <c r="N30" s="108"/>
      <c r="O30" s="115">
        <f>'Q10_reduced Tail only'!BS36</f>
        <v>7.8356952810896052</v>
      </c>
      <c r="P30" s="108"/>
      <c r="Q30" s="94">
        <f t="shared" si="4"/>
        <v>0.62685562248716842</v>
      </c>
    </row>
    <row r="31" spans="1:44" ht="16" thickBot="1" x14ac:dyDescent="0.25">
      <c r="A31" s="115" t="str">
        <f>'Q10_reduced Tail only'!BF20</f>
        <v>Lean 2RR</v>
      </c>
      <c r="B31" s="115">
        <f>'Q10_reduced Tail only'!BG20</f>
        <v>2.9239344938207346</v>
      </c>
      <c r="C31" s="115">
        <f>'Q10_reduced Tail only'!BH20</f>
        <v>3.1412184773449576</v>
      </c>
      <c r="D31" s="115">
        <f>'Q10_reduced Tail only'!BI20</f>
        <v>3.9237659902114634</v>
      </c>
      <c r="E31" s="115"/>
      <c r="F31" s="115">
        <f>'Q10_reduced Tail only'!BK20</f>
        <v>20.977669419145037</v>
      </c>
      <c r="H31" s="115" t="str">
        <f>'Q10_reduced Head only'!BF20</f>
        <v>Lean 2RR</v>
      </c>
      <c r="I31" s="115">
        <f>'Q10_reduced Head only'!BG20</f>
        <v>1.167629351655866</v>
      </c>
      <c r="J31" s="115">
        <f>'Q10_reduced Head only'!BH20</f>
        <v>1.1861557145787884</v>
      </c>
      <c r="K31" s="115"/>
      <c r="L31" s="115"/>
      <c r="M31" s="115">
        <f>'Q10_reduced Head only'!BK20</f>
        <v>3.1530754073202494</v>
      </c>
      <c r="N31" s="108"/>
      <c r="O31" s="115">
        <f>'Q10_reduced Tail only'!BS37</f>
        <v>11.523967386455261</v>
      </c>
      <c r="P31" s="108"/>
      <c r="Q31" s="94">
        <f t="shared" si="4"/>
        <v>0.92191739091642089</v>
      </c>
    </row>
    <row r="32" spans="1:44" x14ac:dyDescent="0.2">
      <c r="A32" s="115" t="str">
        <f>'Q10_reduced Tail only'!BF21</f>
        <v>Lean 2LL</v>
      </c>
      <c r="B32" s="115">
        <f>'Q10_reduced Tail only'!BG21</f>
        <v>1.1689491603290545</v>
      </c>
      <c r="C32" s="115">
        <f>'Q10_reduced Tail only'!BH21</f>
        <v>2.6873251187293139</v>
      </c>
      <c r="D32" s="115">
        <f>'Q10_reduced Tail only'!BI21</f>
        <v>2.7929980356382398</v>
      </c>
      <c r="E32" s="115"/>
      <c r="F32" s="115">
        <f>'Q10_reduced Tail only'!BK21</f>
        <v>14.922593504702402</v>
      </c>
      <c r="H32" s="115" t="str">
        <f>'Q10_reduced Head only'!BF21</f>
        <v>Lean 2LL</v>
      </c>
      <c r="I32" s="115">
        <f>'Q10_reduced Head only'!BG21</f>
        <v>0.81744571974170444</v>
      </c>
      <c r="J32" s="115">
        <f>'Q10_reduced Head only'!BH21</f>
        <v>1.2532287008575591</v>
      </c>
      <c r="K32" s="115"/>
      <c r="L32" s="115"/>
      <c r="M32" s="115">
        <f>'Q10_reduced Head only'!BK21</f>
        <v>2.9176786185288934</v>
      </c>
      <c r="N32" s="108"/>
      <c r="O32" s="115">
        <f>'Q10_reduced Tail only'!BS38</f>
        <v>7.6644251928913025</v>
      </c>
      <c r="P32" s="108"/>
      <c r="Q32" s="94">
        <f t="shared" si="4"/>
        <v>0.61315401543130421</v>
      </c>
      <c r="S32" s="96">
        <f>AVERAGE(Q27:Q32)</f>
        <v>0.72923617564476118</v>
      </c>
    </row>
    <row r="33" spans="1:19" x14ac:dyDescent="0.2">
      <c r="A33" s="115"/>
      <c r="B33" s="115"/>
      <c r="C33" s="115"/>
      <c r="D33" s="115"/>
      <c r="E33" s="115"/>
      <c r="F33" s="115"/>
      <c r="H33" s="115"/>
      <c r="I33" s="115"/>
      <c r="J33" s="115"/>
      <c r="K33" s="115"/>
      <c r="L33" s="115"/>
      <c r="M33" s="115"/>
      <c r="N33" s="108"/>
      <c r="O33" s="115"/>
      <c r="P33" s="108"/>
      <c r="Q33" s="107"/>
      <c r="S33" s="96">
        <f>AVERAGE(Q35:Q40)</f>
        <v>0.26012659613245198</v>
      </c>
    </row>
    <row r="34" spans="1:19" x14ac:dyDescent="0.2">
      <c r="A34" s="115"/>
      <c r="B34" s="115"/>
      <c r="C34" s="115"/>
      <c r="D34" s="115"/>
      <c r="E34" s="115"/>
      <c r="F34" s="115"/>
      <c r="H34" s="115"/>
      <c r="I34" s="115"/>
      <c r="J34" s="115"/>
      <c r="K34" s="115"/>
      <c r="L34" s="115"/>
      <c r="M34" s="115"/>
      <c r="N34" s="108"/>
      <c r="O34" s="115">
        <f>'Q10_reduced Tail only'!BS40</f>
        <v>9.1154521955595147</v>
      </c>
      <c r="P34" s="108"/>
      <c r="Q34" s="107"/>
      <c r="S34" s="96"/>
    </row>
    <row r="35" spans="1:19" x14ac:dyDescent="0.2">
      <c r="A35" s="115" t="str">
        <f>'Q10_reduced Tail only'!BF24</f>
        <v>Obese 3L</v>
      </c>
      <c r="B35" s="115">
        <f>'Q10_reduced Tail only'!BG24</f>
        <v>-1.5183231045546288</v>
      </c>
      <c r="C35" s="115">
        <f>'Q10_reduced Tail only'!BH24</f>
        <v>2.4647142488430962</v>
      </c>
      <c r="D35" s="115">
        <f>'Q10_reduced Tail only'!BI24</f>
        <v>2.4415186795572006</v>
      </c>
      <c r="E35" s="115"/>
      <c r="F35" s="115">
        <f>'Q10_reduced Tail only'!BK24</f>
        <v>10.735661431803166</v>
      </c>
      <c r="H35" s="115" t="str">
        <f>'Q10_reduced Head only'!BF24</f>
        <v>Obese 3L</v>
      </c>
      <c r="I35" s="115">
        <f>'Q10_reduced Head only'!BG24</f>
        <v>0.95704391476133555</v>
      </c>
      <c r="J35" s="115">
        <f>'Q10_reduced Head only'!BH24</f>
        <v>1.305139189889744</v>
      </c>
      <c r="K35" s="115"/>
      <c r="L35" s="115"/>
      <c r="M35" s="115">
        <f>'Q10_reduced Head only'!BK24</f>
        <v>3.1436320162526843</v>
      </c>
      <c r="N35" s="108"/>
      <c r="O35" s="115">
        <f>'Q10_reduced Tail only'!BS41</f>
        <v>3.4118677712680459</v>
      </c>
      <c r="P35" s="108"/>
      <c r="Q35" s="107">
        <f t="shared" ref="Q35:Q40" si="5">0.068*O35</f>
        <v>0.23200700844622713</v>
      </c>
      <c r="S35" s="96">
        <f>S32/S33</f>
        <v>2.8033895283565955</v>
      </c>
    </row>
    <row r="36" spans="1:19" x14ac:dyDescent="0.2">
      <c r="A36" s="115" t="str">
        <f>'Q10_reduced Tail only'!BF25</f>
        <v>Obese 3R</v>
      </c>
      <c r="B36" s="115">
        <f>'Q10_reduced Tail only'!BG25</f>
        <v>1.7067434358024534</v>
      </c>
      <c r="C36" s="115">
        <f>'Q10_reduced Tail only'!BH25</f>
        <v>0.55009747901221007</v>
      </c>
      <c r="D36" s="115">
        <f>'Q10_reduced Tail only'!BI25</f>
        <v>3.3310128842663338</v>
      </c>
      <c r="E36" s="115"/>
      <c r="F36" s="115">
        <f>'Q10_reduced Tail only'!BK25</f>
        <v>12.799977046625875</v>
      </c>
      <c r="H36" s="115" t="str">
        <f>'Q10_reduced Head only'!BF25</f>
        <v>Obese 3R</v>
      </c>
      <c r="I36" s="115">
        <f>'Q10_reduced Head only'!BG25</f>
        <v>0.67222170397647818</v>
      </c>
      <c r="J36" s="115">
        <f>'Q10_reduced Head only'!BH25</f>
        <v>1.028282041441779</v>
      </c>
      <c r="K36" s="115"/>
      <c r="L36" s="115"/>
      <c r="M36" s="115">
        <f>'Q10_reduced Head only'!BK25</f>
        <v>2.3954669394703814</v>
      </c>
      <c r="N36" s="108"/>
      <c r="O36" s="115">
        <f>'Q10_reduced Tail only'!BS42</f>
        <v>4.1194222350622089</v>
      </c>
      <c r="P36" s="108"/>
      <c r="Q36" s="107">
        <f t="shared" si="5"/>
        <v>0.28012071198423022</v>
      </c>
    </row>
    <row r="37" spans="1:19" x14ac:dyDescent="0.2">
      <c r="A37" s="115" t="str">
        <f>'Q10_reduced Tail only'!BF26</f>
        <v>Obese 3N</v>
      </c>
      <c r="B37" s="115">
        <f>'Q10_reduced Tail only'!BG26</f>
        <v>-0.17429553198481346</v>
      </c>
      <c r="C37" s="115">
        <f>'Q10_reduced Tail only'!BH26</f>
        <v>1.5518755795682984</v>
      </c>
      <c r="D37" s="115">
        <f>'Q10_reduced Tail only'!BI26</f>
        <v>2.5136160891755268</v>
      </c>
      <c r="E37" s="115"/>
      <c r="F37" s="115">
        <f>'Q10_reduced Tail only'!BK26</f>
        <v>10.470303894678365</v>
      </c>
      <c r="H37" s="115" t="str">
        <f>'Q10_reduced Head only'!BF26</f>
        <v>Obese 3N</v>
      </c>
      <c r="I37" s="115">
        <f>'Q10_reduced Head only'!BG26</f>
        <v>0.64446781213223048</v>
      </c>
      <c r="J37" s="115">
        <f>'Q10_reduced Head only'!BH26</f>
        <v>1.4685453554067269</v>
      </c>
      <c r="K37" s="115"/>
      <c r="L37" s="115"/>
      <c r="M37" s="115">
        <f>'Q10_reduced Head only'!BK26</f>
        <v>3.107436001472287</v>
      </c>
      <c r="N37" s="109"/>
      <c r="O37" s="115">
        <f>'Q10_reduced Tail only'!BS43</f>
        <v>3.5608799913580889</v>
      </c>
      <c r="P37" s="109"/>
      <c r="Q37" s="107">
        <f t="shared" si="5"/>
        <v>0.24213983941235007</v>
      </c>
    </row>
    <row r="38" spans="1:19" x14ac:dyDescent="0.2">
      <c r="A38" s="115" t="str">
        <f>'Q10_reduced Tail only'!BF27</f>
        <v>Obese 4LR</v>
      </c>
      <c r="B38" s="115">
        <f>'Q10_reduced Tail only'!BG27</f>
        <v>1.4578176002735568</v>
      </c>
      <c r="C38" s="115">
        <f>'Q10_reduced Tail only'!BH27</f>
        <v>1.6835829956803792</v>
      </c>
      <c r="D38" s="115">
        <f>'Q10_reduced Tail only'!BI27</f>
        <v>2.8096800298049618</v>
      </c>
      <c r="E38" s="115"/>
      <c r="F38" s="115">
        <f>'Q10_reduced Tail only'!BK27</f>
        <v>13.254023681049201</v>
      </c>
      <c r="H38" s="115" t="str">
        <f>'Q10_reduced Head only'!BF27</f>
        <v>Obese 4LR</v>
      </c>
      <c r="I38" s="115">
        <f>'Q10_reduced Head only'!BG27</f>
        <v>0.51108591705602502</v>
      </c>
      <c r="J38" s="115">
        <f>'Q10_reduced Head only'!BH27</f>
        <v>1.2186171785504125</v>
      </c>
      <c r="K38" s="115"/>
      <c r="L38" s="115"/>
      <c r="M38" s="115">
        <f>'Q10_reduced Head only'!BK27</f>
        <v>2.5550308360528815</v>
      </c>
      <c r="N38" s="110"/>
      <c r="O38" s="115">
        <f>'Q10_reduced Tail only'!BS44</f>
        <v>4.3878945484078464</v>
      </c>
      <c r="P38" s="110"/>
      <c r="Q38" s="107">
        <f t="shared" si="5"/>
        <v>0.29837682929173359</v>
      </c>
    </row>
    <row r="39" spans="1:19" x14ac:dyDescent="0.2">
      <c r="A39" s="115" t="str">
        <f>'Q10_reduced Tail only'!BF28</f>
        <v>Obese 4RR</v>
      </c>
      <c r="B39" s="115">
        <f>'Q10_reduced Tail only'!BG28</f>
        <v>1.4497673304283323</v>
      </c>
      <c r="C39" s="115">
        <f>'Q10_reduced Tail only'!BH28</f>
        <v>1.7169700386186495</v>
      </c>
      <c r="D39" s="115">
        <f>'Q10_reduced Tail only'!BI28</f>
        <v>2.811229419788527</v>
      </c>
      <c r="E39" s="115"/>
      <c r="F39" s="115">
        <f>'Q10_reduced Tail only'!BK28</f>
        <v>13.317395667031214</v>
      </c>
      <c r="H39" s="115" t="str">
        <f>'Q10_reduced Head only'!BF28</f>
        <v>Obese 4RR</v>
      </c>
      <c r="I39" s="115">
        <f>'Q10_reduced Head only'!BG28</f>
        <v>0.46960858448708964</v>
      </c>
      <c r="J39" s="115">
        <f>'Q10_reduced Head only'!BH28</f>
        <v>1.2495104206054621</v>
      </c>
      <c r="K39" s="115"/>
      <c r="L39" s="115"/>
      <c r="M39" s="115">
        <f>'Q10_reduced Head only'!BK28</f>
        <v>2.5656988369031533</v>
      </c>
      <c r="N39" s="105"/>
      <c r="O39" s="115">
        <f>'Q10_reduced Tail only'!BS45</f>
        <v>3.7521658662789954</v>
      </c>
      <c r="P39" s="105"/>
      <c r="Q39" s="107">
        <f t="shared" si="5"/>
        <v>0.2551472789069717</v>
      </c>
    </row>
    <row r="40" spans="1:19" x14ac:dyDescent="0.2">
      <c r="A40" s="115" t="str">
        <f>'Q10_reduced Tail only'!BF29</f>
        <v>Obese 4LL</v>
      </c>
      <c r="B40" s="115">
        <f>'Q10_reduced Tail only'!BG29</f>
        <v>1.1414903268504744</v>
      </c>
      <c r="C40" s="115">
        <f>'Q10_reduced Tail only'!BH29</f>
        <v>0.47148838035494911</v>
      </c>
      <c r="D40" s="115">
        <f>'Q10_reduced Tail only'!BI29</f>
        <v>3.1639610742775597</v>
      </c>
      <c r="E40" s="115"/>
      <c r="F40" s="115">
        <f>'Q10_reduced Tail only'!BK29</f>
        <v>11.576350310393053</v>
      </c>
      <c r="H40" s="115" t="str">
        <f>'Q10_reduced Head only'!BF29</f>
        <v>Obese 4LL</v>
      </c>
      <c r="I40" s="115">
        <f>'Q10_reduced Head only'!BG29</f>
        <v>0.46558024867086173</v>
      </c>
      <c r="J40" s="115">
        <f>'Q10_reduced Head only'!BH29</f>
        <v>1.2521922990318677</v>
      </c>
      <c r="K40" s="115"/>
      <c r="L40" s="115"/>
      <c r="M40" s="115">
        <f>'Q10_reduced Head only'!BK29</f>
        <v>2.5661998842737135</v>
      </c>
      <c r="N40" s="105"/>
      <c r="O40" s="115">
        <f>'Q10_reduced Tail only'!BS46</f>
        <v>3.7201163051941051</v>
      </c>
      <c r="P40" s="105"/>
      <c r="Q40" s="107">
        <f t="shared" si="5"/>
        <v>0.25296790875319919</v>
      </c>
    </row>
    <row r="41" spans="1:19" x14ac:dyDescent="0.2">
      <c r="H41" s="96"/>
      <c r="I41" s="96"/>
      <c r="J41" s="96"/>
      <c r="K41" s="96"/>
      <c r="L41" s="96"/>
      <c r="M41" s="96"/>
      <c r="N41" s="105"/>
      <c r="O41" s="105"/>
      <c r="P41" s="105"/>
      <c r="Q41" s="97"/>
    </row>
    <row r="42" spans="1:19" x14ac:dyDescent="0.2">
      <c r="H42" s="96"/>
      <c r="I42" s="96"/>
      <c r="J42" s="96"/>
      <c r="K42" s="96"/>
      <c r="L42" s="96"/>
      <c r="M42" s="96"/>
      <c r="N42" s="105"/>
      <c r="O42" s="105"/>
      <c r="P42" s="105"/>
      <c r="Q42" s="97"/>
    </row>
    <row r="43" spans="1:19" x14ac:dyDescent="0.2">
      <c r="A43" s="95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105"/>
      <c r="O43" s="105"/>
      <c r="P43" s="105"/>
      <c r="Q43" s="97"/>
    </row>
    <row r="44" spans="1:19" x14ac:dyDescent="0.2">
      <c r="A44" s="95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105"/>
      <c r="O44" s="105"/>
      <c r="P44" s="105"/>
      <c r="Q44" s="97"/>
    </row>
    <row r="45" spans="1:19" x14ac:dyDescent="0.2">
      <c r="A45" s="95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105"/>
      <c r="O45" s="105"/>
      <c r="P45" s="105"/>
      <c r="Q45" s="97"/>
    </row>
    <row r="46" spans="1:19" x14ac:dyDescent="0.2">
      <c r="A46" s="95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105"/>
      <c r="O46" s="105"/>
      <c r="P46" s="105"/>
      <c r="Q46" s="97"/>
    </row>
    <row r="47" spans="1:19" ht="16" thickBot="1" x14ac:dyDescent="0.25">
      <c r="A47" s="98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111"/>
      <c r="O47" s="111"/>
      <c r="P47" s="111"/>
      <c r="Q47" s="100"/>
    </row>
    <row r="49" spans="2:7" ht="16" thickBot="1" x14ac:dyDescent="0.25">
      <c r="B49" s="101"/>
      <c r="F49" s="101"/>
    </row>
    <row r="50" spans="2:7" x14ac:dyDescent="0.2">
      <c r="C50" s="92"/>
      <c r="D50" s="94"/>
      <c r="F50" s="92"/>
      <c r="G50" s="94"/>
    </row>
    <row r="51" spans="2:7" x14ac:dyDescent="0.2">
      <c r="C51" s="95"/>
      <c r="D51" s="97"/>
      <c r="F51" s="95"/>
      <c r="G51" s="97"/>
    </row>
    <row r="52" spans="2:7" x14ac:dyDescent="0.2">
      <c r="C52" s="95"/>
      <c r="D52" s="97"/>
      <c r="F52" s="95"/>
      <c r="G52" s="97"/>
    </row>
    <row r="53" spans="2:7" x14ac:dyDescent="0.2">
      <c r="C53" s="95"/>
      <c r="D53" s="97"/>
      <c r="F53" s="95"/>
      <c r="G53" s="97"/>
    </row>
    <row r="54" spans="2:7" x14ac:dyDescent="0.2">
      <c r="C54" s="95"/>
      <c r="D54" s="97"/>
      <c r="F54" s="95"/>
      <c r="G54" s="97"/>
    </row>
    <row r="55" spans="2:7" x14ac:dyDescent="0.2">
      <c r="C55" s="95"/>
      <c r="D55" s="97"/>
      <c r="F55" s="95"/>
      <c r="G55" s="97"/>
    </row>
    <row r="56" spans="2:7" x14ac:dyDescent="0.2">
      <c r="C56" s="95"/>
      <c r="D56" s="97"/>
      <c r="F56" s="95"/>
      <c r="G56" s="97"/>
    </row>
    <row r="57" spans="2:7" x14ac:dyDescent="0.2">
      <c r="C57" s="95"/>
      <c r="D57" s="97"/>
      <c r="F57" s="95"/>
      <c r="G57" s="97"/>
    </row>
    <row r="58" spans="2:7" ht="16" thickBot="1" x14ac:dyDescent="0.25">
      <c r="C58" s="98"/>
      <c r="D58" s="100"/>
      <c r="F58" s="98"/>
      <c r="G58" s="100"/>
    </row>
  </sheetData>
  <mergeCells count="4">
    <mergeCell ref="U27:Z27"/>
    <mergeCell ref="AA27:AF27"/>
    <mergeCell ref="AG27:AL27"/>
    <mergeCell ref="AM27:AR2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8778F-AD59-4F1C-ADE9-F9870D17FD3D}">
  <sheetPr>
    <tabColor theme="6" tint="-0.249977111117893"/>
  </sheetPr>
  <dimension ref="A1:BS248"/>
  <sheetViews>
    <sheetView topLeftCell="BC17" zoomScale="68" zoomScaleNormal="100" workbookViewId="0">
      <selection activeCell="BF32" sqref="BF32"/>
    </sheetView>
  </sheetViews>
  <sheetFormatPr baseColWidth="10" defaultColWidth="13.1640625" defaultRowHeight="15" x14ac:dyDescent="0.2"/>
  <cols>
    <col min="1" max="2" width="13.1640625" style="1"/>
    <col min="3" max="3" width="21.33203125" style="1" bestFit="1" customWidth="1"/>
    <col min="4" max="18" width="13.1640625" style="4"/>
    <col min="19" max="34" width="13.1640625" style="1"/>
    <col min="35" max="35" width="13.1640625" style="8"/>
    <col min="36" max="36" width="13.1640625" style="1"/>
    <col min="37" max="37" width="13.1640625" style="10"/>
    <col min="38" max="38" width="13.1640625" style="1"/>
    <col min="39" max="39" width="13.1640625" style="10"/>
    <col min="40" max="40" width="13.1640625" style="1"/>
    <col min="41" max="42" width="13.1640625" style="10"/>
    <col min="43" max="45" width="13.1640625" style="1"/>
    <col min="46" max="46" width="13.1640625" style="10"/>
    <col min="47" max="47" width="13.1640625" style="1"/>
    <col min="48" max="48" width="13.1640625" style="15"/>
    <col min="49" max="50" width="13.1640625" style="1"/>
    <col min="51" max="55" width="13.1640625" style="55"/>
    <col min="56" max="16384" width="13.1640625" style="1"/>
  </cols>
  <sheetData>
    <row r="1" spans="1:68" x14ac:dyDescent="0.2">
      <c r="N1" s="1"/>
      <c r="T1" s="4" t="s">
        <v>20</v>
      </c>
    </row>
    <row r="2" spans="1:68" x14ac:dyDescent="0.2">
      <c r="AJ2" s="1" t="s">
        <v>21</v>
      </c>
      <c r="BA2" s="52"/>
      <c r="BB2" s="52"/>
      <c r="BC2" s="52"/>
    </row>
    <row r="3" spans="1:68" ht="16" x14ac:dyDescent="0.2">
      <c r="A3" s="1" t="s">
        <v>0</v>
      </c>
      <c r="C3" s="1" t="s">
        <v>1</v>
      </c>
      <c r="D3" s="4" t="s">
        <v>3</v>
      </c>
      <c r="E3" s="3" t="str">
        <f>B5</f>
        <v>M1_T</v>
      </c>
      <c r="F3" s="3" t="str">
        <f>B7</f>
        <v>M2_TT</v>
      </c>
      <c r="G3" s="3" t="str">
        <f>B10</f>
        <v>M3_TTT</v>
      </c>
      <c r="H3" s="3"/>
      <c r="I3" s="3"/>
      <c r="K3" s="3"/>
      <c r="L3" s="3"/>
      <c r="M3" s="3"/>
      <c r="O3" s="3"/>
      <c r="P3" s="3"/>
      <c r="Q3" s="3"/>
      <c r="R3" s="3"/>
      <c r="T3" s="4" t="str">
        <f>D3</f>
        <v>M0</v>
      </c>
      <c r="U3" s="4" t="str">
        <f t="shared" ref="U3:X3" si="0">E3</f>
        <v>M1_T</v>
      </c>
      <c r="V3" s="4" t="str">
        <f t="shared" si="0"/>
        <v>M2_TT</v>
      </c>
      <c r="W3" s="4" t="str">
        <f t="shared" si="0"/>
        <v>M3_TTT</v>
      </c>
      <c r="X3" s="4">
        <f t="shared" si="0"/>
        <v>0</v>
      </c>
      <c r="Y3" s="3"/>
      <c r="Z3" s="3"/>
      <c r="AA3" s="3"/>
      <c r="AB3" s="3"/>
      <c r="AC3" s="3"/>
      <c r="AD3" s="3"/>
      <c r="AE3" s="3"/>
      <c r="AF3" s="3"/>
      <c r="AG3" s="3"/>
      <c r="AH3" s="3"/>
      <c r="AJ3" s="4" t="str">
        <f>D3</f>
        <v>M0</v>
      </c>
      <c r="AK3" s="4" t="str">
        <f t="shared" ref="AK3:AN3" si="1">E3</f>
        <v>M1_T</v>
      </c>
      <c r="AL3" s="4" t="str">
        <f t="shared" si="1"/>
        <v>M2_TT</v>
      </c>
      <c r="AM3" s="4" t="str">
        <f t="shared" si="1"/>
        <v>M3_TTT</v>
      </c>
      <c r="AN3" s="4">
        <f t="shared" si="1"/>
        <v>0</v>
      </c>
      <c r="AO3" s="11"/>
      <c r="AP3" s="11"/>
      <c r="AQ3" s="3"/>
      <c r="AR3" s="3"/>
      <c r="AS3" s="3"/>
      <c r="AT3" s="11"/>
      <c r="AU3" s="3"/>
      <c r="AV3" s="16"/>
      <c r="AW3" s="3"/>
      <c r="AX3" s="3"/>
      <c r="AY3" s="56"/>
      <c r="AZ3" s="56"/>
      <c r="BA3" s="56"/>
      <c r="BB3" s="56"/>
      <c r="BC3" s="56"/>
      <c r="BD3" s="3"/>
      <c r="BF3" s="11"/>
      <c r="BG3" s="11"/>
      <c r="BH3" s="11"/>
      <c r="BI3" s="11"/>
      <c r="BJ3" s="11"/>
      <c r="BK3" s="3"/>
      <c r="BL3" s="16"/>
      <c r="BM3" s="3"/>
      <c r="BN3" s="3"/>
    </row>
    <row r="4" spans="1:68" x14ac:dyDescent="0.2">
      <c r="A4" s="1" t="s">
        <v>2</v>
      </c>
      <c r="B4" s="1" t="s">
        <v>3</v>
      </c>
      <c r="C4" s="20">
        <v>32000</v>
      </c>
      <c r="D4" s="4">
        <f>C4/$C4*100</f>
        <v>100</v>
      </c>
      <c r="E4" s="4">
        <f>C5/$C4*100</f>
        <v>54.0625</v>
      </c>
      <c r="F4" s="4">
        <f>C7/$C4*100</f>
        <v>15.84375</v>
      </c>
      <c r="G4" s="4">
        <f>C10/$C4*100</f>
        <v>0</v>
      </c>
      <c r="T4" s="1">
        <f t="array" ref="T4:W4">MMULT(D4:G4,inverse_matrix)</f>
        <v>1</v>
      </c>
      <c r="U4" s="1">
        <v>3.8320530726256852E-3</v>
      </c>
      <c r="V4" s="1">
        <v>1.6547205798698367E-2</v>
      </c>
      <c r="W4" s="1">
        <v>-9.4182718957512845E-3</v>
      </c>
      <c r="AI4" s="8" t="s">
        <v>2</v>
      </c>
      <c r="AJ4" s="6">
        <f>T4/SUM($T4:$AH4)*100</f>
        <v>98.915785364936397</v>
      </c>
      <c r="AK4" s="12">
        <f>U4/SUM($T4:$AH4)*100</f>
        <v>0.37905053923888726</v>
      </c>
      <c r="AL4" s="6">
        <f t="shared" ref="AL4:AN4" si="2">V4/SUM($T4:$AH4)*100</f>
        <v>1.6367798571734784</v>
      </c>
      <c r="AM4" s="12">
        <f t="shared" si="2"/>
        <v>-0.93161576134874657</v>
      </c>
      <c r="AN4" s="6">
        <f t="shared" si="2"/>
        <v>0</v>
      </c>
      <c r="AO4" s="12"/>
      <c r="AP4" s="12"/>
      <c r="AQ4" s="6"/>
      <c r="AR4" s="6"/>
      <c r="AS4" s="6"/>
      <c r="AT4" s="12"/>
      <c r="AU4" s="6"/>
      <c r="AV4" s="17"/>
      <c r="AW4" s="6"/>
      <c r="AX4" s="6"/>
      <c r="AY4" s="57"/>
      <c r="AZ4" s="57"/>
      <c r="BA4" s="57"/>
      <c r="BB4" s="57"/>
      <c r="BC4" s="57"/>
      <c r="BD4" s="6"/>
      <c r="BF4" s="4"/>
      <c r="BG4" s="4"/>
      <c r="BH4" s="4"/>
      <c r="BI4" s="4"/>
      <c r="BJ4" s="4"/>
      <c r="BK4" s="4"/>
      <c r="BL4" s="4"/>
      <c r="BM4" s="4"/>
      <c r="BN4" s="4"/>
    </row>
    <row r="5" spans="1:68" x14ac:dyDescent="0.2">
      <c r="A5" s="1" t="s">
        <v>2</v>
      </c>
      <c r="B5" s="1" t="s">
        <v>4</v>
      </c>
      <c r="C5" s="20">
        <v>17300</v>
      </c>
      <c r="BF5" s="4"/>
      <c r="BG5" s="4"/>
      <c r="BH5" s="4"/>
      <c r="BI5" s="4"/>
      <c r="BJ5" s="4"/>
      <c r="BK5" s="4"/>
      <c r="BL5" s="4"/>
      <c r="BM5" s="4"/>
      <c r="BN5" s="4"/>
    </row>
    <row r="6" spans="1:68" x14ac:dyDescent="0.2">
      <c r="A6" s="1" t="s">
        <v>2</v>
      </c>
      <c r="B6" s="1" t="s">
        <v>5</v>
      </c>
      <c r="C6" s="20">
        <v>3470</v>
      </c>
      <c r="D6" s="7"/>
    </row>
    <row r="7" spans="1:68" x14ac:dyDescent="0.2">
      <c r="A7" s="1" t="s">
        <v>2</v>
      </c>
      <c r="B7" s="1" t="s">
        <v>6</v>
      </c>
      <c r="C7" s="20">
        <v>5070</v>
      </c>
      <c r="D7" s="1"/>
      <c r="E7" s="1"/>
      <c r="F7" s="1"/>
      <c r="G7" s="1"/>
      <c r="H7" s="1"/>
      <c r="I7" s="1"/>
      <c r="K7" s="1"/>
      <c r="L7" s="1"/>
      <c r="M7" s="1"/>
      <c r="O7" s="1"/>
      <c r="P7" s="1"/>
      <c r="Q7" s="1"/>
      <c r="R7" s="1"/>
    </row>
    <row r="8" spans="1:68" x14ac:dyDescent="0.2">
      <c r="A8" s="1" t="s">
        <v>2</v>
      </c>
      <c r="B8" s="1" t="s">
        <v>7</v>
      </c>
      <c r="C8" s="20">
        <v>2160</v>
      </c>
    </row>
    <row r="9" spans="1:68" x14ac:dyDescent="0.2">
      <c r="A9" s="1" t="s">
        <v>2</v>
      </c>
      <c r="B9" s="1" t="s">
        <v>8</v>
      </c>
      <c r="C9" s="20">
        <v>129</v>
      </c>
    </row>
    <row r="10" spans="1:68" x14ac:dyDescent="0.2">
      <c r="A10" s="1" t="s">
        <v>2</v>
      </c>
      <c r="B10" s="1" t="s">
        <v>9</v>
      </c>
      <c r="C10" s="20">
        <v>0</v>
      </c>
      <c r="BF10" s="4"/>
      <c r="BG10" s="4"/>
      <c r="BH10" s="4"/>
      <c r="BI10" s="4"/>
      <c r="BJ10" s="4"/>
      <c r="BK10" s="4"/>
      <c r="BL10" s="4"/>
      <c r="BM10" s="4"/>
      <c r="BN10" s="4"/>
    </row>
    <row r="11" spans="1:68" x14ac:dyDescent="0.2">
      <c r="A11" s="1" t="s">
        <v>2</v>
      </c>
      <c r="B11" s="1" t="s">
        <v>10</v>
      </c>
      <c r="C11" s="20">
        <v>0</v>
      </c>
      <c r="BG11" s="4"/>
      <c r="BH11" s="4"/>
      <c r="BI11" s="4"/>
      <c r="BJ11" s="4"/>
      <c r="BK11" s="4"/>
      <c r="BL11" s="4"/>
      <c r="BM11" s="4"/>
      <c r="BN11" s="4"/>
    </row>
    <row r="12" spans="1:68" x14ac:dyDescent="0.2">
      <c r="A12" s="1" t="s">
        <v>2</v>
      </c>
      <c r="B12" s="1" t="s">
        <v>11</v>
      </c>
      <c r="C12" s="20">
        <v>0</v>
      </c>
      <c r="BF12" s="4"/>
      <c r="BG12" s="4"/>
      <c r="BH12" s="4"/>
      <c r="BI12" s="4"/>
      <c r="BJ12" s="4"/>
      <c r="BK12" s="4"/>
    </row>
    <row r="13" spans="1:68" x14ac:dyDescent="0.2">
      <c r="A13" s="1" t="s">
        <v>2</v>
      </c>
      <c r="B13" s="1" t="s">
        <v>12</v>
      </c>
      <c r="C13" s="20">
        <v>0</v>
      </c>
      <c r="BF13" s="4"/>
      <c r="BG13" s="4"/>
      <c r="BH13" s="4"/>
      <c r="BI13" s="4"/>
      <c r="BJ13" s="4"/>
    </row>
    <row r="14" spans="1:68" x14ac:dyDescent="0.2">
      <c r="D14" s="1" t="s">
        <v>3</v>
      </c>
      <c r="BH14"/>
    </row>
    <row r="15" spans="1:68" x14ac:dyDescent="0.2">
      <c r="D15" s="2">
        <f>C4+C6+C9+C13</f>
        <v>35599</v>
      </c>
      <c r="BF15" s="1" t="s">
        <v>134</v>
      </c>
      <c r="BG15" s="4" t="str">
        <f>AK3</f>
        <v>M1_T</v>
      </c>
      <c r="BH15" s="4" t="str">
        <f>AL3</f>
        <v>M2_TT</v>
      </c>
      <c r="BI15" s="4" t="str">
        <f>AM3</f>
        <v>M3_TTT</v>
      </c>
      <c r="BJ15" s="4">
        <f>AN3</f>
        <v>0</v>
      </c>
      <c r="BK15" s="1" t="s">
        <v>123</v>
      </c>
      <c r="BL15" s="4"/>
      <c r="BM15" s="4"/>
      <c r="BN15" s="4"/>
      <c r="BO15" s="4"/>
      <c r="BP15" s="4"/>
    </row>
    <row r="16" spans="1:68" x14ac:dyDescent="0.2">
      <c r="BF16" s="4" t="str">
        <f>AI34</f>
        <v>Lean 1N</v>
      </c>
      <c r="BG16" s="4">
        <f>AK34</f>
        <v>2.5660663016191787</v>
      </c>
      <c r="BH16" s="4">
        <f>AL34</f>
        <v>1.4974576239292712</v>
      </c>
      <c r="BI16" s="4">
        <f>AM34</f>
        <v>2.6004263355095052</v>
      </c>
      <c r="BJ16" s="4">
        <f>AN34</f>
        <v>0</v>
      </c>
      <c r="BK16" s="1">
        <f t="shared" ref="BK16:BK21" si="3">BG16+2*BH16+3*BI16+4*BJ16</f>
        <v>13.362260556006238</v>
      </c>
      <c r="BL16" s="4"/>
      <c r="BM16" s="4"/>
      <c r="BN16" s="4"/>
      <c r="BO16" s="4"/>
      <c r="BP16" s="4"/>
    </row>
    <row r="17" spans="1:71" x14ac:dyDescent="0.2">
      <c r="BF17" s="4" t="str">
        <f>AI49</f>
        <v>Lean 1L</v>
      </c>
      <c r="BG17" s="4">
        <f>AK49</f>
        <v>3.7336576994124884</v>
      </c>
      <c r="BH17" s="4">
        <f>AL49</f>
        <v>1.9585900849162026</v>
      </c>
      <c r="BI17" s="4">
        <f>AM49</f>
        <v>3.2092257134998241</v>
      </c>
      <c r="BJ17" s="4">
        <f>AN49</f>
        <v>0</v>
      </c>
      <c r="BK17" s="1">
        <f t="shared" si="3"/>
        <v>17.278515009744368</v>
      </c>
      <c r="BL17" s="4"/>
      <c r="BM17" s="4"/>
      <c r="BN17" s="4"/>
      <c r="BO17" s="4"/>
      <c r="BP17" s="4"/>
    </row>
    <row r="18" spans="1:71" x14ac:dyDescent="0.2">
      <c r="BF18" s="4" t="str">
        <f>AI64</f>
        <v>Lean 1R</v>
      </c>
      <c r="BG18" s="4">
        <f>AK64</f>
        <v>3.7941257949707228</v>
      </c>
      <c r="BH18" s="4">
        <f>AL64</f>
        <v>2.7785369141410321</v>
      </c>
      <c r="BI18" s="4">
        <f>AM64</f>
        <v>4.355753331316599</v>
      </c>
      <c r="BJ18" s="4">
        <f>AN64</f>
        <v>0</v>
      </c>
      <c r="BK18" s="1">
        <f t="shared" si="3"/>
        <v>22.418459617202586</v>
      </c>
      <c r="BL18" s="4"/>
      <c r="BM18" s="4"/>
      <c r="BN18" s="4"/>
      <c r="BO18" s="4"/>
      <c r="BP18" s="4"/>
    </row>
    <row r="19" spans="1:71" x14ac:dyDescent="0.2">
      <c r="A19" s="1" t="s">
        <v>2</v>
      </c>
      <c r="B19" s="1" t="s">
        <v>3</v>
      </c>
      <c r="C19" s="20">
        <v>17900</v>
      </c>
      <c r="D19" s="4">
        <f>C19/$C19*100</f>
        <v>100</v>
      </c>
      <c r="E19" s="4">
        <f>C20/$C19*100</f>
        <v>53.296089385474865</v>
      </c>
      <c r="F19" s="4">
        <f>C22/$C19*100</f>
        <v>12.12290502793296</v>
      </c>
      <c r="G19" s="4">
        <f>C25/$C19*100</f>
        <v>0</v>
      </c>
      <c r="T19" s="1">
        <f t="array" ref="T19:W19">MMULT(D19:G19,inverse_matrix)</f>
        <v>1</v>
      </c>
      <c r="U19" s="1">
        <v>-3.8320530726256852E-3</v>
      </c>
      <c r="V19" s="1">
        <v>-1.6547205798698325E-2</v>
      </c>
      <c r="W19" s="1">
        <v>9.4182718957512984E-3</v>
      </c>
      <c r="AI19" t="str">
        <f>A19</f>
        <v>control</v>
      </c>
      <c r="AJ19" s="6">
        <f t="shared" ref="AJ19:AN19" si="4">T19/SUM($T19:$AH19)*100</f>
        <v>101.10824616938562</v>
      </c>
      <c r="AK19" s="12">
        <f t="shared" si="4"/>
        <v>-0.38745216540118838</v>
      </c>
      <c r="AL19" s="6">
        <f t="shared" si="4"/>
        <v>-1.6730589573102757</v>
      </c>
      <c r="AM19" s="12">
        <f t="shared" si="4"/>
        <v>0.95226495332582861</v>
      </c>
      <c r="AN19" s="6">
        <f t="shared" si="4"/>
        <v>0</v>
      </c>
      <c r="AO19" s="12"/>
      <c r="AP19" s="12"/>
      <c r="AQ19" s="6"/>
      <c r="AR19" s="6"/>
      <c r="AS19" s="6"/>
      <c r="AT19" s="12"/>
      <c r="AU19" s="6"/>
      <c r="AV19" s="17"/>
      <c r="AW19" s="6"/>
      <c r="AX19" s="6"/>
      <c r="AY19" s="57"/>
      <c r="AZ19" s="57"/>
      <c r="BA19" s="57"/>
      <c r="BB19" s="57"/>
      <c r="BC19" s="57"/>
      <c r="BD19" s="6"/>
      <c r="BF19" s="4" t="str">
        <f>AI79</f>
        <v>Lean 2LR</v>
      </c>
      <c r="BG19" s="4">
        <f>AK79</f>
        <v>3.2945372430507587</v>
      </c>
      <c r="BH19" s="4">
        <f>AL79</f>
        <v>2.1058234025672538</v>
      </c>
      <c r="BI19" s="4">
        <f>AM79</f>
        <v>2.750291379114477</v>
      </c>
      <c r="BJ19" s="4">
        <f>AN79</f>
        <v>0</v>
      </c>
      <c r="BK19" s="1">
        <f t="shared" si="3"/>
        <v>15.757058185528697</v>
      </c>
      <c r="BL19" s="4"/>
      <c r="BM19" s="4"/>
      <c r="BN19" s="4"/>
      <c r="BO19" s="4"/>
      <c r="BP19" s="4"/>
    </row>
    <row r="20" spans="1:71" x14ac:dyDescent="0.2">
      <c r="A20" s="1" t="s">
        <v>2</v>
      </c>
      <c r="B20" s="1" t="s">
        <v>4</v>
      </c>
      <c r="C20" s="20">
        <v>9540</v>
      </c>
      <c r="BF20" s="4" t="str">
        <f>AI94</f>
        <v>Lean 2RR</v>
      </c>
      <c r="BG20" s="4">
        <f>AK94</f>
        <v>2.9239344938207346</v>
      </c>
      <c r="BH20" s="4">
        <f>AL94</f>
        <v>3.1412184773449576</v>
      </c>
      <c r="BI20" s="4">
        <f>AM94</f>
        <v>3.9237659902114634</v>
      </c>
      <c r="BJ20" s="4">
        <f>AN94</f>
        <v>0</v>
      </c>
      <c r="BK20" s="1">
        <f t="shared" si="3"/>
        <v>20.977669419145037</v>
      </c>
      <c r="BL20" s="4"/>
      <c r="BM20" s="4"/>
      <c r="BN20" s="4"/>
      <c r="BO20" s="4"/>
      <c r="BP20" s="4"/>
    </row>
    <row r="21" spans="1:71" x14ac:dyDescent="0.2">
      <c r="A21" s="1" t="s">
        <v>2</v>
      </c>
      <c r="B21" s="1" t="s">
        <v>5</v>
      </c>
      <c r="C21" s="20">
        <v>1880</v>
      </c>
      <c r="BF21" s="4" t="str">
        <f>AI109</f>
        <v>Lean 2LL</v>
      </c>
      <c r="BG21" s="4">
        <f>AK109</f>
        <v>1.1689491603290545</v>
      </c>
      <c r="BH21" s="4">
        <f>AL109</f>
        <v>2.6873251187293139</v>
      </c>
      <c r="BI21" s="4">
        <f>AM109</f>
        <v>2.7929980356382398</v>
      </c>
      <c r="BJ21" s="4">
        <f>AN109</f>
        <v>0</v>
      </c>
      <c r="BK21" s="1">
        <f t="shared" si="3"/>
        <v>14.922593504702402</v>
      </c>
      <c r="BL21" s="4"/>
      <c r="BM21" s="4"/>
      <c r="BN21" s="4"/>
      <c r="BO21" s="4"/>
      <c r="BP21" s="4"/>
    </row>
    <row r="22" spans="1:71" x14ac:dyDescent="0.2">
      <c r="A22" s="1" t="s">
        <v>2</v>
      </c>
      <c r="B22" s="1" t="s">
        <v>6</v>
      </c>
      <c r="C22" s="20">
        <v>2170</v>
      </c>
      <c r="D22" s="1"/>
      <c r="E22" s="1"/>
      <c r="F22" s="1"/>
      <c r="G22" s="1"/>
      <c r="H22" s="1"/>
      <c r="I22" s="1"/>
      <c r="K22" s="1"/>
      <c r="L22" s="1"/>
      <c r="M22" s="1"/>
      <c r="O22" s="1"/>
      <c r="P22" s="1"/>
      <c r="Q22" s="1"/>
      <c r="R22" s="1"/>
    </row>
    <row r="23" spans="1:71" x14ac:dyDescent="0.2">
      <c r="A23" s="1" t="s">
        <v>2</v>
      </c>
      <c r="B23" s="1" t="s">
        <v>7</v>
      </c>
      <c r="C23" s="20">
        <v>1050</v>
      </c>
      <c r="BL23" s="4"/>
      <c r="BM23" s="4"/>
      <c r="BN23" s="4"/>
      <c r="BO23" s="4"/>
      <c r="BP23" s="4"/>
    </row>
    <row r="24" spans="1:71" x14ac:dyDescent="0.2">
      <c r="A24" s="1" t="s">
        <v>2</v>
      </c>
      <c r="B24" s="1" t="s">
        <v>8</v>
      </c>
      <c r="C24" s="20">
        <v>0</v>
      </c>
      <c r="BF24" s="4" t="str">
        <f>AI124</f>
        <v>Obese 3L</v>
      </c>
      <c r="BG24" s="4">
        <f>AK124</f>
        <v>-1.5183231045546288</v>
      </c>
      <c r="BH24" s="4">
        <f>AL124</f>
        <v>2.4647142488430962</v>
      </c>
      <c r="BI24" s="4">
        <f t="shared" ref="BI24:BJ24" si="5">AM124</f>
        <v>2.4415186795572006</v>
      </c>
      <c r="BJ24" s="4">
        <f t="shared" si="5"/>
        <v>0</v>
      </c>
      <c r="BK24" s="1">
        <f t="shared" ref="BK24:BK29" si="6">BG24+2*BH24+3*BI24+4*BJ24</f>
        <v>10.735661431803166</v>
      </c>
      <c r="BL24" s="4"/>
      <c r="BM24" s="4"/>
      <c r="BN24" s="4"/>
      <c r="BO24" s="4"/>
      <c r="BP24" s="4"/>
    </row>
    <row r="25" spans="1:71" x14ac:dyDescent="0.2">
      <c r="A25" s="1" t="s">
        <v>2</v>
      </c>
      <c r="B25" s="1" t="s">
        <v>9</v>
      </c>
      <c r="C25" s="20">
        <v>0</v>
      </c>
      <c r="BF25" s="4" t="str">
        <f>AI139</f>
        <v>Obese 3R</v>
      </c>
      <c r="BG25" s="4">
        <f>AK139</f>
        <v>1.7067434358024534</v>
      </c>
      <c r="BH25" s="4">
        <f>AL139</f>
        <v>0.55009747901221007</v>
      </c>
      <c r="BI25" s="4">
        <f t="shared" ref="BI25:BJ25" si="7">AM139</f>
        <v>3.3310128842663338</v>
      </c>
      <c r="BJ25" s="4">
        <f t="shared" si="7"/>
        <v>0</v>
      </c>
      <c r="BK25" s="1">
        <f t="shared" si="6"/>
        <v>12.799977046625875</v>
      </c>
      <c r="BL25" s="4"/>
      <c r="BM25" s="4"/>
      <c r="BN25" s="4"/>
      <c r="BO25" s="4"/>
      <c r="BP25" s="4"/>
    </row>
    <row r="26" spans="1:71" x14ac:dyDescent="0.2">
      <c r="A26" s="1" t="s">
        <v>2</v>
      </c>
      <c r="B26" s="1" t="s">
        <v>10</v>
      </c>
      <c r="C26" s="20">
        <v>0</v>
      </c>
      <c r="BF26" s="4" t="str">
        <f>AI154</f>
        <v>Obese 3N</v>
      </c>
      <c r="BG26" s="4">
        <f>AK154</f>
        <v>-0.17429553198481346</v>
      </c>
      <c r="BH26" s="4">
        <f>AL154</f>
        <v>1.5518755795682984</v>
      </c>
      <c r="BI26" s="4">
        <f t="shared" ref="BI26:BJ26" si="8">AM154</f>
        <v>2.5136160891755268</v>
      </c>
      <c r="BJ26" s="4">
        <f t="shared" si="8"/>
        <v>0</v>
      </c>
      <c r="BK26" s="1">
        <f t="shared" si="6"/>
        <v>10.470303894678365</v>
      </c>
      <c r="BL26" s="4"/>
      <c r="BM26" s="4"/>
      <c r="BN26" s="4"/>
      <c r="BO26" s="4"/>
      <c r="BP26" s="4"/>
    </row>
    <row r="27" spans="1:71" x14ac:dyDescent="0.2">
      <c r="A27" s="1" t="s">
        <v>2</v>
      </c>
      <c r="B27" s="1" t="s">
        <v>11</v>
      </c>
      <c r="C27" s="20">
        <v>0</v>
      </c>
      <c r="BF27" s="4" t="str">
        <f>AI169</f>
        <v>Obese 4LR</v>
      </c>
      <c r="BG27" s="4">
        <f>AK169</f>
        <v>1.4578176002735568</v>
      </c>
      <c r="BH27" s="4">
        <f>AL169</f>
        <v>1.6835829956803792</v>
      </c>
      <c r="BI27" s="4">
        <f t="shared" ref="BI27:BJ27" si="9">AM169</f>
        <v>2.8096800298049618</v>
      </c>
      <c r="BJ27" s="4">
        <f t="shared" si="9"/>
        <v>0</v>
      </c>
      <c r="BK27" s="1">
        <f t="shared" si="6"/>
        <v>13.254023681049201</v>
      </c>
      <c r="BL27" s="4"/>
      <c r="BM27" s="4"/>
      <c r="BN27" s="4"/>
      <c r="BO27" s="4"/>
      <c r="BP27" s="4"/>
    </row>
    <row r="28" spans="1:71" x14ac:dyDescent="0.2">
      <c r="A28" s="1" t="s">
        <v>2</v>
      </c>
      <c r="B28" s="1" t="s">
        <v>12</v>
      </c>
      <c r="C28" s="20">
        <v>0</v>
      </c>
      <c r="BF28" s="4" t="str">
        <f>AI184</f>
        <v>Obese 4RR</v>
      </c>
      <c r="BG28" s="4">
        <f>AK184</f>
        <v>1.4497673304283323</v>
      </c>
      <c r="BH28" s="4">
        <f>AL184</f>
        <v>1.7169700386186495</v>
      </c>
      <c r="BI28" s="4">
        <f t="shared" ref="BI28:BJ28" si="10">AM184</f>
        <v>2.811229419788527</v>
      </c>
      <c r="BJ28" s="4">
        <f t="shared" si="10"/>
        <v>0</v>
      </c>
      <c r="BK28" s="1">
        <f t="shared" si="6"/>
        <v>13.317395667031214</v>
      </c>
      <c r="BL28" s="4"/>
      <c r="BM28" s="4"/>
      <c r="BN28" s="4"/>
      <c r="BO28" s="4"/>
      <c r="BP28" s="4"/>
    </row>
    <row r="29" spans="1:71" x14ac:dyDescent="0.2">
      <c r="B29" s="1" t="s">
        <v>3</v>
      </c>
      <c r="C29" s="2">
        <f>C19+C21+C24</f>
        <v>19780</v>
      </c>
      <c r="BF29" s="1" t="str">
        <f>AI199</f>
        <v>Obese 4LL</v>
      </c>
      <c r="BG29" s="4">
        <f>AK199</f>
        <v>1.1414903268504744</v>
      </c>
      <c r="BH29" s="4">
        <f t="shared" ref="BH29:BJ29" si="11">AL199</f>
        <v>0.47148838035494911</v>
      </c>
      <c r="BI29" s="4">
        <f t="shared" si="11"/>
        <v>3.1639610742775597</v>
      </c>
      <c r="BJ29" s="4">
        <f t="shared" si="11"/>
        <v>0</v>
      </c>
      <c r="BK29" s="1">
        <f t="shared" si="6"/>
        <v>11.576350310393053</v>
      </c>
      <c r="BL29" s="4"/>
      <c r="BM29" s="4"/>
      <c r="BN29" s="4"/>
      <c r="BO29" s="4"/>
      <c r="BP29" s="4"/>
    </row>
    <row r="30" spans="1:71" x14ac:dyDescent="0.2">
      <c r="BH30"/>
    </row>
    <row r="31" spans="1:71" x14ac:dyDescent="0.2">
      <c r="BG31" s="1" t="s">
        <v>127</v>
      </c>
      <c r="BH31"/>
      <c r="BK31" s="1" t="s">
        <v>124</v>
      </c>
    </row>
    <row r="32" spans="1:71" x14ac:dyDescent="0.2">
      <c r="BF32" s="4" t="s">
        <v>92</v>
      </c>
      <c r="BG32" s="4" t="str">
        <f>BG15</f>
        <v>M1_T</v>
      </c>
      <c r="BH32" s="4" t="str">
        <f t="shared" ref="BH32:BJ32" si="12">BH15</f>
        <v>M2_TT</v>
      </c>
      <c r="BI32" s="4" t="str">
        <f t="shared" si="12"/>
        <v>M3_TTT</v>
      </c>
      <c r="BJ32" s="4">
        <f t="shared" si="12"/>
        <v>0</v>
      </c>
      <c r="BK32" s="1" t="s">
        <v>123</v>
      </c>
      <c r="BL32" s="4" t="s">
        <v>128</v>
      </c>
      <c r="BM32" s="79" t="s">
        <v>129</v>
      </c>
      <c r="BN32" s="73"/>
      <c r="BO32" s="1" t="s">
        <v>130</v>
      </c>
      <c r="BP32" s="80"/>
      <c r="BQ32" s="33" t="s">
        <v>131</v>
      </c>
      <c r="BR32" s="1" t="s">
        <v>133</v>
      </c>
      <c r="BS32" s="1" t="s">
        <v>138</v>
      </c>
    </row>
    <row r="33" spans="1:71" x14ac:dyDescent="0.2">
      <c r="BF33" s="4" t="str">
        <f>BF16</f>
        <v>Lean 1N</v>
      </c>
      <c r="BG33" s="4">
        <f t="shared" ref="BG33:BK33" si="13">BG16</f>
        <v>2.5660663016191787</v>
      </c>
      <c r="BH33" s="4">
        <f t="shared" si="13"/>
        <v>1.4974576239292712</v>
      </c>
      <c r="BI33" s="4">
        <f t="shared" si="13"/>
        <v>2.6004263355095052</v>
      </c>
      <c r="BJ33" s="4">
        <f t="shared" si="13"/>
        <v>0</v>
      </c>
      <c r="BK33" s="4">
        <f t="shared" si="13"/>
        <v>13.362260556006238</v>
      </c>
      <c r="BL33" s="4">
        <f>BH33/BG33</f>
        <v>0.58356154826723716</v>
      </c>
      <c r="BM33" s="81">
        <f>'water enrichment'!X86</f>
        <v>3.3641548932781595</v>
      </c>
      <c r="BN33" s="82">
        <f>BM33/100</f>
        <v>3.3641548932781595E-2</v>
      </c>
      <c r="BO33" s="83">
        <f>BN33/(1-BN33)</f>
        <v>3.4812702155839627E-2</v>
      </c>
      <c r="BP33" s="83">
        <f>BL33/BO33</f>
        <v>16.762891477223295</v>
      </c>
      <c r="BQ33" s="84">
        <f>BP33*2+1</f>
        <v>34.525782954446591</v>
      </c>
      <c r="BR33" s="1">
        <f>BK33/(BM33*$BQ$40)</f>
        <v>7.6469953989876729E-2</v>
      </c>
      <c r="BS33" s="1">
        <f>BR33*100</f>
        <v>7.6469953989876727</v>
      </c>
    </row>
    <row r="34" spans="1:71" x14ac:dyDescent="0.2">
      <c r="A34" t="s">
        <v>22</v>
      </c>
      <c r="B34" s="1" t="s">
        <v>3</v>
      </c>
      <c r="C34" s="72">
        <v>126000</v>
      </c>
      <c r="D34" s="4">
        <f>C34/$C34*100</f>
        <v>100</v>
      </c>
      <c r="E34" s="4">
        <f>C35/$C34*100</f>
        <v>56.428571428571431</v>
      </c>
      <c r="F34" s="4">
        <f>C37/$C34*100</f>
        <v>17.063492063492063</v>
      </c>
      <c r="G34" s="4">
        <f>C40/$C34*100</f>
        <v>4.0317460317460316</v>
      </c>
      <c r="T34" s="1">
        <f t="array" ref="T34:W34">MMULT(D34:G34,inverse_matrix)</f>
        <v>1</v>
      </c>
      <c r="U34" s="1">
        <v>2.7492767358339942E-2</v>
      </c>
      <c r="V34" s="1">
        <v>1.6043721885783818E-2</v>
      </c>
      <c r="W34" s="1">
        <v>2.7860899864337686E-2</v>
      </c>
      <c r="AI34" t="str">
        <f>A34</f>
        <v>Lean 1N</v>
      </c>
      <c r="AJ34" s="6">
        <f t="shared" ref="AJ34:AN34" si="14">T34/SUM($T34:$AH34)*100</f>
        <v>93.336049738942023</v>
      </c>
      <c r="AK34" s="12">
        <f t="shared" si="14"/>
        <v>2.5660663016191787</v>
      </c>
      <c r="AL34" s="6">
        <f t="shared" si="14"/>
        <v>1.4974576239292712</v>
      </c>
      <c r="AM34" s="12">
        <f t="shared" si="14"/>
        <v>2.6004263355095052</v>
      </c>
      <c r="AN34" s="6">
        <f t="shared" si="14"/>
        <v>0</v>
      </c>
      <c r="AO34" s="12"/>
      <c r="AP34" s="12"/>
      <c r="AQ34" s="6"/>
      <c r="AR34" s="6"/>
      <c r="AS34" s="6"/>
      <c r="AT34" s="12"/>
      <c r="AU34" s="6"/>
      <c r="AV34" s="17"/>
      <c r="AW34" s="6"/>
      <c r="AX34" s="6"/>
      <c r="AY34" s="57"/>
      <c r="AZ34" s="57"/>
      <c r="BA34" s="57"/>
      <c r="BB34" s="57"/>
      <c r="BC34" s="57"/>
      <c r="BD34" s="6"/>
      <c r="BF34" s="4" t="str">
        <f t="shared" ref="BF34:BK46" si="15">BF17</f>
        <v>Lean 1L</v>
      </c>
      <c r="BG34" s="4">
        <f t="shared" si="15"/>
        <v>3.7336576994124884</v>
      </c>
      <c r="BH34" s="4">
        <f t="shared" si="15"/>
        <v>1.9585900849162026</v>
      </c>
      <c r="BI34" s="4">
        <f t="shared" si="15"/>
        <v>3.2092257134998241</v>
      </c>
      <c r="BJ34" s="4">
        <f t="shared" si="15"/>
        <v>0</v>
      </c>
      <c r="BK34" s="4">
        <f t="shared" si="15"/>
        <v>17.278515009744368</v>
      </c>
      <c r="BL34" s="4">
        <f t="shared" ref="BL34:BL46" si="16">BH34/BG34</f>
        <v>0.52457676696618372</v>
      </c>
      <c r="BM34" s="81">
        <f>'water enrichment'!X83</f>
        <v>3.5115855911423761</v>
      </c>
      <c r="BN34" s="82">
        <f>BM34/100</f>
        <v>3.5115855911423764E-2</v>
      </c>
      <c r="BO34" s="83">
        <f t="shared" ref="BO34:BO38" si="17">BN34/(1-BN34)</f>
        <v>3.6393857362630816E-2</v>
      </c>
      <c r="BP34" s="83">
        <f t="shared" ref="BP34:BP37" si="18">BL34/BO34</f>
        <v>14.413882038918434</v>
      </c>
      <c r="BQ34" s="84">
        <f t="shared" ref="BQ34:BQ38" si="19">BP34*2+1</f>
        <v>29.827764077836868</v>
      </c>
      <c r="BR34" s="1">
        <f t="shared" ref="BR34:BR38" si="20">BK34/(BM34*$BQ$40)</f>
        <v>9.4730544294810107E-2</v>
      </c>
      <c r="BS34" s="1">
        <f t="shared" ref="BS34:BS46" si="21">BR34*100</f>
        <v>9.4730544294810102</v>
      </c>
    </row>
    <row r="35" spans="1:71" x14ac:dyDescent="0.2">
      <c r="A35" t="s">
        <v>22</v>
      </c>
      <c r="B35" s="1" t="s">
        <v>4</v>
      </c>
      <c r="C35" s="20">
        <v>71100</v>
      </c>
      <c r="AI35" t="str">
        <f t="shared" ref="AI35:AI98" si="22">A35</f>
        <v>Lean 1N</v>
      </c>
      <c r="BF35" s="4" t="str">
        <f t="shared" si="15"/>
        <v>Lean 1R</v>
      </c>
      <c r="BG35" s="4">
        <f t="shared" si="15"/>
        <v>3.7941257949707228</v>
      </c>
      <c r="BH35" s="4">
        <f t="shared" si="15"/>
        <v>2.7785369141410321</v>
      </c>
      <c r="BI35" s="4">
        <f t="shared" si="15"/>
        <v>4.355753331316599</v>
      </c>
      <c r="BJ35" s="4">
        <f t="shared" si="15"/>
        <v>0</v>
      </c>
      <c r="BK35" s="4">
        <f t="shared" si="15"/>
        <v>22.418459617202586</v>
      </c>
      <c r="BL35" s="4">
        <f t="shared" si="16"/>
        <v>0.73232598608725696</v>
      </c>
      <c r="BM35" s="81">
        <f>'water enrichment'!X87</f>
        <v>4.0916533262785251</v>
      </c>
      <c r="BN35" s="82">
        <f t="shared" ref="BN35:BN46" si="23">BM35/100</f>
        <v>4.091653326278525E-2</v>
      </c>
      <c r="BO35" s="83">
        <f t="shared" si="17"/>
        <v>4.2662119285595219E-2</v>
      </c>
      <c r="BP35" s="83">
        <f t="shared" si="18"/>
        <v>17.165719808357608</v>
      </c>
      <c r="BQ35" s="84">
        <f t="shared" si="19"/>
        <v>35.331439616715215</v>
      </c>
      <c r="BR35" s="1">
        <f t="shared" si="20"/>
        <v>0.10548575484452234</v>
      </c>
      <c r="BS35" s="1">
        <f t="shared" si="21"/>
        <v>10.548575484452234</v>
      </c>
    </row>
    <row r="36" spans="1:71" x14ac:dyDescent="0.2">
      <c r="A36" t="s">
        <v>22</v>
      </c>
      <c r="B36" s="1" t="s">
        <v>5</v>
      </c>
      <c r="C36" s="20">
        <v>14000</v>
      </c>
      <c r="AI36" t="str">
        <f t="shared" si="22"/>
        <v>Lean 1N</v>
      </c>
      <c r="BF36" s="4" t="str">
        <f t="shared" si="15"/>
        <v>Lean 2LR</v>
      </c>
      <c r="BG36" s="4">
        <f t="shared" si="15"/>
        <v>3.2945372430507587</v>
      </c>
      <c r="BH36" s="4">
        <f t="shared" si="15"/>
        <v>2.1058234025672538</v>
      </c>
      <c r="BI36" s="4">
        <f t="shared" si="15"/>
        <v>2.750291379114477</v>
      </c>
      <c r="BJ36" s="4">
        <f t="shared" si="15"/>
        <v>0</v>
      </c>
      <c r="BK36" s="4">
        <f t="shared" si="15"/>
        <v>15.757058185528697</v>
      </c>
      <c r="BL36" s="4">
        <f t="shared" si="16"/>
        <v>0.63918640076360167</v>
      </c>
      <c r="BM36" s="81">
        <f>'water enrichment'!X85</f>
        <v>3.871546470868493</v>
      </c>
      <c r="BN36" s="82">
        <f t="shared" si="23"/>
        <v>3.8715464708684928E-2</v>
      </c>
      <c r="BO36" s="83">
        <f t="shared" si="17"/>
        <v>4.0274719177659811E-2</v>
      </c>
      <c r="BP36" s="83">
        <f t="shared" si="18"/>
        <v>15.870660648036379</v>
      </c>
      <c r="BQ36" s="84">
        <f t="shared" si="19"/>
        <v>32.741321296072755</v>
      </c>
      <c r="BR36" s="1">
        <f t="shared" si="20"/>
        <v>7.8356952810896052E-2</v>
      </c>
      <c r="BS36" s="1">
        <f t="shared" si="21"/>
        <v>7.8356952810896052</v>
      </c>
    </row>
    <row r="37" spans="1:71" x14ac:dyDescent="0.2">
      <c r="A37" t="s">
        <v>22</v>
      </c>
      <c r="B37" s="1" t="s">
        <v>6</v>
      </c>
      <c r="C37" s="20">
        <v>21500</v>
      </c>
      <c r="AI37" t="str">
        <f t="shared" si="22"/>
        <v>Lean 1N</v>
      </c>
      <c r="BF37" s="4" t="str">
        <f t="shared" si="15"/>
        <v>Lean 2RR</v>
      </c>
      <c r="BG37" s="4">
        <f t="shared" si="15"/>
        <v>2.9239344938207346</v>
      </c>
      <c r="BH37" s="4">
        <f t="shared" si="15"/>
        <v>3.1412184773449576</v>
      </c>
      <c r="BI37" s="4">
        <f t="shared" si="15"/>
        <v>3.9237659902114634</v>
      </c>
      <c r="BJ37" s="4">
        <f t="shared" si="15"/>
        <v>0</v>
      </c>
      <c r="BK37" s="4">
        <f t="shared" si="15"/>
        <v>20.977669419145037</v>
      </c>
      <c r="BL37" s="4">
        <f t="shared" si="16"/>
        <v>1.0743121926922159</v>
      </c>
      <c r="BM37" s="81">
        <f>'water enrichment'!X88</f>
        <v>3.5046293449372667</v>
      </c>
      <c r="BN37" s="82">
        <f t="shared" si="23"/>
        <v>3.504629344937267E-2</v>
      </c>
      <c r="BO37" s="83">
        <f t="shared" si="17"/>
        <v>3.631914485789265E-2</v>
      </c>
      <c r="BP37" s="83">
        <f t="shared" si="18"/>
        <v>29.579776641099883</v>
      </c>
      <c r="BQ37" s="84">
        <f t="shared" si="19"/>
        <v>60.159553282199766</v>
      </c>
      <c r="BR37" s="1">
        <f t="shared" si="20"/>
        <v>0.11523967386455261</v>
      </c>
      <c r="BS37" s="1">
        <f t="shared" si="21"/>
        <v>11.523967386455261</v>
      </c>
    </row>
    <row r="38" spans="1:71" x14ac:dyDescent="0.2">
      <c r="A38" t="s">
        <v>22</v>
      </c>
      <c r="B38" s="1" t="s">
        <v>7</v>
      </c>
      <c r="C38" s="20">
        <v>8010</v>
      </c>
      <c r="AI38" t="str">
        <f t="shared" si="22"/>
        <v>Lean 1N</v>
      </c>
      <c r="BF38" s="4" t="str">
        <f t="shared" si="15"/>
        <v>Lean 2LL</v>
      </c>
      <c r="BG38" s="4">
        <f t="shared" si="15"/>
        <v>1.1689491603290545</v>
      </c>
      <c r="BH38" s="4">
        <f t="shared" si="15"/>
        <v>2.6873251187293139</v>
      </c>
      <c r="BI38" s="4">
        <f t="shared" si="15"/>
        <v>2.7929980356382398</v>
      </c>
      <c r="BJ38" s="4">
        <f t="shared" si="15"/>
        <v>0</v>
      </c>
      <c r="BK38" s="4">
        <f t="shared" si="15"/>
        <v>14.922593504702402</v>
      </c>
      <c r="BL38" s="4">
        <f t="shared" si="16"/>
        <v>2.2989238624995827</v>
      </c>
      <c r="BM38" s="81">
        <f>'water enrichment'!X84</f>
        <v>3.7484489062518604</v>
      </c>
      <c r="BN38" s="82">
        <f t="shared" si="23"/>
        <v>3.7484489062518604E-2</v>
      </c>
      <c r="BO38" s="83">
        <f t="shared" si="17"/>
        <v>3.8944296103871665E-2</v>
      </c>
      <c r="BP38" s="83">
        <f>BL38/BO38</f>
        <v>59.031080093678575</v>
      </c>
      <c r="BQ38" s="84">
        <f t="shared" si="19"/>
        <v>119.06216018735715</v>
      </c>
      <c r="BR38" s="1">
        <f t="shared" si="20"/>
        <v>7.6644251928913026E-2</v>
      </c>
      <c r="BS38" s="1">
        <f t="shared" si="21"/>
        <v>7.6644251928913025</v>
      </c>
    </row>
    <row r="39" spans="1:71" x14ac:dyDescent="0.2">
      <c r="A39" t="s">
        <v>22</v>
      </c>
      <c r="B39" s="1" t="s">
        <v>8</v>
      </c>
      <c r="C39" s="20">
        <v>1810</v>
      </c>
      <c r="AI39" t="str">
        <f t="shared" si="22"/>
        <v>Lean 1N</v>
      </c>
      <c r="BF39" s="4"/>
      <c r="BG39" s="4"/>
      <c r="BH39" s="4"/>
      <c r="BI39" s="4"/>
      <c r="BJ39" s="4"/>
      <c r="BK39" s="4"/>
      <c r="BL39" s="4"/>
      <c r="BN39" s="82"/>
      <c r="BO39" s="83"/>
      <c r="BP39" s="83"/>
      <c r="BQ39" s="84"/>
      <c r="BS39" s="85"/>
    </row>
    <row r="40" spans="1:71" x14ac:dyDescent="0.2">
      <c r="A40" t="s">
        <v>22</v>
      </c>
      <c r="B40" s="1" t="s">
        <v>9</v>
      </c>
      <c r="C40" s="20">
        <v>5080</v>
      </c>
      <c r="AI40" t="str">
        <f t="shared" si="22"/>
        <v>Lean 1N</v>
      </c>
      <c r="BF40" s="4"/>
      <c r="BG40" s="4"/>
      <c r="BH40" s="4"/>
      <c r="BI40" s="4"/>
      <c r="BJ40" s="4"/>
      <c r="BK40" s="4"/>
      <c r="BL40" s="4"/>
      <c r="BN40" s="82"/>
      <c r="BO40" s="83"/>
      <c r="BP40" s="86" t="s">
        <v>132</v>
      </c>
      <c r="BQ40" s="85">
        <f>AVERAGE(BQ33:BQ38)</f>
        <v>51.941336902438053</v>
      </c>
      <c r="BR40" s="85">
        <f>AVERAGE(BR33:BR38)</f>
        <v>9.1154521955595147E-2</v>
      </c>
      <c r="BS40" s="85">
        <f>AVERAGE(BS33:BS38)</f>
        <v>9.1154521955595147</v>
      </c>
    </row>
    <row r="41" spans="1:71" x14ac:dyDescent="0.2">
      <c r="A41" t="s">
        <v>22</v>
      </c>
      <c r="B41" s="1" t="s">
        <v>10</v>
      </c>
      <c r="C41" s="20">
        <v>2140</v>
      </c>
      <c r="AI41" t="str">
        <f t="shared" si="22"/>
        <v>Lean 1N</v>
      </c>
      <c r="BF41" s="4" t="str">
        <f t="shared" si="15"/>
        <v>Obese 3L</v>
      </c>
      <c r="BG41" s="4">
        <f t="shared" si="15"/>
        <v>-1.5183231045546288</v>
      </c>
      <c r="BH41" s="4">
        <f t="shared" si="15"/>
        <v>2.4647142488430962</v>
      </c>
      <c r="BI41" s="4">
        <f t="shared" si="15"/>
        <v>2.4415186795572006</v>
      </c>
      <c r="BJ41" s="4">
        <f t="shared" si="15"/>
        <v>0</v>
      </c>
      <c r="BK41" s="4">
        <f t="shared" si="15"/>
        <v>10.735661431803166</v>
      </c>
      <c r="BL41" s="4">
        <f t="shared" si="16"/>
        <v>-1.6233134050647759</v>
      </c>
      <c r="BM41" s="81">
        <f>'water enrichment'!X89</f>
        <v>6.0579194122372826</v>
      </c>
      <c r="BN41" s="82">
        <f t="shared" si="23"/>
        <v>6.0579194122372823E-2</v>
      </c>
      <c r="BR41" s="1">
        <f>BK41/(BM41*$BQ$40)</f>
        <v>3.4118677712680456E-2</v>
      </c>
      <c r="BS41" s="1">
        <f t="shared" si="21"/>
        <v>3.4118677712680459</v>
      </c>
    </row>
    <row r="42" spans="1:71" x14ac:dyDescent="0.2">
      <c r="A42" t="s">
        <v>22</v>
      </c>
      <c r="B42" s="1" t="s">
        <v>11</v>
      </c>
      <c r="C42" s="20">
        <v>917</v>
      </c>
      <c r="AI42" t="str">
        <f t="shared" si="22"/>
        <v>Lean 1N</v>
      </c>
      <c r="BF42" s="4" t="str">
        <f t="shared" si="15"/>
        <v>Obese 3R</v>
      </c>
      <c r="BG42" s="4">
        <f t="shared" si="15"/>
        <v>1.7067434358024534</v>
      </c>
      <c r="BH42" s="4">
        <f t="shared" si="15"/>
        <v>0.55009747901221007</v>
      </c>
      <c r="BI42" s="4">
        <f t="shared" si="15"/>
        <v>3.3310128842663338</v>
      </c>
      <c r="BJ42" s="4">
        <f t="shared" si="15"/>
        <v>0</v>
      </c>
      <c r="BK42" s="4">
        <f t="shared" si="15"/>
        <v>12.799977046625875</v>
      </c>
      <c r="BL42" s="4">
        <f t="shared" si="16"/>
        <v>0.32230824356653975</v>
      </c>
      <c r="BM42" s="81">
        <f>'water enrichment'!X93</f>
        <v>5.9821838828515679</v>
      </c>
      <c r="BN42" s="82">
        <f t="shared" si="23"/>
        <v>5.9821838828515682E-2</v>
      </c>
      <c r="BO42" s="83"/>
      <c r="BP42" s="83"/>
      <c r="BQ42" s="84"/>
      <c r="BR42" s="1">
        <f t="shared" ref="BR42:BR46" si="24">BK42/(BM42*$BQ$40)</f>
        <v>4.1194222350622089E-2</v>
      </c>
      <c r="BS42" s="1">
        <f t="shared" si="21"/>
        <v>4.1194222350622089</v>
      </c>
    </row>
    <row r="43" spans="1:71" x14ac:dyDescent="0.2">
      <c r="A43" t="s">
        <v>22</v>
      </c>
      <c r="B43" s="1" t="s">
        <v>12</v>
      </c>
      <c r="C43" s="20">
        <v>0</v>
      </c>
      <c r="AI43" t="str">
        <f t="shared" si="22"/>
        <v>Lean 1N</v>
      </c>
      <c r="BF43" s="4" t="str">
        <f t="shared" si="15"/>
        <v>Obese 3N</v>
      </c>
      <c r="BG43" s="4">
        <f t="shared" si="15"/>
        <v>-0.17429553198481346</v>
      </c>
      <c r="BH43" s="4">
        <f t="shared" si="15"/>
        <v>1.5518755795682984</v>
      </c>
      <c r="BI43" s="4">
        <f t="shared" si="15"/>
        <v>2.5136160891755268</v>
      </c>
      <c r="BJ43" s="4">
        <f t="shared" si="15"/>
        <v>0</v>
      </c>
      <c r="BK43" s="4">
        <f t="shared" si="15"/>
        <v>10.470303894678365</v>
      </c>
      <c r="BL43" s="4">
        <f t="shared" si="16"/>
        <v>-8.9037025900555768</v>
      </c>
      <c r="BM43" s="81">
        <f>'water enrichment'!X92</f>
        <v>5.6609435743089307</v>
      </c>
      <c r="BN43" s="82">
        <f t="shared" si="23"/>
        <v>5.6609435743089305E-2</v>
      </c>
      <c r="BO43" s="83"/>
      <c r="BP43" s="83"/>
      <c r="BQ43" s="84"/>
      <c r="BR43" s="1">
        <f t="shared" si="24"/>
        <v>3.5608799913580888E-2</v>
      </c>
      <c r="BS43" s="1">
        <f t="shared" si="21"/>
        <v>3.5608799913580889</v>
      </c>
    </row>
    <row r="44" spans="1:71" x14ac:dyDescent="0.2">
      <c r="B44" s="1" t="s">
        <v>3</v>
      </c>
      <c r="C44" s="2">
        <f>C34+C36+C39</f>
        <v>141810</v>
      </c>
      <c r="AI44">
        <f t="shared" si="22"/>
        <v>0</v>
      </c>
      <c r="BF44" s="4" t="str">
        <f t="shared" si="15"/>
        <v>Obese 4LR</v>
      </c>
      <c r="BG44" s="4">
        <f t="shared" si="15"/>
        <v>1.4578176002735568</v>
      </c>
      <c r="BH44" s="4">
        <f t="shared" si="15"/>
        <v>1.6835829956803792</v>
      </c>
      <c r="BI44" s="4">
        <f t="shared" si="15"/>
        <v>2.8096800298049618</v>
      </c>
      <c r="BJ44" s="4">
        <f t="shared" si="15"/>
        <v>0</v>
      </c>
      <c r="BK44" s="4">
        <f t="shared" si="15"/>
        <v>13.254023681049201</v>
      </c>
      <c r="BL44" s="4">
        <f t="shared" si="16"/>
        <v>1.1548653242795655</v>
      </c>
      <c r="BM44" s="81">
        <f>'water enrichment'!X91</f>
        <v>5.8153845285105774</v>
      </c>
      <c r="BN44" s="82">
        <f t="shared" si="23"/>
        <v>5.8153845285105775E-2</v>
      </c>
      <c r="BO44" s="83"/>
      <c r="BP44" s="83"/>
      <c r="BQ44" s="84"/>
      <c r="BR44" s="1">
        <f t="shared" si="24"/>
        <v>4.3878945484078467E-2</v>
      </c>
      <c r="BS44" s="1">
        <f t="shared" si="21"/>
        <v>4.3878945484078464</v>
      </c>
    </row>
    <row r="45" spans="1:71" x14ac:dyDescent="0.2">
      <c r="AI45">
        <f t="shared" si="22"/>
        <v>0</v>
      </c>
      <c r="BF45" s="4" t="str">
        <f t="shared" si="15"/>
        <v>Obese 4RR</v>
      </c>
      <c r="BG45" s="4">
        <f t="shared" si="15"/>
        <v>1.4497673304283323</v>
      </c>
      <c r="BH45" s="4">
        <f t="shared" si="15"/>
        <v>1.7169700386186495</v>
      </c>
      <c r="BI45" s="4">
        <f t="shared" si="15"/>
        <v>2.811229419788527</v>
      </c>
      <c r="BJ45" s="4">
        <f t="shared" si="15"/>
        <v>0</v>
      </c>
      <c r="BK45" s="4">
        <f t="shared" si="15"/>
        <v>13.317395667031214</v>
      </c>
      <c r="BL45" s="4">
        <f t="shared" si="16"/>
        <v>1.1843073040633165</v>
      </c>
      <c r="BM45" s="81">
        <f>'water enrichment'!X94</f>
        <v>6.8332002975012358</v>
      </c>
      <c r="BN45" s="82">
        <f t="shared" si="23"/>
        <v>6.8332002975012351E-2</v>
      </c>
      <c r="BO45" s="83"/>
      <c r="BP45" s="83"/>
      <c r="BQ45" s="84"/>
      <c r="BR45" s="1">
        <f t="shared" si="24"/>
        <v>3.7521658662789954E-2</v>
      </c>
      <c r="BS45" s="1">
        <f t="shared" si="21"/>
        <v>3.7521658662789954</v>
      </c>
    </row>
    <row r="46" spans="1:71" x14ac:dyDescent="0.2">
      <c r="AI46">
        <f t="shared" si="22"/>
        <v>0</v>
      </c>
      <c r="BF46" s="4" t="str">
        <f t="shared" si="15"/>
        <v>Obese 4LL</v>
      </c>
      <c r="BG46" s="4">
        <f t="shared" si="15"/>
        <v>1.1414903268504744</v>
      </c>
      <c r="BH46" s="4">
        <f t="shared" si="15"/>
        <v>0.47148838035494911</v>
      </c>
      <c r="BI46" s="4">
        <f t="shared" si="15"/>
        <v>3.1639610742775597</v>
      </c>
      <c r="BJ46" s="4">
        <f t="shared" si="15"/>
        <v>0</v>
      </c>
      <c r="BK46" s="4">
        <f t="shared" si="15"/>
        <v>11.576350310393053</v>
      </c>
      <c r="BL46" s="4">
        <f t="shared" si="16"/>
        <v>0.41304632134364999</v>
      </c>
      <c r="BM46" s="81">
        <f>'water enrichment'!X90</f>
        <v>5.9910372380250179</v>
      </c>
      <c r="BN46" s="82">
        <f t="shared" si="23"/>
        <v>5.9910372380250182E-2</v>
      </c>
      <c r="BO46" s="83"/>
      <c r="BP46" s="83"/>
      <c r="BQ46" s="84"/>
      <c r="BR46" s="1">
        <f t="shared" si="24"/>
        <v>3.7201163051941051E-2</v>
      </c>
      <c r="BS46" s="1">
        <f t="shared" si="21"/>
        <v>3.7201163051941051</v>
      </c>
    </row>
    <row r="47" spans="1:71" x14ac:dyDescent="0.2">
      <c r="AI47">
        <f t="shared" si="22"/>
        <v>0</v>
      </c>
      <c r="BG47" s="4"/>
      <c r="BH47" s="4"/>
      <c r="BI47" s="4"/>
      <c r="BJ47" s="4"/>
      <c r="BM47" s="81"/>
      <c r="BR47" s="85">
        <f>AVERAGE(BR41:BR46)</f>
        <v>3.8253911195948814E-2</v>
      </c>
      <c r="BS47" s="85">
        <f>AVERAGE(BS41:BS46)</f>
        <v>3.8253911195948818</v>
      </c>
    </row>
    <row r="48" spans="1:71" x14ac:dyDescent="0.2">
      <c r="AI48">
        <f t="shared" si="22"/>
        <v>0</v>
      </c>
      <c r="BH48"/>
    </row>
    <row r="49" spans="1:64" x14ac:dyDescent="0.2">
      <c r="A49" t="s">
        <v>23</v>
      </c>
      <c r="B49" s="1" t="s">
        <v>3</v>
      </c>
      <c r="C49" s="72">
        <v>180000</v>
      </c>
      <c r="D49" s="4">
        <f>C49/$C49*100</f>
        <v>100</v>
      </c>
      <c r="E49" s="4">
        <f>C50/$C49*100</f>
        <v>57.777777777777771</v>
      </c>
      <c r="F49" s="4">
        <f>C52/$C49*100</f>
        <v>18.333333333333332</v>
      </c>
      <c r="G49" s="4">
        <f>C55/$C49*100</f>
        <v>5.25</v>
      </c>
      <c r="T49" s="1">
        <f t="array" ref="T49:W49">MMULT(D49:G49,inverse_matrix)</f>
        <v>1</v>
      </c>
      <c r="U49" s="1">
        <v>4.0984830850403386E-2</v>
      </c>
      <c r="V49" s="1">
        <v>2.1499690062160515E-2</v>
      </c>
      <c r="W49" s="1">
        <v>3.5228074884650594E-2</v>
      </c>
      <c r="AI49" t="str">
        <f t="shared" si="22"/>
        <v>Lean 1L</v>
      </c>
      <c r="AJ49" s="6">
        <f t="shared" ref="AJ49:AN49" si="25">T49/SUM($T49:$AH49)*100</f>
        <v>91.098526502171481</v>
      </c>
      <c r="AK49" s="12">
        <f t="shared" si="25"/>
        <v>3.7336576994124884</v>
      </c>
      <c r="AL49" s="6">
        <f t="shared" si="25"/>
        <v>1.9585900849162026</v>
      </c>
      <c r="AM49" s="12">
        <f t="shared" si="25"/>
        <v>3.2092257134998241</v>
      </c>
      <c r="AN49" s="6">
        <f t="shared" si="25"/>
        <v>0</v>
      </c>
      <c r="AO49" s="12"/>
      <c r="AP49" s="12"/>
      <c r="AQ49" s="6"/>
      <c r="AR49" s="6"/>
      <c r="AS49" s="6"/>
      <c r="AT49" s="12"/>
      <c r="AU49" s="6"/>
      <c r="AV49" s="17"/>
      <c r="AW49" s="6"/>
      <c r="AX49" s="6"/>
      <c r="AY49" s="57"/>
      <c r="AZ49" s="57"/>
      <c r="BA49" s="57"/>
      <c r="BB49" s="57"/>
      <c r="BC49" s="57"/>
      <c r="BD49" s="6"/>
      <c r="BH49"/>
    </row>
    <row r="50" spans="1:64" x14ac:dyDescent="0.2">
      <c r="A50" t="s">
        <v>23</v>
      </c>
      <c r="B50" s="1" t="s">
        <v>4</v>
      </c>
      <c r="C50" s="20">
        <v>104000</v>
      </c>
      <c r="AI50" t="str">
        <f t="shared" si="22"/>
        <v>Lean 1L</v>
      </c>
      <c r="BH50"/>
    </row>
    <row r="51" spans="1:64" x14ac:dyDescent="0.2">
      <c r="A51" t="s">
        <v>23</v>
      </c>
      <c r="B51" s="1" t="s">
        <v>5</v>
      </c>
      <c r="C51" s="20">
        <v>20100</v>
      </c>
      <c r="AI51" t="str">
        <f t="shared" si="22"/>
        <v>Lean 1L</v>
      </c>
      <c r="BG51" s="4"/>
      <c r="BH51"/>
      <c r="BI51" s="4"/>
      <c r="BJ51" s="4"/>
      <c r="BK51" s="4"/>
      <c r="BL51" s="4"/>
    </row>
    <row r="52" spans="1:64" x14ac:dyDescent="0.2">
      <c r="A52" t="s">
        <v>23</v>
      </c>
      <c r="B52" s="1" t="s">
        <v>6</v>
      </c>
      <c r="C52" s="20">
        <v>33000</v>
      </c>
      <c r="AI52" t="str">
        <f t="shared" si="22"/>
        <v>Lean 1L</v>
      </c>
      <c r="BG52" s="4"/>
      <c r="BH52"/>
      <c r="BI52" s="4"/>
      <c r="BJ52" s="4"/>
      <c r="BK52" s="4"/>
      <c r="BL52" s="4"/>
    </row>
    <row r="53" spans="1:64" x14ac:dyDescent="0.2">
      <c r="A53" t="s">
        <v>23</v>
      </c>
      <c r="B53" s="1" t="s">
        <v>7</v>
      </c>
      <c r="C53" s="20">
        <v>12800</v>
      </c>
      <c r="AI53" t="str">
        <f t="shared" si="22"/>
        <v>Lean 1L</v>
      </c>
      <c r="BG53" s="4"/>
      <c r="BH53"/>
      <c r="BI53" s="4"/>
      <c r="BJ53" s="4"/>
      <c r="BK53" s="4"/>
      <c r="BL53" s="4"/>
    </row>
    <row r="54" spans="1:64" x14ac:dyDescent="0.2">
      <c r="A54" t="s">
        <v>23</v>
      </c>
      <c r="B54" s="1" t="s">
        <v>8</v>
      </c>
      <c r="C54" s="20">
        <v>2730</v>
      </c>
      <c r="AI54" t="str">
        <f t="shared" si="22"/>
        <v>Lean 1L</v>
      </c>
      <c r="BG54" s="4"/>
      <c r="BH54"/>
      <c r="BI54" s="4"/>
      <c r="BJ54" s="4"/>
      <c r="BK54" s="4"/>
      <c r="BL54" s="4"/>
    </row>
    <row r="55" spans="1:64" x14ac:dyDescent="0.2">
      <c r="A55" t="s">
        <v>23</v>
      </c>
      <c r="B55" s="1" t="s">
        <v>9</v>
      </c>
      <c r="C55" s="20">
        <v>9450</v>
      </c>
      <c r="AI55" t="str">
        <f t="shared" si="22"/>
        <v>Lean 1L</v>
      </c>
      <c r="BG55" s="4"/>
      <c r="BH55"/>
      <c r="BI55" s="4"/>
      <c r="BJ55" s="4"/>
      <c r="BK55" s="4"/>
      <c r="BL55" s="4"/>
    </row>
    <row r="56" spans="1:64" x14ac:dyDescent="0.2">
      <c r="A56" t="s">
        <v>23</v>
      </c>
      <c r="B56" s="1" t="s">
        <v>10</v>
      </c>
      <c r="C56" s="20">
        <v>4210</v>
      </c>
      <c r="AI56" t="str">
        <f t="shared" si="22"/>
        <v>Lean 1L</v>
      </c>
      <c r="BG56" s="4"/>
      <c r="BH56"/>
      <c r="BI56" s="4"/>
      <c r="BJ56" s="4"/>
      <c r="BK56" s="4"/>
      <c r="BL56" s="4"/>
    </row>
    <row r="57" spans="1:64" x14ac:dyDescent="0.2">
      <c r="A57" t="s">
        <v>23</v>
      </c>
      <c r="B57" s="1" t="s">
        <v>11</v>
      </c>
      <c r="C57" s="20">
        <v>1670</v>
      </c>
      <c r="AI57" t="str">
        <f t="shared" si="22"/>
        <v>Lean 1L</v>
      </c>
      <c r="BG57" s="4"/>
      <c r="BH57"/>
      <c r="BI57" s="4"/>
      <c r="BJ57" s="4"/>
      <c r="BK57" s="4"/>
      <c r="BL57" s="4"/>
    </row>
    <row r="58" spans="1:64" x14ac:dyDescent="0.2">
      <c r="A58" t="s">
        <v>23</v>
      </c>
      <c r="B58" s="1" t="s">
        <v>12</v>
      </c>
      <c r="C58" s="20">
        <v>0</v>
      </c>
      <c r="AI58" t="str">
        <f t="shared" si="22"/>
        <v>Lean 1L</v>
      </c>
      <c r="BG58" s="4"/>
      <c r="BH58"/>
      <c r="BI58" s="4"/>
      <c r="BJ58" s="4"/>
      <c r="BK58" s="4"/>
      <c r="BL58" s="4"/>
    </row>
    <row r="59" spans="1:64" x14ac:dyDescent="0.2">
      <c r="AI59">
        <f t="shared" si="22"/>
        <v>0</v>
      </c>
      <c r="BG59" s="4"/>
      <c r="BH59"/>
      <c r="BI59" s="4"/>
      <c r="BJ59" s="4"/>
      <c r="BK59" s="4"/>
      <c r="BL59" s="4"/>
    </row>
    <row r="60" spans="1:64" x14ac:dyDescent="0.2">
      <c r="AI60">
        <f t="shared" si="22"/>
        <v>0</v>
      </c>
      <c r="BG60" s="4"/>
      <c r="BH60"/>
      <c r="BI60" s="4"/>
      <c r="BJ60" s="4"/>
      <c r="BK60" s="4"/>
      <c r="BL60" s="4"/>
    </row>
    <row r="61" spans="1:64" x14ac:dyDescent="0.2">
      <c r="AI61">
        <f t="shared" si="22"/>
        <v>0</v>
      </c>
      <c r="BG61" s="4"/>
      <c r="BH61"/>
      <c r="BI61" s="4"/>
      <c r="BJ61" s="4"/>
      <c r="BK61" s="4"/>
      <c r="BL61" s="4"/>
    </row>
    <row r="62" spans="1:64" x14ac:dyDescent="0.2">
      <c r="AI62">
        <f t="shared" si="22"/>
        <v>0</v>
      </c>
      <c r="BG62" s="4"/>
      <c r="BH62"/>
      <c r="BI62" s="4"/>
      <c r="BJ62" s="4"/>
      <c r="BK62" s="4"/>
      <c r="BL62" s="4"/>
    </row>
    <row r="63" spans="1:64" x14ac:dyDescent="0.2">
      <c r="AI63">
        <f t="shared" si="22"/>
        <v>0</v>
      </c>
      <c r="BG63" s="4"/>
      <c r="BH63"/>
      <c r="BI63" s="4"/>
      <c r="BJ63" s="4"/>
      <c r="BK63" s="4"/>
      <c r="BL63" s="4"/>
    </row>
    <row r="64" spans="1:64" x14ac:dyDescent="0.2">
      <c r="A64" t="s">
        <v>24</v>
      </c>
      <c r="B64" s="1" t="s">
        <v>3</v>
      </c>
      <c r="C64" s="20">
        <v>131000</v>
      </c>
      <c r="D64" s="4">
        <f>C64/$C64*100</f>
        <v>100</v>
      </c>
      <c r="E64" s="4">
        <f>C65/$C64*100</f>
        <v>57.938931297709928</v>
      </c>
      <c r="F64" s="4">
        <f>C67/$C64*100</f>
        <v>19.389312977099237</v>
      </c>
      <c r="G64" s="4">
        <f>C70/$C64*100</f>
        <v>7.1603053435114496</v>
      </c>
      <c r="T64" s="1">
        <f t="array" ref="T64:W64">MMULT(D64:G64,inverse_matrix)</f>
        <v>1</v>
      </c>
      <c r="U64" s="1">
        <v>4.2596366049724943E-2</v>
      </c>
      <c r="V64" s="1">
        <v>3.1194425771098572E-2</v>
      </c>
      <c r="W64" s="1">
        <v>4.8901716323958205E-2</v>
      </c>
      <c r="AI64" t="str">
        <f t="shared" si="22"/>
        <v>Lean 1R</v>
      </c>
      <c r="AJ64" s="6">
        <f t="shared" ref="AJ64:AN64" si="26">T64/SUM($T64:$AH64)*100</f>
        <v>89.071583959571655</v>
      </c>
      <c r="AK64" s="12">
        <f t="shared" si="26"/>
        <v>3.7941257949707228</v>
      </c>
      <c r="AL64" s="6">
        <f t="shared" si="26"/>
        <v>2.7785369141410321</v>
      </c>
      <c r="AM64" s="12">
        <f t="shared" si="26"/>
        <v>4.355753331316599</v>
      </c>
      <c r="AN64" s="6">
        <f t="shared" si="26"/>
        <v>0</v>
      </c>
      <c r="AO64" s="12"/>
      <c r="AP64" s="12"/>
      <c r="AQ64" s="6"/>
      <c r="AR64" s="6"/>
      <c r="AS64" s="6"/>
      <c r="AT64" s="12"/>
      <c r="AU64" s="6"/>
      <c r="AV64" s="17"/>
      <c r="AW64" s="6"/>
      <c r="AX64" s="6"/>
      <c r="AY64" s="57"/>
      <c r="AZ64" s="57"/>
      <c r="BA64" s="57"/>
      <c r="BB64" s="57"/>
      <c r="BC64" s="57"/>
      <c r="BD64" s="6"/>
      <c r="BG64" s="4"/>
      <c r="BH64"/>
      <c r="BI64" s="4"/>
      <c r="BJ64" s="4"/>
      <c r="BK64" s="4"/>
      <c r="BL64" s="4"/>
    </row>
    <row r="65" spans="1:60" x14ac:dyDescent="0.2">
      <c r="A65" t="s">
        <v>24</v>
      </c>
      <c r="B65" s="1" t="s">
        <v>4</v>
      </c>
      <c r="C65" s="20">
        <v>75900</v>
      </c>
      <c r="AI65" t="str">
        <f t="shared" si="22"/>
        <v>Lean 1R</v>
      </c>
      <c r="BH65"/>
    </row>
    <row r="66" spans="1:60" x14ac:dyDescent="0.2">
      <c r="A66" t="s">
        <v>24</v>
      </c>
      <c r="B66" s="1" t="s">
        <v>5</v>
      </c>
      <c r="C66" s="20">
        <v>14900</v>
      </c>
      <c r="AI66" t="str">
        <f t="shared" si="22"/>
        <v>Lean 1R</v>
      </c>
      <c r="BH66"/>
    </row>
    <row r="67" spans="1:60" x14ac:dyDescent="0.2">
      <c r="A67" t="s">
        <v>24</v>
      </c>
      <c r="B67" s="1" t="s">
        <v>6</v>
      </c>
      <c r="C67" s="20">
        <v>25400</v>
      </c>
      <c r="AI67" t="str">
        <f t="shared" si="22"/>
        <v>Lean 1R</v>
      </c>
      <c r="BH67"/>
    </row>
    <row r="68" spans="1:60" x14ac:dyDescent="0.2">
      <c r="A68" t="s">
        <v>24</v>
      </c>
      <c r="B68" s="1" t="s">
        <v>7</v>
      </c>
      <c r="C68" s="20">
        <v>9060</v>
      </c>
      <c r="AI68" t="str">
        <f t="shared" si="22"/>
        <v>Lean 1R</v>
      </c>
      <c r="BH68"/>
    </row>
    <row r="69" spans="1:60" x14ac:dyDescent="0.2">
      <c r="A69" t="s">
        <v>24</v>
      </c>
      <c r="B69" s="1" t="s">
        <v>8</v>
      </c>
      <c r="C69" s="20">
        <v>2260</v>
      </c>
      <c r="AI69" t="str">
        <f t="shared" si="22"/>
        <v>Lean 1R</v>
      </c>
    </row>
    <row r="70" spans="1:60" x14ac:dyDescent="0.2">
      <c r="A70" t="s">
        <v>24</v>
      </c>
      <c r="B70" s="1" t="s">
        <v>9</v>
      </c>
      <c r="C70" s="20">
        <v>9380</v>
      </c>
      <c r="AI70" t="str">
        <f t="shared" si="22"/>
        <v>Lean 1R</v>
      </c>
    </row>
    <row r="71" spans="1:60" x14ac:dyDescent="0.2">
      <c r="A71" t="s">
        <v>24</v>
      </c>
      <c r="B71" s="1" t="s">
        <v>10</v>
      </c>
      <c r="C71" s="20">
        <v>3080</v>
      </c>
      <c r="AI71" t="str">
        <f t="shared" si="22"/>
        <v>Lean 1R</v>
      </c>
    </row>
    <row r="72" spans="1:60" x14ac:dyDescent="0.2">
      <c r="A72" t="s">
        <v>24</v>
      </c>
      <c r="B72" s="1" t="s">
        <v>11</v>
      </c>
      <c r="C72" s="20">
        <v>1070</v>
      </c>
      <c r="AI72" t="str">
        <f t="shared" si="22"/>
        <v>Lean 1R</v>
      </c>
    </row>
    <row r="73" spans="1:60" x14ac:dyDescent="0.2">
      <c r="A73" t="s">
        <v>24</v>
      </c>
      <c r="B73" s="1" t="s">
        <v>12</v>
      </c>
      <c r="C73" s="20">
        <v>0</v>
      </c>
      <c r="AI73" t="str">
        <f t="shared" si="22"/>
        <v>Lean 1R</v>
      </c>
    </row>
    <row r="74" spans="1:60" x14ac:dyDescent="0.2">
      <c r="AI74">
        <f t="shared" si="22"/>
        <v>0</v>
      </c>
    </row>
    <row r="75" spans="1:60" x14ac:dyDescent="0.2">
      <c r="AI75">
        <f t="shared" si="22"/>
        <v>0</v>
      </c>
    </row>
    <row r="76" spans="1:60" x14ac:dyDescent="0.2">
      <c r="AI76">
        <f t="shared" si="22"/>
        <v>0</v>
      </c>
    </row>
    <row r="77" spans="1:60" x14ac:dyDescent="0.2">
      <c r="AI77">
        <f t="shared" si="22"/>
        <v>0</v>
      </c>
    </row>
    <row r="78" spans="1:60" x14ac:dyDescent="0.2">
      <c r="AI78">
        <f t="shared" si="22"/>
        <v>0</v>
      </c>
    </row>
    <row r="79" spans="1:60" x14ac:dyDescent="0.2">
      <c r="A79" t="s">
        <v>25</v>
      </c>
      <c r="B79" s="1" t="s">
        <v>3</v>
      </c>
      <c r="C79" s="20">
        <v>139000</v>
      </c>
      <c r="D79" s="4">
        <f>C79/$C79*100</f>
        <v>100</v>
      </c>
      <c r="E79" s="4">
        <f>C80/$C79*100</f>
        <v>57.266187050359704</v>
      </c>
      <c r="F79" s="4">
        <f>C82/$C79*100</f>
        <v>18.201438848920866</v>
      </c>
      <c r="G79" s="4">
        <f>C85/$C79*100</f>
        <v>4.7266187050359711</v>
      </c>
      <c r="T79" s="1">
        <f t="array" ref="T79:W79">MMULT(D79:G79,inverse_matrix)</f>
        <v>1</v>
      </c>
      <c r="U79" s="1">
        <v>3.5868923576222733E-2</v>
      </c>
      <c r="V79" s="1">
        <v>2.292692815995051E-2</v>
      </c>
      <c r="W79" s="1">
        <v>2.9943504659990121E-2</v>
      </c>
      <c r="AI79" t="str">
        <f t="shared" si="22"/>
        <v>Lean 2LR</v>
      </c>
      <c r="AJ79" s="6">
        <f t="shared" ref="AJ79:AN79" si="27">T79/SUM($T79:$AH79)*100</f>
        <v>91.84934797526752</v>
      </c>
      <c r="AK79" s="12">
        <f t="shared" si="27"/>
        <v>3.2945372430507587</v>
      </c>
      <c r="AL79" s="6">
        <f t="shared" si="27"/>
        <v>2.1058234025672538</v>
      </c>
      <c r="AM79" s="12">
        <f t="shared" si="27"/>
        <v>2.750291379114477</v>
      </c>
      <c r="AN79" s="6">
        <f t="shared" si="27"/>
        <v>0</v>
      </c>
      <c r="AO79" s="12"/>
      <c r="AP79" s="12"/>
      <c r="AQ79" s="6"/>
      <c r="AR79" s="6"/>
      <c r="AS79" s="6"/>
      <c r="AT79" s="12"/>
      <c r="AU79" s="6"/>
      <c r="AV79" s="17"/>
      <c r="AW79" s="6"/>
      <c r="AX79" s="6"/>
      <c r="AY79" s="57"/>
      <c r="AZ79" s="57"/>
      <c r="BA79" s="57"/>
      <c r="BB79" s="57"/>
      <c r="BC79" s="57"/>
      <c r="BD79" s="6"/>
    </row>
    <row r="80" spans="1:60" x14ac:dyDescent="0.2">
      <c r="A80" t="s">
        <v>25</v>
      </c>
      <c r="B80" s="1" t="s">
        <v>4</v>
      </c>
      <c r="C80" s="20">
        <v>79600</v>
      </c>
      <c r="AI80" t="str">
        <f t="shared" si="22"/>
        <v>Lean 2LR</v>
      </c>
    </row>
    <row r="81" spans="1:56" x14ac:dyDescent="0.2">
      <c r="A81" t="s">
        <v>25</v>
      </c>
      <c r="B81" s="1" t="s">
        <v>5</v>
      </c>
      <c r="C81" s="20">
        <v>16300</v>
      </c>
      <c r="AI81" t="str">
        <f t="shared" si="22"/>
        <v>Lean 2LR</v>
      </c>
    </row>
    <row r="82" spans="1:56" x14ac:dyDescent="0.2">
      <c r="A82" t="s">
        <v>25</v>
      </c>
      <c r="B82" s="1" t="s">
        <v>6</v>
      </c>
      <c r="C82" s="20">
        <v>25300</v>
      </c>
      <c r="AI82" t="str">
        <f t="shared" si="22"/>
        <v>Lean 2LR</v>
      </c>
    </row>
    <row r="83" spans="1:56" x14ac:dyDescent="0.2">
      <c r="A83" t="s">
        <v>25</v>
      </c>
      <c r="B83" s="1" t="s">
        <v>7</v>
      </c>
      <c r="C83" s="20">
        <v>8970</v>
      </c>
      <c r="AI83" t="str">
        <f t="shared" si="22"/>
        <v>Lean 2LR</v>
      </c>
    </row>
    <row r="84" spans="1:56" x14ac:dyDescent="0.2">
      <c r="A84" t="s">
        <v>25</v>
      </c>
      <c r="B84" s="1" t="s">
        <v>8</v>
      </c>
      <c r="C84" s="20">
        <v>1990</v>
      </c>
      <c r="AI84" t="str">
        <f t="shared" si="22"/>
        <v>Lean 2LR</v>
      </c>
    </row>
    <row r="85" spans="1:56" x14ac:dyDescent="0.2">
      <c r="A85" t="s">
        <v>25</v>
      </c>
      <c r="B85" s="1" t="s">
        <v>9</v>
      </c>
      <c r="C85" s="20">
        <v>6570</v>
      </c>
      <c r="AI85" t="str">
        <f t="shared" si="22"/>
        <v>Lean 2LR</v>
      </c>
    </row>
    <row r="86" spans="1:56" x14ac:dyDescent="0.2">
      <c r="A86" t="s">
        <v>25</v>
      </c>
      <c r="B86" s="1" t="s">
        <v>10</v>
      </c>
      <c r="C86" s="20">
        <v>3080</v>
      </c>
      <c r="AI86" t="str">
        <f t="shared" si="22"/>
        <v>Lean 2LR</v>
      </c>
    </row>
    <row r="87" spans="1:56" x14ac:dyDescent="0.2">
      <c r="A87" t="s">
        <v>25</v>
      </c>
      <c r="B87" s="1" t="s">
        <v>11</v>
      </c>
      <c r="C87" s="20">
        <v>1160</v>
      </c>
      <c r="AI87" t="str">
        <f t="shared" si="22"/>
        <v>Lean 2LR</v>
      </c>
    </row>
    <row r="88" spans="1:56" x14ac:dyDescent="0.2">
      <c r="A88" t="s">
        <v>25</v>
      </c>
      <c r="B88" s="1" t="s">
        <v>12</v>
      </c>
      <c r="C88" s="20">
        <v>0</v>
      </c>
      <c r="AI88" t="str">
        <f t="shared" si="22"/>
        <v>Lean 2LR</v>
      </c>
    </row>
    <row r="89" spans="1:56" x14ac:dyDescent="0.2">
      <c r="AI89">
        <f t="shared" si="22"/>
        <v>0</v>
      </c>
    </row>
    <row r="90" spans="1:56" x14ac:dyDescent="0.2">
      <c r="AI90">
        <f t="shared" si="22"/>
        <v>0</v>
      </c>
    </row>
    <row r="91" spans="1:56" x14ac:dyDescent="0.2">
      <c r="AI91">
        <f t="shared" si="22"/>
        <v>0</v>
      </c>
    </row>
    <row r="92" spans="1:56" x14ac:dyDescent="0.2">
      <c r="AI92">
        <f t="shared" si="22"/>
        <v>0</v>
      </c>
    </row>
    <row r="93" spans="1:56" x14ac:dyDescent="0.2">
      <c r="AI93">
        <f t="shared" si="22"/>
        <v>0</v>
      </c>
    </row>
    <row r="94" spans="1:56" x14ac:dyDescent="0.2">
      <c r="A94" t="s">
        <v>26</v>
      </c>
      <c r="B94" s="1" t="s">
        <v>3</v>
      </c>
      <c r="C94" s="20">
        <v>166000</v>
      </c>
      <c r="D94" s="4">
        <f>C94/$C94*100</f>
        <v>100</v>
      </c>
      <c r="E94" s="4">
        <f>C95/$C94*100</f>
        <v>56.92771084337349</v>
      </c>
      <c r="F94" s="4">
        <f>C97/$C94*100</f>
        <v>19.216867469879517</v>
      </c>
      <c r="G94" s="4">
        <f>C100/$C94*100</f>
        <v>6.6867469879518069</v>
      </c>
      <c r="T94" s="1">
        <f t="array" ref="T94:W94">MMULT(D94:G94,inverse_matrix)</f>
        <v>1</v>
      </c>
      <c r="U94" s="1">
        <v>3.2484161506360576E-2</v>
      </c>
      <c r="V94" s="1">
        <v>3.4898130775666308E-2</v>
      </c>
      <c r="W94" s="1">
        <v>4.3592032724591043E-2</v>
      </c>
      <c r="AI94" t="str">
        <f t="shared" si="22"/>
        <v>Lean 2RR</v>
      </c>
      <c r="AJ94" s="6">
        <f t="shared" ref="AJ94:AN94" si="28">T94/SUM($T94:$AH94)*100</f>
        <v>90.011081038622848</v>
      </c>
      <c r="AK94" s="12">
        <f t="shared" si="28"/>
        <v>2.9239344938207346</v>
      </c>
      <c r="AL94" s="6">
        <f t="shared" si="28"/>
        <v>3.1412184773449576</v>
      </c>
      <c r="AM94" s="12">
        <f t="shared" si="28"/>
        <v>3.9237659902114634</v>
      </c>
      <c r="AN94" s="6">
        <f t="shared" si="28"/>
        <v>0</v>
      </c>
      <c r="AO94" s="12"/>
      <c r="AP94" s="12"/>
      <c r="AQ94" s="6"/>
      <c r="AR94" s="6"/>
      <c r="AS94" s="6"/>
      <c r="AT94" s="12"/>
      <c r="AU94" s="6"/>
      <c r="AV94" s="17"/>
      <c r="AW94" s="6"/>
      <c r="AX94" s="6"/>
      <c r="AY94" s="57"/>
      <c r="AZ94" s="57"/>
      <c r="BA94" s="57"/>
      <c r="BB94" s="57"/>
      <c r="BC94" s="57"/>
      <c r="BD94" s="6"/>
    </row>
    <row r="95" spans="1:56" x14ac:dyDescent="0.2">
      <c r="A95" t="s">
        <v>26</v>
      </c>
      <c r="B95" s="1" t="s">
        <v>4</v>
      </c>
      <c r="C95" s="20">
        <v>94500</v>
      </c>
      <c r="AI95" t="str">
        <f t="shared" si="22"/>
        <v>Lean 2RR</v>
      </c>
    </row>
    <row r="96" spans="1:56" x14ac:dyDescent="0.2">
      <c r="A96" t="s">
        <v>26</v>
      </c>
      <c r="B96" s="1" t="s">
        <v>5</v>
      </c>
      <c r="C96" s="20">
        <v>19700</v>
      </c>
      <c r="AI96" t="str">
        <f t="shared" si="22"/>
        <v>Lean 2RR</v>
      </c>
    </row>
    <row r="97" spans="1:56" x14ac:dyDescent="0.2">
      <c r="A97" t="s">
        <v>26</v>
      </c>
      <c r="B97" s="1" t="s">
        <v>6</v>
      </c>
      <c r="C97" s="20">
        <v>31900</v>
      </c>
      <c r="AI97" t="str">
        <f t="shared" si="22"/>
        <v>Lean 2RR</v>
      </c>
    </row>
    <row r="98" spans="1:56" x14ac:dyDescent="0.2">
      <c r="A98" t="s">
        <v>26</v>
      </c>
      <c r="B98" s="1" t="s">
        <v>7</v>
      </c>
      <c r="C98" s="20">
        <v>11000</v>
      </c>
      <c r="AI98" t="str">
        <f t="shared" si="22"/>
        <v>Lean 2RR</v>
      </c>
    </row>
    <row r="99" spans="1:56" x14ac:dyDescent="0.2">
      <c r="A99" t="s">
        <v>26</v>
      </c>
      <c r="B99" s="1" t="s">
        <v>8</v>
      </c>
      <c r="C99" s="20">
        <v>2560</v>
      </c>
      <c r="AI99" t="str">
        <f t="shared" ref="AI99:AI162" si="29">A99</f>
        <v>Lean 2RR</v>
      </c>
    </row>
    <row r="100" spans="1:56" x14ac:dyDescent="0.2">
      <c r="A100" t="s">
        <v>26</v>
      </c>
      <c r="B100" s="1" t="s">
        <v>9</v>
      </c>
      <c r="C100" s="20">
        <v>11100</v>
      </c>
      <c r="AI100" t="str">
        <f t="shared" si="29"/>
        <v>Lean 2RR</v>
      </c>
    </row>
    <row r="101" spans="1:56" x14ac:dyDescent="0.2">
      <c r="A101" t="s">
        <v>26</v>
      </c>
      <c r="B101" s="1" t="s">
        <v>10</v>
      </c>
      <c r="C101" s="20">
        <v>4260</v>
      </c>
      <c r="AI101" t="str">
        <f t="shared" si="29"/>
        <v>Lean 2RR</v>
      </c>
    </row>
    <row r="102" spans="1:56" x14ac:dyDescent="0.2">
      <c r="A102" t="s">
        <v>26</v>
      </c>
      <c r="B102" s="1" t="s">
        <v>11</v>
      </c>
      <c r="C102" s="20">
        <v>1320</v>
      </c>
      <c r="AI102" t="str">
        <f t="shared" si="29"/>
        <v>Lean 2RR</v>
      </c>
    </row>
    <row r="103" spans="1:56" x14ac:dyDescent="0.2">
      <c r="A103" t="s">
        <v>26</v>
      </c>
      <c r="B103" s="1" t="s">
        <v>12</v>
      </c>
      <c r="C103" s="20">
        <v>0</v>
      </c>
      <c r="AI103" t="str">
        <f t="shared" si="29"/>
        <v>Lean 2RR</v>
      </c>
    </row>
    <row r="104" spans="1:56" x14ac:dyDescent="0.2">
      <c r="AI104">
        <f t="shared" si="29"/>
        <v>0</v>
      </c>
    </row>
    <row r="105" spans="1:56" x14ac:dyDescent="0.2">
      <c r="AI105">
        <f t="shared" si="29"/>
        <v>0</v>
      </c>
    </row>
    <row r="106" spans="1:56" x14ac:dyDescent="0.2">
      <c r="AI106">
        <f t="shared" si="29"/>
        <v>0</v>
      </c>
    </row>
    <row r="107" spans="1:56" x14ac:dyDescent="0.2">
      <c r="AI107">
        <f t="shared" si="29"/>
        <v>0</v>
      </c>
    </row>
    <row r="108" spans="1:56" x14ac:dyDescent="0.2">
      <c r="AI108">
        <f t="shared" si="29"/>
        <v>0</v>
      </c>
    </row>
    <row r="109" spans="1:56" x14ac:dyDescent="0.2">
      <c r="A109" t="s">
        <v>27</v>
      </c>
      <c r="B109" s="1" t="s">
        <v>3</v>
      </c>
      <c r="C109" s="20">
        <v>146000</v>
      </c>
      <c r="D109" s="4">
        <f>C109/$C109*100</f>
        <v>100</v>
      </c>
      <c r="E109" s="4">
        <f>C110/$C109*100</f>
        <v>54.93150684931507</v>
      </c>
      <c r="F109" s="4">
        <f>C112/$C109*100</f>
        <v>17.534246575342465</v>
      </c>
      <c r="G109" s="4">
        <f>C115/$C109*100</f>
        <v>4.7123287671232879</v>
      </c>
      <c r="T109" s="1">
        <f t="array" ref="T109:W109">MMULT(D109:G109,inverse_matrix)</f>
        <v>1</v>
      </c>
      <c r="U109" s="1">
        <v>1.2522121565776367E-2</v>
      </c>
      <c r="V109" s="1">
        <v>2.8787404076683926E-2</v>
      </c>
      <c r="W109" s="1">
        <v>2.991940293228109E-2</v>
      </c>
      <c r="AI109" t="str">
        <f t="shared" si="29"/>
        <v>Lean 2LL</v>
      </c>
      <c r="AJ109" s="6">
        <f t="shared" ref="AJ109:AN109" si="30">T109/SUM($T109:$AH109)*100</f>
        <v>93.350727685303397</v>
      </c>
      <c r="AK109" s="12">
        <f t="shared" si="30"/>
        <v>1.1689491603290545</v>
      </c>
      <c r="AL109" s="6">
        <f t="shared" si="30"/>
        <v>2.6873251187293139</v>
      </c>
      <c r="AM109" s="12">
        <f t="shared" si="30"/>
        <v>2.7929980356382398</v>
      </c>
      <c r="AN109" s="6">
        <f t="shared" si="30"/>
        <v>0</v>
      </c>
      <c r="AO109" s="12"/>
      <c r="AP109" s="12"/>
      <c r="AQ109" s="6"/>
      <c r="AR109" s="6"/>
      <c r="AS109" s="6"/>
      <c r="AT109" s="12"/>
      <c r="AU109" s="6"/>
      <c r="AV109" s="17"/>
      <c r="AW109" s="6"/>
      <c r="AX109" s="6"/>
      <c r="AY109" s="57"/>
      <c r="AZ109" s="57"/>
      <c r="BA109" s="57"/>
      <c r="BB109" s="57"/>
      <c r="BC109" s="57"/>
      <c r="BD109" s="6"/>
    </row>
    <row r="110" spans="1:56" x14ac:dyDescent="0.2">
      <c r="A110" t="s">
        <v>27</v>
      </c>
      <c r="B110" s="1" t="s">
        <v>4</v>
      </c>
      <c r="C110" s="20">
        <v>80200</v>
      </c>
      <c r="AI110" t="str">
        <f t="shared" si="29"/>
        <v>Lean 2LL</v>
      </c>
    </row>
    <row r="111" spans="1:56" x14ac:dyDescent="0.2">
      <c r="A111" t="s">
        <v>27</v>
      </c>
      <c r="B111" s="1" t="s">
        <v>5</v>
      </c>
      <c r="C111" s="20">
        <v>16800</v>
      </c>
      <c r="AI111" t="str">
        <f t="shared" si="29"/>
        <v>Lean 2LL</v>
      </c>
    </row>
    <row r="112" spans="1:56" x14ac:dyDescent="0.2">
      <c r="A112" t="s">
        <v>27</v>
      </c>
      <c r="B112" s="1" t="s">
        <v>6</v>
      </c>
      <c r="C112" s="20">
        <v>25600</v>
      </c>
      <c r="AI112" t="str">
        <f t="shared" si="29"/>
        <v>Lean 2LL</v>
      </c>
    </row>
    <row r="113" spans="1:56" x14ac:dyDescent="0.2">
      <c r="A113" t="s">
        <v>27</v>
      </c>
      <c r="B113" s="1" t="s">
        <v>7</v>
      </c>
      <c r="C113" s="20">
        <v>9370</v>
      </c>
      <c r="AI113" t="str">
        <f t="shared" si="29"/>
        <v>Lean 2LL</v>
      </c>
    </row>
    <row r="114" spans="1:56" x14ac:dyDescent="0.2">
      <c r="A114" t="s">
        <v>27</v>
      </c>
      <c r="B114" s="1" t="s">
        <v>8</v>
      </c>
      <c r="C114" s="20">
        <v>2290</v>
      </c>
      <c r="AI114" t="str">
        <f t="shared" si="29"/>
        <v>Lean 2LL</v>
      </c>
    </row>
    <row r="115" spans="1:56" x14ac:dyDescent="0.2">
      <c r="A115" t="s">
        <v>27</v>
      </c>
      <c r="B115" s="1" t="s">
        <v>9</v>
      </c>
      <c r="C115" s="20">
        <v>6880</v>
      </c>
      <c r="AI115" t="str">
        <f t="shared" si="29"/>
        <v>Lean 2LL</v>
      </c>
    </row>
    <row r="116" spans="1:56" x14ac:dyDescent="0.2">
      <c r="A116" t="s">
        <v>27</v>
      </c>
      <c r="B116" s="1" t="s">
        <v>10</v>
      </c>
      <c r="C116" s="20">
        <v>3060</v>
      </c>
      <c r="AI116" t="str">
        <f t="shared" si="29"/>
        <v>Lean 2LL</v>
      </c>
    </row>
    <row r="117" spans="1:56" x14ac:dyDescent="0.2">
      <c r="A117" t="s">
        <v>27</v>
      </c>
      <c r="B117" s="1" t="s">
        <v>11</v>
      </c>
      <c r="C117" s="20">
        <v>1140</v>
      </c>
      <c r="AI117" t="str">
        <f t="shared" si="29"/>
        <v>Lean 2LL</v>
      </c>
    </row>
    <row r="118" spans="1:56" x14ac:dyDescent="0.2">
      <c r="A118" t="s">
        <v>27</v>
      </c>
      <c r="B118" s="1" t="s">
        <v>12</v>
      </c>
      <c r="C118" s="20">
        <v>0</v>
      </c>
      <c r="AI118" t="str">
        <f t="shared" si="29"/>
        <v>Lean 2LL</v>
      </c>
    </row>
    <row r="119" spans="1:56" x14ac:dyDescent="0.2">
      <c r="AI119">
        <f t="shared" si="29"/>
        <v>0</v>
      </c>
    </row>
    <row r="120" spans="1:56" x14ac:dyDescent="0.2">
      <c r="AI120">
        <f t="shared" si="29"/>
        <v>0</v>
      </c>
    </row>
    <row r="121" spans="1:56" x14ac:dyDescent="0.2">
      <c r="AI121">
        <f t="shared" si="29"/>
        <v>0</v>
      </c>
    </row>
    <row r="122" spans="1:56" x14ac:dyDescent="0.2">
      <c r="AI122">
        <f t="shared" si="29"/>
        <v>0</v>
      </c>
    </row>
    <row r="123" spans="1:56" x14ac:dyDescent="0.2">
      <c r="AI123">
        <f t="shared" si="29"/>
        <v>0</v>
      </c>
    </row>
    <row r="124" spans="1:56" x14ac:dyDescent="0.2">
      <c r="A124" t="s">
        <v>28</v>
      </c>
      <c r="B124" s="1" t="s">
        <v>3</v>
      </c>
      <c r="C124" s="20">
        <v>85400</v>
      </c>
      <c r="D124" s="4">
        <f>C124/$C124*100</f>
        <v>100</v>
      </c>
      <c r="E124" s="4">
        <f>C125/$C124*100</f>
        <v>52.107728337236537</v>
      </c>
      <c r="F124" s="4">
        <f>C127/$C124*100</f>
        <v>15.690866510538642</v>
      </c>
      <c r="G124" s="4">
        <f>C130/$C124*100</f>
        <v>3.6768149882903978</v>
      </c>
      <c r="T124" s="1">
        <f t="array" ref="T124:W124">MMULT(D124:G124,inverse_matrix)</f>
        <v>1</v>
      </c>
      <c r="U124" s="1">
        <v>-1.5715663555008974E-2</v>
      </c>
      <c r="V124" s="1">
        <v>2.5511447318334018E-2</v>
      </c>
      <c r="W124" s="1">
        <v>2.527135760240299E-2</v>
      </c>
      <c r="AI124" t="str">
        <f t="shared" si="29"/>
        <v>Obese 3L</v>
      </c>
      <c r="AJ124" s="6">
        <f t="shared" ref="AJ124:AN124" si="31">T124/SUM($T124:$AH124)*100</f>
        <v>96.612090176154325</v>
      </c>
      <c r="AK124" s="12">
        <f t="shared" si="31"/>
        <v>-1.5183231045546288</v>
      </c>
      <c r="AL124" s="6">
        <f t="shared" si="31"/>
        <v>2.4647142488430962</v>
      </c>
      <c r="AM124" s="12">
        <f t="shared" si="31"/>
        <v>2.4415186795572006</v>
      </c>
      <c r="AN124" s="6">
        <f t="shared" si="31"/>
        <v>0</v>
      </c>
      <c r="AO124" s="12"/>
      <c r="AP124" s="12"/>
      <c r="AQ124" s="6"/>
      <c r="AR124" s="6"/>
      <c r="AS124" s="6"/>
      <c r="AT124" s="12"/>
      <c r="AU124" s="6"/>
      <c r="AV124" s="17"/>
      <c r="AW124" s="6"/>
      <c r="AX124" s="6"/>
      <c r="AY124" s="57"/>
      <c r="AZ124" s="57"/>
      <c r="BA124" s="57"/>
      <c r="BB124" s="57"/>
      <c r="BC124" s="57"/>
      <c r="BD124" s="6"/>
    </row>
    <row r="125" spans="1:56" x14ac:dyDescent="0.2">
      <c r="A125" t="s">
        <v>28</v>
      </c>
      <c r="B125" s="1" t="s">
        <v>4</v>
      </c>
      <c r="C125" s="20">
        <v>44500</v>
      </c>
      <c r="AI125" t="str">
        <f t="shared" si="29"/>
        <v>Obese 3L</v>
      </c>
    </row>
    <row r="126" spans="1:56" x14ac:dyDescent="0.2">
      <c r="A126" t="s">
        <v>28</v>
      </c>
      <c r="B126" s="1" t="s">
        <v>5</v>
      </c>
      <c r="C126" s="20">
        <v>9950</v>
      </c>
      <c r="AI126" t="str">
        <f t="shared" si="29"/>
        <v>Obese 3L</v>
      </c>
    </row>
    <row r="127" spans="1:56" x14ac:dyDescent="0.2">
      <c r="A127" t="s">
        <v>28</v>
      </c>
      <c r="B127" s="1" t="s">
        <v>6</v>
      </c>
      <c r="C127" s="20">
        <v>13400</v>
      </c>
      <c r="AI127" t="str">
        <f t="shared" si="29"/>
        <v>Obese 3L</v>
      </c>
    </row>
    <row r="128" spans="1:56" x14ac:dyDescent="0.2">
      <c r="A128" t="s">
        <v>28</v>
      </c>
      <c r="B128" s="1" t="s">
        <v>7</v>
      </c>
      <c r="C128" s="20">
        <v>5540</v>
      </c>
      <c r="AI128" t="str">
        <f t="shared" si="29"/>
        <v>Obese 3L</v>
      </c>
    </row>
    <row r="129" spans="1:56" x14ac:dyDescent="0.2">
      <c r="A129" t="s">
        <v>28</v>
      </c>
      <c r="B129" s="1" t="s">
        <v>8</v>
      </c>
      <c r="C129" s="20">
        <v>1400</v>
      </c>
      <c r="AI129" t="str">
        <f t="shared" si="29"/>
        <v>Obese 3L</v>
      </c>
    </row>
    <row r="130" spans="1:56" x14ac:dyDescent="0.2">
      <c r="A130" t="s">
        <v>28</v>
      </c>
      <c r="B130" s="1" t="s">
        <v>9</v>
      </c>
      <c r="C130" s="20">
        <v>3140</v>
      </c>
      <c r="AI130" t="str">
        <f t="shared" si="29"/>
        <v>Obese 3L</v>
      </c>
    </row>
    <row r="131" spans="1:56" x14ac:dyDescent="0.2">
      <c r="A131" t="s">
        <v>28</v>
      </c>
      <c r="B131" s="1" t="s">
        <v>10</v>
      </c>
      <c r="C131" s="20">
        <v>1320</v>
      </c>
      <c r="AI131" t="str">
        <f t="shared" si="29"/>
        <v>Obese 3L</v>
      </c>
    </row>
    <row r="132" spans="1:56" x14ac:dyDescent="0.2">
      <c r="A132" t="s">
        <v>28</v>
      </c>
      <c r="B132" s="1" t="s">
        <v>11</v>
      </c>
      <c r="C132" s="20">
        <v>496</v>
      </c>
      <c r="AI132" t="str">
        <f t="shared" si="29"/>
        <v>Obese 3L</v>
      </c>
    </row>
    <row r="133" spans="1:56" x14ac:dyDescent="0.2">
      <c r="A133" t="s">
        <v>28</v>
      </c>
      <c r="B133" s="1" t="s">
        <v>12</v>
      </c>
      <c r="C133" s="20">
        <v>0</v>
      </c>
      <c r="AI133" t="str">
        <f t="shared" si="29"/>
        <v>Obese 3L</v>
      </c>
    </row>
    <row r="134" spans="1:56" x14ac:dyDescent="0.2">
      <c r="AI134">
        <f t="shared" si="29"/>
        <v>0</v>
      </c>
    </row>
    <row r="135" spans="1:56" x14ac:dyDescent="0.2">
      <c r="AI135">
        <f t="shared" si="29"/>
        <v>0</v>
      </c>
    </row>
    <row r="136" spans="1:56" x14ac:dyDescent="0.2">
      <c r="AI136">
        <f t="shared" si="29"/>
        <v>0</v>
      </c>
    </row>
    <row r="137" spans="1:56" x14ac:dyDescent="0.2">
      <c r="AI137">
        <f t="shared" si="29"/>
        <v>0</v>
      </c>
    </row>
    <row r="138" spans="1:56" x14ac:dyDescent="0.2">
      <c r="AI138">
        <f t="shared" si="29"/>
        <v>0</v>
      </c>
    </row>
    <row r="139" spans="1:56" x14ac:dyDescent="0.2">
      <c r="A139" t="s">
        <v>29</v>
      </c>
      <c r="B139" s="1" t="s">
        <v>3</v>
      </c>
      <c r="C139" s="20">
        <v>81100</v>
      </c>
      <c r="D139" s="4">
        <f>C139/$C139*100</f>
        <v>100</v>
      </c>
      <c r="E139" s="4">
        <f>C140/$C139*100</f>
        <v>55.487053020961774</v>
      </c>
      <c r="F139" s="4">
        <f>C142/$C139*100</f>
        <v>15.536374845869297</v>
      </c>
      <c r="G139" s="4">
        <f>C145/$C139*100</f>
        <v>4.0937114673242911</v>
      </c>
      <c r="T139" s="1">
        <f t="array" ref="T139:W139">MMULT(D139:G139,inverse_matrix)</f>
        <v>1</v>
      </c>
      <c r="U139" s="1">
        <v>1.8077583282243403E-2</v>
      </c>
      <c r="V139" s="1">
        <v>5.8265541156277134E-3</v>
      </c>
      <c r="W139" s="1">
        <v>3.5281613842117164E-2</v>
      </c>
      <c r="AI139" t="str">
        <f t="shared" si="29"/>
        <v>Obese 3R</v>
      </c>
      <c r="AJ139" s="6">
        <f t="shared" ref="AJ139:AN139" si="32">T139/SUM($T139:$AH139)*100</f>
        <v>94.412146200918997</v>
      </c>
      <c r="AK139" s="12">
        <f t="shared" si="32"/>
        <v>1.7067434358024534</v>
      </c>
      <c r="AL139" s="6">
        <f t="shared" si="32"/>
        <v>0.55009747901221007</v>
      </c>
      <c r="AM139" s="12">
        <f t="shared" si="32"/>
        <v>3.3310128842663338</v>
      </c>
      <c r="AN139" s="6">
        <f t="shared" si="32"/>
        <v>0</v>
      </c>
      <c r="AO139" s="12"/>
      <c r="AP139" s="12"/>
      <c r="AQ139" s="6"/>
      <c r="AR139" s="6"/>
      <c r="AS139" s="6"/>
      <c r="AT139" s="12"/>
      <c r="AU139" s="6"/>
      <c r="AV139" s="17"/>
      <c r="AW139" s="6"/>
      <c r="AX139" s="6"/>
      <c r="AY139" s="57"/>
      <c r="AZ139" s="57"/>
      <c r="BA139" s="57"/>
      <c r="BB139" s="57"/>
      <c r="BC139" s="57"/>
      <c r="BD139" s="6"/>
    </row>
    <row r="140" spans="1:56" x14ac:dyDescent="0.2">
      <c r="A140" t="s">
        <v>29</v>
      </c>
      <c r="B140" s="1" t="s">
        <v>4</v>
      </c>
      <c r="C140" s="20">
        <v>45000</v>
      </c>
      <c r="AI140" t="str">
        <f t="shared" si="29"/>
        <v>Obese 3R</v>
      </c>
    </row>
    <row r="141" spans="1:56" x14ac:dyDescent="0.2">
      <c r="A141" t="s">
        <v>29</v>
      </c>
      <c r="B141" s="1" t="s">
        <v>5</v>
      </c>
      <c r="C141" s="20">
        <v>9210</v>
      </c>
      <c r="AI141" t="str">
        <f t="shared" si="29"/>
        <v>Obese 3R</v>
      </c>
    </row>
    <row r="142" spans="1:56" x14ac:dyDescent="0.2">
      <c r="A142" t="s">
        <v>29</v>
      </c>
      <c r="B142" s="1" t="s">
        <v>6</v>
      </c>
      <c r="C142" s="20">
        <v>12600</v>
      </c>
      <c r="AI142" t="str">
        <f t="shared" si="29"/>
        <v>Obese 3R</v>
      </c>
    </row>
    <row r="143" spans="1:56" x14ac:dyDescent="0.2">
      <c r="A143" t="s">
        <v>29</v>
      </c>
      <c r="B143" s="1" t="s">
        <v>7</v>
      </c>
      <c r="C143" s="20">
        <v>5340</v>
      </c>
      <c r="AI143" t="str">
        <f t="shared" si="29"/>
        <v>Obese 3R</v>
      </c>
    </row>
    <row r="144" spans="1:56" x14ac:dyDescent="0.2">
      <c r="A144" t="s">
        <v>29</v>
      </c>
      <c r="B144" s="1" t="s">
        <v>8</v>
      </c>
      <c r="C144" s="20">
        <v>1070</v>
      </c>
      <c r="AI144" t="str">
        <f t="shared" si="29"/>
        <v>Obese 3R</v>
      </c>
    </row>
    <row r="145" spans="1:56" x14ac:dyDescent="0.2">
      <c r="A145" t="s">
        <v>29</v>
      </c>
      <c r="B145" s="1" t="s">
        <v>9</v>
      </c>
      <c r="C145" s="20">
        <v>3320</v>
      </c>
      <c r="AI145" t="str">
        <f t="shared" si="29"/>
        <v>Obese 3R</v>
      </c>
    </row>
    <row r="146" spans="1:56" x14ac:dyDescent="0.2">
      <c r="A146" t="s">
        <v>29</v>
      </c>
      <c r="B146" s="1" t="s">
        <v>10</v>
      </c>
      <c r="C146" s="20">
        <v>1730</v>
      </c>
      <c r="AI146" t="str">
        <f t="shared" si="29"/>
        <v>Obese 3R</v>
      </c>
    </row>
    <row r="147" spans="1:56" x14ac:dyDescent="0.2">
      <c r="A147" t="s">
        <v>29</v>
      </c>
      <c r="B147" s="1" t="s">
        <v>11</v>
      </c>
      <c r="C147" s="20">
        <v>373</v>
      </c>
      <c r="AI147" t="str">
        <f t="shared" si="29"/>
        <v>Obese 3R</v>
      </c>
    </row>
    <row r="148" spans="1:56" x14ac:dyDescent="0.2">
      <c r="A148" t="s">
        <v>29</v>
      </c>
      <c r="B148" s="1" t="s">
        <v>12</v>
      </c>
      <c r="C148" s="20">
        <v>0</v>
      </c>
      <c r="AI148" t="str">
        <f t="shared" si="29"/>
        <v>Obese 3R</v>
      </c>
    </row>
    <row r="149" spans="1:56" x14ac:dyDescent="0.2">
      <c r="AI149">
        <f t="shared" si="29"/>
        <v>0</v>
      </c>
    </row>
    <row r="150" spans="1:56" x14ac:dyDescent="0.2">
      <c r="AI150">
        <f t="shared" si="29"/>
        <v>0</v>
      </c>
    </row>
    <row r="151" spans="1:56" x14ac:dyDescent="0.2">
      <c r="AI151">
        <f t="shared" si="29"/>
        <v>0</v>
      </c>
    </row>
    <row r="152" spans="1:56" x14ac:dyDescent="0.2">
      <c r="AI152">
        <f t="shared" si="29"/>
        <v>0</v>
      </c>
    </row>
    <row r="153" spans="1:56" x14ac:dyDescent="0.2">
      <c r="AI153">
        <f t="shared" si="29"/>
        <v>0</v>
      </c>
    </row>
    <row r="154" spans="1:56" x14ac:dyDescent="0.2">
      <c r="A154" t="s">
        <v>30</v>
      </c>
      <c r="B154" s="1" t="s">
        <v>3</v>
      </c>
      <c r="C154" s="20">
        <v>72900</v>
      </c>
      <c r="D154" s="4">
        <f>C154/$C154*100</f>
        <v>100</v>
      </c>
      <c r="E154" s="4">
        <f>C155/$C154*100</f>
        <v>53.497942386831276</v>
      </c>
      <c r="F154" s="4">
        <f>C157/$C154*100</f>
        <v>15.500685871056241</v>
      </c>
      <c r="G154" s="4">
        <f>C160/$C154*100</f>
        <v>3.4567901234567899</v>
      </c>
      <c r="T154" s="1">
        <f t="array" ref="T154:W154">MMULT(D154:G154,inverse_matrix)</f>
        <v>1</v>
      </c>
      <c r="U154" s="1">
        <v>-1.8135230590615725E-3</v>
      </c>
      <c r="V154" s="1">
        <v>1.6147069958092036E-2</v>
      </c>
      <c r="W154" s="1">
        <v>2.6153858836411102E-2</v>
      </c>
      <c r="AI154" t="str">
        <f t="shared" si="29"/>
        <v>Obese 3N</v>
      </c>
      <c r="AJ154" s="6">
        <f t="shared" ref="AJ154:AN154" si="33">T154/SUM($T154:$AH154)*100</f>
        <v>96.108803863240993</v>
      </c>
      <c r="AK154" s="12">
        <f t="shared" si="33"/>
        <v>-0.17429553198481346</v>
      </c>
      <c r="AL154" s="6">
        <f t="shared" si="33"/>
        <v>1.5518755795682984</v>
      </c>
      <c r="AM154" s="12">
        <f t="shared" si="33"/>
        <v>2.5136160891755268</v>
      </c>
      <c r="AN154" s="6">
        <f t="shared" si="33"/>
        <v>0</v>
      </c>
      <c r="AO154" s="12"/>
      <c r="AP154" s="12"/>
      <c r="AQ154" s="6"/>
      <c r="AR154" s="6"/>
      <c r="AS154" s="6"/>
      <c r="AT154" s="12"/>
      <c r="AU154" s="6"/>
      <c r="AV154" s="17"/>
      <c r="AW154" s="6"/>
      <c r="AX154" s="6"/>
      <c r="AY154" s="57"/>
      <c r="AZ154" s="57"/>
      <c r="BA154" s="57"/>
      <c r="BB154" s="57"/>
      <c r="BC154" s="57"/>
      <c r="BD154" s="6"/>
    </row>
    <row r="155" spans="1:56" x14ac:dyDescent="0.2">
      <c r="A155" t="s">
        <v>30</v>
      </c>
      <c r="B155" s="1" t="s">
        <v>4</v>
      </c>
      <c r="C155" s="20">
        <v>39000</v>
      </c>
      <c r="AI155" t="str">
        <f t="shared" si="29"/>
        <v>Obese 3N</v>
      </c>
    </row>
    <row r="156" spans="1:56" x14ac:dyDescent="0.2">
      <c r="A156" t="s">
        <v>30</v>
      </c>
      <c r="B156" s="1" t="s">
        <v>5</v>
      </c>
      <c r="C156" s="20">
        <v>8260</v>
      </c>
      <c r="AI156" t="str">
        <f t="shared" si="29"/>
        <v>Obese 3N</v>
      </c>
    </row>
    <row r="157" spans="1:56" x14ac:dyDescent="0.2">
      <c r="A157" t="s">
        <v>30</v>
      </c>
      <c r="B157" s="1" t="s">
        <v>6</v>
      </c>
      <c r="C157" s="20">
        <v>11300</v>
      </c>
      <c r="AI157" t="str">
        <f t="shared" si="29"/>
        <v>Obese 3N</v>
      </c>
    </row>
    <row r="158" spans="1:56" x14ac:dyDescent="0.2">
      <c r="A158" t="s">
        <v>30</v>
      </c>
      <c r="B158" s="1" t="s">
        <v>7</v>
      </c>
      <c r="C158" s="20">
        <v>4570</v>
      </c>
      <c r="AI158" t="str">
        <f t="shared" si="29"/>
        <v>Obese 3N</v>
      </c>
    </row>
    <row r="159" spans="1:56" x14ac:dyDescent="0.2">
      <c r="A159" t="s">
        <v>30</v>
      </c>
      <c r="B159" s="1" t="s">
        <v>8</v>
      </c>
      <c r="C159" s="20">
        <v>1290</v>
      </c>
      <c r="AI159" t="str">
        <f t="shared" si="29"/>
        <v>Obese 3N</v>
      </c>
    </row>
    <row r="160" spans="1:56" x14ac:dyDescent="0.2">
      <c r="A160" t="s">
        <v>30</v>
      </c>
      <c r="B160" s="1" t="s">
        <v>9</v>
      </c>
      <c r="C160" s="20">
        <v>2520</v>
      </c>
      <c r="AI160" t="str">
        <f t="shared" si="29"/>
        <v>Obese 3N</v>
      </c>
    </row>
    <row r="161" spans="1:56" x14ac:dyDescent="0.2">
      <c r="A161" t="s">
        <v>30</v>
      </c>
      <c r="B161" s="1" t="s">
        <v>10</v>
      </c>
      <c r="C161" s="20">
        <v>1240</v>
      </c>
      <c r="AI161" t="str">
        <f t="shared" si="29"/>
        <v>Obese 3N</v>
      </c>
    </row>
    <row r="162" spans="1:56" x14ac:dyDescent="0.2">
      <c r="A162" t="s">
        <v>30</v>
      </c>
      <c r="B162" s="1" t="s">
        <v>11</v>
      </c>
      <c r="C162" s="20">
        <v>729</v>
      </c>
      <c r="AI162" t="str">
        <f t="shared" si="29"/>
        <v>Obese 3N</v>
      </c>
    </row>
    <row r="163" spans="1:56" x14ac:dyDescent="0.2">
      <c r="A163" t="s">
        <v>30</v>
      </c>
      <c r="B163" s="1" t="s">
        <v>12</v>
      </c>
      <c r="C163" s="20">
        <v>0</v>
      </c>
      <c r="AI163" t="str">
        <f t="shared" ref="AI163:AI199" si="34">A163</f>
        <v>Obese 3N</v>
      </c>
    </row>
    <row r="164" spans="1:56" x14ac:dyDescent="0.2">
      <c r="AI164">
        <f t="shared" si="34"/>
        <v>0</v>
      </c>
    </row>
    <row r="165" spans="1:56" x14ac:dyDescent="0.2">
      <c r="AI165">
        <f t="shared" si="34"/>
        <v>0</v>
      </c>
    </row>
    <row r="166" spans="1:56" x14ac:dyDescent="0.2">
      <c r="AI166">
        <f t="shared" si="34"/>
        <v>0</v>
      </c>
    </row>
    <row r="167" spans="1:56" x14ac:dyDescent="0.2">
      <c r="AI167">
        <f t="shared" si="34"/>
        <v>0</v>
      </c>
    </row>
    <row r="168" spans="1:56" x14ac:dyDescent="0.2">
      <c r="AI168">
        <f t="shared" si="34"/>
        <v>0</v>
      </c>
    </row>
    <row r="169" spans="1:56" x14ac:dyDescent="0.2">
      <c r="A169" t="s">
        <v>31</v>
      </c>
      <c r="B169" s="1" t="s">
        <v>3</v>
      </c>
      <c r="C169" s="20">
        <v>109000</v>
      </c>
      <c r="D169" s="4">
        <f>C169/$C169*100</f>
        <v>100</v>
      </c>
      <c r="E169" s="4">
        <f>C170/$C169*100</f>
        <v>55.229357798165132</v>
      </c>
      <c r="F169" s="4">
        <f>C172/$C169*100</f>
        <v>16.605504587155963</v>
      </c>
      <c r="G169" s="4">
        <f>C175/$C169*100</f>
        <v>4.1651376146788985</v>
      </c>
      <c r="T169" s="1">
        <f t="array" ref="T169:W169">MMULT(D169:G169,inverse_matrix)</f>
        <v>1</v>
      </c>
      <c r="U169" s="1">
        <v>1.5500631054277014E-2</v>
      </c>
      <c r="V169" s="1">
        <v>1.7901141309035529E-2</v>
      </c>
      <c r="W169" s="1">
        <v>2.9874665743097314E-2</v>
      </c>
      <c r="AI169" t="str">
        <f t="shared" si="34"/>
        <v>Obese 4LR</v>
      </c>
      <c r="AJ169" s="6">
        <f t="shared" ref="AJ169:AN169" si="35">T169/SUM($T169:$AH169)*100</f>
        <v>94.048919374241095</v>
      </c>
      <c r="AK169" s="12">
        <f t="shared" si="35"/>
        <v>1.4578176002735568</v>
      </c>
      <c r="AL169" s="6">
        <f t="shared" si="35"/>
        <v>1.6835829956803792</v>
      </c>
      <c r="AM169" s="12">
        <f t="shared" si="35"/>
        <v>2.8096800298049618</v>
      </c>
      <c r="AN169" s="6">
        <f t="shared" si="35"/>
        <v>0</v>
      </c>
      <c r="AO169" s="12"/>
      <c r="AP169" s="12"/>
      <c r="AQ169" s="6"/>
      <c r="AR169" s="6"/>
      <c r="AS169" s="6"/>
      <c r="AT169" s="12"/>
      <c r="AU169" s="6"/>
      <c r="AV169" s="17"/>
      <c r="AW169" s="6"/>
      <c r="AX169" s="6"/>
      <c r="AY169" s="57"/>
      <c r="AZ169" s="57"/>
      <c r="BA169" s="57"/>
      <c r="BB169" s="57"/>
      <c r="BC169" s="57"/>
      <c r="BD169" s="6"/>
    </row>
    <row r="170" spans="1:56" x14ac:dyDescent="0.2">
      <c r="A170" t="s">
        <v>31</v>
      </c>
      <c r="B170" s="1" t="s">
        <v>4</v>
      </c>
      <c r="C170" s="20">
        <v>60200</v>
      </c>
      <c r="AI170" t="str">
        <f t="shared" si="34"/>
        <v>Obese 4LR</v>
      </c>
    </row>
    <row r="171" spans="1:56" x14ac:dyDescent="0.2">
      <c r="A171" t="s">
        <v>31</v>
      </c>
      <c r="B171" s="1" t="s">
        <v>5</v>
      </c>
      <c r="C171" s="20">
        <v>12200</v>
      </c>
      <c r="AI171" t="str">
        <f t="shared" si="34"/>
        <v>Obese 4LR</v>
      </c>
    </row>
    <row r="172" spans="1:56" x14ac:dyDescent="0.2">
      <c r="A172" t="s">
        <v>31</v>
      </c>
      <c r="B172" s="1" t="s">
        <v>6</v>
      </c>
      <c r="C172" s="20">
        <v>18100</v>
      </c>
      <c r="AI172" t="str">
        <f t="shared" si="34"/>
        <v>Obese 4LR</v>
      </c>
    </row>
    <row r="173" spans="1:56" x14ac:dyDescent="0.2">
      <c r="A173" t="s">
        <v>31</v>
      </c>
      <c r="B173" s="1" t="s">
        <v>7</v>
      </c>
      <c r="C173" s="20">
        <v>7450</v>
      </c>
      <c r="AI173" t="str">
        <f t="shared" si="34"/>
        <v>Obese 4LR</v>
      </c>
    </row>
    <row r="174" spans="1:56" x14ac:dyDescent="0.2">
      <c r="A174" t="s">
        <v>31</v>
      </c>
      <c r="B174" s="1" t="s">
        <v>8</v>
      </c>
      <c r="C174" s="20">
        <v>1630</v>
      </c>
      <c r="AI174" t="str">
        <f t="shared" si="34"/>
        <v>Obese 4LR</v>
      </c>
    </row>
    <row r="175" spans="1:56" x14ac:dyDescent="0.2">
      <c r="A175" t="s">
        <v>31</v>
      </c>
      <c r="B175" s="1" t="s">
        <v>9</v>
      </c>
      <c r="C175" s="20">
        <v>4540</v>
      </c>
      <c r="AI175" t="str">
        <f t="shared" si="34"/>
        <v>Obese 4LR</v>
      </c>
    </row>
    <row r="176" spans="1:56" x14ac:dyDescent="0.2">
      <c r="A176" t="s">
        <v>31</v>
      </c>
      <c r="B176" s="1" t="s">
        <v>10</v>
      </c>
      <c r="C176" s="20">
        <v>2460</v>
      </c>
      <c r="AI176" t="str">
        <f t="shared" si="34"/>
        <v>Obese 4LR</v>
      </c>
    </row>
    <row r="177" spans="1:56" x14ac:dyDescent="0.2">
      <c r="A177" t="s">
        <v>31</v>
      </c>
      <c r="B177" s="1" t="s">
        <v>11</v>
      </c>
      <c r="C177" s="20">
        <v>637</v>
      </c>
      <c r="AI177" t="str">
        <f t="shared" si="34"/>
        <v>Obese 4LR</v>
      </c>
    </row>
    <row r="178" spans="1:56" x14ac:dyDescent="0.2">
      <c r="A178" t="s">
        <v>31</v>
      </c>
      <c r="B178" s="1" t="s">
        <v>12</v>
      </c>
      <c r="C178" s="20">
        <v>0</v>
      </c>
      <c r="AI178" t="str">
        <f t="shared" si="34"/>
        <v>Obese 4LR</v>
      </c>
    </row>
    <row r="179" spans="1:56" x14ac:dyDescent="0.2">
      <c r="AI179">
        <f t="shared" si="34"/>
        <v>0</v>
      </c>
    </row>
    <row r="180" spans="1:56" x14ac:dyDescent="0.2">
      <c r="AI180">
        <f t="shared" si="34"/>
        <v>0</v>
      </c>
    </row>
    <row r="181" spans="1:56" x14ac:dyDescent="0.2">
      <c r="AI181">
        <f t="shared" si="34"/>
        <v>0</v>
      </c>
    </row>
    <row r="182" spans="1:56" x14ac:dyDescent="0.2">
      <c r="AI182">
        <f t="shared" si="34"/>
        <v>0</v>
      </c>
    </row>
    <row r="183" spans="1:56" x14ac:dyDescent="0.2">
      <c r="AI183">
        <f t="shared" si="34"/>
        <v>0</v>
      </c>
    </row>
    <row r="184" spans="1:56" x14ac:dyDescent="0.2">
      <c r="A184" t="s">
        <v>32</v>
      </c>
      <c r="B184" s="1" t="s">
        <v>3</v>
      </c>
      <c r="C184" s="20">
        <v>113000</v>
      </c>
      <c r="D184" s="4">
        <f>C184/$C184*100</f>
        <v>100</v>
      </c>
      <c r="E184" s="4">
        <f>C185/$C184*100</f>
        <v>55.221238938053098</v>
      </c>
      <c r="F184" s="4">
        <f>C187/$C184*100</f>
        <v>16.63716814159292</v>
      </c>
      <c r="G184" s="4">
        <f>C190/$C184*100</f>
        <v>4.1858407079646023</v>
      </c>
      <c r="T184" s="1">
        <f t="array" ref="T184:W184">MMULT(D184:G184,inverse_matrix)</f>
        <v>1</v>
      </c>
      <c r="U184" s="1">
        <v>1.5419442453156629E-2</v>
      </c>
      <c r="V184" s="1">
        <v>1.8261358321857379E-2</v>
      </c>
      <c r="W184" s="1">
        <v>2.9899687592106997E-2</v>
      </c>
      <c r="AI184" t="str">
        <f t="shared" si="34"/>
        <v>Obese 4RR</v>
      </c>
      <c r="AJ184" s="6">
        <f t="shared" ref="AJ184:AN184" si="36">T184/SUM($T184:$AH184)*100</f>
        <v>94.022033211164498</v>
      </c>
      <c r="AK184" s="12">
        <f t="shared" si="36"/>
        <v>1.4497673304283323</v>
      </c>
      <c r="AL184" s="6">
        <f t="shared" si="36"/>
        <v>1.7169700386186495</v>
      </c>
      <c r="AM184" s="12">
        <f t="shared" si="36"/>
        <v>2.811229419788527</v>
      </c>
      <c r="AN184" s="6">
        <f t="shared" si="36"/>
        <v>0</v>
      </c>
      <c r="AO184" s="12"/>
      <c r="AP184" s="12"/>
      <c r="AQ184" s="6"/>
      <c r="AR184" s="6"/>
      <c r="AS184" s="6"/>
      <c r="AT184" s="12"/>
      <c r="AU184" s="6"/>
      <c r="AV184" s="17"/>
      <c r="AW184" s="6"/>
      <c r="AX184" s="6"/>
      <c r="AY184" s="57"/>
      <c r="AZ184" s="57"/>
      <c r="BA184" s="57"/>
      <c r="BB184" s="57"/>
      <c r="BC184" s="57"/>
      <c r="BD184" s="6"/>
    </row>
    <row r="185" spans="1:56" x14ac:dyDescent="0.2">
      <c r="A185" t="s">
        <v>32</v>
      </c>
      <c r="B185" s="1" t="s">
        <v>4</v>
      </c>
      <c r="C185" s="20">
        <v>62400</v>
      </c>
      <c r="AI185" t="str">
        <f t="shared" si="34"/>
        <v>Obese 4RR</v>
      </c>
    </row>
    <row r="186" spans="1:56" x14ac:dyDescent="0.2">
      <c r="A186" t="s">
        <v>32</v>
      </c>
      <c r="B186" s="1" t="s">
        <v>5</v>
      </c>
      <c r="C186" s="20">
        <v>12600</v>
      </c>
      <c r="AI186" t="str">
        <f t="shared" si="34"/>
        <v>Obese 4RR</v>
      </c>
    </row>
    <row r="187" spans="1:56" x14ac:dyDescent="0.2">
      <c r="A187" t="s">
        <v>32</v>
      </c>
      <c r="B187" s="1" t="s">
        <v>6</v>
      </c>
      <c r="C187" s="20">
        <v>18800</v>
      </c>
      <c r="AI187" t="str">
        <f t="shared" si="34"/>
        <v>Obese 4RR</v>
      </c>
    </row>
    <row r="188" spans="1:56" x14ac:dyDescent="0.2">
      <c r="A188" t="s">
        <v>32</v>
      </c>
      <c r="B188" s="1" t="s">
        <v>7</v>
      </c>
      <c r="C188" s="20">
        <v>7490</v>
      </c>
      <c r="AI188" t="str">
        <f t="shared" si="34"/>
        <v>Obese 4RR</v>
      </c>
    </row>
    <row r="189" spans="1:56" x14ac:dyDescent="0.2">
      <c r="A189" t="s">
        <v>32</v>
      </c>
      <c r="B189" s="1" t="s">
        <v>8</v>
      </c>
      <c r="C189" s="20">
        <v>1720</v>
      </c>
      <c r="AI189" t="str">
        <f t="shared" si="34"/>
        <v>Obese 4RR</v>
      </c>
    </row>
    <row r="190" spans="1:56" x14ac:dyDescent="0.2">
      <c r="A190" t="s">
        <v>32</v>
      </c>
      <c r="B190" s="1" t="s">
        <v>9</v>
      </c>
      <c r="C190" s="20">
        <v>4730</v>
      </c>
      <c r="AI190" t="str">
        <f t="shared" si="34"/>
        <v>Obese 4RR</v>
      </c>
    </row>
    <row r="191" spans="1:56" x14ac:dyDescent="0.2">
      <c r="A191" t="s">
        <v>32</v>
      </c>
      <c r="B191" s="1" t="s">
        <v>10</v>
      </c>
      <c r="C191" s="20">
        <v>2130</v>
      </c>
      <c r="AI191" t="str">
        <f t="shared" si="34"/>
        <v>Obese 4RR</v>
      </c>
    </row>
    <row r="192" spans="1:56" x14ac:dyDescent="0.2">
      <c r="A192" t="s">
        <v>32</v>
      </c>
      <c r="B192" s="1" t="s">
        <v>11</v>
      </c>
      <c r="C192" s="20">
        <v>968</v>
      </c>
      <c r="AI192" t="str">
        <f t="shared" si="34"/>
        <v>Obese 4RR</v>
      </c>
    </row>
    <row r="193" spans="1:56" x14ac:dyDescent="0.2">
      <c r="A193" t="s">
        <v>32</v>
      </c>
      <c r="B193" s="1" t="s">
        <v>12</v>
      </c>
      <c r="C193" s="20">
        <v>0</v>
      </c>
      <c r="AI193" t="str">
        <f t="shared" si="34"/>
        <v>Obese 4RR</v>
      </c>
    </row>
    <row r="194" spans="1:56" x14ac:dyDescent="0.2">
      <c r="AI194">
        <f t="shared" si="34"/>
        <v>0</v>
      </c>
    </row>
    <row r="195" spans="1:56" x14ac:dyDescent="0.2">
      <c r="AI195">
        <f t="shared" si="34"/>
        <v>0</v>
      </c>
    </row>
    <row r="196" spans="1:56" x14ac:dyDescent="0.2">
      <c r="AI196">
        <f t="shared" si="34"/>
        <v>0</v>
      </c>
    </row>
    <row r="197" spans="1:56" x14ac:dyDescent="0.2">
      <c r="AI197">
        <f t="shared" si="34"/>
        <v>0</v>
      </c>
    </row>
    <row r="198" spans="1:56" x14ac:dyDescent="0.2">
      <c r="AI198">
        <f t="shared" si="34"/>
        <v>0</v>
      </c>
    </row>
    <row r="199" spans="1:56" x14ac:dyDescent="0.2">
      <c r="A199" t="s">
        <v>33</v>
      </c>
      <c r="B199" s="1" t="s">
        <v>3</v>
      </c>
      <c r="C199" s="20">
        <v>82000</v>
      </c>
      <c r="D199" s="4">
        <f>C199/$C199*100</f>
        <v>100</v>
      </c>
      <c r="E199" s="4">
        <f>C200/$C199*100</f>
        <v>54.878048780487809</v>
      </c>
      <c r="F199" s="4">
        <f>C202/$C199*100</f>
        <v>15.121951219512194</v>
      </c>
      <c r="G199" s="4">
        <f>C205/$C199*100</f>
        <v>3.7560975609756095</v>
      </c>
      <c r="T199" s="1">
        <f t="array" ref="T199:W199">MMULT(D199:G199,inverse_matrix)</f>
        <v>1</v>
      </c>
      <c r="U199" s="1">
        <v>1.1987540877503755E-2</v>
      </c>
      <c r="V199" s="1">
        <v>4.951409661409556E-3</v>
      </c>
      <c r="W199" s="1">
        <v>3.3226836724391452E-2</v>
      </c>
      <c r="AI199" t="str">
        <f t="shared" si="34"/>
        <v>Obese 4LL</v>
      </c>
      <c r="AJ199" s="6">
        <f t="shared" ref="AJ199:AN199" si="37">T199/SUM($T199:$AH199)*100</f>
        <v>95.22306021851702</v>
      </c>
      <c r="AK199" s="12">
        <f t="shared" si="37"/>
        <v>1.1414903268504744</v>
      </c>
      <c r="AL199" s="6">
        <f t="shared" si="37"/>
        <v>0.47148838035494911</v>
      </c>
      <c r="AM199" s="12">
        <f t="shared" si="37"/>
        <v>3.1639610742775597</v>
      </c>
      <c r="AN199" s="6">
        <f t="shared" si="37"/>
        <v>0</v>
      </c>
      <c r="AO199" s="12"/>
      <c r="AP199" s="12"/>
      <c r="AQ199" s="6"/>
      <c r="AR199" s="6"/>
      <c r="AS199" s="6"/>
      <c r="AT199" s="12"/>
      <c r="AU199" s="6"/>
      <c r="AV199" s="17"/>
      <c r="AW199" s="6"/>
      <c r="AX199" s="6"/>
      <c r="AY199" s="57"/>
      <c r="AZ199" s="57"/>
      <c r="BA199" s="57"/>
      <c r="BB199" s="57"/>
      <c r="BC199" s="57"/>
      <c r="BD199" s="6"/>
    </row>
    <row r="200" spans="1:56" x14ac:dyDescent="0.2">
      <c r="A200" t="s">
        <v>33</v>
      </c>
      <c r="B200" s="1" t="s">
        <v>4</v>
      </c>
      <c r="C200" s="20">
        <v>45000</v>
      </c>
      <c r="AI200"/>
    </row>
    <row r="201" spans="1:56" x14ac:dyDescent="0.2">
      <c r="A201" t="s">
        <v>33</v>
      </c>
      <c r="B201" s="1" t="s">
        <v>5</v>
      </c>
      <c r="C201" s="20">
        <v>9140</v>
      </c>
      <c r="S201" s="4"/>
      <c r="AG201" s="5"/>
      <c r="AI201"/>
      <c r="AK201" s="13"/>
      <c r="AL201" s="4"/>
      <c r="AM201" s="13"/>
      <c r="AN201" s="4"/>
      <c r="AO201" s="13"/>
      <c r="AP201" s="13"/>
      <c r="AQ201" s="4"/>
      <c r="AR201" s="4"/>
      <c r="AS201" s="4"/>
      <c r="AT201" s="13"/>
      <c r="AU201" s="4"/>
      <c r="AV201" s="18"/>
    </row>
    <row r="202" spans="1:56" x14ac:dyDescent="0.2">
      <c r="A202" t="s">
        <v>33</v>
      </c>
      <c r="B202" s="1" t="s">
        <v>6</v>
      </c>
      <c r="C202" s="20">
        <v>12400</v>
      </c>
      <c r="S202" s="4"/>
      <c r="AH202" s="5"/>
      <c r="AI202"/>
      <c r="AJ202" s="5"/>
      <c r="AK202" s="14"/>
      <c r="AL202" s="5"/>
      <c r="AM202" s="14"/>
      <c r="AN202" s="5"/>
      <c r="AO202" s="14"/>
      <c r="AP202" s="14"/>
      <c r="AQ202" s="5"/>
      <c r="AR202" s="5"/>
      <c r="AS202" s="5"/>
      <c r="AT202" s="14"/>
      <c r="AU202" s="5"/>
      <c r="AV202" s="19"/>
    </row>
    <row r="203" spans="1:56" x14ac:dyDescent="0.2">
      <c r="A203" t="s">
        <v>33</v>
      </c>
      <c r="B203" s="1" t="s">
        <v>7</v>
      </c>
      <c r="C203" s="20">
        <v>5770</v>
      </c>
      <c r="S203" s="4"/>
      <c r="AH203" s="5"/>
      <c r="AI203"/>
      <c r="AJ203" s="5"/>
      <c r="AK203" s="14"/>
      <c r="AL203" s="5"/>
      <c r="AM203" s="14"/>
      <c r="AN203" s="5"/>
      <c r="AO203" s="14"/>
      <c r="AP203" s="14"/>
      <c r="AQ203" s="5"/>
      <c r="AR203" s="5"/>
      <c r="AS203" s="5"/>
      <c r="AT203" s="14"/>
      <c r="AU203" s="5"/>
      <c r="AV203" s="19"/>
    </row>
    <row r="204" spans="1:56" x14ac:dyDescent="0.2">
      <c r="A204" t="s">
        <v>33</v>
      </c>
      <c r="B204" s="1" t="s">
        <v>8</v>
      </c>
      <c r="C204" s="20">
        <v>1250</v>
      </c>
      <c r="S204" s="4"/>
      <c r="AI204"/>
    </row>
    <row r="205" spans="1:56" x14ac:dyDescent="0.2">
      <c r="A205" t="s">
        <v>33</v>
      </c>
      <c r="B205" s="1" t="s">
        <v>9</v>
      </c>
      <c r="C205" s="20">
        <v>3080</v>
      </c>
      <c r="S205" s="4"/>
      <c r="AI205"/>
    </row>
    <row r="206" spans="1:56" x14ac:dyDescent="0.2">
      <c r="A206" t="s">
        <v>33</v>
      </c>
      <c r="B206" s="1" t="s">
        <v>10</v>
      </c>
      <c r="C206" s="20">
        <v>1730</v>
      </c>
      <c r="S206" s="4"/>
      <c r="AI206"/>
    </row>
    <row r="207" spans="1:56" x14ac:dyDescent="0.2">
      <c r="A207" t="s">
        <v>33</v>
      </c>
      <c r="B207" s="1" t="s">
        <v>11</v>
      </c>
      <c r="C207" s="20">
        <v>573</v>
      </c>
      <c r="G207" s="1"/>
      <c r="S207" s="4"/>
      <c r="AI207"/>
    </row>
    <row r="208" spans="1:56" x14ac:dyDescent="0.2">
      <c r="A208" t="s">
        <v>33</v>
      </c>
      <c r="B208" s="1" t="s">
        <v>12</v>
      </c>
      <c r="C208" s="20">
        <v>0</v>
      </c>
      <c r="G208" s="1"/>
      <c r="H208" s="1"/>
      <c r="S208" s="4"/>
      <c r="AI208"/>
    </row>
    <row r="209" spans="1:35" x14ac:dyDescent="0.2">
      <c r="A209"/>
      <c r="C209" s="20"/>
      <c r="G209" s="1"/>
      <c r="H209" s="1"/>
      <c r="I209" s="1"/>
      <c r="S209" s="4"/>
      <c r="AI209"/>
    </row>
    <row r="210" spans="1:35" x14ac:dyDescent="0.2">
      <c r="A210"/>
      <c r="C210" s="20"/>
      <c r="G210" s="1"/>
      <c r="H210" s="1"/>
      <c r="I210" s="1"/>
      <c r="J210" s="1"/>
      <c r="S210" s="4"/>
      <c r="AI210"/>
    </row>
    <row r="211" spans="1:35" x14ac:dyDescent="0.2">
      <c r="A211"/>
      <c r="C211" s="20"/>
      <c r="G211" s="1"/>
      <c r="H211" s="1"/>
      <c r="I211" s="1"/>
      <c r="J211" s="1"/>
      <c r="K211" s="1"/>
      <c r="S211" s="4"/>
      <c r="AI211"/>
    </row>
    <row r="212" spans="1:35" x14ac:dyDescent="0.2">
      <c r="A212"/>
      <c r="C212" s="20"/>
      <c r="G212" s="1"/>
      <c r="H212" s="1"/>
      <c r="I212" s="1"/>
      <c r="J212" s="1"/>
      <c r="K212" s="1"/>
      <c r="L212" s="1"/>
      <c r="S212" s="4"/>
      <c r="AI212"/>
    </row>
    <row r="213" spans="1:35" x14ac:dyDescent="0.2">
      <c r="A213"/>
      <c r="C213" s="20"/>
      <c r="G213" s="1"/>
      <c r="H213" s="1"/>
      <c r="I213" s="1"/>
      <c r="J213" s="1"/>
      <c r="K213" s="1"/>
      <c r="L213" s="1"/>
      <c r="M213" s="1"/>
      <c r="S213" s="4"/>
      <c r="AI213"/>
    </row>
    <row r="214" spans="1:35" x14ac:dyDescent="0.2">
      <c r="G214" s="1"/>
      <c r="H214" s="1"/>
      <c r="I214" s="1"/>
      <c r="J214" s="1"/>
      <c r="K214" s="1"/>
      <c r="L214" s="1"/>
      <c r="M214" s="1"/>
      <c r="N214" s="1"/>
      <c r="S214" s="4"/>
      <c r="AI214"/>
    </row>
    <row r="215" spans="1:35" x14ac:dyDescent="0.2">
      <c r="G215" s="1"/>
      <c r="H215" s="1"/>
      <c r="I215" s="1"/>
      <c r="J215" s="1"/>
      <c r="K215" s="1"/>
      <c r="L215" s="1"/>
      <c r="M215" s="1"/>
      <c r="N215" s="1"/>
      <c r="O215" s="1"/>
      <c r="S215" s="4"/>
      <c r="AI215"/>
    </row>
    <row r="216" spans="1:35" x14ac:dyDescent="0.2">
      <c r="A216" s="1" t="s">
        <v>18</v>
      </c>
      <c r="B216" s="1">
        <v>100</v>
      </c>
      <c r="C216" s="4">
        <f>AVERAGE(E4,E19)</f>
        <v>53.679294692737429</v>
      </c>
      <c r="D216" s="4">
        <f t="shared" ref="D216:E216" si="38">AVERAGE(F4,F19)</f>
        <v>13.983327513966479</v>
      </c>
      <c r="E216" s="4">
        <f t="shared" si="38"/>
        <v>0</v>
      </c>
      <c r="S216" s="4"/>
      <c r="AI216"/>
    </row>
    <row r="217" spans="1:35" x14ac:dyDescent="0.2">
      <c r="B217" s="1">
        <v>0</v>
      </c>
      <c r="C217" s="4">
        <f>B216</f>
        <v>100</v>
      </c>
      <c r="D217" s="4">
        <f t="shared" ref="D217" si="39">C216</f>
        <v>53.679294692737429</v>
      </c>
      <c r="E217" s="4">
        <f>D216</f>
        <v>13.983327513966479</v>
      </c>
      <c r="S217" s="4"/>
      <c r="AI217"/>
    </row>
    <row r="218" spans="1:35" x14ac:dyDescent="0.2">
      <c r="B218" s="1">
        <v>0</v>
      </c>
      <c r="C218" s="1">
        <v>0</v>
      </c>
      <c r="D218" s="4">
        <f>B216</f>
        <v>100</v>
      </c>
      <c r="E218" s="4">
        <f>C216</f>
        <v>53.679294692737429</v>
      </c>
      <c r="S218" s="4"/>
    </row>
    <row r="219" spans="1:35" x14ac:dyDescent="0.2">
      <c r="B219" s="1">
        <v>0</v>
      </c>
      <c r="C219" s="1">
        <v>0</v>
      </c>
      <c r="D219" s="1">
        <v>0</v>
      </c>
      <c r="E219" s="4">
        <f>B216</f>
        <v>100</v>
      </c>
      <c r="S219" s="4"/>
    </row>
    <row r="220" spans="1:35" x14ac:dyDescent="0.2">
      <c r="D220" s="1"/>
      <c r="E220" s="1"/>
      <c r="S220" s="4"/>
    </row>
    <row r="221" spans="1:35" x14ac:dyDescent="0.2">
      <c r="D221" s="1"/>
      <c r="E221" s="1"/>
      <c r="F221" s="1"/>
      <c r="S221" s="4"/>
    </row>
    <row r="222" spans="1:35" x14ac:dyDescent="0.2">
      <c r="D222" s="1"/>
      <c r="E222" s="1"/>
      <c r="F222" s="1"/>
      <c r="S222" s="4"/>
    </row>
    <row r="223" spans="1:35" x14ac:dyDescent="0.2">
      <c r="D223" s="1"/>
      <c r="E223" s="1"/>
      <c r="F223" s="1"/>
      <c r="S223" s="4"/>
    </row>
    <row r="224" spans="1:35" x14ac:dyDescent="0.2">
      <c r="D224" s="1"/>
      <c r="E224" s="1"/>
      <c r="F224" s="1"/>
      <c r="S224" s="4"/>
    </row>
    <row r="225" spans="1:23" x14ac:dyDescent="0.2">
      <c r="D225" s="1"/>
      <c r="E225" s="1"/>
      <c r="F225" s="1"/>
      <c r="S225" s="4"/>
    </row>
    <row r="226" spans="1:23" x14ac:dyDescent="0.2">
      <c r="D226" s="1"/>
      <c r="E226" s="1"/>
      <c r="F226" s="1"/>
      <c r="S226" s="4"/>
    </row>
    <row r="227" spans="1:23" x14ac:dyDescent="0.2">
      <c r="D227" s="1"/>
      <c r="E227" s="1"/>
      <c r="F227" s="1"/>
      <c r="S227" s="4"/>
    </row>
    <row r="228" spans="1:23" x14ac:dyDescent="0.2">
      <c r="D228" s="1"/>
      <c r="E228" s="1"/>
      <c r="F228" s="1"/>
      <c r="S228" s="4"/>
    </row>
    <row r="229" spans="1:23" x14ac:dyDescent="0.2">
      <c r="D229" s="1"/>
      <c r="E229" s="1"/>
      <c r="F229" s="1"/>
      <c r="S229" s="4"/>
      <c r="T229" s="1" t="e">
        <f t="array" ref="T229:W229">MMULT(D229:G229,inverse_matrix)</f>
        <v>#VALUE!</v>
      </c>
      <c r="U229" s="1" t="e">
        <v>#VALUE!</v>
      </c>
      <c r="V229" s="1" t="e">
        <v>#VALUE!</v>
      </c>
      <c r="W229" s="1" t="e">
        <v>#VALUE!</v>
      </c>
    </row>
    <row r="230" spans="1:23" x14ac:dyDescent="0.2">
      <c r="D230" s="1"/>
      <c r="E230" s="1"/>
      <c r="F230" s="1"/>
      <c r="S230" s="4"/>
    </row>
    <row r="231" spans="1:23" x14ac:dyDescent="0.2">
      <c r="C231" s="4"/>
      <c r="S231" s="4"/>
    </row>
    <row r="232" spans="1:23" x14ac:dyDescent="0.2">
      <c r="C232" s="4"/>
      <c r="S232" s="4"/>
    </row>
    <row r="233" spans="1:23" x14ac:dyDescent="0.2">
      <c r="A233" s="1" t="s">
        <v>19</v>
      </c>
      <c r="B233" s="1" cm="1">
        <f t="array" ref="B233:E236">MINVERSE(B216:E219)</f>
        <v>0.01</v>
      </c>
      <c r="C233" s="4">
        <v>-5.3679294692737436E-3</v>
      </c>
      <c r="D233" s="4">
        <v>1.4831339273131015E-3</v>
      </c>
      <c r="E233" s="4">
        <v>-4.5520673123099622E-5</v>
      </c>
    </row>
    <row r="234" spans="1:23" x14ac:dyDescent="0.2">
      <c r="B234" s="1">
        <v>0</v>
      </c>
      <c r="C234" s="4">
        <v>0.01</v>
      </c>
      <c r="D234" s="4">
        <v>-5.3679294692737436E-3</v>
      </c>
      <c r="E234" s="4">
        <v>1.4831339273131015E-3</v>
      </c>
    </row>
    <row r="235" spans="1:23" x14ac:dyDescent="0.2">
      <c r="B235" s="1">
        <v>0</v>
      </c>
      <c r="C235" s="4">
        <v>0</v>
      </c>
      <c r="D235" s="4">
        <v>0.01</v>
      </c>
      <c r="E235" s="4">
        <v>-5.3679294692737436E-3</v>
      </c>
    </row>
    <row r="236" spans="1:23" x14ac:dyDescent="0.2">
      <c r="B236" s="1">
        <v>0</v>
      </c>
      <c r="C236" s="4">
        <v>0</v>
      </c>
      <c r="D236" s="4">
        <v>0</v>
      </c>
      <c r="E236" s="4">
        <v>0.01</v>
      </c>
    </row>
    <row r="237" spans="1:23" x14ac:dyDescent="0.2">
      <c r="C237" s="4"/>
    </row>
    <row r="238" spans="1:23" x14ac:dyDescent="0.2">
      <c r="A238" s="62"/>
      <c r="B238" s="51"/>
      <c r="C238" s="51" t="s">
        <v>88</v>
      </c>
      <c r="D238" s="40"/>
      <c r="E238" s="40"/>
      <c r="F238" s="63" t="s">
        <v>89</v>
      </c>
    </row>
    <row r="239" spans="1:23" x14ac:dyDescent="0.2">
      <c r="A239" s="64" t="str">
        <f t="shared" ref="A239:B239" si="40">A19</f>
        <v>control</v>
      </c>
      <c r="B239" s="65" t="str">
        <f t="shared" si="40"/>
        <v>M0</v>
      </c>
      <c r="C239" s="65">
        <f>C19</f>
        <v>17900</v>
      </c>
      <c r="D239" s="40" t="str">
        <f t="shared" ref="D239:E239" si="41">A109</f>
        <v>Lean 2LL</v>
      </c>
      <c r="E239" s="40" t="str">
        <f t="shared" si="41"/>
        <v>M0</v>
      </c>
      <c r="F239" s="66">
        <f>C109</f>
        <v>146000</v>
      </c>
    </row>
    <row r="240" spans="1:23" x14ac:dyDescent="0.2">
      <c r="A240" s="64" t="str">
        <f t="shared" ref="A240:B240" si="42">A34</f>
        <v>Lean 1N</v>
      </c>
      <c r="B240" s="65" t="str">
        <f t="shared" si="42"/>
        <v>M0</v>
      </c>
      <c r="C240" s="65">
        <f>C34</f>
        <v>126000</v>
      </c>
      <c r="D240" s="40" t="str">
        <f t="shared" ref="D240:E240" si="43">A124</f>
        <v>Obese 3L</v>
      </c>
      <c r="E240" s="40" t="str">
        <f t="shared" si="43"/>
        <v>M0</v>
      </c>
      <c r="F240" s="66">
        <f>C124</f>
        <v>85400</v>
      </c>
    </row>
    <row r="241" spans="1:6" x14ac:dyDescent="0.2">
      <c r="A241" s="64" t="str">
        <f t="shared" ref="A241:B241" si="44">A49</f>
        <v>Lean 1L</v>
      </c>
      <c r="B241" s="65" t="str">
        <f t="shared" si="44"/>
        <v>M0</v>
      </c>
      <c r="C241" s="65">
        <f>C49</f>
        <v>180000</v>
      </c>
      <c r="D241" s="40" t="str">
        <f t="shared" ref="D241:E241" si="45">A139</f>
        <v>Obese 3R</v>
      </c>
      <c r="E241" s="40" t="str">
        <f t="shared" si="45"/>
        <v>M0</v>
      </c>
      <c r="F241" s="66">
        <f>C139</f>
        <v>81100</v>
      </c>
    </row>
    <row r="242" spans="1:6" x14ac:dyDescent="0.2">
      <c r="A242" s="64" t="str">
        <f t="shared" ref="A242:B242" si="46">A64</f>
        <v>Lean 1R</v>
      </c>
      <c r="B242" s="65" t="str">
        <f t="shared" si="46"/>
        <v>M0</v>
      </c>
      <c r="C242" s="65">
        <f>C64</f>
        <v>131000</v>
      </c>
      <c r="D242" s="40" t="str">
        <f t="shared" ref="D242:E242" si="47">A154</f>
        <v>Obese 3N</v>
      </c>
      <c r="E242" s="40" t="str">
        <f t="shared" si="47"/>
        <v>M0</v>
      </c>
      <c r="F242" s="66">
        <f>C154</f>
        <v>72900</v>
      </c>
    </row>
    <row r="243" spans="1:6" x14ac:dyDescent="0.2">
      <c r="A243" s="64" t="str">
        <f t="shared" ref="A243:B243" si="48">A79</f>
        <v>Lean 2LR</v>
      </c>
      <c r="B243" s="65" t="str">
        <f t="shared" si="48"/>
        <v>M0</v>
      </c>
      <c r="C243" s="65">
        <f>C79</f>
        <v>139000</v>
      </c>
      <c r="D243" s="40" t="str">
        <f t="shared" ref="D243:E243" si="49">A169</f>
        <v>Obese 4LR</v>
      </c>
      <c r="E243" s="40" t="str">
        <f t="shared" si="49"/>
        <v>M0</v>
      </c>
      <c r="F243" s="66">
        <f>C169</f>
        <v>109000</v>
      </c>
    </row>
    <row r="244" spans="1:6" x14ac:dyDescent="0.2">
      <c r="A244" s="64" t="str">
        <f t="shared" ref="A244:B244" si="50">A94</f>
        <v>Lean 2RR</v>
      </c>
      <c r="B244" s="65" t="str">
        <f t="shared" si="50"/>
        <v>M0</v>
      </c>
      <c r="C244" s="65">
        <f>C94</f>
        <v>166000</v>
      </c>
      <c r="D244" s="40" t="str">
        <f t="shared" ref="D244:E244" si="51">A184</f>
        <v>Obese 4RR</v>
      </c>
      <c r="E244" s="40" t="str">
        <f t="shared" si="51"/>
        <v>M0</v>
      </c>
      <c r="F244" s="66">
        <f>C184</f>
        <v>113000</v>
      </c>
    </row>
    <row r="245" spans="1:6" x14ac:dyDescent="0.2">
      <c r="A245" s="62"/>
      <c r="B245" s="51"/>
      <c r="C245" s="51"/>
      <c r="D245" s="40"/>
      <c r="E245" s="40"/>
      <c r="F245" s="66"/>
    </row>
    <row r="246" spans="1:6" x14ac:dyDescent="0.2">
      <c r="A246" s="62"/>
      <c r="B246" s="51"/>
      <c r="C246" s="51"/>
      <c r="D246" s="40"/>
      <c r="E246" s="40"/>
      <c r="F246" s="63"/>
    </row>
    <row r="247" spans="1:6" x14ac:dyDescent="0.2">
      <c r="A247" s="62"/>
      <c r="B247" s="51"/>
      <c r="C247" s="51">
        <f>TTEST(C239:C244,F239:F244,2,2)</f>
        <v>0.34877372019867081</v>
      </c>
      <c r="D247" s="40"/>
      <c r="E247" s="40"/>
      <c r="F247" s="63"/>
    </row>
    <row r="248" spans="1:6" ht="16" thickBot="1" x14ac:dyDescent="0.25">
      <c r="A248" s="67"/>
      <c r="B248" s="68"/>
      <c r="C248" s="68"/>
      <c r="D248" s="69"/>
      <c r="E248" s="69"/>
      <c r="F248" s="70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33B1-B92D-40B3-BCCE-974E97EE8BEE}">
  <sheetPr>
    <tabColor theme="6" tint="-0.249977111117893"/>
  </sheetPr>
  <dimension ref="A1:BR248"/>
  <sheetViews>
    <sheetView topLeftCell="BF22" zoomScale="95" zoomScaleNormal="100" workbookViewId="0">
      <selection activeCell="E5" sqref="E5:E7"/>
    </sheetView>
  </sheetViews>
  <sheetFormatPr baseColWidth="10" defaultColWidth="13.1640625" defaultRowHeight="15" x14ac:dyDescent="0.2"/>
  <cols>
    <col min="1" max="2" width="13.1640625" style="1"/>
    <col min="3" max="3" width="21.33203125" style="1" bestFit="1" customWidth="1"/>
    <col min="4" max="18" width="13.1640625" style="4"/>
    <col min="19" max="34" width="13.1640625" style="1"/>
    <col min="35" max="35" width="13.1640625" style="8"/>
    <col min="36" max="36" width="13.1640625" style="1"/>
    <col min="37" max="37" width="13.1640625" style="10"/>
    <col min="38" max="38" width="13.1640625" style="1"/>
    <col min="39" max="39" width="13.1640625" style="10"/>
    <col min="40" max="40" width="13.1640625" style="1"/>
    <col min="41" max="42" width="13.1640625" style="10"/>
    <col min="43" max="45" width="13.1640625" style="1"/>
    <col min="46" max="46" width="13.1640625" style="10"/>
    <col min="47" max="47" width="13.1640625" style="1"/>
    <col min="48" max="48" width="13.1640625" style="15"/>
    <col min="49" max="50" width="13.1640625" style="1"/>
    <col min="51" max="55" width="13.1640625" style="55"/>
    <col min="56" max="16384" width="13.1640625" style="1"/>
  </cols>
  <sheetData>
    <row r="1" spans="1:68" x14ac:dyDescent="0.2">
      <c r="N1" s="1"/>
      <c r="T1" s="4" t="s">
        <v>20</v>
      </c>
    </row>
    <row r="2" spans="1:68" x14ac:dyDescent="0.2">
      <c r="AJ2" s="1" t="s">
        <v>21</v>
      </c>
      <c r="BA2" s="52"/>
      <c r="BB2" s="52"/>
      <c r="BC2" s="52"/>
    </row>
    <row r="3" spans="1:68" ht="16" x14ac:dyDescent="0.2">
      <c r="A3" s="1" t="s">
        <v>0</v>
      </c>
      <c r="C3" s="1" t="s">
        <v>1</v>
      </c>
      <c r="D3" s="4" t="s">
        <v>3</v>
      </c>
      <c r="E3" s="3" t="str">
        <f>B6</f>
        <v>M1_H</v>
      </c>
      <c r="F3" s="3" t="str">
        <f>B9</f>
        <v>M2_HH</v>
      </c>
      <c r="G3" s="3" t="str">
        <f>B13</f>
        <v>M3_HHH</v>
      </c>
      <c r="H3" s="3"/>
      <c r="I3" s="3"/>
      <c r="K3" s="3"/>
      <c r="L3" s="3"/>
      <c r="M3" s="3"/>
      <c r="O3" s="3"/>
      <c r="P3" s="3"/>
      <c r="Q3" s="3"/>
      <c r="R3" s="3"/>
      <c r="T3" s="4" t="str">
        <f>D3</f>
        <v>M0</v>
      </c>
      <c r="U3" s="4" t="str">
        <f t="shared" ref="U3:X3" si="0">E3</f>
        <v>M1_H</v>
      </c>
      <c r="V3" s="4" t="str">
        <f t="shared" si="0"/>
        <v>M2_HH</v>
      </c>
      <c r="W3" s="4" t="str">
        <f t="shared" si="0"/>
        <v>M3_HHH</v>
      </c>
      <c r="X3" s="4">
        <f t="shared" si="0"/>
        <v>0</v>
      </c>
      <c r="Y3" s="3"/>
      <c r="Z3" s="3"/>
      <c r="AA3" s="3"/>
      <c r="AB3" s="3"/>
      <c r="AC3" s="3"/>
      <c r="AD3" s="3"/>
      <c r="AE3" s="3"/>
      <c r="AF3" s="3"/>
      <c r="AG3" s="3"/>
      <c r="AH3" s="3"/>
      <c r="AJ3" s="4" t="str">
        <f>D3</f>
        <v>M0</v>
      </c>
      <c r="AK3" s="4" t="str">
        <f t="shared" ref="AK3:AN3" si="1">E3</f>
        <v>M1_H</v>
      </c>
      <c r="AL3" s="4" t="str">
        <f t="shared" si="1"/>
        <v>M2_HH</v>
      </c>
      <c r="AM3" s="4" t="str">
        <f t="shared" si="1"/>
        <v>M3_HHH</v>
      </c>
      <c r="AN3" s="4">
        <f t="shared" si="1"/>
        <v>0</v>
      </c>
      <c r="AO3" s="11"/>
      <c r="AP3" s="11"/>
      <c r="AQ3" s="3"/>
      <c r="AR3" s="3"/>
      <c r="AS3" s="3"/>
      <c r="AT3" s="11"/>
      <c r="AU3" s="3"/>
      <c r="AV3" s="16"/>
      <c r="AW3" s="3"/>
      <c r="AX3" s="3"/>
      <c r="AY3" s="56"/>
      <c r="AZ3" s="56"/>
      <c r="BA3" s="56"/>
      <c r="BB3" s="56"/>
      <c r="BC3" s="56"/>
      <c r="BD3" s="3"/>
      <c r="BF3" s="11"/>
      <c r="BG3" s="11"/>
      <c r="BH3" s="11"/>
      <c r="BI3" s="11"/>
      <c r="BJ3" s="11"/>
      <c r="BK3" s="3"/>
      <c r="BL3" s="16"/>
      <c r="BM3" s="3"/>
      <c r="BN3" s="3"/>
    </row>
    <row r="4" spans="1:68" x14ac:dyDescent="0.2">
      <c r="A4" s="1" t="s">
        <v>2</v>
      </c>
      <c r="B4" s="1" t="s">
        <v>3</v>
      </c>
      <c r="C4" s="20">
        <v>32000</v>
      </c>
      <c r="D4" s="4">
        <f>C4/C4*100</f>
        <v>100</v>
      </c>
      <c r="E4" s="4">
        <f>C6/C4*100</f>
        <v>10.84375</v>
      </c>
      <c r="F4" s="4">
        <f>C9/C4*100</f>
        <v>0.40312500000000001</v>
      </c>
      <c r="G4" s="4">
        <f>C13/C4*100</f>
        <v>0</v>
      </c>
      <c r="T4" s="1">
        <f t="array" ref="T4:W4">MMULT(D4:G4,inverse_matrix)</f>
        <v>1</v>
      </c>
      <c r="U4" s="1">
        <v>1.7047835195530686E-3</v>
      </c>
      <c r="V4" s="1">
        <v>1.8336688239470045E-3</v>
      </c>
      <c r="W4" s="1">
        <v>-1.9914865898696939E-4</v>
      </c>
      <c r="AI4" s="8" t="s">
        <v>2</v>
      </c>
      <c r="AJ4" s="6">
        <f>T4/SUM($T4:$AH4)*100</f>
        <v>99.667181015210843</v>
      </c>
      <c r="AK4" s="12">
        <f>U4/SUM($T4:$AH4)*100</f>
        <v>0.16991096763504396</v>
      </c>
      <c r="AL4" s="6">
        <f t="shared" ref="AL4:AN4" si="2">V4/SUM($T4:$AH4)*100</f>
        <v>0.18275660259827489</v>
      </c>
      <c r="AM4" s="12">
        <f t="shared" si="2"/>
        <v>-1.9848585444190776E-2</v>
      </c>
      <c r="AN4" s="6">
        <f t="shared" si="2"/>
        <v>0</v>
      </c>
      <c r="AO4" s="12"/>
      <c r="AP4" s="12"/>
      <c r="AQ4" s="6"/>
      <c r="AR4" s="6"/>
      <c r="AS4" s="6"/>
      <c r="AT4" s="12"/>
      <c r="AU4" s="6"/>
      <c r="AV4" s="17"/>
      <c r="AW4" s="6"/>
      <c r="AX4" s="6"/>
      <c r="AY4" s="57"/>
      <c r="AZ4" s="57"/>
      <c r="BA4" s="57"/>
      <c r="BB4" s="57"/>
      <c r="BC4" s="57"/>
      <c r="BD4" s="6"/>
      <c r="BF4" s="4"/>
      <c r="BG4" s="4"/>
      <c r="BH4" s="4"/>
      <c r="BI4" s="4"/>
      <c r="BJ4" s="4"/>
      <c r="BK4" s="4"/>
      <c r="BL4" s="4"/>
      <c r="BM4" s="4"/>
      <c r="BN4" s="4"/>
    </row>
    <row r="5" spans="1:68" x14ac:dyDescent="0.2">
      <c r="A5" s="1" t="s">
        <v>2</v>
      </c>
      <c r="B5" s="1" t="s">
        <v>4</v>
      </c>
      <c r="C5" s="20">
        <v>17300</v>
      </c>
      <c r="BF5" s="4"/>
      <c r="BG5" s="4"/>
      <c r="BH5" s="4"/>
      <c r="BI5" s="4"/>
      <c r="BJ5" s="4"/>
      <c r="BK5" s="4"/>
      <c r="BL5" s="4"/>
      <c r="BM5" s="4"/>
      <c r="BN5" s="4"/>
    </row>
    <row r="6" spans="1:68" x14ac:dyDescent="0.2">
      <c r="A6" s="1" t="s">
        <v>2</v>
      </c>
      <c r="B6" s="1" t="s">
        <v>5</v>
      </c>
      <c r="C6" s="20">
        <v>3470</v>
      </c>
      <c r="D6" s="7"/>
    </row>
    <row r="7" spans="1:68" x14ac:dyDescent="0.2">
      <c r="A7" s="1" t="s">
        <v>2</v>
      </c>
      <c r="B7" s="1" t="s">
        <v>6</v>
      </c>
      <c r="C7" s="20">
        <v>5070</v>
      </c>
      <c r="D7" s="1"/>
      <c r="E7" s="1"/>
      <c r="F7" s="1"/>
      <c r="G7" s="1"/>
      <c r="H7" s="1"/>
      <c r="I7" s="1"/>
      <c r="K7" s="1"/>
      <c r="L7" s="1"/>
      <c r="M7" s="1"/>
      <c r="O7" s="1"/>
      <c r="P7" s="1"/>
      <c r="Q7" s="1"/>
      <c r="R7" s="1"/>
    </row>
    <row r="8" spans="1:68" x14ac:dyDescent="0.2">
      <c r="A8" s="1" t="s">
        <v>2</v>
      </c>
      <c r="B8" s="1" t="s">
        <v>7</v>
      </c>
      <c r="C8" s="20">
        <v>2160</v>
      </c>
    </row>
    <row r="9" spans="1:68" x14ac:dyDescent="0.2">
      <c r="A9" s="1" t="s">
        <v>2</v>
      </c>
      <c r="B9" s="1" t="s">
        <v>8</v>
      </c>
      <c r="C9" s="20">
        <v>129</v>
      </c>
    </row>
    <row r="10" spans="1:68" x14ac:dyDescent="0.2">
      <c r="A10" s="1" t="s">
        <v>2</v>
      </c>
      <c r="B10" s="1" t="s">
        <v>9</v>
      </c>
      <c r="C10" s="20">
        <v>0</v>
      </c>
      <c r="BF10" s="4"/>
      <c r="BG10" s="4"/>
      <c r="BH10" s="4"/>
      <c r="BI10" s="4"/>
      <c r="BJ10" s="4"/>
      <c r="BK10" s="4"/>
      <c r="BL10" s="4"/>
      <c r="BM10" s="4"/>
      <c r="BN10" s="4"/>
    </row>
    <row r="11" spans="1:68" x14ac:dyDescent="0.2">
      <c r="A11" s="1" t="s">
        <v>2</v>
      </c>
      <c r="B11" s="1" t="s">
        <v>10</v>
      </c>
      <c r="C11" s="20">
        <v>0</v>
      </c>
      <c r="BF11" s="1" t="s">
        <v>135</v>
      </c>
      <c r="BG11" s="4"/>
      <c r="BH11" s="4"/>
      <c r="BI11" s="4"/>
      <c r="BJ11" s="4"/>
      <c r="BK11" s="4"/>
      <c r="BL11" s="4"/>
      <c r="BM11" s="4"/>
      <c r="BN11" s="4"/>
    </row>
    <row r="12" spans="1:68" x14ac:dyDescent="0.2">
      <c r="A12" s="1" t="s">
        <v>2</v>
      </c>
      <c r="B12" s="1" t="s">
        <v>11</v>
      </c>
      <c r="C12" s="20">
        <v>0</v>
      </c>
      <c r="BF12" s="4" t="str">
        <f>AI4</f>
        <v>control</v>
      </c>
      <c r="BG12" s="4">
        <f t="shared" ref="BG12:BK12" si="3">AJ4</f>
        <v>99.667181015210843</v>
      </c>
      <c r="BH12" s="4">
        <f t="shared" si="3"/>
        <v>0.16991096763504396</v>
      </c>
      <c r="BI12" s="4">
        <f t="shared" si="3"/>
        <v>0.18275660259827489</v>
      </c>
      <c r="BJ12" s="4">
        <f t="shared" si="3"/>
        <v>-1.9848585444190776E-2</v>
      </c>
      <c r="BK12" s="4">
        <f t="shared" si="3"/>
        <v>0</v>
      </c>
    </row>
    <row r="13" spans="1:68" x14ac:dyDescent="0.2">
      <c r="A13" s="1" t="s">
        <v>2</v>
      </c>
      <c r="B13" s="1" t="s">
        <v>12</v>
      </c>
      <c r="C13" s="20">
        <v>0</v>
      </c>
      <c r="BF13" s="4" t="str">
        <f>AI19</f>
        <v>control</v>
      </c>
      <c r="BG13" s="4">
        <f>AJ19</f>
        <v>100.33504919947762</v>
      </c>
      <c r="BH13" s="4">
        <f t="shared" ref="BH13:BJ13" si="4">AK19</f>
        <v>-0.17104953830881575</v>
      </c>
      <c r="BI13" s="4">
        <f t="shared" si="4"/>
        <v>-0.18398125166627094</v>
      </c>
      <c r="BJ13" s="4">
        <f t="shared" si="4"/>
        <v>1.998159049746754E-2</v>
      </c>
      <c r="BK13" s="1">
        <f>BG13+2*BH13+3*BI13+4*BJ13</f>
        <v>99.520932729851054</v>
      </c>
    </row>
    <row r="14" spans="1:68" x14ac:dyDescent="0.2">
      <c r="A14" s="1" t="s">
        <v>2</v>
      </c>
      <c r="C14" s="2"/>
      <c r="D14" s="1" t="s">
        <v>3</v>
      </c>
      <c r="BH14"/>
    </row>
    <row r="15" spans="1:68" x14ac:dyDescent="0.2">
      <c r="A15" s="1" t="s">
        <v>2</v>
      </c>
      <c r="C15" s="2"/>
      <c r="D15" s="2">
        <f>C4+C5+C7+C10</f>
        <v>54370</v>
      </c>
      <c r="BF15" s="1" t="s">
        <v>134</v>
      </c>
      <c r="BG15" s="4" t="str">
        <f>AK3</f>
        <v>M1_H</v>
      </c>
      <c r="BH15" s="4" t="str">
        <f>AL3</f>
        <v>M2_HH</v>
      </c>
      <c r="BI15" s="4" t="str">
        <f>AM3</f>
        <v>M3_HHH</v>
      </c>
      <c r="BJ15" s="4">
        <f>AN3</f>
        <v>0</v>
      </c>
      <c r="BK15" s="1" t="s">
        <v>123</v>
      </c>
      <c r="BL15" s="4"/>
      <c r="BM15" s="4"/>
      <c r="BN15" s="4"/>
      <c r="BO15" s="4"/>
      <c r="BP15" s="4"/>
    </row>
    <row r="16" spans="1:68" x14ac:dyDescent="0.2">
      <c r="A16" s="1" t="s">
        <v>2</v>
      </c>
      <c r="C16" s="2"/>
      <c r="BF16" s="4" t="str">
        <f>AI34</f>
        <v>Lean 1N</v>
      </c>
      <c r="BG16" s="4">
        <f>AK34</f>
        <v>0.43137594455845174</v>
      </c>
      <c r="BH16" s="4">
        <f>AL34</f>
        <v>1.1706728722763902</v>
      </c>
      <c r="BI16" s="4">
        <f>AM34</f>
        <v>-0.12581858790627706</v>
      </c>
      <c r="BJ16" s="4">
        <f>AN34</f>
        <v>0</v>
      </c>
      <c r="BK16" s="1">
        <f t="shared" ref="BK16:BK21" si="5">BG16+2*BH16+3*BI16+4*BJ16</f>
        <v>2.3952659253924007</v>
      </c>
      <c r="BL16" s="4"/>
      <c r="BM16" s="4"/>
      <c r="BN16" s="4"/>
      <c r="BO16" s="4"/>
      <c r="BP16" s="4"/>
    </row>
    <row r="17" spans="1:70" x14ac:dyDescent="0.2">
      <c r="A17" s="1" t="s">
        <v>2</v>
      </c>
      <c r="C17" s="2"/>
      <c r="BF17" s="4" t="str">
        <f>AI49</f>
        <v>Lean 1L</v>
      </c>
      <c r="BG17" s="4">
        <f>AK49</f>
        <v>0.48552896699129866</v>
      </c>
      <c r="BH17" s="4">
        <f>AL49</f>
        <v>1.2423160222492975</v>
      </c>
      <c r="BI17" s="4">
        <f>AM49</f>
        <v>-0.1335744081059427</v>
      </c>
      <c r="BJ17" s="4">
        <f>AN49</f>
        <v>0</v>
      </c>
      <c r="BK17" s="1">
        <f t="shared" si="5"/>
        <v>2.5694377871720655</v>
      </c>
      <c r="BL17" s="4"/>
      <c r="BM17" s="4"/>
      <c r="BN17" s="4"/>
      <c r="BO17" s="4"/>
      <c r="BP17" s="4"/>
    </row>
    <row r="18" spans="1:70" x14ac:dyDescent="0.2">
      <c r="A18" s="1" t="s">
        <v>2</v>
      </c>
      <c r="C18" s="2"/>
      <c r="BF18" s="4" t="str">
        <f>AI64</f>
        <v>Lean 1R</v>
      </c>
      <c r="BG18" s="4">
        <f>AK64</f>
        <v>0.68707688682584855</v>
      </c>
      <c r="BH18" s="4">
        <f>AL64</f>
        <v>1.4205140588150849</v>
      </c>
      <c r="BI18" s="4">
        <f>AM64</f>
        <v>-0.15300021364600774</v>
      </c>
      <c r="BJ18" s="4">
        <f>AN64</f>
        <v>0</v>
      </c>
      <c r="BK18" s="1">
        <f t="shared" si="5"/>
        <v>3.0691043635179951</v>
      </c>
      <c r="BL18" s="4"/>
      <c r="BM18" s="4"/>
      <c r="BN18" s="4"/>
      <c r="BO18" s="4"/>
      <c r="BP18" s="4"/>
    </row>
    <row r="19" spans="1:70" x14ac:dyDescent="0.2">
      <c r="A19" s="1" t="s">
        <v>2</v>
      </c>
      <c r="B19" s="1" t="s">
        <v>3</v>
      </c>
      <c r="C19" s="20">
        <v>17900</v>
      </c>
      <c r="D19" s="4">
        <f>C19/C19*100</f>
        <v>100</v>
      </c>
      <c r="E19" s="4">
        <f>C21/C19*100</f>
        <v>10.502793296089386</v>
      </c>
      <c r="F19" s="4">
        <f>C24/C19*100</f>
        <v>0</v>
      </c>
      <c r="G19" s="4">
        <f>C28/C19*100</f>
        <v>0</v>
      </c>
      <c r="T19" s="1">
        <f t="array" ref="T19:W19">MMULT(D19:G19,inverse_matrix)</f>
        <v>1</v>
      </c>
      <c r="U19" s="1">
        <v>-1.7047835195530686E-3</v>
      </c>
      <c r="V19" s="1">
        <v>-1.8336688239470045E-3</v>
      </c>
      <c r="W19" s="1">
        <v>1.9914865898696917E-4</v>
      </c>
      <c r="AI19" t="str">
        <f>A19</f>
        <v>control</v>
      </c>
      <c r="AJ19" s="6">
        <f t="shared" ref="AJ19:AN19" si="6">T19/SUM($T19:$AH19)*100</f>
        <v>100.33504919947762</v>
      </c>
      <c r="AK19" s="12">
        <f t="shared" si="6"/>
        <v>-0.17104953830881575</v>
      </c>
      <c r="AL19" s="6">
        <f t="shared" si="6"/>
        <v>-0.18398125166627094</v>
      </c>
      <c r="AM19" s="12">
        <f t="shared" si="6"/>
        <v>1.998159049746754E-2</v>
      </c>
      <c r="AN19" s="6">
        <f t="shared" si="6"/>
        <v>0</v>
      </c>
      <c r="AO19" s="12"/>
      <c r="AP19" s="12"/>
      <c r="AQ19" s="6"/>
      <c r="AR19" s="6"/>
      <c r="AS19" s="6"/>
      <c r="AT19" s="12"/>
      <c r="AU19" s="6"/>
      <c r="AV19" s="17"/>
      <c r="AW19" s="6"/>
      <c r="AX19" s="6"/>
      <c r="AY19" s="57"/>
      <c r="AZ19" s="57"/>
      <c r="BA19" s="57"/>
      <c r="BB19" s="57"/>
      <c r="BC19" s="57"/>
      <c r="BD19" s="6"/>
      <c r="BF19" s="4" t="str">
        <f>AI79</f>
        <v>Lean 2LR</v>
      </c>
      <c r="BG19" s="4">
        <f>AK79</f>
        <v>1.0321912850165422</v>
      </c>
      <c r="BH19" s="4">
        <f>AL79</f>
        <v>1.0952180168571293</v>
      </c>
      <c r="BI19" s="4">
        <f>AM79</f>
        <v>-0.11897610463635082</v>
      </c>
      <c r="BJ19" s="4">
        <f>AN79</f>
        <v>0</v>
      </c>
      <c r="BK19" s="1">
        <f t="shared" si="5"/>
        <v>2.8656990048217486</v>
      </c>
      <c r="BL19" s="4"/>
      <c r="BM19" s="4"/>
      <c r="BN19" s="4"/>
      <c r="BO19" s="4"/>
      <c r="BP19" s="4"/>
    </row>
    <row r="20" spans="1:70" x14ac:dyDescent="0.2">
      <c r="A20" s="1" t="s">
        <v>2</v>
      </c>
      <c r="B20" s="1" t="s">
        <v>4</v>
      </c>
      <c r="C20" s="20">
        <v>9540</v>
      </c>
      <c r="BF20" s="4" t="str">
        <f>AI94</f>
        <v>Lean 2RR</v>
      </c>
      <c r="BG20" s="4">
        <f>AK94</f>
        <v>1.167629351655866</v>
      </c>
      <c r="BH20" s="4">
        <f>AL94</f>
        <v>1.1861557145787884</v>
      </c>
      <c r="BI20" s="4">
        <f>AM94</f>
        <v>-0.12895512449773111</v>
      </c>
      <c r="BJ20" s="4">
        <f>AN94</f>
        <v>0</v>
      </c>
      <c r="BK20" s="1">
        <f t="shared" si="5"/>
        <v>3.1530754073202494</v>
      </c>
      <c r="BL20" s="4"/>
      <c r="BM20" s="4"/>
      <c r="BN20" s="4"/>
      <c r="BO20" s="4"/>
      <c r="BP20" s="4"/>
    </row>
    <row r="21" spans="1:70" x14ac:dyDescent="0.2">
      <c r="A21" s="1" t="s">
        <v>2</v>
      </c>
      <c r="B21" s="1" t="s">
        <v>5</v>
      </c>
      <c r="C21" s="20">
        <v>1880</v>
      </c>
      <c r="D21" s="7"/>
      <c r="BF21" s="4" t="str">
        <f>AI109</f>
        <v>Lean 2LL</v>
      </c>
      <c r="BG21" s="4">
        <f>AK109</f>
        <v>0.81744571974170444</v>
      </c>
      <c r="BH21" s="4">
        <f>AL109</f>
        <v>1.2532287008575591</v>
      </c>
      <c r="BI21" s="4">
        <f>AM109</f>
        <v>-0.13540816764264313</v>
      </c>
      <c r="BJ21" s="4">
        <f>AN109</f>
        <v>0</v>
      </c>
      <c r="BK21" s="1">
        <f t="shared" si="5"/>
        <v>2.9176786185288934</v>
      </c>
      <c r="BL21" s="4"/>
      <c r="BM21" s="4"/>
      <c r="BN21" s="4"/>
      <c r="BO21" s="4"/>
      <c r="BP21" s="4"/>
    </row>
    <row r="22" spans="1:70" x14ac:dyDescent="0.2">
      <c r="A22" s="1" t="s">
        <v>2</v>
      </c>
      <c r="B22" s="1" t="s">
        <v>6</v>
      </c>
      <c r="C22" s="20">
        <v>2170</v>
      </c>
      <c r="D22" s="1"/>
      <c r="E22" s="1"/>
      <c r="F22" s="1"/>
      <c r="G22" s="1"/>
      <c r="H22" s="1"/>
      <c r="I22" s="1"/>
      <c r="K22" s="1"/>
      <c r="L22" s="1"/>
      <c r="M22" s="1"/>
      <c r="O22" s="1"/>
      <c r="P22" s="1"/>
      <c r="Q22" s="1"/>
      <c r="R22" s="1"/>
    </row>
    <row r="23" spans="1:70" x14ac:dyDescent="0.2">
      <c r="A23" s="1" t="s">
        <v>2</v>
      </c>
      <c r="B23" s="1" t="s">
        <v>7</v>
      </c>
      <c r="C23" s="20">
        <v>1050</v>
      </c>
      <c r="BL23" s="4"/>
      <c r="BM23" s="4"/>
      <c r="BN23" s="4"/>
      <c r="BO23" s="4"/>
      <c r="BP23" s="4"/>
    </row>
    <row r="24" spans="1:70" x14ac:dyDescent="0.2">
      <c r="A24" s="1" t="s">
        <v>2</v>
      </c>
      <c r="B24" s="1" t="s">
        <v>8</v>
      </c>
      <c r="C24" s="20">
        <v>0</v>
      </c>
      <c r="BF24" s="4" t="str">
        <f>AI124</f>
        <v>Obese 3L</v>
      </c>
      <c r="BG24" s="4">
        <f>AK124</f>
        <v>0.95704391476133555</v>
      </c>
      <c r="BH24" s="4">
        <f>AL124</f>
        <v>1.305139189889744</v>
      </c>
      <c r="BI24" s="4">
        <f t="shared" ref="BI24:BJ24" si="7">AM124</f>
        <v>-0.14123009276271306</v>
      </c>
      <c r="BJ24" s="4">
        <f t="shared" si="7"/>
        <v>0</v>
      </c>
      <c r="BK24" s="1">
        <f t="shared" ref="BK24:BK29" si="8">BG24+2*BH24+3*BI24+4*BJ24</f>
        <v>3.1436320162526843</v>
      </c>
      <c r="BL24" s="4"/>
      <c r="BM24" s="4"/>
      <c r="BN24" s="4"/>
      <c r="BO24" s="4"/>
      <c r="BP24" s="4"/>
    </row>
    <row r="25" spans="1:70" x14ac:dyDescent="0.2">
      <c r="A25" s="1" t="s">
        <v>2</v>
      </c>
      <c r="B25" s="1" t="s">
        <v>9</v>
      </c>
      <c r="C25" s="20">
        <v>0</v>
      </c>
      <c r="BF25" s="4" t="str">
        <f>AI139</f>
        <v>Obese 3R</v>
      </c>
      <c r="BG25" s="4">
        <f>AK139</f>
        <v>0.67222170397647818</v>
      </c>
      <c r="BH25" s="4">
        <f>AL139</f>
        <v>1.028282041441779</v>
      </c>
      <c r="BI25" s="4">
        <f t="shared" ref="BI25:BJ25" si="9">AM139</f>
        <v>-0.11110628246321819</v>
      </c>
      <c r="BJ25" s="4">
        <f t="shared" si="9"/>
        <v>0</v>
      </c>
      <c r="BK25" s="1">
        <f t="shared" si="8"/>
        <v>2.3954669394703814</v>
      </c>
      <c r="BL25" s="4"/>
      <c r="BM25" s="4"/>
      <c r="BN25" s="4"/>
      <c r="BO25" s="4"/>
      <c r="BP25" s="4"/>
    </row>
    <row r="26" spans="1:70" x14ac:dyDescent="0.2">
      <c r="A26" s="1" t="s">
        <v>2</v>
      </c>
      <c r="B26" s="1" t="s">
        <v>10</v>
      </c>
      <c r="C26" s="20">
        <v>0</v>
      </c>
      <c r="BF26" s="4" t="str">
        <f>AI154</f>
        <v>Obese 3N</v>
      </c>
      <c r="BG26" s="4">
        <f>AK154</f>
        <v>0.64446781213223048</v>
      </c>
      <c r="BH26" s="4">
        <f>AL154</f>
        <v>1.4685453554067269</v>
      </c>
      <c r="BI26" s="4">
        <f t="shared" ref="BI26:BJ26" si="10">AM154</f>
        <v>-0.1580408404911324</v>
      </c>
      <c r="BJ26" s="4">
        <f t="shared" si="10"/>
        <v>0</v>
      </c>
      <c r="BK26" s="1">
        <f t="shared" si="8"/>
        <v>3.107436001472287</v>
      </c>
      <c r="BL26" s="4"/>
      <c r="BM26" s="4"/>
      <c r="BN26" s="4"/>
      <c r="BO26" s="4"/>
      <c r="BP26" s="4"/>
    </row>
    <row r="27" spans="1:70" x14ac:dyDescent="0.2">
      <c r="A27" s="1" t="s">
        <v>2</v>
      </c>
      <c r="B27" s="1" t="s">
        <v>11</v>
      </c>
      <c r="C27" s="20">
        <v>0</v>
      </c>
      <c r="BF27" s="4" t="str">
        <f>AI169</f>
        <v>Obese 4LR</v>
      </c>
      <c r="BG27" s="4">
        <f>AK169</f>
        <v>0.51108591705602502</v>
      </c>
      <c r="BH27" s="4">
        <f>AL169</f>
        <v>1.2186171785504125</v>
      </c>
      <c r="BI27" s="4">
        <f t="shared" ref="BI27:BJ27" si="11">AM169</f>
        <v>-0.13109647936798943</v>
      </c>
      <c r="BJ27" s="4">
        <f t="shared" si="11"/>
        <v>0</v>
      </c>
      <c r="BK27" s="1">
        <f t="shared" si="8"/>
        <v>2.5550308360528815</v>
      </c>
      <c r="BL27" s="4"/>
      <c r="BM27" s="4"/>
      <c r="BN27" s="4"/>
      <c r="BO27" s="4"/>
      <c r="BP27" s="4"/>
    </row>
    <row r="28" spans="1:70" x14ac:dyDescent="0.2">
      <c r="A28" s="1" t="s">
        <v>2</v>
      </c>
      <c r="B28" s="1" t="s">
        <v>12</v>
      </c>
      <c r="C28" s="20">
        <v>0</v>
      </c>
      <c r="BF28" s="4" t="str">
        <f>AI184</f>
        <v>Obese 4RR</v>
      </c>
      <c r="BG28" s="4">
        <f>AK184</f>
        <v>0.46960858448708964</v>
      </c>
      <c r="BH28" s="4">
        <f>AL184</f>
        <v>1.2495104206054621</v>
      </c>
      <c r="BI28" s="4">
        <f t="shared" ref="BI28:BJ28" si="12">AM184</f>
        <v>-0.13431019626495355</v>
      </c>
      <c r="BJ28" s="4">
        <f t="shared" si="12"/>
        <v>0</v>
      </c>
      <c r="BK28" s="1">
        <f t="shared" si="8"/>
        <v>2.5656988369031533</v>
      </c>
      <c r="BL28" s="4"/>
      <c r="BM28" s="4"/>
      <c r="BN28" s="4"/>
      <c r="BO28" s="4"/>
      <c r="BP28" s="4"/>
    </row>
    <row r="29" spans="1:70" x14ac:dyDescent="0.2">
      <c r="D29" s="1" t="s">
        <v>3</v>
      </c>
      <c r="BF29" s="1" t="str">
        <f>AI199</f>
        <v>Obese 4LL</v>
      </c>
      <c r="BG29" s="4">
        <f>AK199</f>
        <v>0.46558024867086173</v>
      </c>
      <c r="BH29" s="4">
        <f t="shared" ref="BH29:BJ29" si="13">AL199</f>
        <v>1.2521922990318677</v>
      </c>
      <c r="BI29" s="4">
        <f t="shared" si="13"/>
        <v>-0.13458832082029457</v>
      </c>
      <c r="BJ29" s="4">
        <f t="shared" si="13"/>
        <v>0</v>
      </c>
      <c r="BK29" s="1">
        <f t="shared" si="8"/>
        <v>2.5661998842737135</v>
      </c>
      <c r="BL29" s="4"/>
      <c r="BM29" s="4"/>
      <c r="BN29" s="4"/>
      <c r="BO29" s="4"/>
      <c r="BP29" s="4"/>
    </row>
    <row r="30" spans="1:70" x14ac:dyDescent="0.2">
      <c r="D30" s="2">
        <f>C19+C20+C22+C25</f>
        <v>29610</v>
      </c>
      <c r="BH30"/>
    </row>
    <row r="31" spans="1:70" x14ac:dyDescent="0.2">
      <c r="BG31" s="1" t="s">
        <v>127</v>
      </c>
      <c r="BH31"/>
      <c r="BK31" s="1" t="s">
        <v>149</v>
      </c>
    </row>
    <row r="32" spans="1:70" x14ac:dyDescent="0.2">
      <c r="BF32" s="4" t="s">
        <v>91</v>
      </c>
      <c r="BG32" s="4" t="str">
        <f>BG15</f>
        <v>M1_H</v>
      </c>
      <c r="BH32" s="4" t="str">
        <f t="shared" ref="BH32:BJ32" si="14">BH15</f>
        <v>M2_HH</v>
      </c>
      <c r="BI32" s="4" t="str">
        <f t="shared" si="14"/>
        <v>M3_HHH</v>
      </c>
      <c r="BJ32" s="4">
        <f t="shared" si="14"/>
        <v>0</v>
      </c>
      <c r="BK32" s="1" t="s">
        <v>123</v>
      </c>
      <c r="BL32" s="4" t="s">
        <v>128</v>
      </c>
      <c r="BM32" s="79" t="s">
        <v>129</v>
      </c>
      <c r="BN32" s="73"/>
      <c r="BO32" s="1" t="s">
        <v>130</v>
      </c>
      <c r="BP32" s="80"/>
      <c r="BQ32" s="33" t="s">
        <v>131</v>
      </c>
      <c r="BR32" s="1" t="s">
        <v>133</v>
      </c>
    </row>
    <row r="33" spans="1:70" x14ac:dyDescent="0.2">
      <c r="BF33" s="4" t="str">
        <f>BF16</f>
        <v>Lean 1N</v>
      </c>
      <c r="BG33" s="4">
        <f t="shared" ref="BG33:BK33" si="15">BG16</f>
        <v>0.43137594455845174</v>
      </c>
      <c r="BH33" s="4">
        <f t="shared" si="15"/>
        <v>1.1706728722763902</v>
      </c>
      <c r="BI33" s="4">
        <f t="shared" si="15"/>
        <v>-0.12581858790627706</v>
      </c>
      <c r="BJ33" s="4">
        <f t="shared" si="15"/>
        <v>0</v>
      </c>
      <c r="BK33" s="4">
        <f t="shared" si="15"/>
        <v>2.3952659253924007</v>
      </c>
      <c r="BL33" s="4">
        <f>BH33/BG33</f>
        <v>2.7138112058489234</v>
      </c>
      <c r="BM33" s="81">
        <f>'water enrichment'!X86</f>
        <v>3.3641548932781595</v>
      </c>
      <c r="BN33" s="82">
        <f>BM33/100</f>
        <v>3.3641548932781595E-2</v>
      </c>
      <c r="BO33" s="83">
        <f>BN33/(1-BN33)</f>
        <v>3.4812702155839627E-2</v>
      </c>
      <c r="BP33" s="83">
        <f>BL33/BO33</f>
        <v>77.954626839953519</v>
      </c>
      <c r="BQ33" s="84">
        <f>BP33*2+1</f>
        <v>156.90925367990704</v>
      </c>
      <c r="BR33" s="1">
        <f>BK33/(BM33*$BQ$40)</f>
        <v>7.9110702931277907E-2</v>
      </c>
    </row>
    <row r="34" spans="1:70" x14ac:dyDescent="0.2">
      <c r="A34" t="s">
        <v>22</v>
      </c>
      <c r="B34" s="1" t="s">
        <v>3</v>
      </c>
      <c r="C34" s="72">
        <v>126000</v>
      </c>
      <c r="D34" s="4">
        <f>C34/C34*100</f>
        <v>100</v>
      </c>
      <c r="E34" s="4">
        <f>C36/C34*100</f>
        <v>11.111111111111111</v>
      </c>
      <c r="F34" s="4">
        <f>C39/C34*100</f>
        <v>1.4365079365079365</v>
      </c>
      <c r="G34" s="4">
        <f>C43/C34*100</f>
        <v>0</v>
      </c>
      <c r="T34" s="1">
        <f t="array" ref="T34:W34">MMULT(D34:G34,inverse_matrix)</f>
        <v>1</v>
      </c>
      <c r="U34" s="1">
        <v>4.3783946306641675E-3</v>
      </c>
      <c r="V34" s="1">
        <v>1.1882136412325175E-2</v>
      </c>
      <c r="W34" s="1">
        <v>-1.2770378985561305E-3</v>
      </c>
      <c r="AI34" t="str">
        <f>A34</f>
        <v>Lean 1N</v>
      </c>
      <c r="AJ34" s="6">
        <f t="shared" ref="AJ34:AN34" si="16">T34/SUM($T34:$AH34)*100</f>
        <v>98.523769771071429</v>
      </c>
      <c r="AK34" s="12">
        <f>U34/SUM($T34:$AH34)*100</f>
        <v>0.43137594455845174</v>
      </c>
      <c r="AL34" s="6">
        <f t="shared" si="16"/>
        <v>1.1706728722763902</v>
      </c>
      <c r="AM34" s="12">
        <f t="shared" si="16"/>
        <v>-0.12581858790627706</v>
      </c>
      <c r="AN34" s="6">
        <f t="shared" si="16"/>
        <v>0</v>
      </c>
      <c r="AO34" s="12"/>
      <c r="AP34" s="12"/>
      <c r="AQ34" s="6"/>
      <c r="AR34" s="6"/>
      <c r="AS34" s="6"/>
      <c r="AT34" s="12"/>
      <c r="AU34" s="6"/>
      <c r="AV34" s="17"/>
      <c r="AW34" s="6"/>
      <c r="AX34" s="6"/>
      <c r="AY34" s="57"/>
      <c r="AZ34" s="57"/>
      <c r="BA34" s="57"/>
      <c r="BB34" s="57"/>
      <c r="BC34" s="57"/>
      <c r="BD34" s="6"/>
      <c r="BF34" s="4" t="str">
        <f t="shared" ref="BF34:BK46" si="17">BF17</f>
        <v>Lean 1L</v>
      </c>
      <c r="BG34" s="4">
        <f t="shared" si="17"/>
        <v>0.48552896699129866</v>
      </c>
      <c r="BH34" s="4">
        <f t="shared" si="17"/>
        <v>1.2423160222492975</v>
      </c>
      <c r="BI34" s="4">
        <f t="shared" si="17"/>
        <v>-0.1335744081059427</v>
      </c>
      <c r="BJ34" s="4">
        <f t="shared" si="17"/>
        <v>0</v>
      </c>
      <c r="BK34" s="4">
        <f t="shared" si="17"/>
        <v>2.5694377871720655</v>
      </c>
      <c r="BL34" s="4">
        <f t="shared" ref="BL34:BL46" si="18">BH34/BG34</f>
        <v>2.5586856947951397</v>
      </c>
      <c r="BM34" s="81">
        <f>'water enrichment'!X83</f>
        <v>3.5115855911423761</v>
      </c>
      <c r="BN34" s="82">
        <f t="shared" ref="BN34:BN46" si="19">BM34/100</f>
        <v>3.5115855911423764E-2</v>
      </c>
      <c r="BO34" s="83">
        <f t="shared" ref="BO34:BO38" si="20">BN34/(1-BN34)</f>
        <v>3.6393857362630816E-2</v>
      </c>
      <c r="BP34" s="83">
        <f t="shared" ref="BP34:BP38" si="21">BL34/BO34</f>
        <v>70.305427350011982</v>
      </c>
      <c r="BQ34" s="84">
        <f t="shared" ref="BQ34:BQ38" si="22">BP34*2+1</f>
        <v>141.61085470002396</v>
      </c>
      <c r="BR34" s="1">
        <f t="shared" ref="BR34:BR38" si="23">BK34/(BM34*$BQ$40)</f>
        <v>8.1300335718340624E-2</v>
      </c>
    </row>
    <row r="35" spans="1:70" x14ac:dyDescent="0.2">
      <c r="A35" t="s">
        <v>22</v>
      </c>
      <c r="B35" s="1" t="s">
        <v>4</v>
      </c>
      <c r="C35" s="20">
        <v>71100</v>
      </c>
      <c r="AI35" t="str">
        <f t="shared" ref="AI35:AI98" si="24">A35</f>
        <v>Lean 1N</v>
      </c>
      <c r="BF35" s="4" t="str">
        <f t="shared" si="17"/>
        <v>Lean 1R</v>
      </c>
      <c r="BG35" s="4">
        <f t="shared" si="17"/>
        <v>0.68707688682584855</v>
      </c>
      <c r="BH35" s="4">
        <f t="shared" si="17"/>
        <v>1.4205140588150849</v>
      </c>
      <c r="BI35" s="4">
        <f t="shared" si="17"/>
        <v>-0.15300021364600774</v>
      </c>
      <c r="BJ35" s="4">
        <f t="shared" si="17"/>
        <v>0</v>
      </c>
      <c r="BK35" s="4">
        <f t="shared" si="17"/>
        <v>3.0691043635179951</v>
      </c>
      <c r="BL35" s="4">
        <f t="shared" si="18"/>
        <v>2.0674746684866121</v>
      </c>
      <c r="BM35" s="81">
        <f>'water enrichment'!X87</f>
        <v>4.0916533262785251</v>
      </c>
      <c r="BN35" s="82">
        <f t="shared" si="19"/>
        <v>4.091653326278525E-2</v>
      </c>
      <c r="BO35" s="83">
        <f t="shared" si="20"/>
        <v>4.2662119285595219E-2</v>
      </c>
      <c r="BP35" s="83">
        <f t="shared" si="21"/>
        <v>48.461602543610411</v>
      </c>
      <c r="BQ35" s="84">
        <f t="shared" si="22"/>
        <v>97.923205087220822</v>
      </c>
      <c r="BR35" s="1">
        <f t="shared" si="23"/>
        <v>8.3343227970049852E-2</v>
      </c>
    </row>
    <row r="36" spans="1:70" x14ac:dyDescent="0.2">
      <c r="A36" t="s">
        <v>22</v>
      </c>
      <c r="B36" s="1" t="s">
        <v>5</v>
      </c>
      <c r="C36" s="20">
        <v>14000</v>
      </c>
      <c r="D36" s="7"/>
      <c r="AI36" t="str">
        <f t="shared" si="24"/>
        <v>Lean 1N</v>
      </c>
      <c r="BF36" s="4" t="str">
        <f t="shared" si="17"/>
        <v>Lean 2LR</v>
      </c>
      <c r="BG36" s="4">
        <f t="shared" si="17"/>
        <v>1.0321912850165422</v>
      </c>
      <c r="BH36" s="4">
        <f t="shared" si="17"/>
        <v>1.0952180168571293</v>
      </c>
      <c r="BI36" s="4">
        <f t="shared" si="17"/>
        <v>-0.11897610463635082</v>
      </c>
      <c r="BJ36" s="4">
        <f t="shared" si="17"/>
        <v>0</v>
      </c>
      <c r="BK36" s="4">
        <f t="shared" si="17"/>
        <v>2.8656990048217486</v>
      </c>
      <c r="BL36" s="4">
        <f t="shared" si="18"/>
        <v>1.0610610966741276</v>
      </c>
      <c r="BM36" s="81">
        <f>'water enrichment'!X85</f>
        <v>3.871546470868493</v>
      </c>
      <c r="BN36" s="82">
        <f t="shared" si="19"/>
        <v>3.8715464708684928E-2</v>
      </c>
      <c r="BO36" s="83">
        <f t="shared" si="20"/>
        <v>4.0274719177659811E-2</v>
      </c>
      <c r="BP36" s="83">
        <f t="shared" si="21"/>
        <v>26.345586470598981</v>
      </c>
      <c r="BQ36" s="84">
        <f t="shared" si="22"/>
        <v>53.691172941197962</v>
      </c>
      <c r="BR36" s="1">
        <f t="shared" si="23"/>
        <v>8.2243879269340556E-2</v>
      </c>
    </row>
    <row r="37" spans="1:70" x14ac:dyDescent="0.2">
      <c r="A37" t="s">
        <v>22</v>
      </c>
      <c r="B37" s="1" t="s">
        <v>6</v>
      </c>
      <c r="C37" s="20">
        <v>21500</v>
      </c>
      <c r="D37" s="1"/>
      <c r="E37" s="1"/>
      <c r="F37" s="1"/>
      <c r="G37" s="1"/>
      <c r="AI37" t="str">
        <f t="shared" si="24"/>
        <v>Lean 1N</v>
      </c>
      <c r="BF37" s="4" t="str">
        <f t="shared" si="17"/>
        <v>Lean 2RR</v>
      </c>
      <c r="BG37" s="4">
        <f t="shared" si="17"/>
        <v>1.167629351655866</v>
      </c>
      <c r="BH37" s="4">
        <f t="shared" si="17"/>
        <v>1.1861557145787884</v>
      </c>
      <c r="BI37" s="4">
        <f t="shared" si="17"/>
        <v>-0.12895512449773111</v>
      </c>
      <c r="BJ37" s="4">
        <f t="shared" si="17"/>
        <v>0</v>
      </c>
      <c r="BK37" s="4">
        <f t="shared" si="17"/>
        <v>3.1530754073202494</v>
      </c>
      <c r="BL37" s="4">
        <f t="shared" si="18"/>
        <v>1.0158666471484716</v>
      </c>
      <c r="BM37" s="81">
        <f>'water enrichment'!X88</f>
        <v>3.5046293449372667</v>
      </c>
      <c r="BN37" s="82">
        <f t="shared" si="19"/>
        <v>3.504629344937267E-2</v>
      </c>
      <c r="BO37" s="83">
        <f t="shared" si="20"/>
        <v>3.631914485789265E-2</v>
      </c>
      <c r="BP37" s="83">
        <f t="shared" si="21"/>
        <v>27.970555229846216</v>
      </c>
      <c r="BQ37" s="84">
        <f t="shared" si="22"/>
        <v>56.941110459692432</v>
      </c>
      <c r="BR37" s="1">
        <f t="shared" si="23"/>
        <v>9.9965410730401591E-2</v>
      </c>
    </row>
    <row r="38" spans="1:70" x14ac:dyDescent="0.2">
      <c r="A38" t="s">
        <v>22</v>
      </c>
      <c r="B38" s="1" t="s">
        <v>7</v>
      </c>
      <c r="C38" s="20">
        <v>8010</v>
      </c>
      <c r="AI38" t="str">
        <f t="shared" si="24"/>
        <v>Lean 1N</v>
      </c>
      <c r="BF38" s="4" t="str">
        <f t="shared" si="17"/>
        <v>Lean 2LL</v>
      </c>
      <c r="BG38" s="4">
        <f t="shared" si="17"/>
        <v>0.81744571974170444</v>
      </c>
      <c r="BH38" s="4">
        <f t="shared" si="17"/>
        <v>1.2532287008575591</v>
      </c>
      <c r="BI38" s="4">
        <f t="shared" si="17"/>
        <v>-0.13540816764264313</v>
      </c>
      <c r="BJ38" s="4">
        <f t="shared" si="17"/>
        <v>0</v>
      </c>
      <c r="BK38" s="4">
        <f t="shared" si="17"/>
        <v>2.9176786185288934</v>
      </c>
      <c r="BL38" s="4">
        <f t="shared" si="18"/>
        <v>1.5331032637293065</v>
      </c>
      <c r="BM38" s="81">
        <f>'water enrichment'!X84</f>
        <v>3.7484489062518604</v>
      </c>
      <c r="BN38" s="82">
        <f t="shared" si="19"/>
        <v>3.7484489062518604E-2</v>
      </c>
      <c r="BO38" s="83">
        <f t="shared" si="20"/>
        <v>3.8944296103871665E-2</v>
      </c>
      <c r="BP38" s="83">
        <f t="shared" si="21"/>
        <v>39.36656756204389</v>
      </c>
      <c r="BQ38" s="84">
        <f t="shared" si="22"/>
        <v>79.733135124087781</v>
      </c>
      <c r="BR38" s="1">
        <f t="shared" si="23"/>
        <v>8.6485509414089029E-2</v>
      </c>
    </row>
    <row r="39" spans="1:70" x14ac:dyDescent="0.2">
      <c r="A39" t="s">
        <v>22</v>
      </c>
      <c r="B39" s="1" t="s">
        <v>8</v>
      </c>
      <c r="C39" s="20">
        <v>1810</v>
      </c>
      <c r="AI39" t="str">
        <f t="shared" si="24"/>
        <v>Lean 1N</v>
      </c>
      <c r="BF39" s="4"/>
      <c r="BG39" s="4"/>
      <c r="BH39" s="4"/>
      <c r="BI39" s="4"/>
      <c r="BJ39" s="4"/>
      <c r="BK39" s="4"/>
      <c r="BL39" s="4"/>
      <c r="BN39" s="82"/>
      <c r="BO39" s="83"/>
      <c r="BP39" s="83"/>
      <c r="BQ39" s="84"/>
    </row>
    <row r="40" spans="1:70" x14ac:dyDescent="0.2">
      <c r="A40" t="s">
        <v>22</v>
      </c>
      <c r="B40" s="1" t="s">
        <v>9</v>
      </c>
      <c r="C40" s="20">
        <v>5080</v>
      </c>
      <c r="AI40" t="str">
        <f t="shared" si="24"/>
        <v>Lean 1N</v>
      </c>
      <c r="BF40" s="4"/>
      <c r="BG40" s="4"/>
      <c r="BH40" s="4"/>
      <c r="BI40" s="4"/>
      <c r="BJ40" s="4"/>
      <c r="BK40" s="4"/>
      <c r="BL40" s="4"/>
      <c r="BN40" s="82"/>
      <c r="BO40" s="83"/>
      <c r="BP40" s="86" t="s">
        <v>132</v>
      </c>
      <c r="BQ40" s="87">
        <v>9</v>
      </c>
      <c r="BR40" s="85">
        <f>AVERAGE(BR33:BR38)</f>
        <v>8.5408177672249938E-2</v>
      </c>
    </row>
    <row r="41" spans="1:70" x14ac:dyDescent="0.2">
      <c r="A41" t="s">
        <v>22</v>
      </c>
      <c r="B41" s="1" t="s">
        <v>10</v>
      </c>
      <c r="C41" s="20">
        <v>2140</v>
      </c>
      <c r="AI41" t="str">
        <f t="shared" si="24"/>
        <v>Lean 1N</v>
      </c>
      <c r="BF41" s="4" t="str">
        <f t="shared" si="17"/>
        <v>Obese 3L</v>
      </c>
      <c r="BG41" s="4">
        <f t="shared" si="17"/>
        <v>0.95704391476133555</v>
      </c>
      <c r="BH41" s="4">
        <f t="shared" si="17"/>
        <v>1.305139189889744</v>
      </c>
      <c r="BI41" s="4">
        <f t="shared" si="17"/>
        <v>-0.14123009276271306</v>
      </c>
      <c r="BJ41" s="4">
        <f t="shared" si="17"/>
        <v>0</v>
      </c>
      <c r="BK41" s="4">
        <f t="shared" si="17"/>
        <v>3.1436320162526843</v>
      </c>
      <c r="BL41" s="4">
        <f t="shared" si="18"/>
        <v>1.3637192293471876</v>
      </c>
      <c r="BM41" s="81">
        <f>'water enrichment'!X89</f>
        <v>6.0579194122372826</v>
      </c>
      <c r="BN41" s="82">
        <f t="shared" si="19"/>
        <v>6.0579194122372823E-2</v>
      </c>
      <c r="BR41" s="1">
        <f>BK41/(BM41*$BQ$40)</f>
        <v>5.7658813609291509E-2</v>
      </c>
    </row>
    <row r="42" spans="1:70" x14ac:dyDescent="0.2">
      <c r="A42" t="s">
        <v>22</v>
      </c>
      <c r="B42" s="1" t="s">
        <v>11</v>
      </c>
      <c r="C42" s="20">
        <v>917</v>
      </c>
      <c r="AI42" t="str">
        <f t="shared" si="24"/>
        <v>Lean 1N</v>
      </c>
      <c r="BF42" s="4" t="str">
        <f t="shared" si="17"/>
        <v>Obese 3R</v>
      </c>
      <c r="BG42" s="4">
        <f t="shared" si="17"/>
        <v>0.67222170397647818</v>
      </c>
      <c r="BH42" s="4">
        <f t="shared" si="17"/>
        <v>1.028282041441779</v>
      </c>
      <c r="BI42" s="4">
        <f t="shared" si="17"/>
        <v>-0.11110628246321819</v>
      </c>
      <c r="BJ42" s="4">
        <f t="shared" si="17"/>
        <v>0</v>
      </c>
      <c r="BK42" s="4">
        <f t="shared" si="17"/>
        <v>2.3954669394703814</v>
      </c>
      <c r="BL42" s="4">
        <f t="shared" si="18"/>
        <v>1.5296769434236532</v>
      </c>
      <c r="BM42" s="81">
        <f>'water enrichment'!X93</f>
        <v>5.9821838828515679</v>
      </c>
      <c r="BN42" s="82">
        <f t="shared" si="19"/>
        <v>5.9821838828515682E-2</v>
      </c>
      <c r="BO42" s="83"/>
      <c r="BP42" s="83"/>
      <c r="BQ42" s="84"/>
      <c r="BR42" s="1">
        <f t="shared" ref="BR42:BR46" si="25">BK42/(BM42*$BQ$40)</f>
        <v>4.4492613147092554E-2</v>
      </c>
    </row>
    <row r="43" spans="1:70" x14ac:dyDescent="0.2">
      <c r="A43" t="s">
        <v>22</v>
      </c>
      <c r="B43" s="1" t="s">
        <v>12</v>
      </c>
      <c r="C43" s="20">
        <v>0</v>
      </c>
      <c r="AI43" t="str">
        <f t="shared" si="24"/>
        <v>Lean 1N</v>
      </c>
      <c r="BF43" s="4" t="str">
        <f t="shared" si="17"/>
        <v>Obese 3N</v>
      </c>
      <c r="BG43" s="4">
        <f t="shared" si="17"/>
        <v>0.64446781213223048</v>
      </c>
      <c r="BH43" s="4">
        <f t="shared" si="17"/>
        <v>1.4685453554067269</v>
      </c>
      <c r="BI43" s="4">
        <f t="shared" si="17"/>
        <v>-0.1580408404911324</v>
      </c>
      <c r="BJ43" s="4">
        <f t="shared" si="17"/>
        <v>0</v>
      </c>
      <c r="BK43" s="4">
        <f t="shared" si="17"/>
        <v>3.107436001472287</v>
      </c>
      <c r="BL43" s="4">
        <f t="shared" si="18"/>
        <v>2.2786946496955753</v>
      </c>
      <c r="BM43" s="81">
        <f>'water enrichment'!X92</f>
        <v>5.6609435743089307</v>
      </c>
      <c r="BN43" s="82">
        <f t="shared" si="19"/>
        <v>5.6609435743089305E-2</v>
      </c>
      <c r="BO43" s="83"/>
      <c r="BP43" s="83"/>
      <c r="BQ43" s="84"/>
      <c r="BR43" s="1">
        <f t="shared" si="25"/>
        <v>6.0991716716131308E-2</v>
      </c>
    </row>
    <row r="44" spans="1:70" x14ac:dyDescent="0.2">
      <c r="D44" s="1" t="s">
        <v>3</v>
      </c>
      <c r="AI44">
        <f t="shared" si="24"/>
        <v>0</v>
      </c>
      <c r="BF44" s="4" t="str">
        <f t="shared" si="17"/>
        <v>Obese 4LR</v>
      </c>
      <c r="BG44" s="4">
        <f t="shared" si="17"/>
        <v>0.51108591705602502</v>
      </c>
      <c r="BH44" s="4">
        <f t="shared" si="17"/>
        <v>1.2186171785504125</v>
      </c>
      <c r="BI44" s="4">
        <f t="shared" si="17"/>
        <v>-0.13109647936798943</v>
      </c>
      <c r="BJ44" s="4">
        <f t="shared" si="17"/>
        <v>0</v>
      </c>
      <c r="BK44" s="4">
        <f t="shared" si="17"/>
        <v>2.5550308360528815</v>
      </c>
      <c r="BL44" s="4">
        <f t="shared" si="18"/>
        <v>2.3843685335137659</v>
      </c>
      <c r="BM44" s="81">
        <f>'water enrichment'!X91</f>
        <v>5.8153845285105774</v>
      </c>
      <c r="BN44" s="82">
        <f t="shared" si="19"/>
        <v>5.8153845285105775E-2</v>
      </c>
      <c r="BO44" s="83"/>
      <c r="BP44" s="83"/>
      <c r="BQ44" s="84"/>
      <c r="BR44" s="1">
        <f t="shared" si="25"/>
        <v>4.8817462323458197E-2</v>
      </c>
    </row>
    <row r="45" spans="1:70" x14ac:dyDescent="0.2">
      <c r="D45" s="2">
        <f>C34+C35+C37+C40</f>
        <v>223680</v>
      </c>
      <c r="AI45">
        <f t="shared" si="24"/>
        <v>0</v>
      </c>
      <c r="BF45" s="4" t="str">
        <f t="shared" si="17"/>
        <v>Obese 4RR</v>
      </c>
      <c r="BG45" s="4">
        <f t="shared" si="17"/>
        <v>0.46960858448708964</v>
      </c>
      <c r="BH45" s="4">
        <f t="shared" si="17"/>
        <v>1.2495104206054621</v>
      </c>
      <c r="BI45" s="4">
        <f t="shared" si="17"/>
        <v>-0.13431019626495355</v>
      </c>
      <c r="BJ45" s="4">
        <f t="shared" si="17"/>
        <v>0</v>
      </c>
      <c r="BK45" s="4">
        <f t="shared" si="17"/>
        <v>2.5656988369031533</v>
      </c>
      <c r="BL45" s="4">
        <f t="shared" si="18"/>
        <v>2.6607486785408483</v>
      </c>
      <c r="BM45" s="81">
        <f>'water enrichment'!X94</f>
        <v>6.8332002975012358</v>
      </c>
      <c r="BN45" s="82">
        <f t="shared" si="19"/>
        <v>6.8332002975012351E-2</v>
      </c>
      <c r="BO45" s="83"/>
      <c r="BP45" s="83"/>
      <c r="BQ45" s="84"/>
      <c r="BR45" s="1">
        <f t="shared" si="25"/>
        <v>4.1719492497394227E-2</v>
      </c>
    </row>
    <row r="46" spans="1:70" x14ac:dyDescent="0.2">
      <c r="AI46">
        <f t="shared" si="24"/>
        <v>0</v>
      </c>
      <c r="BF46" s="4" t="str">
        <f t="shared" si="17"/>
        <v>Obese 4LL</v>
      </c>
      <c r="BG46" s="4">
        <f t="shared" si="17"/>
        <v>0.46558024867086173</v>
      </c>
      <c r="BH46" s="4">
        <f t="shared" si="17"/>
        <v>1.2521922990318677</v>
      </c>
      <c r="BI46" s="4">
        <f t="shared" si="17"/>
        <v>-0.13458832082029457</v>
      </c>
      <c r="BJ46" s="4">
        <f t="shared" si="17"/>
        <v>0</v>
      </c>
      <c r="BK46" s="4">
        <f t="shared" si="17"/>
        <v>2.5661998842737135</v>
      </c>
      <c r="BL46" s="4">
        <f t="shared" si="18"/>
        <v>2.6895305430301772</v>
      </c>
      <c r="BM46" s="81">
        <f>'water enrichment'!X90</f>
        <v>5.9910372380250179</v>
      </c>
      <c r="BN46" s="82">
        <f t="shared" si="19"/>
        <v>5.9910372380250182E-2</v>
      </c>
      <c r="BO46" s="83"/>
      <c r="BP46" s="83"/>
      <c r="BQ46" s="84"/>
      <c r="BR46" s="1">
        <f t="shared" si="25"/>
        <v>4.7593314670975571E-2</v>
      </c>
    </row>
    <row r="47" spans="1:70" x14ac:dyDescent="0.2">
      <c r="AI47">
        <f t="shared" si="24"/>
        <v>0</v>
      </c>
      <c r="BG47" s="4"/>
      <c r="BH47" s="4"/>
      <c r="BI47" s="4"/>
      <c r="BJ47" s="4"/>
      <c r="BM47" s="81"/>
      <c r="BR47" s="85">
        <f>AVERAGE(BR41:BR46)</f>
        <v>5.0212235494057213E-2</v>
      </c>
    </row>
    <row r="48" spans="1:70" x14ac:dyDescent="0.2">
      <c r="AI48">
        <f t="shared" si="24"/>
        <v>0</v>
      </c>
      <c r="BH48"/>
    </row>
    <row r="49" spans="1:64" x14ac:dyDescent="0.2">
      <c r="A49" t="s">
        <v>23</v>
      </c>
      <c r="B49" s="1" t="s">
        <v>3</v>
      </c>
      <c r="C49" s="72">
        <v>180000</v>
      </c>
      <c r="D49" s="4">
        <f>C49/C49*100</f>
        <v>100</v>
      </c>
      <c r="E49" s="4">
        <f>C51/C49*100</f>
        <v>11.166666666666666</v>
      </c>
      <c r="F49" s="4">
        <f>C54/C49*100</f>
        <v>1.5166666666666666</v>
      </c>
      <c r="G49" s="4">
        <f>C58/C49*100</f>
        <v>0</v>
      </c>
      <c r="T49" s="1">
        <f t="array" ref="T49:W49">MMULT(D49:G49,inverse_matrix)</f>
        <v>1</v>
      </c>
      <c r="U49" s="1">
        <v>4.9339501862197266E-3</v>
      </c>
      <c r="V49" s="1">
        <v>1.2624427760312229E-2</v>
      </c>
      <c r="W49" s="1">
        <v>-1.3573844622133879E-3</v>
      </c>
      <c r="AI49" t="str">
        <f t="shared" si="24"/>
        <v>Lean 1L</v>
      </c>
      <c r="AJ49" s="6">
        <f t="shared" ref="AJ49:AN49" si="26">T49/SUM($T49:$AH49)*100</f>
        <v>98.405729418865334</v>
      </c>
      <c r="AK49" s="12">
        <f t="shared" si="26"/>
        <v>0.48552896699129866</v>
      </c>
      <c r="AL49" s="6">
        <f t="shared" si="26"/>
        <v>1.2423160222492975</v>
      </c>
      <c r="AM49" s="12">
        <f t="shared" si="26"/>
        <v>-0.1335744081059427</v>
      </c>
      <c r="AN49" s="6">
        <f t="shared" si="26"/>
        <v>0</v>
      </c>
      <c r="AO49" s="12"/>
      <c r="AP49" s="12"/>
      <c r="AQ49" s="6"/>
      <c r="AR49" s="6"/>
      <c r="AS49" s="6"/>
      <c r="AT49" s="12"/>
      <c r="AU49" s="6"/>
      <c r="AV49" s="17"/>
      <c r="AW49" s="6"/>
      <c r="AX49" s="6"/>
      <c r="AY49" s="57"/>
      <c r="AZ49" s="57"/>
      <c r="BA49" s="57"/>
      <c r="BB49" s="57"/>
      <c r="BC49" s="57"/>
      <c r="BD49" s="6"/>
      <c r="BH49"/>
    </row>
    <row r="50" spans="1:64" x14ac:dyDescent="0.2">
      <c r="A50" t="s">
        <v>23</v>
      </c>
      <c r="B50" s="1" t="s">
        <v>4</v>
      </c>
      <c r="C50" s="20">
        <v>104000</v>
      </c>
      <c r="AI50" t="str">
        <f t="shared" si="24"/>
        <v>Lean 1L</v>
      </c>
      <c r="BH50"/>
    </row>
    <row r="51" spans="1:64" x14ac:dyDescent="0.2">
      <c r="A51" t="s">
        <v>23</v>
      </c>
      <c r="B51" s="1" t="s">
        <v>5</v>
      </c>
      <c r="C51" s="20">
        <v>20100</v>
      </c>
      <c r="AI51" t="str">
        <f t="shared" si="24"/>
        <v>Lean 1L</v>
      </c>
      <c r="BG51" s="4"/>
      <c r="BH51"/>
      <c r="BI51" s="4"/>
      <c r="BJ51" s="4"/>
      <c r="BK51" s="4"/>
      <c r="BL51" s="4"/>
    </row>
    <row r="52" spans="1:64" x14ac:dyDescent="0.2">
      <c r="A52" t="s">
        <v>23</v>
      </c>
      <c r="B52" s="1" t="s">
        <v>6</v>
      </c>
      <c r="C52" s="20">
        <v>33000</v>
      </c>
      <c r="AI52" t="str">
        <f t="shared" si="24"/>
        <v>Lean 1L</v>
      </c>
      <c r="BG52" s="4"/>
      <c r="BH52"/>
      <c r="BI52" s="4"/>
      <c r="BJ52" s="4"/>
      <c r="BK52" s="4"/>
      <c r="BL52" s="4"/>
    </row>
    <row r="53" spans="1:64" x14ac:dyDescent="0.2">
      <c r="A53" t="s">
        <v>23</v>
      </c>
      <c r="B53" s="1" t="s">
        <v>7</v>
      </c>
      <c r="C53" s="20">
        <v>12800</v>
      </c>
      <c r="AI53" t="str">
        <f t="shared" si="24"/>
        <v>Lean 1L</v>
      </c>
      <c r="BG53" s="4"/>
      <c r="BH53"/>
      <c r="BI53" s="4"/>
      <c r="BJ53" s="4"/>
      <c r="BK53" s="4"/>
      <c r="BL53" s="4"/>
    </row>
    <row r="54" spans="1:64" x14ac:dyDescent="0.2">
      <c r="A54" t="s">
        <v>23</v>
      </c>
      <c r="B54" s="1" t="s">
        <v>8</v>
      </c>
      <c r="C54" s="20">
        <v>2730</v>
      </c>
      <c r="AI54" t="str">
        <f t="shared" si="24"/>
        <v>Lean 1L</v>
      </c>
      <c r="BG54" s="4"/>
      <c r="BH54"/>
      <c r="BI54" s="4"/>
      <c r="BJ54" s="4"/>
      <c r="BK54" s="4"/>
      <c r="BL54" s="4"/>
    </row>
    <row r="55" spans="1:64" x14ac:dyDescent="0.2">
      <c r="A55" t="s">
        <v>23</v>
      </c>
      <c r="B55" s="1" t="s">
        <v>9</v>
      </c>
      <c r="C55" s="20">
        <v>9450</v>
      </c>
      <c r="AI55" t="str">
        <f t="shared" si="24"/>
        <v>Lean 1L</v>
      </c>
      <c r="BG55" s="4"/>
      <c r="BH55"/>
      <c r="BI55" s="4"/>
      <c r="BJ55" s="4"/>
      <c r="BK55" s="4"/>
      <c r="BL55" s="4"/>
    </row>
    <row r="56" spans="1:64" x14ac:dyDescent="0.2">
      <c r="A56" t="s">
        <v>23</v>
      </c>
      <c r="B56" s="1" t="s">
        <v>10</v>
      </c>
      <c r="C56" s="20">
        <v>4210</v>
      </c>
      <c r="AI56" t="str">
        <f t="shared" si="24"/>
        <v>Lean 1L</v>
      </c>
      <c r="BG56" s="4"/>
      <c r="BH56"/>
      <c r="BI56" s="4"/>
      <c r="BJ56" s="4"/>
      <c r="BK56" s="4"/>
      <c r="BL56" s="4"/>
    </row>
    <row r="57" spans="1:64" x14ac:dyDescent="0.2">
      <c r="A57" t="s">
        <v>23</v>
      </c>
      <c r="B57" s="1" t="s">
        <v>11</v>
      </c>
      <c r="C57" s="20">
        <v>1670</v>
      </c>
      <c r="AI57" t="str">
        <f t="shared" si="24"/>
        <v>Lean 1L</v>
      </c>
      <c r="BG57" s="4"/>
      <c r="BH57"/>
      <c r="BI57" s="4"/>
      <c r="BJ57" s="4"/>
      <c r="BK57" s="4"/>
      <c r="BL57" s="4"/>
    </row>
    <row r="58" spans="1:64" x14ac:dyDescent="0.2">
      <c r="A58" t="s">
        <v>23</v>
      </c>
      <c r="B58" s="1" t="s">
        <v>12</v>
      </c>
      <c r="C58" s="20">
        <v>0</v>
      </c>
      <c r="AI58" t="str">
        <f t="shared" si="24"/>
        <v>Lean 1L</v>
      </c>
      <c r="BG58" s="4"/>
      <c r="BH58"/>
      <c r="BI58" s="4"/>
      <c r="BJ58" s="4"/>
      <c r="BK58" s="4"/>
      <c r="BL58" s="4"/>
    </row>
    <row r="59" spans="1:64" x14ac:dyDescent="0.2">
      <c r="AI59">
        <f t="shared" si="24"/>
        <v>0</v>
      </c>
      <c r="BG59" s="4"/>
      <c r="BH59"/>
      <c r="BI59" s="4"/>
      <c r="BJ59" s="4"/>
      <c r="BK59" s="4"/>
      <c r="BL59" s="4"/>
    </row>
    <row r="60" spans="1:64" x14ac:dyDescent="0.2">
      <c r="AI60">
        <f t="shared" si="24"/>
        <v>0</v>
      </c>
      <c r="BG60" s="4"/>
      <c r="BH60"/>
      <c r="BI60" s="4"/>
      <c r="BJ60" s="4"/>
      <c r="BK60" s="4"/>
      <c r="BL60" s="4"/>
    </row>
    <row r="61" spans="1:64" x14ac:dyDescent="0.2">
      <c r="AI61">
        <f t="shared" si="24"/>
        <v>0</v>
      </c>
      <c r="BG61" s="4"/>
      <c r="BH61"/>
      <c r="BI61" s="4"/>
      <c r="BJ61" s="4"/>
      <c r="BK61" s="4"/>
      <c r="BL61" s="4"/>
    </row>
    <row r="62" spans="1:64" x14ac:dyDescent="0.2">
      <c r="AI62">
        <f t="shared" si="24"/>
        <v>0</v>
      </c>
      <c r="BG62" s="4"/>
      <c r="BH62"/>
      <c r="BI62" s="4"/>
      <c r="BJ62" s="4"/>
      <c r="BK62" s="4"/>
      <c r="BL62" s="4"/>
    </row>
    <row r="63" spans="1:64" x14ac:dyDescent="0.2">
      <c r="AI63">
        <f t="shared" si="24"/>
        <v>0</v>
      </c>
      <c r="BG63" s="4"/>
      <c r="BH63"/>
      <c r="BI63" s="4"/>
      <c r="BJ63" s="4"/>
      <c r="BK63" s="4"/>
      <c r="BL63" s="4"/>
    </row>
    <row r="64" spans="1:64" x14ac:dyDescent="0.2">
      <c r="A64" t="s">
        <v>24</v>
      </c>
      <c r="B64" s="1" t="s">
        <v>3</v>
      </c>
      <c r="C64" s="20">
        <v>131000</v>
      </c>
      <c r="D64" s="4">
        <f>C64/$C64*100</f>
        <v>100</v>
      </c>
      <c r="E64" s="4">
        <f>C66/$C64*100</f>
        <v>11.374045801526718</v>
      </c>
      <c r="F64" s="4">
        <f>C69/$C64*100</f>
        <v>1.7251908396946565</v>
      </c>
      <c r="G64" s="4">
        <f>C73/$C64*100</f>
        <v>0</v>
      </c>
      <c r="T64" s="1">
        <f t="array" ref="T64:W64">MMULT(D64:G64,inverse_matrix)</f>
        <v>1</v>
      </c>
      <c r="U64" s="1">
        <v>7.0077415348202415E-3</v>
      </c>
      <c r="V64" s="1">
        <v>1.4488328106542344E-2</v>
      </c>
      <c r="W64" s="1">
        <v>-1.5605035951023966E-3</v>
      </c>
      <c r="AI64" t="str">
        <f t="shared" si="24"/>
        <v>Lean 1R</v>
      </c>
      <c r="AJ64" s="6">
        <f t="shared" ref="AJ64:AN64" si="27">T64/SUM($T64:$AH64)*100</f>
        <v>98.045409268005059</v>
      </c>
      <c r="AK64" s="12">
        <f t="shared" si="27"/>
        <v>0.68707688682584855</v>
      </c>
      <c r="AL64" s="6">
        <f t="shared" si="27"/>
        <v>1.4205140588150849</v>
      </c>
      <c r="AM64" s="12">
        <f t="shared" si="27"/>
        <v>-0.15300021364600774</v>
      </c>
      <c r="AN64" s="6">
        <f t="shared" si="27"/>
        <v>0</v>
      </c>
      <c r="AO64" s="12"/>
      <c r="AP64" s="12"/>
      <c r="AQ64" s="6"/>
      <c r="AR64" s="6"/>
      <c r="AS64" s="6"/>
      <c r="AT64" s="12"/>
      <c r="AU64" s="6"/>
      <c r="AV64" s="17"/>
      <c r="AW64" s="6"/>
      <c r="AX64" s="6"/>
      <c r="AY64" s="57"/>
      <c r="AZ64" s="57"/>
      <c r="BA64" s="57"/>
      <c r="BB64" s="57"/>
      <c r="BC64" s="57"/>
      <c r="BD64" s="6"/>
      <c r="BG64" s="4"/>
      <c r="BH64"/>
      <c r="BI64" s="4"/>
      <c r="BJ64" s="4"/>
      <c r="BK64" s="4"/>
      <c r="BL64" s="4"/>
    </row>
    <row r="65" spans="1:60" x14ac:dyDescent="0.2">
      <c r="A65" t="s">
        <v>24</v>
      </c>
      <c r="B65" s="1" t="s">
        <v>4</v>
      </c>
      <c r="C65" s="20">
        <v>75900</v>
      </c>
      <c r="AI65" t="str">
        <f t="shared" si="24"/>
        <v>Lean 1R</v>
      </c>
      <c r="BH65"/>
    </row>
    <row r="66" spans="1:60" x14ac:dyDescent="0.2">
      <c r="A66" t="s">
        <v>24</v>
      </c>
      <c r="B66" s="1" t="s">
        <v>5</v>
      </c>
      <c r="C66" s="20">
        <v>14900</v>
      </c>
      <c r="AI66" t="str">
        <f t="shared" si="24"/>
        <v>Lean 1R</v>
      </c>
      <c r="BH66"/>
    </row>
    <row r="67" spans="1:60" x14ac:dyDescent="0.2">
      <c r="A67" t="s">
        <v>24</v>
      </c>
      <c r="B67" s="1" t="s">
        <v>6</v>
      </c>
      <c r="C67" s="20">
        <v>25400</v>
      </c>
      <c r="AI67" t="str">
        <f t="shared" si="24"/>
        <v>Lean 1R</v>
      </c>
      <c r="BH67"/>
    </row>
    <row r="68" spans="1:60" x14ac:dyDescent="0.2">
      <c r="A68" t="s">
        <v>24</v>
      </c>
      <c r="B68" s="1" t="s">
        <v>7</v>
      </c>
      <c r="C68" s="20">
        <v>9060</v>
      </c>
      <c r="AI68" t="str">
        <f t="shared" si="24"/>
        <v>Lean 1R</v>
      </c>
      <c r="BH68"/>
    </row>
    <row r="69" spans="1:60" x14ac:dyDescent="0.2">
      <c r="A69" t="s">
        <v>24</v>
      </c>
      <c r="B69" s="1" t="s">
        <v>8</v>
      </c>
      <c r="C69" s="20">
        <v>2260</v>
      </c>
      <c r="AI69" t="str">
        <f t="shared" si="24"/>
        <v>Lean 1R</v>
      </c>
    </row>
    <row r="70" spans="1:60" x14ac:dyDescent="0.2">
      <c r="A70" t="s">
        <v>24</v>
      </c>
      <c r="B70" s="1" t="s">
        <v>9</v>
      </c>
      <c r="C70" s="20">
        <v>9380</v>
      </c>
      <c r="AI70" t="str">
        <f t="shared" si="24"/>
        <v>Lean 1R</v>
      </c>
    </row>
    <row r="71" spans="1:60" x14ac:dyDescent="0.2">
      <c r="A71" t="s">
        <v>24</v>
      </c>
      <c r="B71" s="1" t="s">
        <v>10</v>
      </c>
      <c r="C71" s="20">
        <v>3080</v>
      </c>
      <c r="AI71" t="str">
        <f t="shared" si="24"/>
        <v>Lean 1R</v>
      </c>
    </row>
    <row r="72" spans="1:60" x14ac:dyDescent="0.2">
      <c r="A72" t="s">
        <v>24</v>
      </c>
      <c r="B72" s="1" t="s">
        <v>11</v>
      </c>
      <c r="C72" s="20">
        <v>1070</v>
      </c>
      <c r="AI72" t="str">
        <f t="shared" si="24"/>
        <v>Lean 1R</v>
      </c>
    </row>
    <row r="73" spans="1:60" x14ac:dyDescent="0.2">
      <c r="A73" t="s">
        <v>24</v>
      </c>
      <c r="B73" s="1" t="s">
        <v>12</v>
      </c>
      <c r="C73" s="20">
        <v>0</v>
      </c>
      <c r="AI73" t="str">
        <f t="shared" si="24"/>
        <v>Lean 1R</v>
      </c>
    </row>
    <row r="74" spans="1:60" x14ac:dyDescent="0.2">
      <c r="AI74">
        <f t="shared" si="24"/>
        <v>0</v>
      </c>
    </row>
    <row r="75" spans="1:60" x14ac:dyDescent="0.2">
      <c r="AI75">
        <f t="shared" si="24"/>
        <v>0</v>
      </c>
    </row>
    <row r="76" spans="1:60" x14ac:dyDescent="0.2">
      <c r="AI76">
        <f t="shared" si="24"/>
        <v>0</v>
      </c>
    </row>
    <row r="77" spans="1:60" x14ac:dyDescent="0.2">
      <c r="AI77">
        <f t="shared" si="24"/>
        <v>0</v>
      </c>
    </row>
    <row r="78" spans="1:60" x14ac:dyDescent="0.2">
      <c r="AI78">
        <f t="shared" si="24"/>
        <v>0</v>
      </c>
    </row>
    <row r="79" spans="1:60" x14ac:dyDescent="0.2">
      <c r="A79" t="s">
        <v>25</v>
      </c>
      <c r="B79" s="1" t="s">
        <v>3</v>
      </c>
      <c r="C79" s="20">
        <v>139000</v>
      </c>
      <c r="D79" s="4">
        <f>C79/$C79*100</f>
        <v>100</v>
      </c>
      <c r="E79" s="4">
        <f>C81/$C79*100</f>
        <v>11.726618705035971</v>
      </c>
      <c r="F79" s="4">
        <f>C84/$C79*100</f>
        <v>1.4316546762589928</v>
      </c>
      <c r="G79" s="4">
        <f>C88/$C79*100</f>
        <v>0</v>
      </c>
      <c r="T79" s="1">
        <f t="array" ref="T79:W79">MMULT(D79:G79,inverse_matrix)</f>
        <v>1</v>
      </c>
      <c r="U79" s="1">
        <v>1.0533470569912773E-2</v>
      </c>
      <c r="V79" s="1">
        <v>1.1176655834696295E-2</v>
      </c>
      <c r="W79" s="1">
        <v>-1.2141463650216532E-3</v>
      </c>
      <c r="AI79" t="str">
        <f t="shared" si="24"/>
        <v>Lean 2LR</v>
      </c>
      <c r="AJ79" s="6">
        <f t="shared" ref="AJ79:AN79" si="28">T79/SUM($T79:$AH79)*100</f>
        <v>97.991566802762677</v>
      </c>
      <c r="AK79" s="12">
        <f t="shared" si="28"/>
        <v>1.0321912850165422</v>
      </c>
      <c r="AL79" s="6">
        <f t="shared" si="28"/>
        <v>1.0952180168571293</v>
      </c>
      <c r="AM79" s="12">
        <f t="shared" si="28"/>
        <v>-0.11897610463635082</v>
      </c>
      <c r="AN79" s="6">
        <f t="shared" si="28"/>
        <v>0</v>
      </c>
      <c r="AO79" s="12"/>
      <c r="AP79" s="12"/>
      <c r="AQ79" s="6"/>
      <c r="AR79" s="6"/>
      <c r="AS79" s="6"/>
      <c r="AT79" s="12"/>
      <c r="AU79" s="6"/>
      <c r="AV79" s="17"/>
      <c r="AW79" s="6"/>
      <c r="AX79" s="6"/>
      <c r="AY79" s="57"/>
      <c r="AZ79" s="57"/>
      <c r="BA79" s="57"/>
      <c r="BB79" s="57"/>
      <c r="BC79" s="57"/>
      <c r="BD79" s="6"/>
    </row>
    <row r="80" spans="1:60" x14ac:dyDescent="0.2">
      <c r="A80" t="s">
        <v>25</v>
      </c>
      <c r="B80" s="1" t="s">
        <v>4</v>
      </c>
      <c r="C80" s="20">
        <v>79600</v>
      </c>
      <c r="AI80" t="str">
        <f t="shared" si="24"/>
        <v>Lean 2LR</v>
      </c>
    </row>
    <row r="81" spans="1:56" x14ac:dyDescent="0.2">
      <c r="A81" t="s">
        <v>25</v>
      </c>
      <c r="B81" s="1" t="s">
        <v>5</v>
      </c>
      <c r="C81" s="20">
        <v>16300</v>
      </c>
      <c r="AI81" t="str">
        <f t="shared" si="24"/>
        <v>Lean 2LR</v>
      </c>
    </row>
    <row r="82" spans="1:56" x14ac:dyDescent="0.2">
      <c r="A82" t="s">
        <v>25</v>
      </c>
      <c r="B82" s="1" t="s">
        <v>6</v>
      </c>
      <c r="C82" s="20">
        <v>25300</v>
      </c>
      <c r="AI82" t="str">
        <f t="shared" si="24"/>
        <v>Lean 2LR</v>
      </c>
    </row>
    <row r="83" spans="1:56" x14ac:dyDescent="0.2">
      <c r="A83" t="s">
        <v>25</v>
      </c>
      <c r="B83" s="1" t="s">
        <v>7</v>
      </c>
      <c r="C83" s="20">
        <v>8970</v>
      </c>
      <c r="AI83" t="str">
        <f t="shared" si="24"/>
        <v>Lean 2LR</v>
      </c>
    </row>
    <row r="84" spans="1:56" x14ac:dyDescent="0.2">
      <c r="A84" t="s">
        <v>25</v>
      </c>
      <c r="B84" s="1" t="s">
        <v>8</v>
      </c>
      <c r="C84" s="20">
        <v>1990</v>
      </c>
      <c r="AI84" t="str">
        <f t="shared" si="24"/>
        <v>Lean 2LR</v>
      </c>
    </row>
    <row r="85" spans="1:56" x14ac:dyDescent="0.2">
      <c r="A85" t="s">
        <v>25</v>
      </c>
      <c r="B85" s="1" t="s">
        <v>9</v>
      </c>
      <c r="C85" s="20">
        <v>6570</v>
      </c>
      <c r="AI85" t="str">
        <f t="shared" si="24"/>
        <v>Lean 2LR</v>
      </c>
    </row>
    <row r="86" spans="1:56" x14ac:dyDescent="0.2">
      <c r="A86" t="s">
        <v>25</v>
      </c>
      <c r="B86" s="1" t="s">
        <v>10</v>
      </c>
      <c r="C86" s="20">
        <v>3080</v>
      </c>
      <c r="AI86" t="str">
        <f t="shared" si="24"/>
        <v>Lean 2LR</v>
      </c>
    </row>
    <row r="87" spans="1:56" x14ac:dyDescent="0.2">
      <c r="A87" t="s">
        <v>25</v>
      </c>
      <c r="B87" s="1" t="s">
        <v>11</v>
      </c>
      <c r="C87" s="20">
        <v>1160</v>
      </c>
      <c r="AI87" t="str">
        <f t="shared" si="24"/>
        <v>Lean 2LR</v>
      </c>
    </row>
    <row r="88" spans="1:56" x14ac:dyDescent="0.2">
      <c r="A88" t="s">
        <v>25</v>
      </c>
      <c r="B88" s="1" t="s">
        <v>12</v>
      </c>
      <c r="C88" s="20">
        <v>0</v>
      </c>
      <c r="AI88" t="str">
        <f t="shared" si="24"/>
        <v>Lean 2LR</v>
      </c>
    </row>
    <row r="89" spans="1:56" x14ac:dyDescent="0.2">
      <c r="AI89">
        <f t="shared" si="24"/>
        <v>0</v>
      </c>
    </row>
    <row r="90" spans="1:56" x14ac:dyDescent="0.2">
      <c r="AI90">
        <f t="shared" si="24"/>
        <v>0</v>
      </c>
    </row>
    <row r="91" spans="1:56" x14ac:dyDescent="0.2">
      <c r="AI91">
        <f t="shared" si="24"/>
        <v>0</v>
      </c>
    </row>
    <row r="92" spans="1:56" x14ac:dyDescent="0.2">
      <c r="AI92">
        <f t="shared" si="24"/>
        <v>0</v>
      </c>
    </row>
    <row r="93" spans="1:56" x14ac:dyDescent="0.2">
      <c r="AI93">
        <f t="shared" si="24"/>
        <v>0</v>
      </c>
    </row>
    <row r="94" spans="1:56" x14ac:dyDescent="0.2">
      <c r="A94" t="s">
        <v>26</v>
      </c>
      <c r="B94" s="1" t="s">
        <v>3</v>
      </c>
      <c r="C94" s="20">
        <v>166000</v>
      </c>
      <c r="D94" s="4">
        <f>C94/$C94*100</f>
        <v>100</v>
      </c>
      <c r="E94" s="4">
        <f>C96/$C94*100</f>
        <v>11.867469879518072</v>
      </c>
      <c r="F94" s="4">
        <f>C99/$C94*100</f>
        <v>1.542168674698795</v>
      </c>
      <c r="G94" s="4">
        <f>C103/$C94*100</f>
        <v>0</v>
      </c>
      <c r="T94" s="1">
        <f t="array" ref="T94:W94">MMULT(D94:G94,inverse_matrix)</f>
        <v>1</v>
      </c>
      <c r="U94" s="1">
        <v>1.1941982314733784E-2</v>
      </c>
      <c r="V94" s="1">
        <v>1.2131461534374957E-2</v>
      </c>
      <c r="W94" s="1">
        <v>-1.3188944025450252E-3</v>
      </c>
      <c r="AI94" t="str">
        <f t="shared" si="24"/>
        <v>Lean 2RR</v>
      </c>
      <c r="AJ94" s="6">
        <f t="shared" ref="AJ94:AN94" si="29">T94/SUM($T94:$AH94)*100</f>
        <v>97.775170058263072</v>
      </c>
      <c r="AK94" s="12">
        <f t="shared" si="29"/>
        <v>1.167629351655866</v>
      </c>
      <c r="AL94" s="6">
        <f t="shared" si="29"/>
        <v>1.1861557145787884</v>
      </c>
      <c r="AM94" s="12">
        <f t="shared" si="29"/>
        <v>-0.12895512449773111</v>
      </c>
      <c r="AN94" s="6">
        <f t="shared" si="29"/>
        <v>0</v>
      </c>
      <c r="AO94" s="12"/>
      <c r="AP94" s="12"/>
      <c r="AQ94" s="6"/>
      <c r="AR94" s="6"/>
      <c r="AS94" s="6"/>
      <c r="AT94" s="12"/>
      <c r="AU94" s="6"/>
      <c r="AV94" s="17"/>
      <c r="AW94" s="6"/>
      <c r="AX94" s="6"/>
      <c r="AY94" s="57"/>
      <c r="AZ94" s="57"/>
      <c r="BA94" s="57"/>
      <c r="BB94" s="57"/>
      <c r="BC94" s="57"/>
      <c r="BD94" s="6"/>
    </row>
    <row r="95" spans="1:56" x14ac:dyDescent="0.2">
      <c r="A95" t="s">
        <v>26</v>
      </c>
      <c r="B95" s="1" t="s">
        <v>4</v>
      </c>
      <c r="C95" s="20">
        <v>94500</v>
      </c>
      <c r="AI95" t="str">
        <f t="shared" si="24"/>
        <v>Lean 2RR</v>
      </c>
    </row>
    <row r="96" spans="1:56" x14ac:dyDescent="0.2">
      <c r="A96" t="s">
        <v>26</v>
      </c>
      <c r="B96" s="1" t="s">
        <v>5</v>
      </c>
      <c r="C96" s="20">
        <v>19700</v>
      </c>
      <c r="AI96" t="str">
        <f t="shared" si="24"/>
        <v>Lean 2RR</v>
      </c>
    </row>
    <row r="97" spans="1:56" x14ac:dyDescent="0.2">
      <c r="A97" t="s">
        <v>26</v>
      </c>
      <c r="B97" s="1" t="s">
        <v>6</v>
      </c>
      <c r="C97" s="20">
        <v>31900</v>
      </c>
      <c r="AI97" t="str">
        <f t="shared" si="24"/>
        <v>Lean 2RR</v>
      </c>
    </row>
    <row r="98" spans="1:56" x14ac:dyDescent="0.2">
      <c r="A98" t="s">
        <v>26</v>
      </c>
      <c r="B98" s="1" t="s">
        <v>7</v>
      </c>
      <c r="C98" s="20">
        <v>11000</v>
      </c>
      <c r="AI98" t="str">
        <f t="shared" si="24"/>
        <v>Lean 2RR</v>
      </c>
    </row>
    <row r="99" spans="1:56" x14ac:dyDescent="0.2">
      <c r="A99" t="s">
        <v>26</v>
      </c>
      <c r="B99" s="1" t="s">
        <v>8</v>
      </c>
      <c r="C99" s="20">
        <v>2560</v>
      </c>
      <c r="AI99" t="str">
        <f t="shared" ref="AI99:AI162" si="30">A99</f>
        <v>Lean 2RR</v>
      </c>
    </row>
    <row r="100" spans="1:56" x14ac:dyDescent="0.2">
      <c r="A100" t="s">
        <v>26</v>
      </c>
      <c r="B100" s="1" t="s">
        <v>9</v>
      </c>
      <c r="C100" s="20">
        <v>11100</v>
      </c>
      <c r="AI100" t="str">
        <f t="shared" si="30"/>
        <v>Lean 2RR</v>
      </c>
    </row>
    <row r="101" spans="1:56" x14ac:dyDescent="0.2">
      <c r="A101" t="s">
        <v>26</v>
      </c>
      <c r="B101" s="1" t="s">
        <v>10</v>
      </c>
      <c r="C101" s="20">
        <v>4260</v>
      </c>
      <c r="AI101" t="str">
        <f t="shared" si="30"/>
        <v>Lean 2RR</v>
      </c>
    </row>
    <row r="102" spans="1:56" x14ac:dyDescent="0.2">
      <c r="A102" t="s">
        <v>26</v>
      </c>
      <c r="B102" s="1" t="s">
        <v>11</v>
      </c>
      <c r="C102" s="20">
        <v>1320</v>
      </c>
      <c r="AI102" t="str">
        <f t="shared" si="30"/>
        <v>Lean 2RR</v>
      </c>
    </row>
    <row r="103" spans="1:56" x14ac:dyDescent="0.2">
      <c r="A103" t="s">
        <v>26</v>
      </c>
      <c r="B103" s="1" t="s">
        <v>12</v>
      </c>
      <c r="C103" s="20">
        <v>0</v>
      </c>
      <c r="AI103" t="str">
        <f t="shared" si="30"/>
        <v>Lean 2RR</v>
      </c>
    </row>
    <row r="104" spans="1:56" x14ac:dyDescent="0.2">
      <c r="AI104">
        <f t="shared" si="30"/>
        <v>0</v>
      </c>
    </row>
    <row r="105" spans="1:56" x14ac:dyDescent="0.2">
      <c r="AI105">
        <f t="shared" si="30"/>
        <v>0</v>
      </c>
    </row>
    <row r="106" spans="1:56" x14ac:dyDescent="0.2">
      <c r="AI106">
        <f t="shared" si="30"/>
        <v>0</v>
      </c>
    </row>
    <row r="107" spans="1:56" x14ac:dyDescent="0.2">
      <c r="AI107">
        <f t="shared" si="30"/>
        <v>0</v>
      </c>
    </row>
    <row r="108" spans="1:56" x14ac:dyDescent="0.2">
      <c r="AI108">
        <f t="shared" si="30"/>
        <v>0</v>
      </c>
    </row>
    <row r="109" spans="1:56" x14ac:dyDescent="0.2">
      <c r="A109" t="s">
        <v>27</v>
      </c>
      <c r="B109" s="1" t="s">
        <v>3</v>
      </c>
      <c r="C109" s="20">
        <v>146000</v>
      </c>
      <c r="D109" s="4">
        <f>C109/$C109*100</f>
        <v>100</v>
      </c>
      <c r="E109" s="4">
        <f>C111/$C109*100</f>
        <v>11.506849315068493</v>
      </c>
      <c r="F109" s="4">
        <f>C114/$C109*100</f>
        <v>1.5684931506849316</v>
      </c>
      <c r="G109" s="4">
        <f>C118/$C109*100</f>
        <v>0</v>
      </c>
      <c r="T109" s="1">
        <f t="array" ref="T109:W109">MMULT(D109:G109,inverse_matrix)</f>
        <v>1</v>
      </c>
      <c r="U109" s="1">
        <v>8.3357766702379932E-3</v>
      </c>
      <c r="V109" s="1">
        <v>1.277960641886048E-2</v>
      </c>
      <c r="W109" s="1">
        <v>-1.3808039084868841E-3</v>
      </c>
      <c r="AI109" t="str">
        <f t="shared" si="30"/>
        <v>Lean 2LL</v>
      </c>
      <c r="AJ109" s="6">
        <f t="shared" ref="AJ109:AN109" si="31">T109/SUM($T109:$AH109)*100</f>
        <v>98.064733747043348</v>
      </c>
      <c r="AK109" s="12">
        <f t="shared" si="31"/>
        <v>0.81744571974170444</v>
      </c>
      <c r="AL109" s="6">
        <f t="shared" si="31"/>
        <v>1.2532287008575591</v>
      </c>
      <c r="AM109" s="12">
        <f t="shared" si="31"/>
        <v>-0.13540816764264313</v>
      </c>
      <c r="AN109" s="6">
        <f t="shared" si="31"/>
        <v>0</v>
      </c>
      <c r="AO109" s="12"/>
      <c r="AP109" s="12"/>
      <c r="AQ109" s="6"/>
      <c r="AR109" s="6"/>
      <c r="AS109" s="6"/>
      <c r="AT109" s="12"/>
      <c r="AU109" s="6"/>
      <c r="AV109" s="17"/>
      <c r="AW109" s="6"/>
      <c r="AX109" s="6"/>
      <c r="AY109" s="57"/>
      <c r="AZ109" s="57"/>
      <c r="BA109" s="57"/>
      <c r="BB109" s="57"/>
      <c r="BC109" s="57"/>
      <c r="BD109" s="6"/>
    </row>
    <row r="110" spans="1:56" x14ac:dyDescent="0.2">
      <c r="A110" t="s">
        <v>27</v>
      </c>
      <c r="B110" s="1" t="s">
        <v>4</v>
      </c>
      <c r="C110" s="20">
        <v>80200</v>
      </c>
      <c r="AI110" t="str">
        <f t="shared" si="30"/>
        <v>Lean 2LL</v>
      </c>
    </row>
    <row r="111" spans="1:56" x14ac:dyDescent="0.2">
      <c r="A111" t="s">
        <v>27</v>
      </c>
      <c r="B111" s="1" t="s">
        <v>5</v>
      </c>
      <c r="C111" s="20">
        <v>16800</v>
      </c>
      <c r="AI111" t="str">
        <f t="shared" si="30"/>
        <v>Lean 2LL</v>
      </c>
    </row>
    <row r="112" spans="1:56" x14ac:dyDescent="0.2">
      <c r="A112" t="s">
        <v>27</v>
      </c>
      <c r="B112" s="1" t="s">
        <v>6</v>
      </c>
      <c r="C112" s="20">
        <v>25600</v>
      </c>
      <c r="AI112" t="str">
        <f t="shared" si="30"/>
        <v>Lean 2LL</v>
      </c>
    </row>
    <row r="113" spans="1:56" x14ac:dyDescent="0.2">
      <c r="A113" t="s">
        <v>27</v>
      </c>
      <c r="B113" s="1" t="s">
        <v>7</v>
      </c>
      <c r="C113" s="20">
        <v>9370</v>
      </c>
      <c r="AI113" t="str">
        <f t="shared" si="30"/>
        <v>Lean 2LL</v>
      </c>
    </row>
    <row r="114" spans="1:56" x14ac:dyDescent="0.2">
      <c r="A114" t="s">
        <v>27</v>
      </c>
      <c r="B114" s="1" t="s">
        <v>8</v>
      </c>
      <c r="C114" s="20">
        <v>2290</v>
      </c>
      <c r="AI114" t="str">
        <f t="shared" si="30"/>
        <v>Lean 2LL</v>
      </c>
    </row>
    <row r="115" spans="1:56" x14ac:dyDescent="0.2">
      <c r="A115" t="s">
        <v>27</v>
      </c>
      <c r="B115" s="1" t="s">
        <v>9</v>
      </c>
      <c r="C115" s="20">
        <v>6880</v>
      </c>
      <c r="AI115" t="str">
        <f t="shared" si="30"/>
        <v>Lean 2LL</v>
      </c>
    </row>
    <row r="116" spans="1:56" x14ac:dyDescent="0.2">
      <c r="A116" t="s">
        <v>27</v>
      </c>
      <c r="B116" s="1" t="s">
        <v>10</v>
      </c>
      <c r="C116" s="20">
        <v>3060</v>
      </c>
      <c r="AI116" t="str">
        <f t="shared" si="30"/>
        <v>Lean 2LL</v>
      </c>
    </row>
    <row r="117" spans="1:56" x14ac:dyDescent="0.2">
      <c r="A117" t="s">
        <v>27</v>
      </c>
      <c r="B117" s="1" t="s">
        <v>11</v>
      </c>
      <c r="C117" s="20">
        <v>1140</v>
      </c>
      <c r="AI117" t="str">
        <f t="shared" si="30"/>
        <v>Lean 2LL</v>
      </c>
    </row>
    <row r="118" spans="1:56" x14ac:dyDescent="0.2">
      <c r="A118" t="s">
        <v>27</v>
      </c>
      <c r="B118" s="1" t="s">
        <v>12</v>
      </c>
      <c r="C118" s="20">
        <v>0</v>
      </c>
      <c r="AI118" t="str">
        <f t="shared" si="30"/>
        <v>Lean 2LL</v>
      </c>
    </row>
    <row r="119" spans="1:56" x14ac:dyDescent="0.2">
      <c r="AI119">
        <f t="shared" si="30"/>
        <v>0</v>
      </c>
    </row>
    <row r="120" spans="1:56" x14ac:dyDescent="0.2">
      <c r="AI120">
        <f t="shared" si="30"/>
        <v>0</v>
      </c>
    </row>
    <row r="121" spans="1:56" x14ac:dyDescent="0.2">
      <c r="AI121">
        <f t="shared" si="30"/>
        <v>0</v>
      </c>
    </row>
    <row r="122" spans="1:56" x14ac:dyDescent="0.2">
      <c r="AI122">
        <f t="shared" si="30"/>
        <v>0</v>
      </c>
    </row>
    <row r="123" spans="1:56" x14ac:dyDescent="0.2">
      <c r="AI123">
        <f t="shared" si="30"/>
        <v>0</v>
      </c>
    </row>
    <row r="124" spans="1:56" x14ac:dyDescent="0.2">
      <c r="A124" t="s">
        <v>28</v>
      </c>
      <c r="B124" s="1" t="s">
        <v>3</v>
      </c>
      <c r="C124" s="20">
        <v>85400</v>
      </c>
      <c r="D124" s="4">
        <f>C124/$C124*100</f>
        <v>100</v>
      </c>
      <c r="E124" s="4">
        <f>C126/$C124*100</f>
        <v>11.651053864168619</v>
      </c>
      <c r="F124" s="4">
        <f>C129/$C124*100</f>
        <v>1.639344262295082</v>
      </c>
      <c r="G124" s="4">
        <f>C133/$C124*100</f>
        <v>0</v>
      </c>
      <c r="T124" s="1">
        <f t="array" ref="T124:W124">MMULT(D124:G124,inverse_matrix)</f>
        <v>1</v>
      </c>
      <c r="U124" s="1">
        <v>9.7778221612392496E-3</v>
      </c>
      <c r="V124" s="1">
        <v>1.3334204102419041E-2</v>
      </c>
      <c r="W124" s="1">
        <v>-1.4429042487496516E-3</v>
      </c>
      <c r="AI124" t="str">
        <f t="shared" si="30"/>
        <v>Obese 3L</v>
      </c>
      <c r="AJ124" s="6">
        <f t="shared" ref="AJ124:AN124" si="32">T124/SUM($T124:$AH124)*100</f>
        <v>97.879046988111611</v>
      </c>
      <c r="AK124" s="12">
        <f t="shared" si="32"/>
        <v>0.95704391476133555</v>
      </c>
      <c r="AL124" s="6">
        <f t="shared" si="32"/>
        <v>1.305139189889744</v>
      </c>
      <c r="AM124" s="12">
        <f t="shared" si="32"/>
        <v>-0.14123009276271306</v>
      </c>
      <c r="AN124" s="6">
        <f t="shared" si="32"/>
        <v>0</v>
      </c>
      <c r="AO124" s="12"/>
      <c r="AP124" s="12"/>
      <c r="AQ124" s="6"/>
      <c r="AR124" s="6"/>
      <c r="AS124" s="6"/>
      <c r="AT124" s="12"/>
      <c r="AU124" s="6"/>
      <c r="AV124" s="17"/>
      <c r="AW124" s="6"/>
      <c r="AX124" s="6"/>
      <c r="AY124" s="57"/>
      <c r="AZ124" s="57"/>
      <c r="BA124" s="57"/>
      <c r="BB124" s="57"/>
      <c r="BC124" s="57"/>
      <c r="BD124" s="6"/>
    </row>
    <row r="125" spans="1:56" x14ac:dyDescent="0.2">
      <c r="A125" t="s">
        <v>28</v>
      </c>
      <c r="B125" s="1" t="s">
        <v>4</v>
      </c>
      <c r="C125" s="20">
        <v>44500</v>
      </c>
      <c r="AI125" t="str">
        <f t="shared" si="30"/>
        <v>Obese 3L</v>
      </c>
    </row>
    <row r="126" spans="1:56" x14ac:dyDescent="0.2">
      <c r="A126" t="s">
        <v>28</v>
      </c>
      <c r="B126" s="1" t="s">
        <v>5</v>
      </c>
      <c r="C126" s="20">
        <v>9950</v>
      </c>
      <c r="AI126" t="str">
        <f t="shared" si="30"/>
        <v>Obese 3L</v>
      </c>
    </row>
    <row r="127" spans="1:56" x14ac:dyDescent="0.2">
      <c r="A127" t="s">
        <v>28</v>
      </c>
      <c r="B127" s="1" t="s">
        <v>6</v>
      </c>
      <c r="C127" s="20">
        <v>13400</v>
      </c>
      <c r="AI127" t="str">
        <f t="shared" si="30"/>
        <v>Obese 3L</v>
      </c>
    </row>
    <row r="128" spans="1:56" x14ac:dyDescent="0.2">
      <c r="A128" t="s">
        <v>28</v>
      </c>
      <c r="B128" s="1" t="s">
        <v>7</v>
      </c>
      <c r="C128" s="20">
        <v>5540</v>
      </c>
      <c r="AI128" t="str">
        <f t="shared" si="30"/>
        <v>Obese 3L</v>
      </c>
    </row>
    <row r="129" spans="1:56" x14ac:dyDescent="0.2">
      <c r="A129" t="s">
        <v>28</v>
      </c>
      <c r="B129" s="1" t="s">
        <v>8</v>
      </c>
      <c r="C129" s="20">
        <v>1400</v>
      </c>
      <c r="AI129" t="str">
        <f t="shared" si="30"/>
        <v>Obese 3L</v>
      </c>
    </row>
    <row r="130" spans="1:56" x14ac:dyDescent="0.2">
      <c r="A130" t="s">
        <v>28</v>
      </c>
      <c r="B130" s="1" t="s">
        <v>9</v>
      </c>
      <c r="C130" s="20">
        <v>3140</v>
      </c>
      <c r="AI130" t="str">
        <f t="shared" si="30"/>
        <v>Obese 3L</v>
      </c>
    </row>
    <row r="131" spans="1:56" x14ac:dyDescent="0.2">
      <c r="A131" t="s">
        <v>28</v>
      </c>
      <c r="B131" s="1" t="s">
        <v>10</v>
      </c>
      <c r="C131" s="20">
        <v>1320</v>
      </c>
      <c r="AI131" t="str">
        <f t="shared" si="30"/>
        <v>Obese 3L</v>
      </c>
    </row>
    <row r="132" spans="1:56" x14ac:dyDescent="0.2">
      <c r="A132" t="s">
        <v>28</v>
      </c>
      <c r="B132" s="1" t="s">
        <v>11</v>
      </c>
      <c r="C132" s="20">
        <v>496</v>
      </c>
      <c r="AI132" t="str">
        <f t="shared" si="30"/>
        <v>Obese 3L</v>
      </c>
    </row>
    <row r="133" spans="1:56" x14ac:dyDescent="0.2">
      <c r="A133" t="s">
        <v>28</v>
      </c>
      <c r="B133" s="1" t="s">
        <v>12</v>
      </c>
      <c r="C133" s="20">
        <v>0</v>
      </c>
      <c r="AI133" t="str">
        <f t="shared" si="30"/>
        <v>Obese 3L</v>
      </c>
    </row>
    <row r="134" spans="1:56" x14ac:dyDescent="0.2">
      <c r="AI134">
        <f t="shared" si="30"/>
        <v>0</v>
      </c>
    </row>
    <row r="135" spans="1:56" x14ac:dyDescent="0.2">
      <c r="AI135">
        <f t="shared" si="30"/>
        <v>0</v>
      </c>
    </row>
    <row r="136" spans="1:56" x14ac:dyDescent="0.2">
      <c r="AI136">
        <f t="shared" si="30"/>
        <v>0</v>
      </c>
    </row>
    <row r="137" spans="1:56" x14ac:dyDescent="0.2">
      <c r="AI137">
        <f t="shared" si="30"/>
        <v>0</v>
      </c>
    </row>
    <row r="138" spans="1:56" x14ac:dyDescent="0.2">
      <c r="AI138">
        <f t="shared" si="30"/>
        <v>0</v>
      </c>
    </row>
    <row r="139" spans="1:56" x14ac:dyDescent="0.2">
      <c r="A139" t="s">
        <v>29</v>
      </c>
      <c r="B139" s="1" t="s">
        <v>3</v>
      </c>
      <c r="C139" s="20">
        <v>81100</v>
      </c>
      <c r="D139" s="4">
        <f>C139/$C139*100</f>
        <v>100</v>
      </c>
      <c r="E139" s="4">
        <f>C141/$C139*100</f>
        <v>11.356350184956844</v>
      </c>
      <c r="F139" s="4">
        <f>C144/$C139*100</f>
        <v>1.3193588162762022</v>
      </c>
      <c r="G139" s="4">
        <f>C148/$C139*100</f>
        <v>0</v>
      </c>
      <c r="T139" s="1">
        <f t="array" ref="T139:W139">MMULT(D139:G139,inverse_matrix)</f>
        <v>1</v>
      </c>
      <c r="U139" s="1">
        <v>6.8307853691215031E-3</v>
      </c>
      <c r="V139" s="1">
        <v>1.0448894884620792E-2</v>
      </c>
      <c r="W139" s="1">
        <v>-1.1290072370138591E-3</v>
      </c>
      <c r="AI139" t="str">
        <f t="shared" si="30"/>
        <v>Obese 3R</v>
      </c>
      <c r="AJ139" s="6">
        <f t="shared" ref="AJ139:AN139" si="33">T139/SUM($T139:$AH139)*100</f>
        <v>98.410602537044952</v>
      </c>
      <c r="AK139" s="12">
        <f t="shared" si="33"/>
        <v>0.67222170397647818</v>
      </c>
      <c r="AL139" s="6">
        <f t="shared" si="33"/>
        <v>1.028282041441779</v>
      </c>
      <c r="AM139" s="12">
        <f t="shared" si="33"/>
        <v>-0.11110628246321819</v>
      </c>
      <c r="AN139" s="6">
        <f t="shared" si="33"/>
        <v>0</v>
      </c>
      <c r="AO139" s="12"/>
      <c r="AP139" s="12"/>
      <c r="AQ139" s="6"/>
      <c r="AR139" s="6"/>
      <c r="AS139" s="6"/>
      <c r="AT139" s="12"/>
      <c r="AU139" s="6"/>
      <c r="AV139" s="17"/>
      <c r="AW139" s="6"/>
      <c r="AX139" s="6"/>
      <c r="AY139" s="57"/>
      <c r="AZ139" s="57"/>
      <c r="BA139" s="57"/>
      <c r="BB139" s="57"/>
      <c r="BC139" s="57"/>
      <c r="BD139" s="6"/>
    </row>
    <row r="140" spans="1:56" x14ac:dyDescent="0.2">
      <c r="A140" t="s">
        <v>29</v>
      </c>
      <c r="B140" s="1" t="s">
        <v>4</v>
      </c>
      <c r="C140" s="20">
        <v>45000</v>
      </c>
      <c r="AI140" t="str">
        <f t="shared" si="30"/>
        <v>Obese 3R</v>
      </c>
    </row>
    <row r="141" spans="1:56" x14ac:dyDescent="0.2">
      <c r="A141" t="s">
        <v>29</v>
      </c>
      <c r="B141" s="1" t="s">
        <v>5</v>
      </c>
      <c r="C141" s="20">
        <v>9210</v>
      </c>
      <c r="AI141" t="str">
        <f t="shared" si="30"/>
        <v>Obese 3R</v>
      </c>
    </row>
    <row r="142" spans="1:56" x14ac:dyDescent="0.2">
      <c r="A142" t="s">
        <v>29</v>
      </c>
      <c r="B142" s="1" t="s">
        <v>6</v>
      </c>
      <c r="C142" s="20">
        <v>12600</v>
      </c>
      <c r="AI142" t="str">
        <f t="shared" si="30"/>
        <v>Obese 3R</v>
      </c>
    </row>
    <row r="143" spans="1:56" x14ac:dyDescent="0.2">
      <c r="A143" t="s">
        <v>29</v>
      </c>
      <c r="B143" s="1" t="s">
        <v>7</v>
      </c>
      <c r="C143" s="20">
        <v>5340</v>
      </c>
      <c r="AI143" t="str">
        <f t="shared" si="30"/>
        <v>Obese 3R</v>
      </c>
    </row>
    <row r="144" spans="1:56" x14ac:dyDescent="0.2">
      <c r="A144" t="s">
        <v>29</v>
      </c>
      <c r="B144" s="1" t="s">
        <v>8</v>
      </c>
      <c r="C144" s="20">
        <v>1070</v>
      </c>
      <c r="AI144" t="str">
        <f t="shared" si="30"/>
        <v>Obese 3R</v>
      </c>
    </row>
    <row r="145" spans="1:56" x14ac:dyDescent="0.2">
      <c r="A145" t="s">
        <v>29</v>
      </c>
      <c r="B145" s="1" t="s">
        <v>9</v>
      </c>
      <c r="C145" s="20">
        <v>3320</v>
      </c>
      <c r="AI145" t="str">
        <f t="shared" si="30"/>
        <v>Obese 3R</v>
      </c>
    </row>
    <row r="146" spans="1:56" x14ac:dyDescent="0.2">
      <c r="A146" t="s">
        <v>29</v>
      </c>
      <c r="B146" s="1" t="s">
        <v>10</v>
      </c>
      <c r="C146" s="20">
        <v>1730</v>
      </c>
      <c r="AI146" t="str">
        <f t="shared" si="30"/>
        <v>Obese 3R</v>
      </c>
    </row>
    <row r="147" spans="1:56" x14ac:dyDescent="0.2">
      <c r="A147" t="s">
        <v>29</v>
      </c>
      <c r="B147" s="1" t="s">
        <v>11</v>
      </c>
      <c r="C147" s="20">
        <v>373</v>
      </c>
      <c r="AI147" t="str">
        <f t="shared" si="30"/>
        <v>Obese 3R</v>
      </c>
    </row>
    <row r="148" spans="1:56" x14ac:dyDescent="0.2">
      <c r="A148" t="s">
        <v>29</v>
      </c>
      <c r="B148" s="1" t="s">
        <v>12</v>
      </c>
      <c r="C148" s="20">
        <v>0</v>
      </c>
      <c r="AI148" t="str">
        <f t="shared" si="30"/>
        <v>Obese 3R</v>
      </c>
    </row>
    <row r="149" spans="1:56" x14ac:dyDescent="0.2">
      <c r="AI149">
        <f t="shared" si="30"/>
        <v>0</v>
      </c>
    </row>
    <row r="150" spans="1:56" x14ac:dyDescent="0.2">
      <c r="AI150">
        <f t="shared" si="30"/>
        <v>0</v>
      </c>
    </row>
    <row r="151" spans="1:56" x14ac:dyDescent="0.2">
      <c r="AI151">
        <f t="shared" si="30"/>
        <v>0</v>
      </c>
    </row>
    <row r="152" spans="1:56" x14ac:dyDescent="0.2">
      <c r="AI152">
        <f t="shared" si="30"/>
        <v>0</v>
      </c>
    </row>
    <row r="153" spans="1:56" x14ac:dyDescent="0.2">
      <c r="AI153">
        <f t="shared" si="30"/>
        <v>0</v>
      </c>
    </row>
    <row r="154" spans="1:56" x14ac:dyDescent="0.2">
      <c r="A154" t="s">
        <v>30</v>
      </c>
      <c r="B154" s="1" t="s">
        <v>3</v>
      </c>
      <c r="C154" s="20">
        <v>72900</v>
      </c>
      <c r="D154" s="4">
        <f>C154/$C154*100</f>
        <v>100</v>
      </c>
      <c r="E154" s="4">
        <f>C156/$C154*100</f>
        <v>11.330589849108367</v>
      </c>
      <c r="F154" s="4">
        <f>C159/$C154*100</f>
        <v>1.7695473251028806</v>
      </c>
      <c r="G154" s="4">
        <f>C163/$C154*100</f>
        <v>0</v>
      </c>
      <c r="T154" s="1">
        <f t="array" ref="T154:W154">MMULT(D154:G154,inverse_matrix)</f>
        <v>1</v>
      </c>
      <c r="U154" s="1">
        <v>6.5731820106367383E-3</v>
      </c>
      <c r="V154" s="1">
        <v>1.497827467911314E-2</v>
      </c>
      <c r="W154" s="1">
        <v>-1.6119210146822299E-3</v>
      </c>
      <c r="AI154" t="str">
        <f t="shared" si="30"/>
        <v>Obese 3N</v>
      </c>
      <c r="AJ154" s="6">
        <f t="shared" ref="AJ154:AN154" si="34">T154/SUM($T154:$AH154)*100</f>
        <v>98.045027672952173</v>
      </c>
      <c r="AK154" s="12">
        <f t="shared" si="34"/>
        <v>0.64446781213223048</v>
      </c>
      <c r="AL154" s="6">
        <f t="shared" si="34"/>
        <v>1.4685453554067269</v>
      </c>
      <c r="AM154" s="12">
        <f t="shared" si="34"/>
        <v>-0.1580408404911324</v>
      </c>
      <c r="AN154" s="6">
        <f t="shared" si="34"/>
        <v>0</v>
      </c>
      <c r="AO154" s="12"/>
      <c r="AP154" s="12"/>
      <c r="AQ154" s="6"/>
      <c r="AR154" s="6"/>
      <c r="AS154" s="6"/>
      <c r="AT154" s="12"/>
      <c r="AU154" s="6"/>
      <c r="AV154" s="17"/>
      <c r="AW154" s="6"/>
      <c r="AX154" s="6"/>
      <c r="AY154" s="57"/>
      <c r="AZ154" s="57"/>
      <c r="BA154" s="57"/>
      <c r="BB154" s="57"/>
      <c r="BC154" s="57"/>
      <c r="BD154" s="6"/>
    </row>
    <row r="155" spans="1:56" x14ac:dyDescent="0.2">
      <c r="A155" t="s">
        <v>30</v>
      </c>
      <c r="B155" s="1" t="s">
        <v>4</v>
      </c>
      <c r="C155" s="20">
        <v>39000</v>
      </c>
      <c r="AI155" t="str">
        <f t="shared" si="30"/>
        <v>Obese 3N</v>
      </c>
    </row>
    <row r="156" spans="1:56" x14ac:dyDescent="0.2">
      <c r="A156" t="s">
        <v>30</v>
      </c>
      <c r="B156" s="1" t="s">
        <v>5</v>
      </c>
      <c r="C156" s="20">
        <v>8260</v>
      </c>
      <c r="AI156" t="str">
        <f t="shared" si="30"/>
        <v>Obese 3N</v>
      </c>
    </row>
    <row r="157" spans="1:56" x14ac:dyDescent="0.2">
      <c r="A157" t="s">
        <v>30</v>
      </c>
      <c r="B157" s="1" t="s">
        <v>6</v>
      </c>
      <c r="C157" s="20">
        <v>11300</v>
      </c>
      <c r="AI157" t="str">
        <f t="shared" si="30"/>
        <v>Obese 3N</v>
      </c>
    </row>
    <row r="158" spans="1:56" x14ac:dyDescent="0.2">
      <c r="A158" t="s">
        <v>30</v>
      </c>
      <c r="B158" s="1" t="s">
        <v>7</v>
      </c>
      <c r="C158" s="20">
        <v>4570</v>
      </c>
      <c r="AI158" t="str">
        <f t="shared" si="30"/>
        <v>Obese 3N</v>
      </c>
    </row>
    <row r="159" spans="1:56" x14ac:dyDescent="0.2">
      <c r="A159" t="s">
        <v>30</v>
      </c>
      <c r="B159" s="1" t="s">
        <v>8</v>
      </c>
      <c r="C159" s="20">
        <v>1290</v>
      </c>
      <c r="AI159" t="str">
        <f t="shared" si="30"/>
        <v>Obese 3N</v>
      </c>
    </row>
    <row r="160" spans="1:56" x14ac:dyDescent="0.2">
      <c r="A160" t="s">
        <v>30</v>
      </c>
      <c r="B160" s="1" t="s">
        <v>9</v>
      </c>
      <c r="C160" s="20">
        <v>2520</v>
      </c>
      <c r="AI160" t="str">
        <f t="shared" si="30"/>
        <v>Obese 3N</v>
      </c>
    </row>
    <row r="161" spans="1:56" x14ac:dyDescent="0.2">
      <c r="A161" t="s">
        <v>30</v>
      </c>
      <c r="B161" s="1" t="s">
        <v>10</v>
      </c>
      <c r="C161" s="20">
        <v>1240</v>
      </c>
      <c r="AI161" t="str">
        <f t="shared" si="30"/>
        <v>Obese 3N</v>
      </c>
    </row>
    <row r="162" spans="1:56" x14ac:dyDescent="0.2">
      <c r="A162" t="s">
        <v>30</v>
      </c>
      <c r="B162" s="1" t="s">
        <v>11</v>
      </c>
      <c r="C162" s="20">
        <v>729</v>
      </c>
      <c r="AI162" t="str">
        <f t="shared" si="30"/>
        <v>Obese 3N</v>
      </c>
    </row>
    <row r="163" spans="1:56" x14ac:dyDescent="0.2">
      <c r="A163" t="s">
        <v>30</v>
      </c>
      <c r="B163" s="1" t="s">
        <v>12</v>
      </c>
      <c r="C163" s="20">
        <v>0</v>
      </c>
      <c r="AI163" t="str">
        <f t="shared" ref="AI163:AI199" si="35">A163</f>
        <v>Obese 3N</v>
      </c>
    </row>
    <row r="164" spans="1:56" x14ac:dyDescent="0.2">
      <c r="AI164">
        <f t="shared" si="35"/>
        <v>0</v>
      </c>
    </row>
    <row r="165" spans="1:56" x14ac:dyDescent="0.2">
      <c r="AI165">
        <f t="shared" si="35"/>
        <v>0</v>
      </c>
    </row>
    <row r="166" spans="1:56" x14ac:dyDescent="0.2">
      <c r="AI166">
        <f t="shared" si="35"/>
        <v>0</v>
      </c>
    </row>
    <row r="167" spans="1:56" x14ac:dyDescent="0.2">
      <c r="AI167">
        <f t="shared" si="35"/>
        <v>0</v>
      </c>
    </row>
    <row r="168" spans="1:56" x14ac:dyDescent="0.2">
      <c r="AI168">
        <f t="shared" si="35"/>
        <v>0</v>
      </c>
    </row>
    <row r="169" spans="1:56" x14ac:dyDescent="0.2">
      <c r="A169" t="s">
        <v>31</v>
      </c>
      <c r="B169" s="1" t="s">
        <v>3</v>
      </c>
      <c r="C169" s="20">
        <v>109000</v>
      </c>
      <c r="D169" s="4">
        <f>C169/$C169*100</f>
        <v>100</v>
      </c>
      <c r="E169" s="4">
        <f>C171/$C169*100</f>
        <v>11.192660550458717</v>
      </c>
      <c r="F169" s="4">
        <f>C174/$C169*100</f>
        <v>1.4954128440366972</v>
      </c>
      <c r="G169" s="4">
        <f>C178/$C169*100</f>
        <v>0</v>
      </c>
      <c r="T169" s="1">
        <f t="array" ref="T169:W169">MMULT(D169:G169,inverse_matrix)</f>
        <v>1</v>
      </c>
      <c r="U169" s="1">
        <v>5.1938890241402386E-3</v>
      </c>
      <c r="V169" s="1">
        <v>1.2384145555722507E-2</v>
      </c>
      <c r="W169" s="1">
        <v>-1.3322624290158002E-3</v>
      </c>
      <c r="AI169" t="str">
        <f t="shared" si="35"/>
        <v>Obese 4LR</v>
      </c>
      <c r="AJ169" s="6">
        <f t="shared" ref="AJ169:AN169" si="36">T169/SUM($T169:$AH169)*100</f>
        <v>98.401393383761544</v>
      </c>
      <c r="AK169" s="12">
        <f t="shared" si="36"/>
        <v>0.51108591705602502</v>
      </c>
      <c r="AL169" s="6">
        <f t="shared" si="36"/>
        <v>1.2186171785504125</v>
      </c>
      <c r="AM169" s="12">
        <f t="shared" si="36"/>
        <v>-0.13109647936798943</v>
      </c>
      <c r="AN169" s="6">
        <f t="shared" si="36"/>
        <v>0</v>
      </c>
      <c r="AO169" s="12"/>
      <c r="AP169" s="12"/>
      <c r="AQ169" s="6"/>
      <c r="AR169" s="6"/>
      <c r="AS169" s="6"/>
      <c r="AT169" s="12"/>
      <c r="AU169" s="6"/>
      <c r="AV169" s="17"/>
      <c r="AW169" s="6"/>
      <c r="AX169" s="6"/>
      <c r="AY169" s="57"/>
      <c r="AZ169" s="57"/>
      <c r="BA169" s="57"/>
      <c r="BB169" s="57"/>
      <c r="BC169" s="57"/>
      <c r="BD169" s="6"/>
    </row>
    <row r="170" spans="1:56" x14ac:dyDescent="0.2">
      <c r="A170" t="s">
        <v>31</v>
      </c>
      <c r="B170" s="1" t="s">
        <v>4</v>
      </c>
      <c r="C170" s="20">
        <v>60200</v>
      </c>
      <c r="AI170" t="str">
        <f t="shared" si="35"/>
        <v>Obese 4LR</v>
      </c>
    </row>
    <row r="171" spans="1:56" x14ac:dyDescent="0.2">
      <c r="A171" t="s">
        <v>31</v>
      </c>
      <c r="B171" s="1" t="s">
        <v>5</v>
      </c>
      <c r="C171" s="20">
        <v>12200</v>
      </c>
      <c r="AI171" t="str">
        <f t="shared" si="35"/>
        <v>Obese 4LR</v>
      </c>
    </row>
    <row r="172" spans="1:56" x14ac:dyDescent="0.2">
      <c r="A172" t="s">
        <v>31</v>
      </c>
      <c r="B172" s="1" t="s">
        <v>6</v>
      </c>
      <c r="C172" s="20">
        <v>18100</v>
      </c>
      <c r="AI172" t="str">
        <f t="shared" si="35"/>
        <v>Obese 4LR</v>
      </c>
    </row>
    <row r="173" spans="1:56" x14ac:dyDescent="0.2">
      <c r="A173" t="s">
        <v>31</v>
      </c>
      <c r="B173" s="1" t="s">
        <v>7</v>
      </c>
      <c r="C173" s="20">
        <v>7450</v>
      </c>
      <c r="AI173" t="str">
        <f t="shared" si="35"/>
        <v>Obese 4LR</v>
      </c>
    </row>
    <row r="174" spans="1:56" x14ac:dyDescent="0.2">
      <c r="A174" t="s">
        <v>31</v>
      </c>
      <c r="B174" s="1" t="s">
        <v>8</v>
      </c>
      <c r="C174" s="20">
        <v>1630</v>
      </c>
      <c r="AI174" t="str">
        <f t="shared" si="35"/>
        <v>Obese 4LR</v>
      </c>
    </row>
    <row r="175" spans="1:56" x14ac:dyDescent="0.2">
      <c r="A175" t="s">
        <v>31</v>
      </c>
      <c r="B175" s="1" t="s">
        <v>9</v>
      </c>
      <c r="C175" s="20">
        <v>4540</v>
      </c>
      <c r="AI175" t="str">
        <f t="shared" si="35"/>
        <v>Obese 4LR</v>
      </c>
    </row>
    <row r="176" spans="1:56" x14ac:dyDescent="0.2">
      <c r="A176" t="s">
        <v>31</v>
      </c>
      <c r="B176" s="1" t="s">
        <v>10</v>
      </c>
      <c r="C176" s="20">
        <v>2460</v>
      </c>
      <c r="AI176" t="str">
        <f t="shared" si="35"/>
        <v>Obese 4LR</v>
      </c>
    </row>
    <row r="177" spans="1:56" x14ac:dyDescent="0.2">
      <c r="A177" t="s">
        <v>31</v>
      </c>
      <c r="B177" s="1" t="s">
        <v>11</v>
      </c>
      <c r="C177" s="20">
        <v>637</v>
      </c>
      <c r="AI177" t="str">
        <f t="shared" si="35"/>
        <v>Obese 4LR</v>
      </c>
    </row>
    <row r="178" spans="1:56" x14ac:dyDescent="0.2">
      <c r="A178" t="s">
        <v>31</v>
      </c>
      <c r="B178" s="1" t="s">
        <v>12</v>
      </c>
      <c r="C178" s="20">
        <v>0</v>
      </c>
      <c r="AI178" t="str">
        <f t="shared" si="35"/>
        <v>Obese 4LR</v>
      </c>
    </row>
    <row r="179" spans="1:56" x14ac:dyDescent="0.2">
      <c r="AI179">
        <f t="shared" si="35"/>
        <v>0</v>
      </c>
    </row>
    <row r="180" spans="1:56" x14ac:dyDescent="0.2">
      <c r="AI180">
        <f t="shared" si="35"/>
        <v>0</v>
      </c>
    </row>
    <row r="181" spans="1:56" x14ac:dyDescent="0.2">
      <c r="AI181">
        <f t="shared" si="35"/>
        <v>0</v>
      </c>
    </row>
    <row r="182" spans="1:56" x14ac:dyDescent="0.2">
      <c r="AI182">
        <f t="shared" si="35"/>
        <v>0</v>
      </c>
    </row>
    <row r="183" spans="1:56" x14ac:dyDescent="0.2">
      <c r="AI183">
        <f t="shared" si="35"/>
        <v>0</v>
      </c>
    </row>
    <row r="184" spans="1:56" x14ac:dyDescent="0.2">
      <c r="A184" t="s">
        <v>32</v>
      </c>
      <c r="B184" s="1" t="s">
        <v>3</v>
      </c>
      <c r="C184" s="20">
        <v>113000</v>
      </c>
      <c r="D184" s="4">
        <f>C184/$C184*100</f>
        <v>100</v>
      </c>
      <c r="E184" s="4">
        <f>C186/$C184*100</f>
        <v>11.150442477876107</v>
      </c>
      <c r="F184" s="4">
        <f>C189/$C184*100</f>
        <v>1.5221238938053097</v>
      </c>
      <c r="G184" s="4">
        <f>C193/$C184*100</f>
        <v>0</v>
      </c>
      <c r="T184" s="1">
        <f t="array" ref="T184:W184">MMULT(D184:G184,inverse_matrix)</f>
        <v>1</v>
      </c>
      <c r="U184" s="1">
        <v>4.7717082983141368E-3</v>
      </c>
      <c r="V184" s="1">
        <v>1.2696316549121739E-2</v>
      </c>
      <c r="W184" s="1">
        <v>-1.3647303291222062E-3</v>
      </c>
      <c r="AI184" t="str">
        <f t="shared" si="35"/>
        <v>Obese 4RR</v>
      </c>
      <c r="AJ184" s="6">
        <f t="shared" ref="AJ184:AN184" si="37">T184/SUM($T184:$AH184)*100</f>
        <v>98.415191191172397</v>
      </c>
      <c r="AK184" s="12">
        <f t="shared" si="37"/>
        <v>0.46960858448708964</v>
      </c>
      <c r="AL184" s="6">
        <f t="shared" si="37"/>
        <v>1.2495104206054621</v>
      </c>
      <c r="AM184" s="12">
        <f t="shared" si="37"/>
        <v>-0.13431019626495355</v>
      </c>
      <c r="AN184" s="6">
        <f t="shared" si="37"/>
        <v>0</v>
      </c>
      <c r="AO184" s="12"/>
      <c r="AP184" s="12"/>
      <c r="AQ184" s="6"/>
      <c r="AR184" s="6"/>
      <c r="AS184" s="6"/>
      <c r="AT184" s="12"/>
      <c r="AU184" s="6"/>
      <c r="AV184" s="17"/>
      <c r="AW184" s="6"/>
      <c r="AX184" s="6"/>
      <c r="AY184" s="57"/>
      <c r="AZ184" s="57"/>
      <c r="BA184" s="57"/>
      <c r="BB184" s="57"/>
      <c r="BC184" s="57"/>
      <c r="BD184" s="6"/>
    </row>
    <row r="185" spans="1:56" x14ac:dyDescent="0.2">
      <c r="A185" t="s">
        <v>32</v>
      </c>
      <c r="B185" s="1" t="s">
        <v>4</v>
      </c>
      <c r="C185" s="20">
        <v>62400</v>
      </c>
      <c r="AI185" t="str">
        <f t="shared" si="35"/>
        <v>Obese 4RR</v>
      </c>
    </row>
    <row r="186" spans="1:56" x14ac:dyDescent="0.2">
      <c r="A186" t="s">
        <v>32</v>
      </c>
      <c r="B186" s="1" t="s">
        <v>5</v>
      </c>
      <c r="C186" s="20">
        <v>12600</v>
      </c>
      <c r="AI186" t="str">
        <f t="shared" si="35"/>
        <v>Obese 4RR</v>
      </c>
    </row>
    <row r="187" spans="1:56" x14ac:dyDescent="0.2">
      <c r="A187" t="s">
        <v>32</v>
      </c>
      <c r="B187" s="1" t="s">
        <v>6</v>
      </c>
      <c r="C187" s="20">
        <v>18800</v>
      </c>
      <c r="AI187" t="str">
        <f t="shared" si="35"/>
        <v>Obese 4RR</v>
      </c>
    </row>
    <row r="188" spans="1:56" x14ac:dyDescent="0.2">
      <c r="A188" t="s">
        <v>32</v>
      </c>
      <c r="B188" s="1" t="s">
        <v>7</v>
      </c>
      <c r="C188" s="20">
        <v>7490</v>
      </c>
      <c r="AI188" t="str">
        <f t="shared" si="35"/>
        <v>Obese 4RR</v>
      </c>
    </row>
    <row r="189" spans="1:56" x14ac:dyDescent="0.2">
      <c r="A189" t="s">
        <v>32</v>
      </c>
      <c r="B189" s="1" t="s">
        <v>8</v>
      </c>
      <c r="C189" s="20">
        <v>1720</v>
      </c>
      <c r="AI189" t="str">
        <f t="shared" si="35"/>
        <v>Obese 4RR</v>
      </c>
    </row>
    <row r="190" spans="1:56" x14ac:dyDescent="0.2">
      <c r="A190" t="s">
        <v>32</v>
      </c>
      <c r="B190" s="1" t="s">
        <v>9</v>
      </c>
      <c r="C190" s="20">
        <v>4730</v>
      </c>
      <c r="AI190" t="str">
        <f t="shared" si="35"/>
        <v>Obese 4RR</v>
      </c>
    </row>
    <row r="191" spans="1:56" x14ac:dyDescent="0.2">
      <c r="A191" t="s">
        <v>32</v>
      </c>
      <c r="B191" s="1" t="s">
        <v>10</v>
      </c>
      <c r="C191" s="20">
        <v>2130</v>
      </c>
      <c r="AI191" t="str">
        <f t="shared" si="35"/>
        <v>Obese 4RR</v>
      </c>
    </row>
    <row r="192" spans="1:56" x14ac:dyDescent="0.2">
      <c r="A192" t="s">
        <v>32</v>
      </c>
      <c r="B192" s="1" t="s">
        <v>11</v>
      </c>
      <c r="C192" s="20">
        <v>968</v>
      </c>
      <c r="AI192" t="str">
        <f t="shared" si="35"/>
        <v>Obese 4RR</v>
      </c>
    </row>
    <row r="193" spans="1:56" x14ac:dyDescent="0.2">
      <c r="A193" t="s">
        <v>32</v>
      </c>
      <c r="B193" s="1" t="s">
        <v>12</v>
      </c>
      <c r="C193" s="20">
        <v>0</v>
      </c>
      <c r="AI193" t="str">
        <f t="shared" si="35"/>
        <v>Obese 4RR</v>
      </c>
    </row>
    <row r="194" spans="1:56" x14ac:dyDescent="0.2">
      <c r="AI194">
        <f t="shared" si="35"/>
        <v>0</v>
      </c>
    </row>
    <row r="195" spans="1:56" x14ac:dyDescent="0.2">
      <c r="AI195">
        <f t="shared" si="35"/>
        <v>0</v>
      </c>
    </row>
    <row r="196" spans="1:56" x14ac:dyDescent="0.2">
      <c r="AI196">
        <f t="shared" si="35"/>
        <v>0</v>
      </c>
    </row>
    <row r="197" spans="1:56" x14ac:dyDescent="0.2">
      <c r="AI197">
        <f t="shared" si="35"/>
        <v>0</v>
      </c>
    </row>
    <row r="198" spans="1:56" x14ac:dyDescent="0.2">
      <c r="AI198">
        <f t="shared" si="35"/>
        <v>0</v>
      </c>
    </row>
    <row r="199" spans="1:56" x14ac:dyDescent="0.2">
      <c r="A199" t="s">
        <v>33</v>
      </c>
      <c r="B199" s="1" t="s">
        <v>3</v>
      </c>
      <c r="C199" s="20">
        <v>82000</v>
      </c>
      <c r="D199" s="4">
        <f>C199/$C199*100</f>
        <v>100</v>
      </c>
      <c r="E199" s="4">
        <f>C201/$C199*100</f>
        <v>11.146341463414634</v>
      </c>
      <c r="F199" s="4">
        <f>C204/$C199*100</f>
        <v>1.524390243902439</v>
      </c>
      <c r="G199" s="4">
        <f>C208/$C199*100</f>
        <v>0</v>
      </c>
      <c r="T199" s="1">
        <f t="array" ref="T199:W199">MMULT(D199:G199,inverse_matrix)</f>
        <v>1</v>
      </c>
      <c r="U199" s="1">
        <v>4.7306981536994058E-3</v>
      </c>
      <c r="V199" s="1">
        <v>1.272335717423102E-2</v>
      </c>
      <c r="W199" s="1">
        <v>-1.3675337874227101E-3</v>
      </c>
      <c r="AI199" t="str">
        <f t="shared" si="35"/>
        <v>Obese 4LL</v>
      </c>
      <c r="AJ199" s="6">
        <f t="shared" ref="AJ199:AN199" si="38">T199/SUM($T199:$AH199)*100</f>
        <v>98.416815773117534</v>
      </c>
      <c r="AK199" s="12">
        <f t="shared" si="38"/>
        <v>0.46558024867086173</v>
      </c>
      <c r="AL199" s="6">
        <f t="shared" si="38"/>
        <v>1.2521922990318677</v>
      </c>
      <c r="AM199" s="12">
        <f t="shared" si="38"/>
        <v>-0.13458832082029457</v>
      </c>
      <c r="AN199" s="6">
        <f t="shared" si="38"/>
        <v>0</v>
      </c>
      <c r="AO199" s="12"/>
      <c r="AP199" s="12"/>
      <c r="AQ199" s="6"/>
      <c r="AR199" s="6"/>
      <c r="AS199" s="6"/>
      <c r="AT199" s="12"/>
      <c r="AU199" s="6"/>
      <c r="AV199" s="17"/>
      <c r="AW199" s="6"/>
      <c r="AX199" s="6"/>
      <c r="AY199" s="57"/>
      <c r="AZ199" s="57"/>
      <c r="BA199" s="57"/>
      <c r="BB199" s="57"/>
      <c r="BC199" s="57"/>
      <c r="BD199" s="6"/>
    </row>
    <row r="200" spans="1:56" x14ac:dyDescent="0.2">
      <c r="A200" t="s">
        <v>33</v>
      </c>
      <c r="B200" s="1" t="s">
        <v>4</v>
      </c>
      <c r="C200" s="20">
        <v>45000</v>
      </c>
      <c r="AI200"/>
    </row>
    <row r="201" spans="1:56" x14ac:dyDescent="0.2">
      <c r="A201" t="s">
        <v>33</v>
      </c>
      <c r="B201" s="1" t="s">
        <v>5</v>
      </c>
      <c r="C201" s="20">
        <v>9140</v>
      </c>
      <c r="S201" s="4"/>
      <c r="AG201" s="5"/>
      <c r="AI201"/>
      <c r="AK201" s="13"/>
      <c r="AL201" s="4"/>
      <c r="AM201" s="13"/>
      <c r="AN201" s="4"/>
      <c r="AO201" s="13"/>
      <c r="AP201" s="13"/>
      <c r="AQ201" s="4"/>
      <c r="AR201" s="4"/>
      <c r="AS201" s="4"/>
      <c r="AT201" s="13"/>
      <c r="AU201" s="4"/>
      <c r="AV201" s="18"/>
    </row>
    <row r="202" spans="1:56" x14ac:dyDescent="0.2">
      <c r="A202" t="s">
        <v>33</v>
      </c>
      <c r="B202" s="1" t="s">
        <v>6</v>
      </c>
      <c r="C202" s="20">
        <v>12400</v>
      </c>
      <c r="S202" s="4"/>
      <c r="AH202" s="5"/>
      <c r="AI202"/>
      <c r="AJ202" s="5"/>
      <c r="AK202" s="14"/>
      <c r="AL202" s="5"/>
      <c r="AM202" s="14"/>
      <c r="AN202" s="5"/>
      <c r="AO202" s="14"/>
      <c r="AP202" s="14"/>
      <c r="AQ202" s="5"/>
      <c r="AR202" s="5"/>
      <c r="AS202" s="5"/>
      <c r="AT202" s="14"/>
      <c r="AU202" s="5"/>
      <c r="AV202" s="19"/>
    </row>
    <row r="203" spans="1:56" x14ac:dyDescent="0.2">
      <c r="A203" t="s">
        <v>33</v>
      </c>
      <c r="B203" s="1" t="s">
        <v>7</v>
      </c>
      <c r="C203" s="20">
        <v>5770</v>
      </c>
      <c r="S203" s="4"/>
      <c r="AH203" s="5"/>
      <c r="AI203"/>
      <c r="AJ203" s="5"/>
      <c r="AK203" s="14"/>
      <c r="AL203" s="5"/>
      <c r="AM203" s="14"/>
      <c r="AN203" s="5"/>
      <c r="AO203" s="14"/>
      <c r="AP203" s="14"/>
      <c r="AQ203" s="5"/>
      <c r="AR203" s="5"/>
      <c r="AS203" s="5"/>
      <c r="AT203" s="14"/>
      <c r="AU203" s="5"/>
      <c r="AV203" s="19"/>
    </row>
    <row r="204" spans="1:56" x14ac:dyDescent="0.2">
      <c r="A204" t="s">
        <v>33</v>
      </c>
      <c r="B204" s="1" t="s">
        <v>8</v>
      </c>
      <c r="C204" s="20">
        <v>1250</v>
      </c>
      <c r="S204" s="4"/>
      <c r="AI204"/>
    </row>
    <row r="205" spans="1:56" x14ac:dyDescent="0.2">
      <c r="A205" t="s">
        <v>33</v>
      </c>
      <c r="B205" s="1" t="s">
        <v>9</v>
      </c>
      <c r="C205" s="20">
        <v>3080</v>
      </c>
      <c r="S205" s="4"/>
      <c r="AI205"/>
    </row>
    <row r="206" spans="1:56" x14ac:dyDescent="0.2">
      <c r="A206" t="s">
        <v>33</v>
      </c>
      <c r="B206" s="1" t="s">
        <v>10</v>
      </c>
      <c r="C206" s="20">
        <v>1730</v>
      </c>
      <c r="S206" s="4"/>
      <c r="AI206"/>
    </row>
    <row r="207" spans="1:56" x14ac:dyDescent="0.2">
      <c r="A207" t="s">
        <v>33</v>
      </c>
      <c r="B207" s="1" t="s">
        <v>11</v>
      </c>
      <c r="C207" s="20">
        <v>573</v>
      </c>
      <c r="G207" s="1"/>
      <c r="S207" s="4"/>
      <c r="AI207"/>
    </row>
    <row r="208" spans="1:56" x14ac:dyDescent="0.2">
      <c r="A208" t="s">
        <v>33</v>
      </c>
      <c r="B208" s="1" t="s">
        <v>12</v>
      </c>
      <c r="C208" s="20">
        <v>0</v>
      </c>
      <c r="G208" s="1"/>
      <c r="H208" s="1"/>
      <c r="S208" s="4"/>
      <c r="AI208"/>
    </row>
    <row r="209" spans="1:35" x14ac:dyDescent="0.2">
      <c r="A209"/>
      <c r="C209" s="20"/>
      <c r="G209" s="1"/>
      <c r="H209" s="1"/>
      <c r="I209" s="1"/>
      <c r="S209" s="4"/>
      <c r="AI209"/>
    </row>
    <row r="210" spans="1:35" x14ac:dyDescent="0.2">
      <c r="A210"/>
      <c r="C210" s="20"/>
      <c r="G210" s="1"/>
      <c r="H210" s="1"/>
      <c r="I210" s="1"/>
      <c r="J210" s="1"/>
      <c r="S210" s="4"/>
      <c r="AI210"/>
    </row>
    <row r="211" spans="1:35" x14ac:dyDescent="0.2">
      <c r="A211"/>
      <c r="C211" s="20"/>
      <c r="G211" s="1"/>
      <c r="H211" s="1"/>
      <c r="I211" s="1"/>
      <c r="J211" s="1"/>
      <c r="K211" s="1"/>
      <c r="S211" s="4"/>
      <c r="AI211"/>
    </row>
    <row r="212" spans="1:35" x14ac:dyDescent="0.2">
      <c r="A212"/>
      <c r="C212" s="20"/>
      <c r="G212" s="1"/>
      <c r="H212" s="1"/>
      <c r="I212" s="1"/>
      <c r="J212" s="1"/>
      <c r="K212" s="1"/>
      <c r="L212" s="1"/>
      <c r="S212" s="4"/>
      <c r="AI212"/>
    </row>
    <row r="213" spans="1:35" x14ac:dyDescent="0.2">
      <c r="A213"/>
      <c r="C213" s="20"/>
      <c r="G213" s="1"/>
      <c r="H213" s="1"/>
      <c r="I213" s="1"/>
      <c r="J213" s="1"/>
      <c r="K213" s="1"/>
      <c r="L213" s="1"/>
      <c r="M213" s="1"/>
      <c r="S213" s="4"/>
      <c r="AI213"/>
    </row>
    <row r="214" spans="1:35" x14ac:dyDescent="0.2">
      <c r="G214" s="1"/>
      <c r="H214" s="1"/>
      <c r="I214" s="1"/>
      <c r="J214" s="1"/>
      <c r="K214" s="1"/>
      <c r="L214" s="1"/>
      <c r="M214" s="1"/>
      <c r="N214" s="1"/>
      <c r="S214" s="4"/>
      <c r="AI214"/>
    </row>
    <row r="215" spans="1:35" x14ac:dyDescent="0.2">
      <c r="G215" s="1"/>
      <c r="H215" s="1"/>
      <c r="I215" s="1"/>
      <c r="J215" s="1"/>
      <c r="K215" s="1"/>
      <c r="L215" s="1"/>
      <c r="M215" s="1"/>
      <c r="N215" s="1"/>
      <c r="O215" s="1"/>
      <c r="S215" s="4"/>
      <c r="AI215"/>
    </row>
    <row r="216" spans="1:35" x14ac:dyDescent="0.2">
      <c r="A216" s="1" t="s">
        <v>18</v>
      </c>
      <c r="B216" s="1">
        <v>100</v>
      </c>
      <c r="C216" s="4">
        <f>AVERAGE(E4,E19)</f>
        <v>10.673271648044693</v>
      </c>
      <c r="D216" s="4">
        <f t="shared" ref="D216:E216" si="39">AVERAGE(F4,F19)</f>
        <v>0.20156250000000001</v>
      </c>
      <c r="E216" s="4">
        <f t="shared" si="39"/>
        <v>0</v>
      </c>
      <c r="S216" s="4"/>
      <c r="AI216"/>
    </row>
    <row r="217" spans="1:35" x14ac:dyDescent="0.2">
      <c r="B217" s="1">
        <v>0</v>
      </c>
      <c r="C217" s="4">
        <f>B216</f>
        <v>100</v>
      </c>
      <c r="D217" s="4">
        <f t="shared" ref="D217" si="40">C216</f>
        <v>10.673271648044693</v>
      </c>
      <c r="E217" s="4">
        <f>D216</f>
        <v>0.20156250000000001</v>
      </c>
      <c r="S217" s="4"/>
      <c r="AI217"/>
    </row>
    <row r="218" spans="1:35" x14ac:dyDescent="0.2">
      <c r="B218" s="1">
        <v>0</v>
      </c>
      <c r="C218" s="1">
        <v>0</v>
      </c>
      <c r="D218" s="4">
        <f>B216</f>
        <v>100</v>
      </c>
      <c r="E218" s="4">
        <f>C216</f>
        <v>10.673271648044693</v>
      </c>
      <c r="S218" s="4"/>
    </row>
    <row r="219" spans="1:35" x14ac:dyDescent="0.2">
      <c r="B219" s="1">
        <v>0</v>
      </c>
      <c r="C219" s="1">
        <v>0</v>
      </c>
      <c r="D219" s="1">
        <v>0</v>
      </c>
      <c r="E219" s="4">
        <f>B216</f>
        <v>100</v>
      </c>
      <c r="S219" s="4"/>
    </row>
    <row r="220" spans="1:35" x14ac:dyDescent="0.2">
      <c r="D220" s="1"/>
      <c r="E220" s="1"/>
      <c r="S220" s="4"/>
    </row>
    <row r="221" spans="1:35" x14ac:dyDescent="0.2">
      <c r="D221" s="1"/>
      <c r="E221" s="1"/>
      <c r="F221" s="1"/>
      <c r="S221" s="4"/>
    </row>
    <row r="222" spans="1:35" x14ac:dyDescent="0.2">
      <c r="D222" s="1"/>
      <c r="E222" s="1"/>
      <c r="F222" s="1"/>
      <c r="S222" s="4"/>
    </row>
    <row r="223" spans="1:35" x14ac:dyDescent="0.2">
      <c r="D223" s="1"/>
      <c r="E223" s="1"/>
      <c r="F223" s="1"/>
      <c r="S223" s="4"/>
    </row>
    <row r="224" spans="1:35" x14ac:dyDescent="0.2">
      <c r="D224" s="1"/>
      <c r="E224" s="1"/>
      <c r="F224" s="1"/>
      <c r="S224" s="4"/>
    </row>
    <row r="225" spans="1:23" x14ac:dyDescent="0.2">
      <c r="D225" s="1"/>
      <c r="E225" s="1"/>
      <c r="F225" s="1"/>
      <c r="S225" s="4"/>
    </row>
    <row r="226" spans="1:23" x14ac:dyDescent="0.2">
      <c r="D226" s="1"/>
      <c r="E226" s="1"/>
      <c r="F226" s="1"/>
      <c r="S226" s="4"/>
    </row>
    <row r="227" spans="1:23" x14ac:dyDescent="0.2">
      <c r="D227" s="1"/>
      <c r="E227" s="1"/>
      <c r="F227" s="1"/>
      <c r="S227" s="4"/>
    </row>
    <row r="228" spans="1:23" x14ac:dyDescent="0.2">
      <c r="D228" s="1"/>
      <c r="E228" s="1"/>
      <c r="F228" s="1"/>
      <c r="S228" s="4"/>
    </row>
    <row r="229" spans="1:23" x14ac:dyDescent="0.2">
      <c r="D229" s="1"/>
      <c r="E229" s="1"/>
      <c r="F229" s="1"/>
      <c r="S229" s="4"/>
      <c r="T229" s="1" t="e">
        <f t="array" ref="T229:W229">MMULT(D229:G229,inverse_matrix)</f>
        <v>#VALUE!</v>
      </c>
      <c r="U229" s="1" t="e">
        <v>#VALUE!</v>
      </c>
      <c r="V229" s="1" t="e">
        <v>#VALUE!</v>
      </c>
      <c r="W229" s="1" t="e">
        <v>#VALUE!</v>
      </c>
    </row>
    <row r="230" spans="1:23" x14ac:dyDescent="0.2">
      <c r="D230" s="1"/>
      <c r="E230" s="1"/>
      <c r="F230" s="1"/>
      <c r="S230" s="4"/>
    </row>
    <row r="231" spans="1:23" x14ac:dyDescent="0.2">
      <c r="C231" s="4"/>
      <c r="S231" s="4"/>
    </row>
    <row r="232" spans="1:23" x14ac:dyDescent="0.2">
      <c r="C232" s="4"/>
      <c r="S232" s="4"/>
    </row>
    <row r="233" spans="1:23" x14ac:dyDescent="0.2">
      <c r="A233" s="1" t="s">
        <v>19</v>
      </c>
      <c r="B233" s="1" cm="1">
        <f t="array" ref="B233:E236">MINVERSE(B216:E219)</f>
        <v>0.01</v>
      </c>
      <c r="C233" s="4">
        <v>-1.0673271648044694E-3</v>
      </c>
      <c r="D233" s="4">
        <v>9.3762477672954686E-5</v>
      </c>
      <c r="E233" s="4">
        <v>-7.8561926294126995E-6</v>
      </c>
    </row>
    <row r="234" spans="1:23" x14ac:dyDescent="0.2">
      <c r="B234" s="1">
        <v>0</v>
      </c>
      <c r="C234" s="4">
        <v>0.01</v>
      </c>
      <c r="D234" s="4">
        <v>-1.0673271648044694E-3</v>
      </c>
      <c r="E234" s="4">
        <v>9.3762477672954686E-5</v>
      </c>
    </row>
    <row r="235" spans="1:23" x14ac:dyDescent="0.2">
      <c r="B235" s="1">
        <v>0</v>
      </c>
      <c r="C235" s="4">
        <v>0</v>
      </c>
      <c r="D235" s="4">
        <v>0.01</v>
      </c>
      <c r="E235" s="4">
        <v>-1.0673271648044694E-3</v>
      </c>
    </row>
    <row r="236" spans="1:23" x14ac:dyDescent="0.2">
      <c r="B236" s="1">
        <v>0</v>
      </c>
      <c r="C236" s="4">
        <v>0</v>
      </c>
      <c r="D236" s="4">
        <v>0</v>
      </c>
      <c r="E236" s="4">
        <v>0.01</v>
      </c>
    </row>
    <row r="237" spans="1:23" x14ac:dyDescent="0.2">
      <c r="C237" s="4"/>
    </row>
    <row r="238" spans="1:23" x14ac:dyDescent="0.2">
      <c r="A238" s="62"/>
      <c r="B238" s="51"/>
      <c r="C238" s="51" t="s">
        <v>88</v>
      </c>
      <c r="D238" s="40"/>
      <c r="E238" s="40"/>
      <c r="F238" s="63" t="s">
        <v>89</v>
      </c>
    </row>
    <row r="239" spans="1:23" x14ac:dyDescent="0.2">
      <c r="A239" s="64" t="str">
        <f t="shared" ref="A239:B239" si="41">A19</f>
        <v>control</v>
      </c>
      <c r="B239" s="65" t="str">
        <f t="shared" si="41"/>
        <v>M0</v>
      </c>
      <c r="C239" s="65">
        <f>C19</f>
        <v>17900</v>
      </c>
      <c r="D239" s="40" t="str">
        <f t="shared" ref="D239:E239" si="42">A109</f>
        <v>Lean 2LL</v>
      </c>
      <c r="E239" s="40" t="str">
        <f t="shared" si="42"/>
        <v>M0</v>
      </c>
      <c r="F239" s="66">
        <f>C109</f>
        <v>146000</v>
      </c>
    </row>
    <row r="240" spans="1:23" x14ac:dyDescent="0.2">
      <c r="A240" s="64" t="str">
        <f t="shared" ref="A240:B240" si="43">A34</f>
        <v>Lean 1N</v>
      </c>
      <c r="B240" s="65" t="str">
        <f t="shared" si="43"/>
        <v>M0</v>
      </c>
      <c r="C240" s="65">
        <f>C34</f>
        <v>126000</v>
      </c>
      <c r="D240" s="40" t="str">
        <f t="shared" ref="D240:E240" si="44">A124</f>
        <v>Obese 3L</v>
      </c>
      <c r="E240" s="40" t="str">
        <f t="shared" si="44"/>
        <v>M0</v>
      </c>
      <c r="F240" s="66">
        <f>C124</f>
        <v>85400</v>
      </c>
    </row>
    <row r="241" spans="1:6" x14ac:dyDescent="0.2">
      <c r="A241" s="64" t="str">
        <f t="shared" ref="A241:B241" si="45">A49</f>
        <v>Lean 1L</v>
      </c>
      <c r="B241" s="65" t="str">
        <f t="shared" si="45"/>
        <v>M0</v>
      </c>
      <c r="C241" s="65">
        <f>C49</f>
        <v>180000</v>
      </c>
      <c r="D241" s="40" t="str">
        <f t="shared" ref="D241:E241" si="46">A139</f>
        <v>Obese 3R</v>
      </c>
      <c r="E241" s="40" t="str">
        <f t="shared" si="46"/>
        <v>M0</v>
      </c>
      <c r="F241" s="66">
        <f>C139</f>
        <v>81100</v>
      </c>
    </row>
    <row r="242" spans="1:6" x14ac:dyDescent="0.2">
      <c r="A242" s="64" t="str">
        <f t="shared" ref="A242:B242" si="47">A64</f>
        <v>Lean 1R</v>
      </c>
      <c r="B242" s="65" t="str">
        <f t="shared" si="47"/>
        <v>M0</v>
      </c>
      <c r="C242" s="65">
        <f>C64</f>
        <v>131000</v>
      </c>
      <c r="D242" s="40" t="str">
        <f t="shared" ref="D242:E242" si="48">A154</f>
        <v>Obese 3N</v>
      </c>
      <c r="E242" s="40" t="str">
        <f t="shared" si="48"/>
        <v>M0</v>
      </c>
      <c r="F242" s="66">
        <f>C154</f>
        <v>72900</v>
      </c>
    </row>
    <row r="243" spans="1:6" x14ac:dyDescent="0.2">
      <c r="A243" s="64" t="str">
        <f t="shared" ref="A243:B243" si="49">A79</f>
        <v>Lean 2LR</v>
      </c>
      <c r="B243" s="65" t="str">
        <f t="shared" si="49"/>
        <v>M0</v>
      </c>
      <c r="C243" s="65">
        <f>C79</f>
        <v>139000</v>
      </c>
      <c r="D243" s="40" t="str">
        <f t="shared" ref="D243:E243" si="50">A169</f>
        <v>Obese 4LR</v>
      </c>
      <c r="E243" s="40" t="str">
        <f t="shared" si="50"/>
        <v>M0</v>
      </c>
      <c r="F243" s="66">
        <f>C169</f>
        <v>109000</v>
      </c>
    </row>
    <row r="244" spans="1:6" x14ac:dyDescent="0.2">
      <c r="A244" s="64" t="str">
        <f t="shared" ref="A244:B244" si="51">A94</f>
        <v>Lean 2RR</v>
      </c>
      <c r="B244" s="65" t="str">
        <f t="shared" si="51"/>
        <v>M0</v>
      </c>
      <c r="C244" s="65">
        <f>C94</f>
        <v>166000</v>
      </c>
      <c r="D244" s="40" t="str">
        <f t="shared" ref="D244:E244" si="52">A184</f>
        <v>Obese 4RR</v>
      </c>
      <c r="E244" s="40" t="str">
        <f t="shared" si="52"/>
        <v>M0</v>
      </c>
      <c r="F244" s="66">
        <f>C184</f>
        <v>113000</v>
      </c>
    </row>
    <row r="245" spans="1:6" x14ac:dyDescent="0.2">
      <c r="A245" s="62"/>
      <c r="B245" s="51"/>
      <c r="C245" s="51"/>
      <c r="D245" s="40"/>
      <c r="E245" s="40"/>
      <c r="F245" s="66"/>
    </row>
    <row r="246" spans="1:6" x14ac:dyDescent="0.2">
      <c r="A246" s="62"/>
      <c r="B246" s="51"/>
      <c r="C246" s="51"/>
      <c r="D246" s="40"/>
      <c r="E246" s="40"/>
      <c r="F246" s="63"/>
    </row>
    <row r="247" spans="1:6" x14ac:dyDescent="0.2">
      <c r="A247" s="62"/>
      <c r="B247" s="51"/>
      <c r="C247" s="51">
        <f>TTEST(C239:C244,F239:F244,2,2)</f>
        <v>0.34877372019867081</v>
      </c>
      <c r="D247" s="40"/>
      <c r="E247" s="40"/>
      <c r="F247" s="63"/>
    </row>
    <row r="248" spans="1:6" ht="16" thickBot="1" x14ac:dyDescent="0.25">
      <c r="A248" s="67"/>
      <c r="B248" s="68"/>
      <c r="C248" s="68"/>
      <c r="D248" s="69"/>
      <c r="E248" s="69"/>
      <c r="F248" s="70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59999389629810485"/>
  </sheetPr>
  <dimension ref="A1:BC119"/>
  <sheetViews>
    <sheetView topLeftCell="D59" zoomScale="58" zoomScaleNormal="70" workbookViewId="0">
      <selection activeCell="T86" sqref="T86"/>
    </sheetView>
  </sheetViews>
  <sheetFormatPr baseColWidth="10" defaultColWidth="8.83203125" defaultRowHeight="15" x14ac:dyDescent="0.2"/>
  <cols>
    <col min="1" max="45" width="15" style="33" customWidth="1"/>
    <col min="46" max="16384" width="8.83203125" style="33"/>
  </cols>
  <sheetData>
    <row r="1" spans="1:55" x14ac:dyDescent="0.2">
      <c r="F1" s="1" t="s">
        <v>41</v>
      </c>
      <c r="J1" s="34"/>
      <c r="K1" s="34" t="s">
        <v>20</v>
      </c>
      <c r="L1" s="34"/>
      <c r="M1" s="34"/>
      <c r="N1" s="1"/>
      <c r="O1" s="1"/>
      <c r="P1" s="1" t="s">
        <v>21</v>
      </c>
      <c r="Q1" s="1"/>
      <c r="R1" s="1"/>
    </row>
    <row r="2" spans="1:55" x14ac:dyDescent="0.2">
      <c r="F2" s="35" t="s">
        <v>3</v>
      </c>
      <c r="G2" s="35" t="s">
        <v>42</v>
      </c>
      <c r="H2" s="35" t="s">
        <v>43</v>
      </c>
      <c r="I2" s="36" t="s">
        <v>44</v>
      </c>
      <c r="J2" s="37" t="s">
        <v>3</v>
      </c>
      <c r="K2" s="37" t="s">
        <v>42</v>
      </c>
      <c r="L2" s="37" t="s">
        <v>43</v>
      </c>
      <c r="M2" s="38" t="s">
        <v>44</v>
      </c>
      <c r="N2" s="1"/>
      <c r="O2" s="1"/>
      <c r="P2" s="1"/>
      <c r="Q2" s="1"/>
      <c r="R2" s="1"/>
    </row>
    <row r="3" spans="1:55" s="39" customFormat="1" x14ac:dyDescent="0.2">
      <c r="A3" s="1" t="s">
        <v>3</v>
      </c>
      <c r="B3" s="1">
        <v>4.1399999999999997</v>
      </c>
      <c r="C3" s="1" t="s">
        <v>45</v>
      </c>
      <c r="D3" s="1">
        <v>5827810</v>
      </c>
      <c r="E3" s="1">
        <v>10716209</v>
      </c>
      <c r="F3" s="1">
        <f>E3/$E3*100</f>
        <v>100</v>
      </c>
      <c r="G3" s="1">
        <f>E5/$E3*100</f>
        <v>4.0107467108937499E-2</v>
      </c>
      <c r="H3" s="1">
        <f>E9/$E3*100</f>
        <v>1.3250954698625233E-3</v>
      </c>
      <c r="I3" s="1">
        <v>0</v>
      </c>
      <c r="J3" s="34">
        <f t="array" ref="J3:M3">MMULT(F3:I3,acetoneS)</f>
        <v>1</v>
      </c>
      <c r="K3" s="34">
        <v>2.1222405286860216E-4</v>
      </c>
      <c r="L3" s="34">
        <v>1.3210876055039679E-5</v>
      </c>
      <c r="M3" s="34">
        <v>-2.4948821102322484E-9</v>
      </c>
      <c r="N3" s="1"/>
      <c r="O3" s="6">
        <f>J3/SUM($J3:$M3)*100</f>
        <v>99.977461837428677</v>
      </c>
      <c r="P3" s="6">
        <f>K3/SUM($J3:$M3)*100</f>
        <v>2.1217622146655121E-2</v>
      </c>
      <c r="Q3" s="6">
        <f>L3/SUM($J3:$M3)*100</f>
        <v>1.3207898566317299E-3</v>
      </c>
      <c r="R3" s="6">
        <f>M3/SUM($J3:$M3)*100</f>
        <v>-2.4943198096462819E-7</v>
      </c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</row>
    <row r="4" spans="1:55" x14ac:dyDescent="0.2">
      <c r="A4" s="1" t="s">
        <v>46</v>
      </c>
      <c r="B4" s="1">
        <v>4.1399999999999997</v>
      </c>
      <c r="C4" s="1" t="s">
        <v>45</v>
      </c>
      <c r="D4" s="1">
        <v>234688</v>
      </c>
      <c r="E4" s="1">
        <v>432827</v>
      </c>
    </row>
    <row r="5" spans="1:55" x14ac:dyDescent="0.2">
      <c r="A5" s="1" t="s">
        <v>47</v>
      </c>
      <c r="B5" s="1">
        <v>4.1399999999999997</v>
      </c>
      <c r="C5" s="1" t="s">
        <v>45</v>
      </c>
      <c r="D5" s="1">
        <v>4715</v>
      </c>
      <c r="E5" s="1">
        <v>4298</v>
      </c>
    </row>
    <row r="6" spans="1:55" x14ac:dyDescent="0.2">
      <c r="A6" s="1" t="s">
        <v>48</v>
      </c>
      <c r="B6" s="1">
        <v>4.1399999999999997</v>
      </c>
      <c r="C6" s="1" t="s">
        <v>45</v>
      </c>
      <c r="D6" s="1">
        <v>0</v>
      </c>
      <c r="E6" s="1">
        <v>0</v>
      </c>
    </row>
    <row r="7" spans="1:55" x14ac:dyDescent="0.2">
      <c r="A7" s="1" t="s">
        <v>49</v>
      </c>
      <c r="B7" s="1">
        <v>4.1399999999999997</v>
      </c>
      <c r="C7" s="1" t="s">
        <v>45</v>
      </c>
      <c r="D7" s="1">
        <v>19274</v>
      </c>
      <c r="E7" s="1">
        <v>30977</v>
      </c>
    </row>
    <row r="8" spans="1:55" x14ac:dyDescent="0.2">
      <c r="A8" s="1" t="s">
        <v>50</v>
      </c>
      <c r="B8" s="1">
        <v>4.1500000000000004</v>
      </c>
      <c r="C8" s="1" t="s">
        <v>45</v>
      </c>
      <c r="D8" s="1">
        <v>0</v>
      </c>
      <c r="E8" s="1">
        <v>0</v>
      </c>
    </row>
    <row r="9" spans="1:55" x14ac:dyDescent="0.2">
      <c r="A9" s="1" t="s">
        <v>51</v>
      </c>
      <c r="B9" s="1">
        <v>4.1399999999999997</v>
      </c>
      <c r="C9" s="1" t="s">
        <v>45</v>
      </c>
      <c r="D9" s="1">
        <v>514</v>
      </c>
      <c r="E9" s="1">
        <v>142</v>
      </c>
    </row>
    <row r="10" spans="1:55" x14ac:dyDescent="0.2">
      <c r="A10" s="1" t="s">
        <v>3</v>
      </c>
      <c r="B10" s="1">
        <v>4.1399999999999997</v>
      </c>
      <c r="C10" s="1" t="s">
        <v>52</v>
      </c>
      <c r="D10" s="1">
        <v>5508822</v>
      </c>
      <c r="E10" s="1">
        <v>10045862</v>
      </c>
      <c r="F10" s="1">
        <f>E10/$E10*100</f>
        <v>100</v>
      </c>
      <c r="G10" s="1">
        <f>E12/$E10*100</f>
        <v>2.8340026968317899E-2</v>
      </c>
      <c r="H10" s="1">
        <f>E16/$E10*100</f>
        <v>0</v>
      </c>
      <c r="I10" s="1">
        <v>0</v>
      </c>
      <c r="J10" s="34">
        <f t="array" ref="J10:M10">MMULT(F10:I10,acetoneS)</f>
        <v>1</v>
      </c>
      <c r="K10" s="34">
        <v>9.4549651462406162E-5</v>
      </c>
      <c r="L10" s="34">
        <v>-1.7855760131234005E-8</v>
      </c>
      <c r="M10" s="34">
        <v>3.3720713395853693E-12</v>
      </c>
      <c r="N10" s="1"/>
      <c r="O10" s="6">
        <f>J10/SUM($J10:$M10)*100</f>
        <v>99.990547713634228</v>
      </c>
      <c r="P10" s="6">
        <f>K10/SUM($J10:$M10)*100</f>
        <v>9.4540714358592078E-3</v>
      </c>
      <c r="Q10" s="6">
        <f>L10/SUM($J10:$M10)*100</f>
        <v>-1.7854072353653615E-6</v>
      </c>
      <c r="R10" s="6">
        <f>M10/SUM($J10:$M10)*100</f>
        <v>3.3717526017458934E-10</v>
      </c>
    </row>
    <row r="11" spans="1:55" x14ac:dyDescent="0.2">
      <c r="A11" s="1" t="s">
        <v>46</v>
      </c>
      <c r="B11" s="1">
        <v>4.1399999999999997</v>
      </c>
      <c r="C11" s="1" t="s">
        <v>52</v>
      </c>
      <c r="D11" s="1">
        <v>224679</v>
      </c>
      <c r="E11" s="1">
        <v>408821</v>
      </c>
    </row>
    <row r="12" spans="1:55" x14ac:dyDescent="0.2">
      <c r="A12" s="1" t="s">
        <v>47</v>
      </c>
      <c r="B12" s="1">
        <v>4.1399999999999997</v>
      </c>
      <c r="C12" s="1" t="s">
        <v>52</v>
      </c>
      <c r="D12" s="1">
        <v>4389</v>
      </c>
      <c r="E12" s="1">
        <v>2847</v>
      </c>
    </row>
    <row r="13" spans="1:55" x14ac:dyDescent="0.2">
      <c r="A13" s="1" t="s">
        <v>48</v>
      </c>
      <c r="B13" s="1">
        <v>4.1399999999999997</v>
      </c>
      <c r="C13" s="1" t="s">
        <v>52</v>
      </c>
      <c r="D13" s="1">
        <v>0</v>
      </c>
      <c r="E13" s="1">
        <v>0</v>
      </c>
    </row>
    <row r="14" spans="1:55" x14ac:dyDescent="0.2">
      <c r="A14" s="1" t="s">
        <v>49</v>
      </c>
      <c r="B14" s="1">
        <v>4.1399999999999997</v>
      </c>
      <c r="C14" s="1" t="s">
        <v>52</v>
      </c>
      <c r="D14" s="1">
        <v>13921</v>
      </c>
      <c r="E14" s="1">
        <v>26383</v>
      </c>
    </row>
    <row r="15" spans="1:55" x14ac:dyDescent="0.2">
      <c r="A15" s="1" t="s">
        <v>50</v>
      </c>
      <c r="B15" s="1">
        <v>4.1500000000000004</v>
      </c>
      <c r="C15" s="1" t="s">
        <v>52</v>
      </c>
      <c r="D15" s="1">
        <v>0</v>
      </c>
      <c r="E15" s="1">
        <v>0</v>
      </c>
    </row>
    <row r="16" spans="1:55" x14ac:dyDescent="0.2">
      <c r="A16" s="1" t="s">
        <v>51</v>
      </c>
      <c r="B16" s="1">
        <v>4.1399999999999997</v>
      </c>
      <c r="C16" s="1" t="s">
        <v>52</v>
      </c>
      <c r="D16" s="1">
        <v>0</v>
      </c>
      <c r="E16" s="1">
        <v>0</v>
      </c>
    </row>
    <row r="17" spans="1:25" x14ac:dyDescent="0.2">
      <c r="A17" s="1" t="s">
        <v>3</v>
      </c>
      <c r="B17" s="1">
        <v>4.1399999999999997</v>
      </c>
      <c r="C17" s="1" t="s">
        <v>53</v>
      </c>
      <c r="D17" s="1">
        <v>5297062</v>
      </c>
      <c r="E17" s="1">
        <v>9642351</v>
      </c>
      <c r="F17" s="1">
        <f>E17/$E17*100</f>
        <v>100</v>
      </c>
      <c r="G17" s="1">
        <f>E19/$E17*100</f>
        <v>2.3054543440702378E-2</v>
      </c>
      <c r="H17" s="1">
        <f>E23/$E17*100</f>
        <v>1.2963643410201515E-3</v>
      </c>
      <c r="I17" s="1">
        <v>0</v>
      </c>
      <c r="J17" s="34">
        <f t="array" ref="J17:M17">MMULT(F17:I17,acetoneS)</f>
        <v>1</v>
      </c>
      <c r="K17" s="34">
        <v>4.1694816186250934E-5</v>
      </c>
      <c r="L17" s="34">
        <v>1.2955769318388141E-5</v>
      </c>
      <c r="M17" s="34">
        <v>-2.4467050453033212E-9</v>
      </c>
      <c r="N17" s="1"/>
      <c r="O17" s="6">
        <f>J17/SUM($J17:$M17)*100</f>
        <v>99.994535484745612</v>
      </c>
      <c r="P17" s="6">
        <f>K17/SUM($J17:$M17)*100</f>
        <v>4.1692537766660149E-3</v>
      </c>
      <c r="Q17" s="6">
        <f>L17/SUM($J17:$M17)*100</f>
        <v>1.2955061348397415E-3</v>
      </c>
      <c r="R17" s="6">
        <f>M17/SUM($J17:$M17)*100</f>
        <v>-2.4465713447328908E-7</v>
      </c>
    </row>
    <row r="18" spans="1:25" x14ac:dyDescent="0.2">
      <c r="A18" s="1" t="s">
        <v>46</v>
      </c>
      <c r="B18" s="1">
        <v>4.1399999999999997</v>
      </c>
      <c r="C18" s="1" t="s">
        <v>53</v>
      </c>
      <c r="D18" s="1">
        <v>218561</v>
      </c>
      <c r="E18" s="1">
        <v>397533</v>
      </c>
    </row>
    <row r="19" spans="1:25" x14ac:dyDescent="0.2">
      <c r="A19" s="1" t="s">
        <v>47</v>
      </c>
      <c r="B19" s="1">
        <v>4.1399999999999997</v>
      </c>
      <c r="C19" s="1" t="s">
        <v>53</v>
      </c>
      <c r="D19" s="1">
        <v>4596</v>
      </c>
      <c r="E19" s="1">
        <v>2223</v>
      </c>
    </row>
    <row r="20" spans="1:25" x14ac:dyDescent="0.2">
      <c r="A20" s="1" t="s">
        <v>48</v>
      </c>
      <c r="B20" s="1">
        <v>4.1399999999999997</v>
      </c>
      <c r="C20" s="1" t="s">
        <v>53</v>
      </c>
      <c r="D20" s="1">
        <v>0</v>
      </c>
      <c r="E20" s="1">
        <v>0</v>
      </c>
    </row>
    <row r="21" spans="1:25" x14ac:dyDescent="0.2">
      <c r="A21" s="1" t="s">
        <v>49</v>
      </c>
      <c r="B21" s="1">
        <v>4.1399999999999997</v>
      </c>
      <c r="C21" s="1" t="s">
        <v>53</v>
      </c>
      <c r="D21" s="1">
        <v>13797</v>
      </c>
      <c r="E21" s="1">
        <v>24429</v>
      </c>
    </row>
    <row r="22" spans="1:25" x14ac:dyDescent="0.2">
      <c r="A22" s="1" t="s">
        <v>50</v>
      </c>
      <c r="B22" s="1">
        <v>4.1500000000000004</v>
      </c>
      <c r="C22" s="1" t="s">
        <v>53</v>
      </c>
      <c r="D22" s="1">
        <v>0</v>
      </c>
      <c r="E22" s="1">
        <v>0</v>
      </c>
    </row>
    <row r="23" spans="1:25" x14ac:dyDescent="0.2">
      <c r="A23" s="1" t="s">
        <v>51</v>
      </c>
      <c r="B23" s="1">
        <v>4.1399999999999997</v>
      </c>
      <c r="C23" s="1" t="s">
        <v>53</v>
      </c>
      <c r="D23" s="1">
        <v>455</v>
      </c>
      <c r="E23" s="1">
        <v>125</v>
      </c>
    </row>
    <row r="24" spans="1:25" x14ac:dyDescent="0.2">
      <c r="A24" s="1" t="s">
        <v>3</v>
      </c>
      <c r="B24" s="1">
        <v>4.1399999999999997</v>
      </c>
      <c r="C24" s="1" t="s">
        <v>54</v>
      </c>
      <c r="D24" s="1">
        <v>3988393</v>
      </c>
      <c r="E24" s="1">
        <v>7120407</v>
      </c>
      <c r="F24" s="1">
        <f>E24/$E24*100</f>
        <v>100</v>
      </c>
      <c r="G24" s="1">
        <f>E26/$E24*100</f>
        <v>9.98048285722993</v>
      </c>
      <c r="H24" s="1">
        <f>E30/$E24*100</f>
        <v>0.30207542911521773</v>
      </c>
      <c r="I24" s="1">
        <v>0</v>
      </c>
      <c r="J24" s="34">
        <f t="array" ref="J24:M24">MMULT(F24:I24,acetoneS)</f>
        <v>1</v>
      </c>
      <c r="K24" s="34">
        <v>9.9615977954078533E-2</v>
      </c>
      <c r="L24" s="34">
        <v>3.0019417521308829E-3</v>
      </c>
      <c r="M24" s="34">
        <v>-5.6691855575266723E-7</v>
      </c>
      <c r="N24" s="1"/>
      <c r="O24" s="6">
        <f>J24/SUM($J24:$M24)*100</f>
        <v>90.693294230476667</v>
      </c>
      <c r="P24" s="40">
        <f>K24/SUM($J24:$M24)*100</f>
        <v>9.0345011986459216</v>
      </c>
      <c r="Q24" s="6">
        <f>L24/SUM($J24:$M24)*100</f>
        <v>0.27225598658875882</v>
      </c>
      <c r="R24" s="6">
        <f>M24/SUM($J24:$M24)*100</f>
        <v>-5.1415711381593547E-5</v>
      </c>
    </row>
    <row r="25" spans="1:25" x14ac:dyDescent="0.2">
      <c r="A25" s="1" t="s">
        <v>46</v>
      </c>
      <c r="B25" s="1">
        <v>4.1399999999999997</v>
      </c>
      <c r="C25" s="1" t="s">
        <v>54</v>
      </c>
      <c r="D25" s="1">
        <v>158144</v>
      </c>
      <c r="E25" s="1">
        <v>295049</v>
      </c>
      <c r="U25" s="1" t="s">
        <v>55</v>
      </c>
      <c r="V25" s="1">
        <f>AVERAGE(G3,G10,G17)</f>
        <v>3.0500679172652589E-2</v>
      </c>
      <c r="W25" s="1">
        <f>AVERAGE(H3,H11,H19)</f>
        <v>1.3250954698625233E-3</v>
      </c>
      <c r="X25" s="1">
        <f>AVERAGE(I3,I11,I19)</f>
        <v>0</v>
      </c>
    </row>
    <row r="26" spans="1:25" x14ac:dyDescent="0.2">
      <c r="A26" s="1" t="s">
        <v>47</v>
      </c>
      <c r="B26" s="1">
        <v>4.1399999999999997</v>
      </c>
      <c r="C26" s="1" t="s">
        <v>54</v>
      </c>
      <c r="D26" s="1">
        <v>390946</v>
      </c>
      <c r="E26" s="1">
        <v>710651</v>
      </c>
    </row>
    <row r="27" spans="1:25" x14ac:dyDescent="0.2">
      <c r="A27" s="1" t="s">
        <v>48</v>
      </c>
      <c r="B27" s="1">
        <v>4.1399999999999997</v>
      </c>
      <c r="C27" s="1" t="s">
        <v>54</v>
      </c>
      <c r="D27" s="1">
        <v>14222</v>
      </c>
      <c r="E27" s="1">
        <v>22138</v>
      </c>
      <c r="U27" s="41" t="s">
        <v>56</v>
      </c>
      <c r="V27" s="41">
        <v>100</v>
      </c>
      <c r="W27" s="42">
        <f>V25</f>
        <v>3.0500679172652589E-2</v>
      </c>
      <c r="X27" s="42">
        <f>H3</f>
        <v>1.3250954698625233E-3</v>
      </c>
      <c r="Y27" s="42">
        <f>I3</f>
        <v>0</v>
      </c>
    </row>
    <row r="28" spans="1:25" x14ac:dyDescent="0.2">
      <c r="A28" s="1" t="s">
        <v>49</v>
      </c>
      <c r="B28" s="1">
        <v>4.1399999999999997</v>
      </c>
      <c r="C28" s="1" t="s">
        <v>54</v>
      </c>
      <c r="D28" s="1">
        <v>14085</v>
      </c>
      <c r="E28" s="1">
        <v>18826</v>
      </c>
      <c r="U28" s="41"/>
      <c r="V28" s="41">
        <v>0</v>
      </c>
      <c r="W28" s="41">
        <f>V27</f>
        <v>100</v>
      </c>
      <c r="X28" s="41">
        <f>W27</f>
        <v>3.0500679172652589E-2</v>
      </c>
      <c r="Y28" s="41">
        <f>X27</f>
        <v>1.3250954698625233E-3</v>
      </c>
    </row>
    <row r="29" spans="1:25" x14ac:dyDescent="0.2">
      <c r="A29" s="1" t="s">
        <v>50</v>
      </c>
      <c r="B29" s="1">
        <v>4.1500000000000004</v>
      </c>
      <c r="C29" s="1" t="s">
        <v>54</v>
      </c>
      <c r="D29" s="1">
        <v>0</v>
      </c>
      <c r="E29" s="1">
        <v>0</v>
      </c>
      <c r="U29" s="41"/>
      <c r="V29" s="41">
        <v>0</v>
      </c>
      <c r="W29" s="41">
        <v>0</v>
      </c>
      <c r="X29" s="41">
        <f>W28</f>
        <v>100</v>
      </c>
      <c r="Y29" s="41">
        <f>X28</f>
        <v>3.0500679172652589E-2</v>
      </c>
    </row>
    <row r="30" spans="1:25" x14ac:dyDescent="0.2">
      <c r="A30" s="1" t="s">
        <v>51</v>
      </c>
      <c r="B30" s="1">
        <v>4.1399999999999997</v>
      </c>
      <c r="C30" s="1" t="s">
        <v>54</v>
      </c>
      <c r="D30" s="1">
        <v>13874</v>
      </c>
      <c r="E30" s="1">
        <v>21509</v>
      </c>
      <c r="U30" s="41"/>
      <c r="V30" s="41">
        <v>0</v>
      </c>
      <c r="W30" s="41">
        <v>0</v>
      </c>
      <c r="X30" s="41">
        <v>0</v>
      </c>
      <c r="Y30" s="41">
        <f>X29</f>
        <v>100</v>
      </c>
    </row>
    <row r="31" spans="1:25" x14ac:dyDescent="0.2">
      <c r="A31" s="1" t="s">
        <v>3</v>
      </c>
      <c r="B31" s="1">
        <v>4.1399999999999997</v>
      </c>
      <c r="C31" s="1" t="s">
        <v>57</v>
      </c>
      <c r="D31" s="1">
        <v>5026887</v>
      </c>
      <c r="E31" s="1">
        <v>9162380</v>
      </c>
      <c r="F31" s="1">
        <f>E31/$E31*100</f>
        <v>100</v>
      </c>
      <c r="G31" s="1">
        <f>E33/$E31*100</f>
        <v>10.648827051486624</v>
      </c>
      <c r="H31" s="1">
        <f>E37/$E31*100</f>
        <v>0.3591643219338207</v>
      </c>
      <c r="I31" s="1">
        <v>0</v>
      </c>
      <c r="J31" s="34">
        <f t="array" ref="J31:M31">MMULT(F31:I31,acetoneS)</f>
        <v>1</v>
      </c>
      <c r="K31" s="34">
        <v>0.10629941989664547</v>
      </c>
      <c r="L31" s="34">
        <v>3.571568508174216E-3</v>
      </c>
      <c r="M31" s="34">
        <v>-6.74492920786544E-7</v>
      </c>
      <c r="N31" s="1"/>
      <c r="O31" s="6">
        <f>J31/SUM($J31:$M31)*100</f>
        <v>90.100616933824909</v>
      </c>
      <c r="P31" s="6">
        <f>K31/SUM($J31:$M31)*100</f>
        <v>9.577643312395459</v>
      </c>
      <c r="Q31" s="6">
        <f>L31/SUM($J31:$M31)*100</f>
        <v>0.32180052600791753</v>
      </c>
      <c r="R31" s="6">
        <f>M31/SUM($J31:$M31)*100</f>
        <v>-6.0772228280365104E-5</v>
      </c>
      <c r="U31" s="41"/>
      <c r="V31" s="41"/>
      <c r="W31" s="41"/>
      <c r="X31" s="41"/>
      <c r="Y31" s="41"/>
    </row>
    <row r="32" spans="1:25" x14ac:dyDescent="0.2">
      <c r="A32" s="1" t="s">
        <v>46</v>
      </c>
      <c r="B32" s="1">
        <v>4.1399999999999997</v>
      </c>
      <c r="C32" s="1" t="s">
        <v>57</v>
      </c>
      <c r="D32" s="1">
        <v>211499</v>
      </c>
      <c r="E32" s="1">
        <v>373397</v>
      </c>
      <c r="U32" s="41"/>
      <c r="V32" s="41"/>
      <c r="W32" s="41"/>
      <c r="X32" s="41"/>
      <c r="Y32" s="41"/>
    </row>
    <row r="33" spans="1:25" x14ac:dyDescent="0.2">
      <c r="A33" s="1" t="s">
        <v>47</v>
      </c>
      <c r="B33" s="1">
        <v>4.1399999999999997</v>
      </c>
      <c r="C33" s="1" t="s">
        <v>57</v>
      </c>
      <c r="D33" s="1">
        <v>543108</v>
      </c>
      <c r="E33" s="1">
        <v>975686</v>
      </c>
      <c r="U33" s="41"/>
      <c r="V33" s="41"/>
      <c r="W33" s="41"/>
      <c r="X33" s="41"/>
      <c r="Y33" s="41"/>
    </row>
    <row r="34" spans="1:25" x14ac:dyDescent="0.2">
      <c r="A34" s="1" t="s">
        <v>48</v>
      </c>
      <c r="B34" s="1">
        <v>4.1399999999999997</v>
      </c>
      <c r="C34" s="1" t="s">
        <v>57</v>
      </c>
      <c r="D34" s="1">
        <v>20839</v>
      </c>
      <c r="E34" s="1">
        <v>33041</v>
      </c>
      <c r="U34" s="41"/>
      <c r="V34" s="41"/>
      <c r="W34" s="41"/>
      <c r="X34" s="41"/>
      <c r="Y34" s="41"/>
    </row>
    <row r="35" spans="1:25" x14ac:dyDescent="0.2">
      <c r="A35" s="1" t="s">
        <v>49</v>
      </c>
      <c r="B35" s="1">
        <v>4.1399999999999997</v>
      </c>
      <c r="C35" s="1" t="s">
        <v>57</v>
      </c>
      <c r="D35" s="1">
        <v>13189</v>
      </c>
      <c r="E35" s="1">
        <v>23200</v>
      </c>
      <c r="U35" s="43"/>
      <c r="V35" s="41"/>
      <c r="W35" s="41"/>
      <c r="X35" s="41"/>
      <c r="Y35" s="41"/>
    </row>
    <row r="36" spans="1:25" x14ac:dyDescent="0.2">
      <c r="A36" s="1" t="s">
        <v>50</v>
      </c>
      <c r="B36" s="1">
        <v>4.1500000000000004</v>
      </c>
      <c r="C36" s="1" t="s">
        <v>57</v>
      </c>
      <c r="D36" s="1">
        <v>616</v>
      </c>
      <c r="E36" s="1">
        <v>170</v>
      </c>
      <c r="U36" s="44" t="s">
        <v>58</v>
      </c>
      <c r="V36" s="45">
        <f t="array" ref="V36:Y39">MINVERSE(V27:Y30)</f>
        <v>0.01</v>
      </c>
      <c r="W36" s="41">
        <v>-3.0500679172652588E-6</v>
      </c>
      <c r="X36" s="41">
        <v>-1.3157925555625923E-7</v>
      </c>
      <c r="Y36" s="41">
        <v>8.0548878394391439E-11</v>
      </c>
    </row>
    <row r="37" spans="1:25" x14ac:dyDescent="0.2">
      <c r="A37" s="1" t="s">
        <v>51</v>
      </c>
      <c r="B37" s="1">
        <v>4.1399999999999997</v>
      </c>
      <c r="C37" s="1" t="s">
        <v>57</v>
      </c>
      <c r="D37" s="1">
        <v>20790</v>
      </c>
      <c r="E37" s="1">
        <v>32908</v>
      </c>
      <c r="U37" s="41"/>
      <c r="V37" s="41">
        <v>0</v>
      </c>
      <c r="W37" s="41">
        <v>0.01</v>
      </c>
      <c r="X37" s="41">
        <v>-3.0500679172652588E-6</v>
      </c>
      <c r="Y37" s="41">
        <v>-1.3157925555625923E-7</v>
      </c>
    </row>
    <row r="38" spans="1:25" x14ac:dyDescent="0.2">
      <c r="A38" s="1" t="s">
        <v>3</v>
      </c>
      <c r="B38" s="1">
        <v>4.1399999999999997</v>
      </c>
      <c r="C38" s="1" t="s">
        <v>59</v>
      </c>
      <c r="D38" s="1">
        <v>4064615</v>
      </c>
      <c r="E38" s="1">
        <v>7361489</v>
      </c>
      <c r="F38" s="1">
        <f>E38/$E38*100</f>
        <v>100</v>
      </c>
      <c r="G38" s="1">
        <f>E40/$E38*100</f>
        <v>10.948899061045937</v>
      </c>
      <c r="H38" s="1">
        <f>E44/$E38*100</f>
        <v>0.41308219030144583</v>
      </c>
      <c r="I38" s="1">
        <v>0</v>
      </c>
      <c r="J38" s="34">
        <f t="array" ref="J38:M38">MMULT(F38:I38,acetoneS)</f>
        <v>1</v>
      </c>
      <c r="K38" s="34">
        <v>0.1093001399922386</v>
      </c>
      <c r="L38" s="34">
        <v>4.1101805040053068E-3</v>
      </c>
      <c r="M38" s="34">
        <v>-7.7621012918036993E-7</v>
      </c>
      <c r="N38" s="1"/>
      <c r="O38" s="6">
        <f>J38/SUM($J38:$M38)*100</f>
        <v>89.814211233582554</v>
      </c>
      <c r="P38" s="6">
        <f>K38/SUM($J38:$M38)*100</f>
        <v>9.8167058611230615</v>
      </c>
      <c r="Q38" s="6">
        <f>L38/SUM($J38:$M38)*100</f>
        <v>0.36915261999488547</v>
      </c>
      <c r="R38" s="6">
        <f>M38/SUM($J38:$M38)*100</f>
        <v>-6.9714700503852153E-5</v>
      </c>
      <c r="U38" s="41"/>
      <c r="V38" s="41">
        <v>0</v>
      </c>
      <c r="W38" s="41">
        <v>0</v>
      </c>
      <c r="X38" s="41">
        <v>0.01</v>
      </c>
      <c r="Y38" s="41">
        <v>-3.0500679172652588E-6</v>
      </c>
    </row>
    <row r="39" spans="1:25" x14ac:dyDescent="0.2">
      <c r="A39" s="1" t="s">
        <v>46</v>
      </c>
      <c r="B39" s="1">
        <v>4.1399999999999997</v>
      </c>
      <c r="C39" s="1" t="s">
        <v>59</v>
      </c>
      <c r="D39" s="1">
        <v>163967</v>
      </c>
      <c r="E39" s="1">
        <v>303638</v>
      </c>
      <c r="U39" s="41"/>
      <c r="V39" s="41">
        <v>0</v>
      </c>
      <c r="W39" s="41">
        <v>0</v>
      </c>
      <c r="X39" s="41">
        <v>0</v>
      </c>
      <c r="Y39" s="41">
        <v>0.01</v>
      </c>
    </row>
    <row r="40" spans="1:25" x14ac:dyDescent="0.2">
      <c r="A40" s="1" t="s">
        <v>47</v>
      </c>
      <c r="B40" s="1">
        <v>4.1399999999999997</v>
      </c>
      <c r="C40" s="1" t="s">
        <v>59</v>
      </c>
      <c r="D40" s="1">
        <v>461239</v>
      </c>
      <c r="E40" s="1">
        <v>806002</v>
      </c>
    </row>
    <row r="41" spans="1:25" x14ac:dyDescent="0.2">
      <c r="A41" s="1" t="s">
        <v>48</v>
      </c>
      <c r="B41" s="1">
        <v>4.1399999999999997</v>
      </c>
      <c r="C41" s="1" t="s">
        <v>59</v>
      </c>
      <c r="D41" s="1">
        <v>15067</v>
      </c>
      <c r="E41" s="1">
        <v>25439</v>
      </c>
    </row>
    <row r="42" spans="1:25" x14ac:dyDescent="0.2">
      <c r="A42" s="1" t="s">
        <v>49</v>
      </c>
      <c r="B42" s="1">
        <v>4.1399999999999997</v>
      </c>
      <c r="C42" s="1" t="s">
        <v>59</v>
      </c>
      <c r="D42" s="1">
        <v>10219</v>
      </c>
      <c r="E42" s="1">
        <v>16878</v>
      </c>
    </row>
    <row r="43" spans="1:25" x14ac:dyDescent="0.2">
      <c r="A43" s="1" t="s">
        <v>50</v>
      </c>
      <c r="B43" s="1">
        <v>4.1500000000000004</v>
      </c>
      <c r="C43" s="1" t="s">
        <v>59</v>
      </c>
      <c r="D43" s="1">
        <v>496</v>
      </c>
      <c r="E43" s="1">
        <v>137</v>
      </c>
    </row>
    <row r="44" spans="1:25" x14ac:dyDescent="0.2">
      <c r="A44" s="1" t="s">
        <v>51</v>
      </c>
      <c r="B44" s="1">
        <v>4.1399999999999997</v>
      </c>
      <c r="C44" s="1" t="s">
        <v>59</v>
      </c>
      <c r="D44" s="1">
        <v>17744</v>
      </c>
      <c r="E44" s="1">
        <v>30409</v>
      </c>
    </row>
    <row r="45" spans="1:25" x14ac:dyDescent="0.2">
      <c r="A45" s="1" t="s">
        <v>3</v>
      </c>
      <c r="B45" s="1">
        <v>4.1399999999999997</v>
      </c>
      <c r="C45" s="1" t="s">
        <v>60</v>
      </c>
      <c r="D45" s="1">
        <v>5337572</v>
      </c>
      <c r="E45" s="1">
        <v>9769560</v>
      </c>
      <c r="F45" s="1">
        <f>E45/$E45*100</f>
        <v>100</v>
      </c>
      <c r="G45" s="1">
        <f>E47/$E45*100</f>
        <v>9.680855637306081</v>
      </c>
      <c r="H45" s="1">
        <f>E51/$E45*100</f>
        <v>0.2136431937569348</v>
      </c>
      <c r="I45" s="1">
        <v>0</v>
      </c>
      <c r="J45" s="34">
        <f t="array" ref="J45:M45">MMULT(F45:I45,acetoneS)</f>
        <v>1</v>
      </c>
      <c r="K45" s="34">
        <v>9.6619705754840038E-2</v>
      </c>
      <c r="L45" s="34">
        <v>2.1181852464052372E-3</v>
      </c>
      <c r="M45" s="34">
        <v>-4.000205932897491E-7</v>
      </c>
      <c r="N45" s="1"/>
      <c r="O45" s="6">
        <f>J45/SUM($J45:$M45)*100</f>
        <v>91.013550389317629</v>
      </c>
      <c r="P45" s="6">
        <f>K45/SUM($J45:$M45)*100</f>
        <v>8.7937024583191779</v>
      </c>
      <c r="Q45" s="6">
        <f>L45/SUM($J45:$M45)*100</f>
        <v>0.19278355965761224</v>
      </c>
      <c r="R45" s="6">
        <f>M45/SUM($J45:$M45)*100</f>
        <v>-3.6407294424141316E-5</v>
      </c>
    </row>
    <row r="46" spans="1:25" x14ac:dyDescent="0.2">
      <c r="A46" s="1" t="s">
        <v>46</v>
      </c>
      <c r="B46" s="1">
        <v>4.1399999999999997</v>
      </c>
      <c r="C46" s="1" t="s">
        <v>60</v>
      </c>
      <c r="D46" s="1">
        <v>205883</v>
      </c>
      <c r="E46" s="1">
        <v>390060</v>
      </c>
    </row>
    <row r="47" spans="1:25" x14ac:dyDescent="0.2">
      <c r="A47" s="1" t="s">
        <v>47</v>
      </c>
      <c r="B47" s="1">
        <v>4.1399999999999997</v>
      </c>
      <c r="C47" s="1" t="s">
        <v>60</v>
      </c>
      <c r="D47" s="1">
        <v>516570</v>
      </c>
      <c r="E47" s="1">
        <v>945777</v>
      </c>
    </row>
    <row r="48" spans="1:25" x14ac:dyDescent="0.2">
      <c r="A48" s="1" t="s">
        <v>48</v>
      </c>
      <c r="B48" s="1">
        <v>4.1399999999999997</v>
      </c>
      <c r="C48" s="1" t="s">
        <v>60</v>
      </c>
      <c r="D48" s="1">
        <v>17857</v>
      </c>
      <c r="E48" s="1">
        <v>31153</v>
      </c>
    </row>
    <row r="49" spans="1:18" x14ac:dyDescent="0.2">
      <c r="A49" s="1" t="s">
        <v>49</v>
      </c>
      <c r="B49" s="1">
        <v>4.1399999999999997</v>
      </c>
      <c r="C49" s="1" t="s">
        <v>60</v>
      </c>
      <c r="D49" s="1">
        <v>18848</v>
      </c>
      <c r="E49" s="1">
        <v>30719</v>
      </c>
    </row>
    <row r="50" spans="1:18" x14ac:dyDescent="0.2">
      <c r="A50" s="1" t="s">
        <v>50</v>
      </c>
      <c r="B50" s="1">
        <v>4.1500000000000004</v>
      </c>
      <c r="C50" s="1" t="s">
        <v>60</v>
      </c>
      <c r="D50" s="1">
        <v>537</v>
      </c>
      <c r="E50" s="1">
        <v>148</v>
      </c>
    </row>
    <row r="51" spans="1:18" x14ac:dyDescent="0.2">
      <c r="A51" s="1" t="s">
        <v>51</v>
      </c>
      <c r="B51" s="1">
        <v>4.1399999999999997</v>
      </c>
      <c r="C51" s="1" t="s">
        <v>60</v>
      </c>
      <c r="D51" s="1">
        <v>14084</v>
      </c>
      <c r="E51" s="1">
        <v>20872</v>
      </c>
    </row>
    <row r="52" spans="1:18" x14ac:dyDescent="0.2">
      <c r="A52" s="1" t="s">
        <v>3</v>
      </c>
      <c r="B52" s="1">
        <v>4.1399999999999997</v>
      </c>
      <c r="C52" s="1" t="s">
        <v>61</v>
      </c>
      <c r="D52" s="1">
        <v>3838088</v>
      </c>
      <c r="E52" s="1">
        <v>7021143</v>
      </c>
      <c r="F52" s="1">
        <f>E52/$E52*100</f>
        <v>100</v>
      </c>
      <c r="G52" s="1">
        <f>E54/$E52*100</f>
        <v>11.649627418213814</v>
      </c>
      <c r="H52" s="1">
        <f>E58/$E52*100</f>
        <v>0.43539919355010998</v>
      </c>
      <c r="I52" s="1">
        <v>0</v>
      </c>
      <c r="J52" s="34">
        <f t="array" ref="J52:M52">MMULT(F52:I52,acetoneS)</f>
        <v>1</v>
      </c>
      <c r="K52" s="34">
        <v>0.11630742356391738</v>
      </c>
      <c r="L52" s="34">
        <v>4.3320272066573887E-3</v>
      </c>
      <c r="M52" s="34">
        <v>-8.1810601612645552E-7</v>
      </c>
      <c r="N52" s="1"/>
      <c r="O52" s="6">
        <f>J52/SUM($J52:$M52)*100</f>
        <v>89.23483189422852</v>
      </c>
      <c r="P52" s="6">
        <f>K52/SUM($J52:$M52)*100</f>
        <v>10.378673389776999</v>
      </c>
      <c r="Q52" s="6">
        <f>L52/SUM($J52:$M52)*100</f>
        <v>0.38656771954729641</v>
      </c>
      <c r="R52" s="6">
        <f>M52/SUM($J52:$M52)*100</f>
        <v>-7.3003552820701263E-5</v>
      </c>
    </row>
    <row r="53" spans="1:18" x14ac:dyDescent="0.2">
      <c r="A53" s="1" t="s">
        <v>46</v>
      </c>
      <c r="B53" s="1">
        <v>4.1399999999999997</v>
      </c>
      <c r="C53" s="1" t="s">
        <v>61</v>
      </c>
      <c r="D53" s="1">
        <v>161056</v>
      </c>
      <c r="E53" s="1">
        <v>289107</v>
      </c>
    </row>
    <row r="54" spans="1:18" x14ac:dyDescent="0.2">
      <c r="A54" s="1" t="s">
        <v>47</v>
      </c>
      <c r="B54" s="1">
        <v>4.1399999999999997</v>
      </c>
      <c r="C54" s="1" t="s">
        <v>61</v>
      </c>
      <c r="D54" s="1">
        <v>445868</v>
      </c>
      <c r="E54" s="1">
        <v>817937</v>
      </c>
    </row>
    <row r="55" spans="1:18" x14ac:dyDescent="0.2">
      <c r="A55" s="1" t="s">
        <v>48</v>
      </c>
      <c r="B55" s="1">
        <v>4.1399999999999997</v>
      </c>
      <c r="C55" s="1" t="s">
        <v>61</v>
      </c>
      <c r="D55" s="1">
        <v>17183</v>
      </c>
      <c r="E55" s="1">
        <v>26952</v>
      </c>
    </row>
    <row r="56" spans="1:18" x14ac:dyDescent="0.2">
      <c r="A56" s="1" t="s">
        <v>49</v>
      </c>
      <c r="B56" s="1">
        <v>4.1399999999999997</v>
      </c>
      <c r="C56" s="1" t="s">
        <v>61</v>
      </c>
      <c r="D56" s="1">
        <v>13352</v>
      </c>
      <c r="E56" s="1">
        <v>20480</v>
      </c>
    </row>
    <row r="57" spans="1:18" x14ac:dyDescent="0.2">
      <c r="A57" s="1" t="s">
        <v>50</v>
      </c>
      <c r="B57" s="1">
        <v>4.1500000000000004</v>
      </c>
      <c r="C57" s="1" t="s">
        <v>61</v>
      </c>
      <c r="D57" s="1">
        <v>2031</v>
      </c>
      <c r="E57" s="1">
        <v>560</v>
      </c>
    </row>
    <row r="58" spans="1:18" x14ac:dyDescent="0.2">
      <c r="A58" s="1" t="s">
        <v>51</v>
      </c>
      <c r="B58" s="1">
        <v>4.1399999999999997</v>
      </c>
      <c r="C58" s="1" t="s">
        <v>61</v>
      </c>
      <c r="D58" s="1">
        <v>17454</v>
      </c>
      <c r="E58" s="1">
        <v>30570</v>
      </c>
    </row>
    <row r="59" spans="1:18" x14ac:dyDescent="0.2">
      <c r="A59" s="1" t="s">
        <v>3</v>
      </c>
      <c r="B59" s="1">
        <v>4.1399999999999997</v>
      </c>
      <c r="C59" s="1" t="s">
        <v>62</v>
      </c>
      <c r="D59" s="1">
        <v>3956831</v>
      </c>
      <c r="E59" s="1">
        <v>7185200</v>
      </c>
      <c r="F59" s="1">
        <f>E59/$E59*100</f>
        <v>100</v>
      </c>
      <c r="G59" s="1">
        <f>E61/$E59*100</f>
        <v>9.9356872460056778</v>
      </c>
      <c r="H59" s="1">
        <f>E65/$E59*100</f>
        <v>0.31241997439180536</v>
      </c>
      <c r="I59" s="1">
        <v>0</v>
      </c>
      <c r="J59" s="34">
        <f t="array" ref="J59:M59">MMULT(F59:I59,acetoneS)</f>
        <v>1</v>
      </c>
      <c r="K59" s="34">
        <v>9.9168021841836013E-2</v>
      </c>
      <c r="L59" s="34">
        <v>3.1054718016854917E-3</v>
      </c>
      <c r="M59" s="34">
        <v>-5.8647026961548236E-7</v>
      </c>
      <c r="N59" s="1"/>
      <c r="O59" s="6">
        <f>J59/SUM($J59:$M59)*100</f>
        <v>90.721634677973924</v>
      </c>
      <c r="P59" s="6">
        <f>K59/SUM($J59:$M59)*100</f>
        <v>8.9966850492723847</v>
      </c>
      <c r="Q59" s="6">
        <f>L59/SUM($J59:$M59)*100</f>
        <v>0.28173347829526063</v>
      </c>
      <c r="R59" s="6">
        <f>M59/SUM($J59:$M59)*100</f>
        <v>-5.3205541549548657E-5</v>
      </c>
    </row>
    <row r="60" spans="1:18" x14ac:dyDescent="0.2">
      <c r="A60" s="1" t="s">
        <v>46</v>
      </c>
      <c r="B60" s="1">
        <v>4.1399999999999997</v>
      </c>
      <c r="C60" s="1" t="s">
        <v>62</v>
      </c>
      <c r="D60" s="1">
        <v>166125</v>
      </c>
      <c r="E60" s="1">
        <v>297473</v>
      </c>
    </row>
    <row r="61" spans="1:18" x14ac:dyDescent="0.2">
      <c r="A61" s="1" t="s">
        <v>47</v>
      </c>
      <c r="B61" s="1">
        <v>4.1399999999999997</v>
      </c>
      <c r="C61" s="1" t="s">
        <v>62</v>
      </c>
      <c r="D61" s="1">
        <v>404444</v>
      </c>
      <c r="E61" s="1">
        <v>713899</v>
      </c>
    </row>
    <row r="62" spans="1:18" x14ac:dyDescent="0.2">
      <c r="A62" s="1" t="s">
        <v>48</v>
      </c>
      <c r="B62" s="1">
        <v>4.1399999999999997</v>
      </c>
      <c r="C62" s="1" t="s">
        <v>62</v>
      </c>
      <c r="D62" s="1">
        <v>15326</v>
      </c>
      <c r="E62" s="1">
        <v>23600</v>
      </c>
    </row>
    <row r="63" spans="1:18" x14ac:dyDescent="0.2">
      <c r="A63" s="1" t="s">
        <v>49</v>
      </c>
      <c r="B63" s="1">
        <v>4.1399999999999997</v>
      </c>
      <c r="C63" s="1" t="s">
        <v>62</v>
      </c>
      <c r="D63" s="1">
        <v>11991</v>
      </c>
      <c r="E63" s="1">
        <v>22119</v>
      </c>
    </row>
    <row r="64" spans="1:18" x14ac:dyDescent="0.2">
      <c r="A64" s="1" t="s">
        <v>50</v>
      </c>
      <c r="B64" s="1">
        <v>4.1500000000000004</v>
      </c>
      <c r="C64" s="1" t="s">
        <v>62</v>
      </c>
      <c r="D64" s="1">
        <v>896</v>
      </c>
      <c r="E64" s="1">
        <v>247</v>
      </c>
    </row>
    <row r="65" spans="1:18" x14ac:dyDescent="0.2">
      <c r="A65" s="1" t="s">
        <v>51</v>
      </c>
      <c r="B65" s="1">
        <v>4.1399999999999997</v>
      </c>
      <c r="C65" s="1" t="s">
        <v>62</v>
      </c>
      <c r="D65" s="1">
        <v>14988</v>
      </c>
      <c r="E65" s="1">
        <v>22448</v>
      </c>
    </row>
    <row r="66" spans="1:18" x14ac:dyDescent="0.2">
      <c r="A66" s="1" t="s">
        <v>3</v>
      </c>
      <c r="B66" s="1">
        <v>4.1399999999999997</v>
      </c>
      <c r="C66" s="1" t="s">
        <v>63</v>
      </c>
      <c r="D66" s="1">
        <v>5037506</v>
      </c>
      <c r="E66" s="1">
        <v>9099779</v>
      </c>
      <c r="F66" s="1">
        <f>E66/$E66*100</f>
        <v>100</v>
      </c>
      <c r="G66" s="1">
        <f>E68/$E66*100</f>
        <v>17.569294814742204</v>
      </c>
      <c r="H66" s="1">
        <f>E72/$E66*100</f>
        <v>0.99807918412084506</v>
      </c>
      <c r="I66" s="1">
        <v>0</v>
      </c>
      <c r="J66" s="34">
        <f t="array" ref="J66:M66">MMULT(F66:I66,acetoneS)</f>
        <v>1</v>
      </c>
      <c r="K66" s="34">
        <v>0.17550409752920126</v>
      </c>
      <c r="L66" s="34">
        <v>9.9476477838897834E-3</v>
      </c>
      <c r="M66" s="34">
        <v>-1.8786194338300863E-6</v>
      </c>
      <c r="N66" s="1"/>
      <c r="O66" s="6">
        <f>J66/SUM($J66:$M66)*100</f>
        <v>84.356161158388232</v>
      </c>
      <c r="P66" s="6">
        <f>K66/SUM($J66:$M66)*100</f>
        <v>14.804851935130788</v>
      </c>
      <c r="Q66" s="6">
        <f>L66/SUM($J66:$M66)*100</f>
        <v>0.83914537960469016</v>
      </c>
      <c r="R66" s="6">
        <f>M66/SUM($J66:$M66)*100</f>
        <v>-1.5847312371545082E-4</v>
      </c>
    </row>
    <row r="67" spans="1:18" x14ac:dyDescent="0.2">
      <c r="A67" s="1" t="s">
        <v>46</v>
      </c>
      <c r="B67" s="1">
        <v>4.1399999999999997</v>
      </c>
      <c r="C67" s="1" t="s">
        <v>63</v>
      </c>
      <c r="D67" s="1">
        <v>211909</v>
      </c>
      <c r="E67" s="1">
        <v>380779</v>
      </c>
    </row>
    <row r="68" spans="1:18" x14ac:dyDescent="0.2">
      <c r="A68" s="1" t="s">
        <v>47</v>
      </c>
      <c r="B68" s="1">
        <v>4.1399999999999997</v>
      </c>
      <c r="C68" s="1" t="s">
        <v>63</v>
      </c>
      <c r="D68" s="1">
        <v>886017</v>
      </c>
      <c r="E68" s="1">
        <v>1598767</v>
      </c>
    </row>
    <row r="69" spans="1:18" x14ac:dyDescent="0.2">
      <c r="A69" s="1" t="s">
        <v>48</v>
      </c>
      <c r="B69" s="1">
        <v>4.1399999999999997</v>
      </c>
      <c r="C69" s="1" t="s">
        <v>63</v>
      </c>
      <c r="D69" s="1">
        <v>32845</v>
      </c>
      <c r="E69" s="1">
        <v>60073</v>
      </c>
    </row>
    <row r="70" spans="1:18" x14ac:dyDescent="0.2">
      <c r="A70" s="1" t="s">
        <v>49</v>
      </c>
      <c r="B70" s="1">
        <v>4.1399999999999997</v>
      </c>
      <c r="C70" s="1" t="s">
        <v>63</v>
      </c>
      <c r="D70" s="1">
        <v>17510</v>
      </c>
      <c r="E70" s="1">
        <v>27104</v>
      </c>
    </row>
    <row r="71" spans="1:18" x14ac:dyDescent="0.2">
      <c r="A71" s="1" t="s">
        <v>50</v>
      </c>
      <c r="B71" s="1">
        <v>4.1500000000000004</v>
      </c>
      <c r="C71" s="1" t="s">
        <v>63</v>
      </c>
      <c r="D71" s="1">
        <v>0</v>
      </c>
      <c r="E71" s="1">
        <v>0</v>
      </c>
    </row>
    <row r="72" spans="1:18" x14ac:dyDescent="0.2">
      <c r="A72" s="1" t="s">
        <v>51</v>
      </c>
      <c r="B72" s="1">
        <v>4.1399999999999997</v>
      </c>
      <c r="C72" s="1" t="s">
        <v>63</v>
      </c>
      <c r="D72" s="1">
        <v>57684</v>
      </c>
      <c r="E72" s="1">
        <v>90823</v>
      </c>
    </row>
    <row r="73" spans="1:18" x14ac:dyDescent="0.2">
      <c r="A73" s="1" t="s">
        <v>3</v>
      </c>
      <c r="B73" s="1">
        <v>4.1399999999999997</v>
      </c>
      <c r="C73" s="1" t="s">
        <v>64</v>
      </c>
      <c r="D73" s="1">
        <v>5520677</v>
      </c>
      <c r="E73" s="1">
        <v>10045023</v>
      </c>
      <c r="F73" s="1">
        <f>E73/$E73*100</f>
        <v>100</v>
      </c>
      <c r="G73" s="1">
        <f>E75/$E73*100</f>
        <v>17.351607855950153</v>
      </c>
      <c r="H73" s="1">
        <f>E79/$E73*100</f>
        <v>0.98019685967866876</v>
      </c>
      <c r="I73" s="1">
        <v>0</v>
      </c>
      <c r="J73" s="34">
        <f t="array" ref="J73:M73">MMULT(F73:I73,acetoneS)</f>
        <v>1</v>
      </c>
      <c r="K73" s="34">
        <v>0.17332722794128078</v>
      </c>
      <c r="L73" s="34">
        <v>9.7692356426354841E-3</v>
      </c>
      <c r="M73" s="34">
        <v>-1.8449261906561202E-6</v>
      </c>
      <c r="N73" s="1"/>
      <c r="O73" s="6">
        <f>J73/SUM($J73:$M73)*100</f>
        <v>84.524093359037096</v>
      </c>
      <c r="P73" s="6">
        <f>K73/SUM($J73:$M73)*100</f>
        <v>14.650326796171923</v>
      </c>
      <c r="Q73" s="6">
        <f>L73/SUM($J73:$M73)*100</f>
        <v>0.82573578550455451</v>
      </c>
      <c r="R73" s="6">
        <f>M73/SUM($J73:$M73)*100</f>
        <v>-1.5594071357955059E-4</v>
      </c>
    </row>
    <row r="74" spans="1:18" x14ac:dyDescent="0.2">
      <c r="A74" s="1" t="s">
        <v>46</v>
      </c>
      <c r="B74" s="1">
        <v>4.1399999999999997</v>
      </c>
      <c r="C74" s="1" t="s">
        <v>64</v>
      </c>
      <c r="D74" s="1">
        <v>215909</v>
      </c>
      <c r="E74" s="1">
        <v>400194</v>
      </c>
    </row>
    <row r="75" spans="1:18" x14ac:dyDescent="0.2">
      <c r="A75" s="1" t="s">
        <v>47</v>
      </c>
      <c r="B75" s="1">
        <v>4.1399999999999997</v>
      </c>
      <c r="C75" s="1" t="s">
        <v>64</v>
      </c>
      <c r="D75" s="1">
        <v>943583</v>
      </c>
      <c r="E75" s="1">
        <v>1742973</v>
      </c>
    </row>
    <row r="76" spans="1:18" x14ac:dyDescent="0.2">
      <c r="A76" s="1" t="s">
        <v>48</v>
      </c>
      <c r="B76" s="1">
        <v>4.1399999999999997</v>
      </c>
      <c r="C76" s="1" t="s">
        <v>64</v>
      </c>
      <c r="D76" s="1">
        <v>33533</v>
      </c>
      <c r="E76" s="1">
        <v>56349</v>
      </c>
    </row>
    <row r="77" spans="1:18" x14ac:dyDescent="0.2">
      <c r="A77" s="1" t="s">
        <v>49</v>
      </c>
      <c r="B77" s="1">
        <v>4.1399999999999997</v>
      </c>
      <c r="C77" s="1" t="s">
        <v>64</v>
      </c>
      <c r="D77" s="1">
        <v>15784</v>
      </c>
      <c r="E77" s="1">
        <v>26185</v>
      </c>
    </row>
    <row r="78" spans="1:18" x14ac:dyDescent="0.2">
      <c r="A78" s="1" t="s">
        <v>50</v>
      </c>
      <c r="B78" s="1">
        <v>4.1500000000000004</v>
      </c>
      <c r="C78" s="1" t="s">
        <v>64</v>
      </c>
      <c r="D78" s="1">
        <v>0</v>
      </c>
      <c r="E78" s="1">
        <v>0</v>
      </c>
    </row>
    <row r="79" spans="1:18" x14ac:dyDescent="0.2">
      <c r="A79" s="1" t="s">
        <v>51</v>
      </c>
      <c r="B79" s="1">
        <v>4.1399999999999997</v>
      </c>
      <c r="C79" s="1" t="s">
        <v>64</v>
      </c>
      <c r="D79" s="1">
        <v>57950</v>
      </c>
      <c r="E79" s="1">
        <v>98461</v>
      </c>
    </row>
    <row r="80" spans="1:18" x14ac:dyDescent="0.2">
      <c r="A80" s="1" t="s">
        <v>3</v>
      </c>
      <c r="B80" s="1">
        <v>4.1399999999999997</v>
      </c>
      <c r="C80" s="1" t="s">
        <v>65</v>
      </c>
      <c r="D80" s="1">
        <v>3829244</v>
      </c>
      <c r="E80" s="1">
        <v>6747251</v>
      </c>
      <c r="F80" s="1">
        <f>E80/$E80*100</f>
        <v>100</v>
      </c>
      <c r="G80" s="1">
        <f>E82/$E80*100</f>
        <v>16.783872424488138</v>
      </c>
      <c r="H80" s="1">
        <f>E86/$E80*100</f>
        <v>0.93362467173668218</v>
      </c>
      <c r="I80" s="1">
        <v>0</v>
      </c>
      <c r="J80" s="34">
        <f t="array" ref="J80:M80">MMULT(F80:I80,acetoneS)</f>
        <v>1</v>
      </c>
      <c r="K80" s="34">
        <v>0.16764987362666062</v>
      </c>
      <c r="L80" s="34">
        <v>9.3045859350877926E-3</v>
      </c>
      <c r="M80" s="34">
        <v>-1.7571768061296374E-6</v>
      </c>
      <c r="N80" s="1"/>
      <c r="O80" s="6">
        <f>J80/SUM($J80:$M80)*100</f>
        <v>84.965181521197024</v>
      </c>
      <c r="P80" s="6">
        <f>K80/SUM($J80:$M80)*100</f>
        <v>14.244401944694959</v>
      </c>
      <c r="Q80" s="6">
        <f>L80/SUM($J80:$M80)*100</f>
        <v>0.79056583295431093</v>
      </c>
      <c r="R80" s="6">
        <f>M80/SUM($J80:$M80)*100</f>
        <v>-1.4929884629764185E-4</v>
      </c>
    </row>
    <row r="81" spans="1:25" x14ac:dyDescent="0.2">
      <c r="A81" s="1" t="s">
        <v>46</v>
      </c>
      <c r="B81" s="1">
        <v>4.1399999999999997</v>
      </c>
      <c r="C81" s="1" t="s">
        <v>65</v>
      </c>
      <c r="D81" s="1">
        <v>162823</v>
      </c>
      <c r="E81" s="1">
        <v>276167</v>
      </c>
      <c r="X81" s="33" t="s">
        <v>66</v>
      </c>
    </row>
    <row r="82" spans="1:25" x14ac:dyDescent="0.2">
      <c r="A82" s="1" t="s">
        <v>47</v>
      </c>
      <c r="B82" s="1">
        <v>4.1399999999999997</v>
      </c>
      <c r="C82" s="1" t="s">
        <v>65</v>
      </c>
      <c r="D82" s="1">
        <v>647152</v>
      </c>
      <c r="E82" s="1">
        <v>1132450</v>
      </c>
      <c r="U82" s="33" t="s">
        <v>42</v>
      </c>
      <c r="V82" s="33" t="s">
        <v>43</v>
      </c>
      <c r="W82" s="33" t="s">
        <v>66</v>
      </c>
      <c r="X82" s="33" t="s">
        <v>67</v>
      </c>
    </row>
    <row r="83" spans="1:25" x14ac:dyDescent="0.2">
      <c r="A83" s="1" t="s">
        <v>48</v>
      </c>
      <c r="B83" s="1">
        <v>4.1399999999999997</v>
      </c>
      <c r="C83" s="1" t="s">
        <v>65</v>
      </c>
      <c r="D83" s="1">
        <v>27284</v>
      </c>
      <c r="E83" s="1">
        <v>39820</v>
      </c>
      <c r="T83" s="33" t="s">
        <v>54</v>
      </c>
      <c r="U83" s="46">
        <f>P24</f>
        <v>9.0345011986459216</v>
      </c>
      <c r="V83" s="46">
        <f>Q24</f>
        <v>0.27225598658875882</v>
      </c>
      <c r="W83" s="46">
        <f>U83+V83*2</f>
        <v>9.5790131718234388</v>
      </c>
      <c r="X83" s="4">
        <f>(W83-0.0577)/2.7114</f>
        <v>3.5115855911423761</v>
      </c>
      <c r="Y83" s="46"/>
    </row>
    <row r="84" spans="1:25" x14ac:dyDescent="0.2">
      <c r="A84" s="1" t="s">
        <v>49</v>
      </c>
      <c r="B84" s="1">
        <v>4.1399999999999997</v>
      </c>
      <c r="C84" s="1" t="s">
        <v>65</v>
      </c>
      <c r="D84" s="1">
        <v>11006</v>
      </c>
      <c r="E84" s="1">
        <v>19285</v>
      </c>
      <c r="T84" s="1" t="s">
        <v>57</v>
      </c>
      <c r="U84" s="46">
        <f>P31</f>
        <v>9.577643312395459</v>
      </c>
      <c r="V84" s="46">
        <f>Q31</f>
        <v>0.32180052600791753</v>
      </c>
      <c r="W84" s="46">
        <f t="shared" ref="W84:W94" si="0">U84+V84*2</f>
        <v>10.221244364411294</v>
      </c>
      <c r="X84" s="4">
        <f t="shared" ref="X84:X94" si="1">(W84-0.0577)/2.7114</f>
        <v>3.7484489062518604</v>
      </c>
    </row>
    <row r="85" spans="1:25" x14ac:dyDescent="0.2">
      <c r="A85" s="1" t="s">
        <v>50</v>
      </c>
      <c r="B85" s="1">
        <v>4.1500000000000004</v>
      </c>
      <c r="C85" s="1" t="s">
        <v>65</v>
      </c>
      <c r="D85" s="1">
        <v>514</v>
      </c>
      <c r="E85" s="1">
        <v>142</v>
      </c>
      <c r="T85" s="1" t="s">
        <v>59</v>
      </c>
      <c r="U85" s="46">
        <f>P38</f>
        <v>9.8167058611230615</v>
      </c>
      <c r="V85" s="46">
        <f>Q38</f>
        <v>0.36915261999488547</v>
      </c>
      <c r="W85" s="46">
        <f t="shared" si="0"/>
        <v>10.555011101112832</v>
      </c>
      <c r="X85" s="4">
        <f t="shared" si="1"/>
        <v>3.871546470868493</v>
      </c>
      <c r="Y85" s="46"/>
    </row>
    <row r="86" spans="1:25" x14ac:dyDescent="0.2">
      <c r="A86" s="1" t="s">
        <v>51</v>
      </c>
      <c r="B86" s="1">
        <v>4.1399999999999997</v>
      </c>
      <c r="C86" s="1" t="s">
        <v>65</v>
      </c>
      <c r="D86" s="1">
        <v>35615</v>
      </c>
      <c r="E86" s="1">
        <v>62994</v>
      </c>
      <c r="T86" s="1" t="s">
        <v>60</v>
      </c>
      <c r="U86" s="46">
        <f>P45</f>
        <v>8.7937024583191779</v>
      </c>
      <c r="V86" s="46">
        <f>Q45</f>
        <v>0.19278355965761224</v>
      </c>
      <c r="W86" s="46">
        <f t="shared" si="0"/>
        <v>9.1792695776344022</v>
      </c>
      <c r="X86" s="4">
        <f t="shared" si="1"/>
        <v>3.3641548932781595</v>
      </c>
    </row>
    <row r="87" spans="1:25" x14ac:dyDescent="0.2">
      <c r="A87" s="1" t="s">
        <v>3</v>
      </c>
      <c r="B87" s="1">
        <v>4.1399999999999997</v>
      </c>
      <c r="C87" s="1" t="s">
        <v>68</v>
      </c>
      <c r="D87" s="1">
        <v>5411491</v>
      </c>
      <c r="E87" s="1">
        <v>9798192</v>
      </c>
      <c r="F87" s="1">
        <f>E87/$E87*100</f>
        <v>100</v>
      </c>
      <c r="G87" s="1">
        <f>E89/$E87*100</f>
        <v>16.348077277930457</v>
      </c>
      <c r="H87" s="1">
        <f>E93/$E87*100</f>
        <v>0.86626185728958982</v>
      </c>
      <c r="I87" s="1">
        <v>0</v>
      </c>
      <c r="J87" s="34">
        <f t="array" ref="J87:M87">MMULT(F87:I87,acetoneS)</f>
        <v>1</v>
      </c>
      <c r="K87" s="34">
        <v>0.16329192216108382</v>
      </c>
      <c r="L87" s="34">
        <v>8.6317807924453181E-3</v>
      </c>
      <c r="M87" s="34">
        <v>-1.630117138999491E-6</v>
      </c>
      <c r="N87" s="1"/>
      <c r="O87" s="6">
        <f>J87/SUM($J87:$M87)*100</f>
        <v>85.329905731676419</v>
      </c>
      <c r="P87" s="6">
        <f>K87/SUM($J87:$M87)*100</f>
        <v>13.933684324749526</v>
      </c>
      <c r="Q87" s="6">
        <f>L87/SUM($J87:$M87)*100</f>
        <v>0.73654904131585419</v>
      </c>
      <c r="R87" s="6">
        <f>M87/SUM($J87:$M87)*100</f>
        <v>-1.3909774180241664E-4</v>
      </c>
      <c r="T87" s="1" t="s">
        <v>61</v>
      </c>
      <c r="U87" s="46">
        <f>P52</f>
        <v>10.378673389776999</v>
      </c>
      <c r="V87" s="46">
        <f>Q52</f>
        <v>0.38656771954729641</v>
      </c>
      <c r="W87" s="46">
        <f t="shared" si="0"/>
        <v>11.151808828871593</v>
      </c>
      <c r="X87" s="4">
        <f t="shared" si="1"/>
        <v>4.0916533262785251</v>
      </c>
      <c r="Y87" s="46"/>
    </row>
    <row r="88" spans="1:25" x14ac:dyDescent="0.2">
      <c r="A88" s="1" t="s">
        <v>46</v>
      </c>
      <c r="B88" s="1">
        <v>4.1399999999999997</v>
      </c>
      <c r="C88" s="1" t="s">
        <v>68</v>
      </c>
      <c r="D88" s="1">
        <v>213880</v>
      </c>
      <c r="E88" s="1">
        <v>409688</v>
      </c>
      <c r="T88" s="1" t="s">
        <v>62</v>
      </c>
      <c r="U88" s="46">
        <f>P59</f>
        <v>8.9966850492723847</v>
      </c>
      <c r="V88" s="46">
        <f>Q59</f>
        <v>0.28173347829526063</v>
      </c>
      <c r="W88" s="46">
        <f t="shared" si="0"/>
        <v>9.5601520058629053</v>
      </c>
      <c r="X88" s="4">
        <f t="shared" si="1"/>
        <v>3.5046293449372667</v>
      </c>
    </row>
    <row r="89" spans="1:25" x14ac:dyDescent="0.2">
      <c r="A89" s="1" t="s">
        <v>47</v>
      </c>
      <c r="B89" s="1">
        <v>4.1399999999999997</v>
      </c>
      <c r="C89" s="1" t="s">
        <v>68</v>
      </c>
      <c r="D89" s="1">
        <v>865902</v>
      </c>
      <c r="E89" s="1">
        <v>1601816</v>
      </c>
      <c r="T89" s="33" t="s">
        <v>69</v>
      </c>
      <c r="U89" s="46">
        <f>P66</f>
        <v>14.804851935130788</v>
      </c>
      <c r="V89" s="46">
        <f>Q66</f>
        <v>0.83914537960469016</v>
      </c>
      <c r="W89" s="46">
        <f t="shared" si="0"/>
        <v>16.483142694340167</v>
      </c>
      <c r="X89" s="4">
        <f t="shared" si="1"/>
        <v>6.0579194122372826</v>
      </c>
    </row>
    <row r="90" spans="1:25" x14ac:dyDescent="0.2">
      <c r="A90" s="1" t="s">
        <v>48</v>
      </c>
      <c r="B90" s="1">
        <v>4.1399999999999997</v>
      </c>
      <c r="C90" s="1" t="s">
        <v>68</v>
      </c>
      <c r="D90" s="1">
        <v>38257</v>
      </c>
      <c r="E90" s="1">
        <v>55914</v>
      </c>
      <c r="T90" s="1" t="s">
        <v>64</v>
      </c>
      <c r="U90" s="46">
        <f>P73</f>
        <v>14.650326796171923</v>
      </c>
      <c r="V90" s="46">
        <f>Q73</f>
        <v>0.82573578550455451</v>
      </c>
      <c r="W90" s="46">
        <f t="shared" si="0"/>
        <v>16.301798367181032</v>
      </c>
      <c r="X90" s="4">
        <f t="shared" si="1"/>
        <v>5.9910372380250179</v>
      </c>
      <c r="Y90" s="46"/>
    </row>
    <row r="91" spans="1:25" x14ac:dyDescent="0.2">
      <c r="A91" s="1" t="s">
        <v>49</v>
      </c>
      <c r="B91" s="1">
        <v>4.1399999999999997</v>
      </c>
      <c r="C91" s="1" t="s">
        <v>68</v>
      </c>
      <c r="D91" s="1">
        <v>16372</v>
      </c>
      <c r="E91" s="1">
        <v>24918</v>
      </c>
      <c r="T91" s="1" t="s">
        <v>65</v>
      </c>
      <c r="U91" s="46">
        <f>P80</f>
        <v>14.244401944694959</v>
      </c>
      <c r="V91" s="46">
        <f>Q80</f>
        <v>0.79056583295431093</v>
      </c>
      <c r="W91" s="46">
        <f t="shared" si="0"/>
        <v>15.82553361060358</v>
      </c>
      <c r="X91" s="4">
        <f t="shared" si="1"/>
        <v>5.8153845285105774</v>
      </c>
    </row>
    <row r="92" spans="1:25" x14ac:dyDescent="0.2">
      <c r="A92" s="1" t="s">
        <v>50</v>
      </c>
      <c r="B92" s="1">
        <v>4.1500000000000004</v>
      </c>
      <c r="C92" s="1" t="s">
        <v>68</v>
      </c>
      <c r="D92" s="1">
        <v>0</v>
      </c>
      <c r="E92" s="1">
        <v>0</v>
      </c>
      <c r="T92" s="1" t="s">
        <v>68</v>
      </c>
      <c r="U92" s="46">
        <f>P87</f>
        <v>13.933684324749526</v>
      </c>
      <c r="V92" s="46">
        <f>Q87</f>
        <v>0.73654904131585419</v>
      </c>
      <c r="W92" s="46">
        <f t="shared" si="0"/>
        <v>15.406782407381234</v>
      </c>
      <c r="X92" s="4">
        <f t="shared" si="1"/>
        <v>5.6609435743089307</v>
      </c>
      <c r="Y92" s="46"/>
    </row>
    <row r="93" spans="1:25" x14ac:dyDescent="0.2">
      <c r="A93" s="1" t="s">
        <v>51</v>
      </c>
      <c r="B93" s="1">
        <v>4.1399999999999997</v>
      </c>
      <c r="C93" s="1" t="s">
        <v>68</v>
      </c>
      <c r="D93" s="1">
        <v>48660</v>
      </c>
      <c r="E93" s="1">
        <v>84878</v>
      </c>
      <c r="T93" s="1" t="s">
        <v>70</v>
      </c>
      <c r="U93" s="46">
        <f>P94</f>
        <v>14.573849243298723</v>
      </c>
      <c r="V93" s="46">
        <f>Q94</f>
        <v>0.85197206833250938</v>
      </c>
      <c r="W93" s="46">
        <f t="shared" si="0"/>
        <v>16.27779337996374</v>
      </c>
      <c r="X93" s="4">
        <f t="shared" si="1"/>
        <v>5.9821838828515679</v>
      </c>
    </row>
    <row r="94" spans="1:25" x14ac:dyDescent="0.2">
      <c r="A94" s="1" t="s">
        <v>3</v>
      </c>
      <c r="B94" s="1">
        <v>4.1399999999999997</v>
      </c>
      <c r="C94" s="1" t="s">
        <v>70</v>
      </c>
      <c r="D94" s="1">
        <v>3654358</v>
      </c>
      <c r="E94" s="1">
        <v>6782180</v>
      </c>
      <c r="F94" s="1">
        <f>E94/$E94*100</f>
        <v>100</v>
      </c>
      <c r="G94" s="1">
        <f>E96/$E94*100</f>
        <v>17.250883934074295</v>
      </c>
      <c r="H94" s="1">
        <f>E100/$E94*100</f>
        <v>1.0106190045088748</v>
      </c>
      <c r="I94" s="1">
        <v>0</v>
      </c>
      <c r="J94" s="34">
        <f t="array" ref="J94:M94">MMULT(F94:I94,acetoneS)</f>
        <v>1</v>
      </c>
      <c r="K94" s="34">
        <v>0.17231998872252219</v>
      </c>
      <c r="L94" s="34">
        <v>1.0073647308686703E-2</v>
      </c>
      <c r="M94" s="34">
        <v>-1.9024145219835084E-6</v>
      </c>
      <c r="N94" s="1"/>
      <c r="O94" s="6">
        <f>J94/SUM($J94:$M94)*100</f>
        <v>84.574339583820574</v>
      </c>
      <c r="P94" s="6">
        <f>K94/SUM($J94:$M94)*100</f>
        <v>14.573849243298723</v>
      </c>
      <c r="Q94" s="6">
        <f>L94/SUM($J94:$M94)*100</f>
        <v>0.85197206833250938</v>
      </c>
      <c r="R94" s="6">
        <f>M94/SUM($J94:$M94)*100</f>
        <v>-1.6089545181142495E-4</v>
      </c>
      <c r="T94" s="1" t="s">
        <v>71</v>
      </c>
      <c r="U94" s="46">
        <f>P101</f>
        <v>16.379263474453495</v>
      </c>
      <c r="V94" s="46">
        <f>Q101</f>
        <v>1.1029879060956769</v>
      </c>
      <c r="W94" s="46">
        <f t="shared" si="0"/>
        <v>18.58523928664485</v>
      </c>
      <c r="X94" s="4">
        <f t="shared" si="1"/>
        <v>6.8332002975012358</v>
      </c>
      <c r="Y94" s="46"/>
    </row>
    <row r="95" spans="1:25" x14ac:dyDescent="0.2">
      <c r="A95" s="1" t="s">
        <v>46</v>
      </c>
      <c r="B95" s="1">
        <v>4.1399999999999997</v>
      </c>
      <c r="C95" s="1" t="s">
        <v>70</v>
      </c>
      <c r="D95" s="1">
        <v>152419</v>
      </c>
      <c r="E95" s="1">
        <v>273901</v>
      </c>
      <c r="U95" s="46"/>
      <c r="V95" s="46"/>
      <c r="W95" s="46"/>
      <c r="X95" s="4"/>
    </row>
    <row r="96" spans="1:25" x14ac:dyDescent="0.2">
      <c r="A96" s="1" t="s">
        <v>47</v>
      </c>
      <c r="B96" s="1">
        <v>4.1399999999999997</v>
      </c>
      <c r="C96" s="1" t="s">
        <v>70</v>
      </c>
      <c r="D96" s="1">
        <v>652834</v>
      </c>
      <c r="E96" s="1">
        <v>1169986</v>
      </c>
    </row>
    <row r="97" spans="1:24" x14ac:dyDescent="0.2">
      <c r="A97" s="1" t="s">
        <v>48</v>
      </c>
      <c r="B97" s="1">
        <v>4.1399999999999997</v>
      </c>
      <c r="C97" s="1" t="s">
        <v>70</v>
      </c>
      <c r="D97" s="1">
        <v>24253</v>
      </c>
      <c r="E97" s="1">
        <v>38362</v>
      </c>
      <c r="U97" s="33">
        <f>TTEST(U83:U88,U89:U94,2,2)</f>
        <v>1.9577259424868691E-7</v>
      </c>
      <c r="V97" s="33">
        <f t="shared" ref="V97:X97" si="2">TTEST(V83:V88,V89:V94,2,2)</f>
        <v>3.0303243704897139E-6</v>
      </c>
      <c r="W97" s="33">
        <f t="shared" si="2"/>
        <v>3.193216144630833E-7</v>
      </c>
      <c r="X97" s="33">
        <f t="shared" si="2"/>
        <v>3.193216144630833E-7</v>
      </c>
    </row>
    <row r="98" spans="1:24" x14ac:dyDescent="0.2">
      <c r="A98" s="1" t="s">
        <v>49</v>
      </c>
      <c r="B98" s="1">
        <v>4.1399999999999997</v>
      </c>
      <c r="C98" s="1" t="s">
        <v>70</v>
      </c>
      <c r="D98" s="1">
        <v>13626</v>
      </c>
      <c r="E98" s="1">
        <v>19753</v>
      </c>
    </row>
    <row r="99" spans="1:24" x14ac:dyDescent="0.2">
      <c r="A99" s="1" t="s">
        <v>50</v>
      </c>
      <c r="B99" s="1">
        <v>4.1500000000000004</v>
      </c>
      <c r="C99" s="1" t="s">
        <v>70</v>
      </c>
      <c r="D99" s="1">
        <v>0</v>
      </c>
      <c r="E99" s="1">
        <v>0</v>
      </c>
    </row>
    <row r="100" spans="1:24" x14ac:dyDescent="0.2">
      <c r="A100" s="1" t="s">
        <v>51</v>
      </c>
      <c r="B100" s="1">
        <v>4.1399999999999997</v>
      </c>
      <c r="C100" s="1" t="s">
        <v>70</v>
      </c>
      <c r="D100" s="1">
        <v>39486</v>
      </c>
      <c r="E100" s="1">
        <v>68542</v>
      </c>
    </row>
    <row r="101" spans="1:24" x14ac:dyDescent="0.2">
      <c r="A101" s="1" t="s">
        <v>3</v>
      </c>
      <c r="B101" s="1">
        <v>4.1399999999999997</v>
      </c>
      <c r="C101" s="1" t="s">
        <v>71</v>
      </c>
      <c r="D101" s="1">
        <v>3569759</v>
      </c>
      <c r="E101" s="1">
        <v>6672199</v>
      </c>
      <c r="F101" s="1">
        <f>E101/$E101*100</f>
        <v>100</v>
      </c>
      <c r="G101" s="1">
        <f>E103/$E101*100</f>
        <v>19.868217359823952</v>
      </c>
      <c r="H101" s="1">
        <f>E107/$E101*100</f>
        <v>1.3404126585552978</v>
      </c>
      <c r="I101" s="1">
        <v>0</v>
      </c>
      <c r="J101" s="34">
        <f t="array" ref="J101:M101">MMULT(F101:I101,acetoneS)</f>
        <v>1</v>
      </c>
      <c r="K101" s="34">
        <v>0.19849332298001876</v>
      </c>
      <c r="L101" s="34">
        <v>1.3366640998795505E-2</v>
      </c>
      <c r="M101" s="34">
        <v>-2.5242984161576598E-6</v>
      </c>
      <c r="N101" s="1"/>
      <c r="O101" s="6">
        <f>J101/SUM($J101:$M101)*100</f>
        <v>82.51795691939877</v>
      </c>
      <c r="P101" s="6">
        <f>K101/SUM($J101:$M101)*100</f>
        <v>16.379263474453495</v>
      </c>
      <c r="Q101" s="6">
        <f>L101/SUM($J101:$M101)*100</f>
        <v>1.1029879060956769</v>
      </c>
      <c r="R101" s="6">
        <f>M101/SUM($J101:$M101)*100</f>
        <v>-2.0829994795620434E-4</v>
      </c>
      <c r="T101" s="77"/>
      <c r="U101" s="78" t="str">
        <f>W82</f>
        <v>total enrichment</v>
      </c>
    </row>
    <row r="102" spans="1:24" x14ac:dyDescent="0.2">
      <c r="A102" s="1" t="s">
        <v>46</v>
      </c>
      <c r="B102" s="1">
        <v>4.1399999999999997</v>
      </c>
      <c r="C102" s="1" t="s">
        <v>71</v>
      </c>
      <c r="D102" s="1">
        <v>151064</v>
      </c>
      <c r="E102" s="1">
        <v>265799</v>
      </c>
      <c r="T102" s="77" t="str">
        <f>T83</f>
        <v>Lean L</v>
      </c>
      <c r="U102" s="78">
        <f>X83</f>
        <v>3.5115855911423761</v>
      </c>
    </row>
    <row r="103" spans="1:24" x14ac:dyDescent="0.2">
      <c r="A103" s="1" t="s">
        <v>47</v>
      </c>
      <c r="B103" s="1">
        <v>4.1399999999999997</v>
      </c>
      <c r="C103" s="1" t="s">
        <v>71</v>
      </c>
      <c r="D103" s="1">
        <v>725175</v>
      </c>
      <c r="E103" s="1">
        <v>1325647</v>
      </c>
      <c r="T103" s="77" t="str">
        <f t="shared" ref="T103:T113" si="3">T84</f>
        <v>Lean LL</v>
      </c>
      <c r="U103" s="78">
        <f t="shared" ref="U103:U113" si="4">X84</f>
        <v>3.7484489062518604</v>
      </c>
    </row>
    <row r="104" spans="1:24" x14ac:dyDescent="0.2">
      <c r="A104" s="1" t="s">
        <v>48</v>
      </c>
      <c r="B104" s="1">
        <v>4.1399999999999997</v>
      </c>
      <c r="C104" s="1" t="s">
        <v>71</v>
      </c>
      <c r="D104" s="1">
        <v>26572</v>
      </c>
      <c r="E104" s="1">
        <v>45503</v>
      </c>
      <c r="T104" s="77" t="str">
        <f t="shared" si="3"/>
        <v>Lean LR</v>
      </c>
      <c r="U104" s="78">
        <f t="shared" si="4"/>
        <v>3.871546470868493</v>
      </c>
    </row>
    <row r="105" spans="1:24" x14ac:dyDescent="0.2">
      <c r="A105" s="1" t="s">
        <v>49</v>
      </c>
      <c r="B105" s="1">
        <v>4.1399999999999997</v>
      </c>
      <c r="C105" s="1" t="s">
        <v>71</v>
      </c>
      <c r="D105" s="1">
        <v>10955</v>
      </c>
      <c r="E105" s="1">
        <v>17930</v>
      </c>
      <c r="T105" s="77" t="str">
        <f t="shared" si="3"/>
        <v>Lean N</v>
      </c>
      <c r="U105" s="78">
        <f t="shared" si="4"/>
        <v>3.3641548932781595</v>
      </c>
    </row>
    <row r="106" spans="1:24" x14ac:dyDescent="0.2">
      <c r="A106" s="1" t="s">
        <v>50</v>
      </c>
      <c r="B106" s="1">
        <v>4.1500000000000004</v>
      </c>
      <c r="C106" s="1" t="s">
        <v>71</v>
      </c>
      <c r="D106" s="1">
        <v>0</v>
      </c>
      <c r="E106" s="1">
        <v>0</v>
      </c>
      <c r="T106" s="77" t="str">
        <f t="shared" si="3"/>
        <v>Lean R</v>
      </c>
      <c r="U106" s="78">
        <f t="shared" si="4"/>
        <v>4.0916533262785251</v>
      </c>
    </row>
    <row r="107" spans="1:24" x14ac:dyDescent="0.2">
      <c r="A107" s="1" t="s">
        <v>51</v>
      </c>
      <c r="B107" s="1">
        <v>4.1399999999999997</v>
      </c>
      <c r="C107" s="1" t="s">
        <v>71</v>
      </c>
      <c r="D107" s="1">
        <v>55375</v>
      </c>
      <c r="E107" s="1">
        <v>89435</v>
      </c>
      <c r="T107" s="77" t="str">
        <f t="shared" si="3"/>
        <v>Lean RR</v>
      </c>
      <c r="U107" s="78">
        <f t="shared" si="4"/>
        <v>3.5046293449372667</v>
      </c>
    </row>
    <row r="108" spans="1:24" x14ac:dyDescent="0.2">
      <c r="A108" s="1"/>
      <c r="B108" s="1"/>
      <c r="T108" s="77" t="str">
        <f t="shared" si="3"/>
        <v>Obese L</v>
      </c>
      <c r="U108" s="78">
        <f t="shared" si="4"/>
        <v>6.0579194122372826</v>
      </c>
    </row>
    <row r="109" spans="1:24" x14ac:dyDescent="0.2">
      <c r="A109" s="1"/>
      <c r="B109" s="1"/>
      <c r="T109" s="77" t="str">
        <f t="shared" si="3"/>
        <v>obese LL</v>
      </c>
      <c r="U109" s="78">
        <f t="shared" si="4"/>
        <v>5.9910372380250179</v>
      </c>
    </row>
    <row r="110" spans="1:24" x14ac:dyDescent="0.2">
      <c r="A110" s="1"/>
      <c r="B110" s="1"/>
      <c r="T110" s="77" t="str">
        <f t="shared" si="3"/>
        <v>obese LR</v>
      </c>
      <c r="U110" s="78">
        <f t="shared" si="4"/>
        <v>5.8153845285105774</v>
      </c>
    </row>
    <row r="111" spans="1:24" x14ac:dyDescent="0.2">
      <c r="A111" s="1"/>
      <c r="B111" s="1"/>
      <c r="T111" s="77" t="str">
        <f t="shared" si="3"/>
        <v>obese N</v>
      </c>
      <c r="U111" s="78">
        <f t="shared" si="4"/>
        <v>5.6609435743089307</v>
      </c>
    </row>
    <row r="112" spans="1:24" x14ac:dyDescent="0.2">
      <c r="A112" s="1"/>
      <c r="B112" s="1"/>
      <c r="T112" s="77" t="str">
        <f t="shared" si="3"/>
        <v>obese R</v>
      </c>
      <c r="U112" s="78">
        <f t="shared" si="4"/>
        <v>5.9821838828515679</v>
      </c>
    </row>
    <row r="113" spans="1:21" x14ac:dyDescent="0.2">
      <c r="A113" s="1"/>
      <c r="B113" s="1"/>
      <c r="T113" s="77" t="str">
        <f t="shared" si="3"/>
        <v>obese RR</v>
      </c>
      <c r="U113" s="78">
        <f t="shared" si="4"/>
        <v>6.8332002975012358</v>
      </c>
    </row>
    <row r="114" spans="1:21" x14ac:dyDescent="0.2">
      <c r="A114" s="1"/>
      <c r="B114" s="1"/>
    </row>
    <row r="115" spans="1:21" x14ac:dyDescent="0.2">
      <c r="A115" s="1"/>
      <c r="B115" s="1"/>
    </row>
    <row r="116" spans="1:21" x14ac:dyDescent="0.2">
      <c r="A116" s="1"/>
      <c r="B116" s="1"/>
    </row>
    <row r="117" spans="1:21" x14ac:dyDescent="0.2">
      <c r="A117" s="1"/>
      <c r="B117" s="1"/>
    </row>
    <row r="118" spans="1:21" x14ac:dyDescent="0.2">
      <c r="A118" s="1"/>
      <c r="B118" s="1"/>
    </row>
    <row r="119" spans="1:21" x14ac:dyDescent="0.2">
      <c r="A119" s="1"/>
      <c r="B119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59999389629810485"/>
  </sheetPr>
  <dimension ref="A1:AE204"/>
  <sheetViews>
    <sheetView zoomScale="81" zoomScaleNormal="80" workbookViewId="0">
      <selection activeCell="V50" sqref="V50"/>
    </sheetView>
  </sheetViews>
  <sheetFormatPr baseColWidth="10" defaultColWidth="9.1640625" defaultRowHeight="15" x14ac:dyDescent="0.2"/>
  <cols>
    <col min="1" max="1" width="9.1640625" style="1"/>
    <col min="2" max="2" width="9.33203125" style="1" bestFit="1" customWidth="1"/>
    <col min="3" max="3" width="9.1640625" style="1"/>
    <col min="4" max="4" width="9.33203125" style="1" bestFit="1" customWidth="1"/>
    <col min="5" max="5" width="9.6640625" style="1" bestFit="1" customWidth="1"/>
    <col min="6" max="10" width="9.33203125" style="1" bestFit="1" customWidth="1"/>
    <col min="11" max="13" width="13" style="1" bestFit="1" customWidth="1"/>
    <col min="14" max="14" width="9.1640625" style="1"/>
    <col min="15" max="18" width="9.33203125" style="1" bestFit="1" customWidth="1"/>
    <col min="19" max="20" width="9.1640625" style="1"/>
    <col min="21" max="21" width="13" style="1" bestFit="1" customWidth="1"/>
    <col min="22" max="22" width="9.1640625" style="1"/>
    <col min="23" max="23" width="9.33203125" style="1" bestFit="1" customWidth="1"/>
    <col min="24" max="24" width="11.6640625" style="1" customWidth="1"/>
    <col min="25" max="25" width="11.33203125" style="1" customWidth="1"/>
    <col min="26" max="26" width="9.1640625" style="1"/>
    <col min="27" max="27" width="12.5" style="1" customWidth="1"/>
    <col min="28" max="28" width="9.1640625" style="1"/>
    <col min="29" max="29" width="13.83203125" style="1" customWidth="1"/>
    <col min="30" max="16384" width="9.1640625" style="1"/>
  </cols>
  <sheetData>
    <row r="1" spans="1:23" x14ac:dyDescent="0.2">
      <c r="J1" s="34"/>
      <c r="K1" s="34" t="s">
        <v>20</v>
      </c>
      <c r="L1" s="34"/>
      <c r="M1" s="34"/>
      <c r="Q1" s="1" t="s">
        <v>21</v>
      </c>
    </row>
    <row r="2" spans="1:23" x14ac:dyDescent="0.2">
      <c r="F2" s="37" t="s">
        <v>3</v>
      </c>
      <c r="G2" s="37" t="s">
        <v>42</v>
      </c>
      <c r="H2" s="37" t="s">
        <v>43</v>
      </c>
      <c r="I2" s="38" t="s">
        <v>44</v>
      </c>
      <c r="J2" s="37" t="s">
        <v>3</v>
      </c>
      <c r="K2" s="37" t="s">
        <v>42</v>
      </c>
      <c r="L2" s="37" t="s">
        <v>43</v>
      </c>
      <c r="M2" s="38" t="s">
        <v>44</v>
      </c>
      <c r="O2" s="37" t="s">
        <v>3</v>
      </c>
      <c r="P2" s="37" t="s">
        <v>42</v>
      </c>
      <c r="Q2" s="37" t="s">
        <v>43</v>
      </c>
      <c r="R2" s="38" t="s">
        <v>44</v>
      </c>
      <c r="S2" s="38"/>
    </row>
    <row r="3" spans="1:23" x14ac:dyDescent="0.2">
      <c r="A3" s="1" t="s">
        <v>3</v>
      </c>
      <c r="B3" s="1">
        <v>4.1399999999999997</v>
      </c>
      <c r="C3" s="1" t="s">
        <v>90</v>
      </c>
      <c r="D3" s="1">
        <v>5827810</v>
      </c>
      <c r="E3" s="1">
        <v>10716209</v>
      </c>
      <c r="F3" s="1">
        <f>E3/$E3*100</f>
        <v>100</v>
      </c>
      <c r="G3" s="1">
        <f>E5/$E3*100</f>
        <v>4.0107467108937499E-2</v>
      </c>
      <c r="H3" s="1">
        <f>E9/$E3*100</f>
        <v>1.3250954698625233E-3</v>
      </c>
      <c r="I3" s="1">
        <v>0</v>
      </c>
      <c r="J3" s="34">
        <f t="array" ref="J3:M3">MMULT(F3:I3,acetone)</f>
        <v>1</v>
      </c>
      <c r="K3" s="34">
        <v>9.6067879362849112E-5</v>
      </c>
      <c r="L3" s="34">
        <v>-2.9301355672432163E-8</v>
      </c>
      <c r="M3" s="34">
        <v>-1.264054004943221E-9</v>
      </c>
      <c r="O3" s="6">
        <f>J3/SUM($J3:$M3)*100</f>
        <v>99.990397190832653</v>
      </c>
      <c r="P3" s="6">
        <f>K3/SUM($J3:$M3)*100</f>
        <v>9.6058654147722789E-3</v>
      </c>
      <c r="Q3" s="6">
        <f>L3/SUM($J3:$M3)*100</f>
        <v>-2.9298541919163495E-6</v>
      </c>
      <c r="R3" s="6">
        <f>M3/SUM($J3:$M3)*100</f>
        <v>-1.2639326202493544E-7</v>
      </c>
      <c r="S3" s="6"/>
      <c r="T3" s="33"/>
      <c r="U3" s="33"/>
      <c r="V3" s="33"/>
      <c r="W3" s="33"/>
    </row>
    <row r="4" spans="1:23" x14ac:dyDescent="0.2">
      <c r="A4" s="1" t="s">
        <v>46</v>
      </c>
      <c r="B4" s="1">
        <v>4.1399999999999997</v>
      </c>
      <c r="C4" s="1" t="s">
        <v>45</v>
      </c>
      <c r="D4" s="1">
        <v>234688</v>
      </c>
      <c r="E4" s="1">
        <v>432827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</row>
    <row r="5" spans="1:23" x14ac:dyDescent="0.2">
      <c r="A5" s="1" t="s">
        <v>47</v>
      </c>
      <c r="B5" s="1">
        <v>4.1399999999999997</v>
      </c>
      <c r="C5" s="1" t="s">
        <v>45</v>
      </c>
      <c r="D5" s="1">
        <v>4715</v>
      </c>
      <c r="E5" s="1">
        <v>4298</v>
      </c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23" x14ac:dyDescent="0.2">
      <c r="A6" s="1" t="s">
        <v>48</v>
      </c>
      <c r="B6" s="1">
        <v>4.1399999999999997</v>
      </c>
      <c r="C6" s="1" t="s">
        <v>45</v>
      </c>
      <c r="D6" s="1">
        <v>0</v>
      </c>
      <c r="E6" s="1">
        <v>0</v>
      </c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</row>
    <row r="7" spans="1:23" x14ac:dyDescent="0.2">
      <c r="A7" s="1" t="s">
        <v>49</v>
      </c>
      <c r="B7" s="1">
        <v>4.1399999999999997</v>
      </c>
      <c r="C7" s="1" t="s">
        <v>45</v>
      </c>
      <c r="D7" s="1">
        <v>19274</v>
      </c>
      <c r="E7" s="1">
        <v>30977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</row>
    <row r="8" spans="1:23" x14ac:dyDescent="0.2">
      <c r="A8" s="1" t="s">
        <v>50</v>
      </c>
      <c r="B8" s="1">
        <v>4.1500000000000004</v>
      </c>
      <c r="C8" s="1" t="s">
        <v>45</v>
      </c>
      <c r="D8" s="1">
        <v>0</v>
      </c>
      <c r="E8" s="1">
        <v>0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</row>
    <row r="9" spans="1:23" x14ac:dyDescent="0.2">
      <c r="A9" s="1" t="s">
        <v>51</v>
      </c>
      <c r="B9" s="1">
        <v>4.1399999999999997</v>
      </c>
      <c r="C9" s="1" t="s">
        <v>45</v>
      </c>
      <c r="D9" s="1">
        <v>514</v>
      </c>
      <c r="E9" s="1">
        <v>142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</row>
    <row r="10" spans="1:23" x14ac:dyDescent="0.2">
      <c r="A10" s="1" t="s">
        <v>3</v>
      </c>
      <c r="B10" s="1">
        <v>4.1399999999999997</v>
      </c>
      <c r="C10" s="1" t="s">
        <v>52</v>
      </c>
      <c r="D10" s="1">
        <v>5508822</v>
      </c>
      <c r="E10" s="1">
        <v>10045862</v>
      </c>
      <c r="F10" s="1">
        <f>E10/$E10*100</f>
        <v>100</v>
      </c>
      <c r="G10" s="1">
        <f>E12/$E10*100</f>
        <v>2.8340026968317899E-2</v>
      </c>
      <c r="H10" s="1">
        <f>E16/$E10*100</f>
        <v>0</v>
      </c>
      <c r="I10" s="1">
        <v>0</v>
      </c>
      <c r="J10" s="34">
        <f t="array" ref="J10:M10">MMULT(F10:I10,acetone)</f>
        <v>1</v>
      </c>
      <c r="K10" s="34">
        <v>-2.1606522043346888E-5</v>
      </c>
      <c r="L10" s="34">
        <v>-1.3244364562656422E-5</v>
      </c>
      <c r="M10" s="34">
        <v>4.3259281885035639E-9</v>
      </c>
      <c r="O10" s="6">
        <f>J10/SUM($J10:$M10)*100</f>
        <v>100.00348477750029</v>
      </c>
      <c r="P10" s="6">
        <f>K10/SUM($J10:$M10)*100</f>
        <v>-2.1607274982565652E-3</v>
      </c>
      <c r="Q10" s="6">
        <f>L10/SUM($J10:$M10)*100</f>
        <v>-1.3244826099292758E-3</v>
      </c>
      <c r="R10" s="6">
        <f>M10/SUM($J10:$M10)*100</f>
        <v>4.3260789374757554E-7</v>
      </c>
      <c r="S10" s="6"/>
      <c r="T10" s="33"/>
      <c r="U10" s="33"/>
      <c r="V10" s="33"/>
      <c r="W10" s="33"/>
    </row>
    <row r="11" spans="1:23" x14ac:dyDescent="0.2">
      <c r="A11" s="1" t="s">
        <v>46</v>
      </c>
      <c r="B11" s="1">
        <v>4.1399999999999997</v>
      </c>
      <c r="C11" s="1" t="s">
        <v>52</v>
      </c>
      <c r="D11" s="1">
        <v>224679</v>
      </c>
      <c r="E11" s="1">
        <v>408821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</row>
    <row r="12" spans="1:23" x14ac:dyDescent="0.2">
      <c r="A12" s="1" t="s">
        <v>47</v>
      </c>
      <c r="B12" s="1">
        <v>4.1399999999999997</v>
      </c>
      <c r="C12" s="1" t="s">
        <v>52</v>
      </c>
      <c r="D12" s="1">
        <v>4389</v>
      </c>
      <c r="E12" s="1">
        <v>2847</v>
      </c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</row>
    <row r="13" spans="1:23" x14ac:dyDescent="0.2">
      <c r="A13" s="1" t="s">
        <v>48</v>
      </c>
      <c r="B13" s="1">
        <v>4.1399999999999997</v>
      </c>
      <c r="C13" s="1" t="s">
        <v>52</v>
      </c>
      <c r="D13" s="1">
        <v>0</v>
      </c>
      <c r="E13" s="1">
        <v>0</v>
      </c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</row>
    <row r="14" spans="1:23" x14ac:dyDescent="0.2">
      <c r="A14" s="1" t="s">
        <v>49</v>
      </c>
      <c r="B14" s="1">
        <v>4.1399999999999997</v>
      </c>
      <c r="C14" s="1" t="s">
        <v>52</v>
      </c>
      <c r="D14" s="1">
        <v>13921</v>
      </c>
      <c r="E14" s="1">
        <v>26383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</row>
    <row r="15" spans="1:23" x14ac:dyDescent="0.2">
      <c r="A15" s="1" t="s">
        <v>50</v>
      </c>
      <c r="B15" s="1">
        <v>4.1500000000000004</v>
      </c>
      <c r="C15" s="1" t="s">
        <v>52</v>
      </c>
      <c r="D15" s="1">
        <v>0</v>
      </c>
      <c r="E15" s="1">
        <v>0</v>
      </c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</row>
    <row r="16" spans="1:23" x14ac:dyDescent="0.2">
      <c r="A16" s="1" t="s">
        <v>51</v>
      </c>
      <c r="B16" s="1">
        <v>4.1399999999999997</v>
      </c>
      <c r="C16" s="1" t="s">
        <v>52</v>
      </c>
      <c r="D16" s="1">
        <v>0</v>
      </c>
      <c r="E16" s="1">
        <v>0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</row>
    <row r="17" spans="1:26" x14ac:dyDescent="0.2">
      <c r="A17" s="1" t="s">
        <v>3</v>
      </c>
      <c r="B17" s="1">
        <v>4.1399999999999997</v>
      </c>
      <c r="C17" s="1" t="s">
        <v>53</v>
      </c>
      <c r="D17" s="1">
        <v>5297062</v>
      </c>
      <c r="E17" s="1">
        <v>9642351</v>
      </c>
      <c r="F17" s="1">
        <f>E17/$E17*100</f>
        <v>100</v>
      </c>
      <c r="G17" s="1">
        <f>E19/$E17*100</f>
        <v>2.3054543440702378E-2</v>
      </c>
      <c r="H17" s="1">
        <f>E23/$E17*100</f>
        <v>1.2963643410201515E-3</v>
      </c>
      <c r="I17" s="1">
        <v>0</v>
      </c>
      <c r="J17" s="34">
        <f t="array" ref="J17:M17">MMULT(F17:I17,acetone)</f>
        <v>1</v>
      </c>
      <c r="K17" s="34">
        <v>-7.4461357319502116E-5</v>
      </c>
      <c r="L17" s="34">
        <v>-2.6460006872009215E-7</v>
      </c>
      <c r="M17" s="34">
        <v>1.0673888906898022E-9</v>
      </c>
      <c r="O17" s="6">
        <f>J17/SUM($J17:$M17)*100</f>
        <v>100.00747304742259</v>
      </c>
      <c r="P17" s="6">
        <f>K17/SUM($J17:$M17)*100</f>
        <v>-7.4466921852046099E-3</v>
      </c>
      <c r="Q17" s="6">
        <f>L17/SUM($J17:$M17)*100</f>
        <v>-2.6461984240870781E-5</v>
      </c>
      <c r="R17" s="6">
        <f>M17/SUM($J17:$M17)*100</f>
        <v>1.0674686571677868E-7</v>
      </c>
      <c r="S17" s="6"/>
      <c r="T17" s="33"/>
      <c r="U17" s="33"/>
      <c r="V17" s="33"/>
      <c r="W17" s="33"/>
    </row>
    <row r="18" spans="1:26" x14ac:dyDescent="0.2">
      <c r="A18" s="1" t="s">
        <v>46</v>
      </c>
      <c r="B18" s="1">
        <v>4.1399999999999997</v>
      </c>
      <c r="C18" s="1" t="s">
        <v>53</v>
      </c>
      <c r="D18" s="1">
        <v>218561</v>
      </c>
      <c r="E18" s="1">
        <v>397533</v>
      </c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</row>
    <row r="19" spans="1:26" x14ac:dyDescent="0.2">
      <c r="A19" s="1" t="s">
        <v>47</v>
      </c>
      <c r="B19" s="1">
        <v>4.1399999999999997</v>
      </c>
      <c r="C19" s="1" t="s">
        <v>53</v>
      </c>
      <c r="D19" s="1">
        <v>4596</v>
      </c>
      <c r="E19" s="1">
        <v>2223</v>
      </c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</row>
    <row r="20" spans="1:26" x14ac:dyDescent="0.2">
      <c r="A20" s="1" t="s">
        <v>48</v>
      </c>
      <c r="B20" s="1">
        <v>4.1399999999999997</v>
      </c>
      <c r="C20" s="1" t="s">
        <v>53</v>
      </c>
      <c r="D20" s="1">
        <v>0</v>
      </c>
      <c r="E20" s="1">
        <v>0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</row>
    <row r="21" spans="1:26" x14ac:dyDescent="0.2">
      <c r="A21" s="1" t="s">
        <v>49</v>
      </c>
      <c r="B21" s="1">
        <v>4.1399999999999997</v>
      </c>
      <c r="C21" s="1" t="s">
        <v>53</v>
      </c>
      <c r="D21" s="1">
        <v>13797</v>
      </c>
      <c r="E21" s="1">
        <v>24429</v>
      </c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</row>
    <row r="22" spans="1:26" x14ac:dyDescent="0.2">
      <c r="A22" s="1" t="s">
        <v>50</v>
      </c>
      <c r="B22" s="1">
        <v>4.1500000000000004</v>
      </c>
      <c r="C22" s="1" t="s">
        <v>53</v>
      </c>
      <c r="D22" s="1">
        <v>0</v>
      </c>
      <c r="E22" s="1">
        <v>0</v>
      </c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</row>
    <row r="23" spans="1:26" x14ac:dyDescent="0.2">
      <c r="A23" s="1" t="s">
        <v>51</v>
      </c>
      <c r="B23" s="1">
        <v>4.1399999999999997</v>
      </c>
      <c r="C23" s="1" t="s">
        <v>53</v>
      </c>
      <c r="D23" s="1">
        <v>455</v>
      </c>
      <c r="E23" s="1">
        <v>125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</row>
    <row r="24" spans="1:26" x14ac:dyDescent="0.2">
      <c r="A24" s="1" t="s">
        <v>3</v>
      </c>
      <c r="B24" s="1">
        <v>4.1399999999999997</v>
      </c>
      <c r="C24" s="1" t="s">
        <v>72</v>
      </c>
      <c r="D24" s="1">
        <v>5241726</v>
      </c>
      <c r="E24" s="1">
        <v>9503852</v>
      </c>
      <c r="F24" s="1">
        <f>E24/$E24*100</f>
        <v>100</v>
      </c>
      <c r="G24" s="1">
        <f>E26/$E24*100</f>
        <v>6.3027075758334619E-2</v>
      </c>
      <c r="H24" s="1">
        <f>E30/$E24*100</f>
        <v>0</v>
      </c>
      <c r="I24" s="1">
        <v>0</v>
      </c>
      <c r="J24" s="34">
        <f t="array" ref="J24:M24">MMULT(F24:I24,acetone)</f>
        <v>1</v>
      </c>
      <c r="K24" s="34">
        <v>3.2526396585682036E-4</v>
      </c>
      <c r="L24" s="34">
        <v>-1.3350162417315466E-5</v>
      </c>
      <c r="M24" s="34">
        <v>-2.3816786873047922E-10</v>
      </c>
      <c r="O24" s="6">
        <f>J24/SUM($J24:$M24)*100</f>
        <v>99.968818369446396</v>
      </c>
      <c r="P24" s="6">
        <f>K24/SUM($J24:$M24)*100</f>
        <v>3.2516254324866288E-2</v>
      </c>
      <c r="Q24" s="6">
        <f>L24/SUM($J24:$M24)*100</f>
        <v>-1.3345999618992195E-3</v>
      </c>
      <c r="R24" s="6">
        <f>M24/SUM($J24:$M24)*100</f>
        <v>-2.3809360410555428E-8</v>
      </c>
      <c r="S24" s="6"/>
      <c r="T24" s="33"/>
      <c r="U24" s="33"/>
      <c r="V24" s="1" t="s">
        <v>55</v>
      </c>
      <c r="W24" s="1">
        <f>AVERAGE(G3,G10,G17)</f>
        <v>3.0500679172652589E-2</v>
      </c>
      <c r="X24" s="1">
        <f>AVERAGE(H3,H11,H19)</f>
        <v>1.3250954698625233E-3</v>
      </c>
      <c r="Y24" s="1">
        <f>AVERAGE(I3,I11,I19)</f>
        <v>0</v>
      </c>
      <c r="Z24" s="33"/>
    </row>
    <row r="25" spans="1:26" x14ac:dyDescent="0.2">
      <c r="A25" s="1" t="s">
        <v>46</v>
      </c>
      <c r="B25" s="1">
        <v>4.1399999999999997</v>
      </c>
      <c r="C25" s="1" t="s">
        <v>72</v>
      </c>
      <c r="D25" s="1">
        <v>219602</v>
      </c>
      <c r="E25" s="1">
        <v>402981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x14ac:dyDescent="0.2">
      <c r="A26" s="1" t="s">
        <v>47</v>
      </c>
      <c r="B26" s="1">
        <v>4.1399999999999997</v>
      </c>
      <c r="C26" s="1" t="s">
        <v>72</v>
      </c>
      <c r="D26" s="1">
        <v>5186</v>
      </c>
      <c r="E26" s="1">
        <v>5990</v>
      </c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47">
        <f>P24+2*Q24</f>
        <v>2.984705440106785E-2</v>
      </c>
      <c r="Q26" s="33"/>
      <c r="R26" s="33"/>
      <c r="S26" s="33"/>
      <c r="T26" s="33"/>
      <c r="U26" s="33"/>
      <c r="V26" s="41" t="s">
        <v>56</v>
      </c>
      <c r="W26" s="41">
        <v>100</v>
      </c>
      <c r="X26" s="42">
        <f>W24</f>
        <v>3.0500679172652589E-2</v>
      </c>
      <c r="Y26" s="42">
        <f>H3</f>
        <v>1.3250954698625233E-3</v>
      </c>
      <c r="Z26" s="42">
        <f>I3</f>
        <v>0</v>
      </c>
    </row>
    <row r="27" spans="1:26" x14ac:dyDescent="0.2">
      <c r="A27" s="1" t="s">
        <v>48</v>
      </c>
      <c r="B27" s="1">
        <v>4.1399999999999997</v>
      </c>
      <c r="C27" s="1" t="s">
        <v>72</v>
      </c>
      <c r="D27" s="1">
        <v>0</v>
      </c>
      <c r="E27" s="1">
        <v>0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41"/>
      <c r="W27" s="41">
        <v>0</v>
      </c>
      <c r="X27" s="41">
        <f>W26</f>
        <v>100</v>
      </c>
      <c r="Y27" s="41">
        <f>X26</f>
        <v>3.0500679172652589E-2</v>
      </c>
      <c r="Z27" s="41">
        <f>Y26</f>
        <v>1.3250954698625233E-3</v>
      </c>
    </row>
    <row r="28" spans="1:26" x14ac:dyDescent="0.2">
      <c r="A28" s="1" t="s">
        <v>49</v>
      </c>
      <c r="B28" s="1">
        <v>4.1399999999999997</v>
      </c>
      <c r="C28" s="1" t="s">
        <v>72</v>
      </c>
      <c r="D28" s="1">
        <v>14487</v>
      </c>
      <c r="E28" s="1">
        <v>23432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41"/>
      <c r="W28" s="41">
        <v>0</v>
      </c>
      <c r="X28" s="41">
        <v>0</v>
      </c>
      <c r="Y28" s="41">
        <f>X27</f>
        <v>100</v>
      </c>
      <c r="Z28" s="41">
        <f>Y27</f>
        <v>3.0500679172652589E-2</v>
      </c>
    </row>
    <row r="29" spans="1:26" x14ac:dyDescent="0.2">
      <c r="A29" s="1" t="s">
        <v>50</v>
      </c>
      <c r="B29" s="1">
        <v>4.1500000000000004</v>
      </c>
      <c r="C29" s="1" t="s">
        <v>72</v>
      </c>
      <c r="D29" s="1">
        <v>735</v>
      </c>
      <c r="E29" s="1">
        <v>203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41"/>
      <c r="W29" s="41">
        <v>0</v>
      </c>
      <c r="X29" s="41">
        <v>0</v>
      </c>
      <c r="Y29" s="41">
        <v>0</v>
      </c>
      <c r="Z29" s="41">
        <f>Y28</f>
        <v>100</v>
      </c>
    </row>
    <row r="30" spans="1:26" x14ac:dyDescent="0.2">
      <c r="A30" s="1" t="s">
        <v>51</v>
      </c>
      <c r="B30" s="1">
        <v>4.1399999999999997</v>
      </c>
      <c r="C30" s="1" t="s">
        <v>72</v>
      </c>
      <c r="D30" s="1">
        <v>0</v>
      </c>
      <c r="E30" s="1">
        <v>0</v>
      </c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41"/>
      <c r="W30" s="41"/>
      <c r="X30" s="41"/>
      <c r="Y30" s="41"/>
      <c r="Z30" s="41"/>
    </row>
    <row r="31" spans="1:26" x14ac:dyDescent="0.2">
      <c r="A31" s="1" t="s">
        <v>3</v>
      </c>
      <c r="B31" s="1">
        <v>4.1399999999999997</v>
      </c>
      <c r="C31" s="1" t="s">
        <v>73</v>
      </c>
      <c r="D31" s="1">
        <v>5293590</v>
      </c>
      <c r="E31" s="1">
        <v>9585458</v>
      </c>
      <c r="F31" s="1">
        <f>E31/$E31*100</f>
        <v>100</v>
      </c>
      <c r="G31" s="1">
        <f>E33/$E31*100</f>
        <v>0.20462246039782347</v>
      </c>
      <c r="H31" s="1">
        <f>E37/$E31*100</f>
        <v>0</v>
      </c>
      <c r="I31" s="1">
        <v>0</v>
      </c>
      <c r="J31" s="34">
        <f t="array" ref="J31:M31">MMULT(F31:I31,acetone)</f>
        <v>1</v>
      </c>
      <c r="K31" s="34">
        <v>1.7412178122517088E-3</v>
      </c>
      <c r="L31" s="34">
        <v>-1.3782037957237206E-5</v>
      </c>
      <c r="M31" s="34">
        <v>-1.8869183169796606E-8</v>
      </c>
      <c r="O31" s="6">
        <f>J31/SUM($J31:$M31)*100</f>
        <v>99.827556191838269</v>
      </c>
      <c r="P31" s="6">
        <f>K31/SUM($J31:$M31)*100</f>
        <v>0.17382151899478715</v>
      </c>
      <c r="Q31" s="6">
        <f>L31/SUM($J31:$M31)*100</f>
        <v>-1.375827168614145E-3</v>
      </c>
      <c r="R31" s="6">
        <f>M31/SUM($J31:$M31)*100</f>
        <v>-1.8836644431769597E-6</v>
      </c>
      <c r="S31" s="6"/>
      <c r="T31" s="33"/>
      <c r="U31" s="33"/>
      <c r="V31" s="41"/>
      <c r="W31" s="41"/>
      <c r="X31" s="41"/>
      <c r="Y31" s="41"/>
      <c r="Z31" s="41"/>
    </row>
    <row r="32" spans="1:26" x14ac:dyDescent="0.2">
      <c r="A32" s="1" t="s">
        <v>46</v>
      </c>
      <c r="B32" s="1">
        <v>4.1399999999999997</v>
      </c>
      <c r="C32" s="1" t="s">
        <v>73</v>
      </c>
      <c r="D32" s="1">
        <v>219312</v>
      </c>
      <c r="E32" s="1">
        <v>394378</v>
      </c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41"/>
      <c r="W32" s="41"/>
      <c r="X32" s="41"/>
      <c r="Y32" s="41"/>
      <c r="Z32" s="41"/>
    </row>
    <row r="33" spans="1:31" x14ac:dyDescent="0.2">
      <c r="A33" s="1" t="s">
        <v>47</v>
      </c>
      <c r="B33" s="1">
        <v>4.1399999999999997</v>
      </c>
      <c r="C33" s="1" t="s">
        <v>73</v>
      </c>
      <c r="D33" s="1">
        <v>13154</v>
      </c>
      <c r="E33" s="1">
        <v>19614</v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47">
        <f>P31+2*Q31</f>
        <v>0.17106986465755886</v>
      </c>
      <c r="Q33" s="33"/>
      <c r="R33" s="33"/>
      <c r="S33" s="33"/>
      <c r="T33" s="33"/>
      <c r="U33" s="33"/>
      <c r="V33" s="41"/>
      <c r="W33" s="41"/>
      <c r="X33" s="41"/>
      <c r="Y33" s="41"/>
      <c r="Z33" s="41"/>
    </row>
    <row r="34" spans="1:31" x14ac:dyDescent="0.2">
      <c r="A34" s="1" t="s">
        <v>48</v>
      </c>
      <c r="B34" s="1">
        <v>4.1399999999999997</v>
      </c>
      <c r="C34" s="1" t="s">
        <v>73</v>
      </c>
      <c r="D34" s="1">
        <v>0</v>
      </c>
      <c r="E34" s="1">
        <v>0</v>
      </c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41"/>
      <c r="W34" s="41"/>
      <c r="X34" s="41"/>
      <c r="Y34" s="41"/>
      <c r="Z34" s="41"/>
    </row>
    <row r="35" spans="1:31" x14ac:dyDescent="0.2">
      <c r="A35" s="1" t="s">
        <v>49</v>
      </c>
      <c r="B35" s="1">
        <v>4.1399999999999997</v>
      </c>
      <c r="C35" s="1" t="s">
        <v>73</v>
      </c>
      <c r="D35" s="1">
        <v>17802</v>
      </c>
      <c r="E35" s="1">
        <v>26697</v>
      </c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45" t="s">
        <v>58</v>
      </c>
      <c r="W35" s="45">
        <f t="array" ref="W35:Z38">MINVERSE(W26:Z29)</f>
        <v>0.01</v>
      </c>
      <c r="X35" s="41">
        <v>-3.0500679172652588E-6</v>
      </c>
      <c r="Y35" s="41">
        <v>-1.3157925555625923E-7</v>
      </c>
      <c r="Z35" s="41">
        <v>8.0548878394391439E-11</v>
      </c>
    </row>
    <row r="36" spans="1:31" x14ac:dyDescent="0.2">
      <c r="A36" s="1" t="s">
        <v>50</v>
      </c>
      <c r="B36" s="1">
        <v>4.1500000000000004</v>
      </c>
      <c r="C36" s="1" t="s">
        <v>73</v>
      </c>
      <c r="D36" s="1">
        <v>4455</v>
      </c>
      <c r="E36" s="1">
        <v>1477</v>
      </c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41"/>
      <c r="W36" s="41">
        <v>0</v>
      </c>
      <c r="X36" s="41">
        <v>0.01</v>
      </c>
      <c r="Y36" s="41">
        <v>-3.0500679172652588E-6</v>
      </c>
      <c r="Z36" s="41">
        <v>-1.3157925555625923E-7</v>
      </c>
    </row>
    <row r="37" spans="1:31" x14ac:dyDescent="0.2">
      <c r="A37" s="1" t="s">
        <v>51</v>
      </c>
      <c r="B37" s="1">
        <v>4.1399999999999997</v>
      </c>
      <c r="C37" s="1" t="s">
        <v>73</v>
      </c>
      <c r="D37" s="1">
        <v>0</v>
      </c>
      <c r="E37" s="1">
        <v>0</v>
      </c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41"/>
      <c r="W37" s="41">
        <v>0</v>
      </c>
      <c r="X37" s="41">
        <v>0</v>
      </c>
      <c r="Y37" s="41">
        <v>0.01</v>
      </c>
      <c r="Z37" s="41">
        <v>-3.0500679172652588E-6</v>
      </c>
    </row>
    <row r="38" spans="1:31" x14ac:dyDescent="0.2">
      <c r="A38" s="1" t="s">
        <v>3</v>
      </c>
      <c r="B38" s="1">
        <v>4.1399999999999997</v>
      </c>
      <c r="C38" s="1" t="s">
        <v>74</v>
      </c>
      <c r="D38" s="1">
        <v>5119577</v>
      </c>
      <c r="E38" s="1">
        <v>9336459</v>
      </c>
      <c r="F38" s="1">
        <f>E38/$E38*100</f>
        <v>100</v>
      </c>
      <c r="G38" s="1">
        <f>E40/$E38*100</f>
        <v>0.29244491942823292</v>
      </c>
      <c r="H38" s="1">
        <f>E44/$E38*100</f>
        <v>0</v>
      </c>
      <c r="I38" s="1">
        <v>0</v>
      </c>
      <c r="J38" s="34">
        <f t="array" ref="J38:M38">MMULT(F38:I38,acetone)</f>
        <v>1</v>
      </c>
      <c r="K38" s="34">
        <v>2.6194424025558034E-3</v>
      </c>
      <c r="L38" s="34">
        <v>-1.40499024219412E-5</v>
      </c>
      <c r="M38" s="34">
        <v>-3.0424796950137951E-8</v>
      </c>
      <c r="O38" s="6">
        <f>J38/SUM($J38:$M38)*100</f>
        <v>99.740140819719528</v>
      </c>
      <c r="P38" s="6">
        <f>K38/SUM($J38:$M38)*100</f>
        <v>0.26126355410006025</v>
      </c>
      <c r="Q38" s="6">
        <f>L38/SUM($J38:$M38)*100</f>
        <v>-1.4013392460677338E-3</v>
      </c>
      <c r="R38" s="6">
        <f>M38/SUM($J38:$M38)*100</f>
        <v>-3.0345735322181328E-6</v>
      </c>
      <c r="S38" s="6"/>
      <c r="T38" s="33"/>
      <c r="U38" s="33"/>
      <c r="V38" s="41"/>
      <c r="W38" s="41">
        <v>0</v>
      </c>
      <c r="X38" s="41">
        <v>0</v>
      </c>
      <c r="Y38" s="41">
        <v>0</v>
      </c>
      <c r="Z38" s="41">
        <v>0.01</v>
      </c>
    </row>
    <row r="39" spans="1:31" x14ac:dyDescent="0.2">
      <c r="A39" s="1" t="s">
        <v>46</v>
      </c>
      <c r="B39" s="1">
        <v>4.1399999999999997</v>
      </c>
      <c r="C39" s="1" t="s">
        <v>74</v>
      </c>
      <c r="D39" s="1">
        <v>203698</v>
      </c>
      <c r="E39" s="1">
        <v>377755</v>
      </c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</row>
    <row r="40" spans="1:31" x14ac:dyDescent="0.2">
      <c r="A40" s="1" t="s">
        <v>47</v>
      </c>
      <c r="B40" s="1">
        <v>4.1399999999999997</v>
      </c>
      <c r="C40" s="1" t="s">
        <v>74</v>
      </c>
      <c r="D40" s="1">
        <v>18567</v>
      </c>
      <c r="E40" s="1">
        <v>27304</v>
      </c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47">
        <f>P38+2*Q38</f>
        <v>0.2584608756079248</v>
      </c>
      <c r="Q40" s="33"/>
      <c r="R40" s="33"/>
      <c r="S40" s="33"/>
      <c r="T40" s="33"/>
      <c r="U40" s="33"/>
      <c r="V40" s="33"/>
      <c r="W40" s="33"/>
    </row>
    <row r="41" spans="1:31" ht="48" x14ac:dyDescent="0.2">
      <c r="A41" s="1" t="s">
        <v>48</v>
      </c>
      <c r="B41" s="1">
        <v>4.1399999999999997</v>
      </c>
      <c r="C41" s="1" t="s">
        <v>74</v>
      </c>
      <c r="D41" s="1">
        <v>0</v>
      </c>
      <c r="E41" s="1">
        <v>0</v>
      </c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48"/>
      <c r="W41" s="48"/>
      <c r="X41" s="48"/>
      <c r="Y41" s="48"/>
      <c r="Z41" s="48" t="s">
        <v>75</v>
      </c>
      <c r="AA41" s="48" t="s">
        <v>67</v>
      </c>
      <c r="AB41" s="48"/>
      <c r="AC41" s="48"/>
      <c r="AD41" s="48"/>
      <c r="AE41" s="48" t="s">
        <v>76</v>
      </c>
    </row>
    <row r="42" spans="1:31" ht="32" x14ac:dyDescent="0.2">
      <c r="A42" s="1" t="s">
        <v>49</v>
      </c>
      <c r="B42" s="1">
        <v>4.1399999999999997</v>
      </c>
      <c r="C42" s="1" t="s">
        <v>74</v>
      </c>
      <c r="D42" s="1">
        <v>15108</v>
      </c>
      <c r="E42" s="1">
        <v>24553</v>
      </c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48" t="s">
        <v>77</v>
      </c>
      <c r="W42" s="49" t="s">
        <v>78</v>
      </c>
      <c r="X42" s="48" t="s">
        <v>79</v>
      </c>
      <c r="Y42" s="49"/>
      <c r="Z42" s="49" t="s">
        <v>80</v>
      </c>
      <c r="AA42" s="49" t="s">
        <v>80</v>
      </c>
      <c r="AB42" s="49"/>
      <c r="AC42" s="50" t="s">
        <v>42</v>
      </c>
      <c r="AD42" s="49" t="s">
        <v>43</v>
      </c>
      <c r="AE42" s="48"/>
    </row>
    <row r="43" spans="1:31" x14ac:dyDescent="0.2">
      <c r="A43" s="1" t="s">
        <v>50</v>
      </c>
      <c r="B43" s="1">
        <v>4.1500000000000004</v>
      </c>
      <c r="C43" s="1" t="s">
        <v>74</v>
      </c>
      <c r="D43" s="1">
        <v>2522</v>
      </c>
      <c r="E43" s="1">
        <v>695</v>
      </c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1" t="s">
        <v>81</v>
      </c>
      <c r="V43" s="51"/>
      <c r="W43" s="51"/>
      <c r="X43" s="51"/>
      <c r="Y43" s="47" t="s">
        <v>81</v>
      </c>
      <c r="AC43" s="40">
        <v>0</v>
      </c>
      <c r="AD43" s="51"/>
    </row>
    <row r="44" spans="1:31" x14ac:dyDescent="0.2">
      <c r="A44" s="1" t="s">
        <v>51</v>
      </c>
      <c r="B44" s="1">
        <v>4.1399999999999997</v>
      </c>
      <c r="C44" s="1" t="s">
        <v>74</v>
      </c>
      <c r="D44" s="1">
        <v>0</v>
      </c>
      <c r="E44" s="1">
        <v>0</v>
      </c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1" t="s">
        <v>72</v>
      </c>
      <c r="V44" s="51">
        <v>9.9862190177554979E-5</v>
      </c>
      <c r="W44" s="51">
        <f t="shared" ref="W44:W51" si="0">V44*0.259</f>
        <v>2.5864307255986741E-5</v>
      </c>
      <c r="X44" s="51">
        <v>0.55411233784616409</v>
      </c>
      <c r="Y44" s="47" t="s">
        <v>72</v>
      </c>
      <c r="Z44" s="1">
        <f t="shared" ref="Z44:Z51" si="1">V44/X44*100</f>
        <v>1.8022011667475142E-2</v>
      </c>
      <c r="AA44" s="1">
        <f t="shared" ref="AA44:AA51" si="2">W44/X44*100</f>
        <v>4.6677010218760624E-3</v>
      </c>
      <c r="AB44" s="51"/>
      <c r="AC44" s="40">
        <f>P24</f>
        <v>3.2516254324866288E-2</v>
      </c>
      <c r="AD44" s="40">
        <f>Q24</f>
        <v>-1.3345999618992195E-3</v>
      </c>
      <c r="AE44" s="1">
        <f t="shared" ref="AE44:AE51" si="3">AC44+AD44*2</f>
        <v>2.984705440106785E-2</v>
      </c>
    </row>
    <row r="45" spans="1:31" x14ac:dyDescent="0.2">
      <c r="A45" s="1" t="s">
        <v>3</v>
      </c>
      <c r="B45" s="1">
        <v>4.1399999999999997</v>
      </c>
      <c r="C45" s="1" t="s">
        <v>82</v>
      </c>
      <c r="D45" s="1">
        <v>5244712</v>
      </c>
      <c r="E45" s="1">
        <v>9402766</v>
      </c>
      <c r="F45" s="1">
        <f>E45/$E45*100</f>
        <v>100</v>
      </c>
      <c r="G45" s="1">
        <f>E47/$E45*100</f>
        <v>0.6178820147177968</v>
      </c>
      <c r="H45" s="1">
        <f>E51/$E45*100</f>
        <v>0</v>
      </c>
      <c r="I45" s="1">
        <v>0</v>
      </c>
      <c r="J45" s="34">
        <f t="array" ref="J45:M45">MMULT(F45:I45,acetone)</f>
        <v>1</v>
      </c>
      <c r="K45" s="34">
        <v>5.8738133554514429E-3</v>
      </c>
      <c r="L45" s="34">
        <v>-1.5042507665371896E-5</v>
      </c>
      <c r="M45" s="34">
        <v>-7.3245567678730171E-8</v>
      </c>
      <c r="O45" s="6">
        <f>J45/SUM($J45:$M45)*100</f>
        <v>99.417542681075915</v>
      </c>
      <c r="P45" s="6">
        <f>K45/SUM($J45:$M45)*100</f>
        <v>0.58396008996626758</v>
      </c>
      <c r="Q45" s="6">
        <f>L45/SUM($J45:$M45)*100</f>
        <v>-1.4954891478525221E-3</v>
      </c>
      <c r="R45" s="6">
        <f>M45/SUM($J45:$M45)*100</f>
        <v>-7.2818943508997918E-6</v>
      </c>
      <c r="S45" s="6"/>
      <c r="T45" s="33"/>
      <c r="U45" s="1" t="s">
        <v>73</v>
      </c>
      <c r="V45" s="51">
        <v>2.4965547544388743E-4</v>
      </c>
      <c r="W45" s="51">
        <f t="shared" si="0"/>
        <v>6.4660768139966843E-5</v>
      </c>
      <c r="X45" s="51">
        <v>0.55338517815412458</v>
      </c>
      <c r="Y45" s="47" t="s">
        <v>73</v>
      </c>
      <c r="Z45" s="1">
        <f t="shared" si="1"/>
        <v>4.5114232418844318E-2</v>
      </c>
      <c r="AA45" s="1">
        <f t="shared" si="2"/>
        <v>1.1684586196480676E-2</v>
      </c>
      <c r="AB45" s="51"/>
      <c r="AC45" s="40">
        <f>P31</f>
        <v>0.17382151899478715</v>
      </c>
      <c r="AD45" s="40">
        <f>Q31</f>
        <v>-1.375827168614145E-3</v>
      </c>
      <c r="AE45" s="1">
        <f t="shared" si="3"/>
        <v>0.17106986465755886</v>
      </c>
    </row>
    <row r="46" spans="1:31" x14ac:dyDescent="0.2">
      <c r="A46" s="1" t="s">
        <v>46</v>
      </c>
      <c r="B46" s="1">
        <v>4.1399999999999997</v>
      </c>
      <c r="C46" s="1" t="s">
        <v>82</v>
      </c>
      <c r="D46" s="1">
        <v>214429</v>
      </c>
      <c r="E46" s="1">
        <v>384384</v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1" t="s">
        <v>74</v>
      </c>
      <c r="V46" s="51">
        <v>5.2427649843216366E-4</v>
      </c>
      <c r="W46" s="51">
        <f t="shared" si="0"/>
        <v>1.3578761309393039E-4</v>
      </c>
      <c r="X46" s="51">
        <v>0.55457305734570062</v>
      </c>
      <c r="Y46" s="47" t="s">
        <v>74</v>
      </c>
      <c r="Z46" s="1">
        <f t="shared" si="1"/>
        <v>9.4536958023431136E-2</v>
      </c>
      <c r="AA46" s="1">
        <f t="shared" si="2"/>
        <v>2.4485072128068667E-2</v>
      </c>
      <c r="AB46" s="51"/>
      <c r="AC46" s="40">
        <f>P38</f>
        <v>0.26126355410006025</v>
      </c>
      <c r="AD46" s="40">
        <f>Q38</f>
        <v>-1.4013392460677338E-3</v>
      </c>
      <c r="AE46" s="1">
        <f t="shared" si="3"/>
        <v>0.2584608756079248</v>
      </c>
    </row>
    <row r="47" spans="1:31" x14ac:dyDescent="0.2">
      <c r="A47" s="1" t="s">
        <v>47</v>
      </c>
      <c r="B47" s="1">
        <v>4.1399999999999997</v>
      </c>
      <c r="C47" s="1" t="s">
        <v>82</v>
      </c>
      <c r="D47" s="1">
        <v>37223</v>
      </c>
      <c r="E47" s="1">
        <v>58098</v>
      </c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47">
        <f>P45+2*Q45</f>
        <v>0.58096911167056253</v>
      </c>
      <c r="Q47" s="33"/>
      <c r="R47" s="33"/>
      <c r="S47" s="33"/>
      <c r="T47" s="33"/>
      <c r="U47" s="1" t="s">
        <v>82</v>
      </c>
      <c r="V47" s="51">
        <v>1.0835047634264715E-3</v>
      </c>
      <c r="W47" s="51">
        <f t="shared" si="0"/>
        <v>2.8062773372745611E-4</v>
      </c>
      <c r="X47" s="51">
        <v>0.55384034681631733</v>
      </c>
      <c r="Y47" s="47" t="s">
        <v>82</v>
      </c>
      <c r="Z47" s="1">
        <f t="shared" si="1"/>
        <v>0.19563485572238723</v>
      </c>
      <c r="AA47" s="1">
        <f t="shared" si="2"/>
        <v>5.0669427632098293E-2</v>
      </c>
      <c r="AB47" s="51"/>
      <c r="AC47" s="40">
        <f>P45</f>
        <v>0.58396008996626758</v>
      </c>
      <c r="AD47" s="40">
        <f>Q45</f>
        <v>-1.4954891478525221E-3</v>
      </c>
      <c r="AE47" s="1">
        <f t="shared" si="3"/>
        <v>0.58096911167056253</v>
      </c>
    </row>
    <row r="48" spans="1:31" x14ac:dyDescent="0.2">
      <c r="A48" s="1" t="s">
        <v>48</v>
      </c>
      <c r="B48" s="1">
        <v>4.1399999999999997</v>
      </c>
      <c r="C48" s="1" t="s">
        <v>82</v>
      </c>
      <c r="D48" s="1">
        <v>2601</v>
      </c>
      <c r="E48" s="1">
        <v>717</v>
      </c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1" t="s">
        <v>83</v>
      </c>
      <c r="V48" s="51">
        <v>2.7262377918472508E-3</v>
      </c>
      <c r="W48" s="51">
        <f t="shared" si="0"/>
        <v>7.0609558808843798E-4</v>
      </c>
      <c r="X48" s="51">
        <v>0.55372933006944103</v>
      </c>
      <c r="Y48" s="47" t="s">
        <v>83</v>
      </c>
      <c r="Z48" s="1">
        <f t="shared" si="1"/>
        <v>0.49234122951467352</v>
      </c>
      <c r="AA48" s="1">
        <f t="shared" si="2"/>
        <v>0.12751637844430044</v>
      </c>
      <c r="AB48" s="51"/>
      <c r="AC48" s="40">
        <f>P52</f>
        <v>1.4555068832667057</v>
      </c>
      <c r="AD48" s="40">
        <f>Q52</f>
        <v>-1.7497715335305162E-3</v>
      </c>
      <c r="AE48" s="1">
        <f t="shared" si="3"/>
        <v>1.4520073401996447</v>
      </c>
    </row>
    <row r="49" spans="1:31" x14ac:dyDescent="0.2">
      <c r="A49" s="1" t="s">
        <v>49</v>
      </c>
      <c r="B49" s="1">
        <v>4.1399999999999997</v>
      </c>
      <c r="C49" s="1" t="s">
        <v>82</v>
      </c>
      <c r="D49" s="1">
        <v>13353</v>
      </c>
      <c r="E49" s="1">
        <v>24054</v>
      </c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1" t="s">
        <v>84</v>
      </c>
      <c r="V49" s="51">
        <v>5.5173860073099122E-3</v>
      </c>
      <c r="W49" s="51">
        <f t="shared" si="0"/>
        <v>1.4290029758932672E-3</v>
      </c>
      <c r="X49" s="51">
        <v>0.55541123378461643</v>
      </c>
      <c r="Y49" s="47" t="s">
        <v>84</v>
      </c>
      <c r="Z49" s="1">
        <f t="shared" si="1"/>
        <v>0.99338754272469498</v>
      </c>
      <c r="AA49" s="1">
        <f t="shared" si="2"/>
        <v>0.25728737356569603</v>
      </c>
      <c r="AB49" s="51"/>
      <c r="AC49" s="40">
        <f>P59</f>
        <v>2.8328865091701969</v>
      </c>
      <c r="AD49" s="40">
        <f>Q59</f>
        <v>-7.0873023798509569E-4</v>
      </c>
      <c r="AE49" s="1">
        <f t="shared" si="3"/>
        <v>2.8314690486942267</v>
      </c>
    </row>
    <row r="50" spans="1:31" x14ac:dyDescent="0.2">
      <c r="A50" s="1" t="s">
        <v>50</v>
      </c>
      <c r="B50" s="1">
        <v>4.1500000000000004</v>
      </c>
      <c r="C50" s="1" t="s">
        <v>82</v>
      </c>
      <c r="D50" s="1">
        <v>1957</v>
      </c>
      <c r="E50" s="1">
        <v>962</v>
      </c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1" t="s">
        <v>85</v>
      </c>
      <c r="V50" s="51">
        <v>1.1029778905110948E-2</v>
      </c>
      <c r="W50" s="51">
        <f t="shared" si="0"/>
        <v>2.8567127364237358E-3</v>
      </c>
      <c r="X50" s="51">
        <v>0.55441208306273004</v>
      </c>
      <c r="Y50" s="47" t="s">
        <v>85</v>
      </c>
      <c r="Z50" s="1">
        <f t="shared" si="1"/>
        <v>1.9894549996420194</v>
      </c>
      <c r="AA50" s="1">
        <f t="shared" si="2"/>
        <v>0.51526884490728309</v>
      </c>
      <c r="AB50" s="51"/>
      <c r="AC50" s="40">
        <f>P66</f>
        <v>5.3956837545265302</v>
      </c>
      <c r="AD50" s="40">
        <f>Q66</f>
        <v>5.2054410045787841E-2</v>
      </c>
      <c r="AE50" s="1">
        <f t="shared" si="3"/>
        <v>5.4997925746181062</v>
      </c>
    </row>
    <row r="51" spans="1:31" x14ac:dyDescent="0.2">
      <c r="A51" s="1" t="s">
        <v>51</v>
      </c>
      <c r="B51" s="1">
        <v>4.1399999999999997</v>
      </c>
      <c r="C51" s="1" t="s">
        <v>82</v>
      </c>
      <c r="D51" s="1">
        <v>0</v>
      </c>
      <c r="E51" s="1">
        <v>0</v>
      </c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1" t="s">
        <v>86</v>
      </c>
      <c r="V51" s="51">
        <v>2.7517026503425274E-2</v>
      </c>
      <c r="W51" s="51">
        <f t="shared" si="0"/>
        <v>7.1269098643871459E-3</v>
      </c>
      <c r="X51" s="51">
        <v>0.55374043174412857</v>
      </c>
      <c r="Y51" s="47" t="s">
        <v>86</v>
      </c>
      <c r="Z51" s="1">
        <f t="shared" si="1"/>
        <v>4.9693005830826333</v>
      </c>
      <c r="AA51" s="1">
        <f t="shared" si="2"/>
        <v>1.2870488510184022</v>
      </c>
      <c r="AB51" s="51"/>
      <c r="AC51" s="40">
        <f>P73</f>
        <v>12.301483226898299</v>
      </c>
      <c r="AD51" s="40">
        <f>Q73</f>
        <v>0.59527764147049522</v>
      </c>
      <c r="AE51" s="1">
        <f t="shared" si="3"/>
        <v>13.49203850983929</v>
      </c>
    </row>
    <row r="52" spans="1:31" x14ac:dyDescent="0.2">
      <c r="A52" s="1" t="s">
        <v>3</v>
      </c>
      <c r="B52" s="1">
        <v>4.1399999999999997</v>
      </c>
      <c r="C52" s="1" t="s">
        <v>83</v>
      </c>
      <c r="D52" s="1">
        <v>4857016</v>
      </c>
      <c r="E52" s="1">
        <v>8736573</v>
      </c>
      <c r="F52" s="1">
        <f>E52/$E52*100</f>
        <v>100</v>
      </c>
      <c r="G52" s="1">
        <f>E54/$E52*100</f>
        <v>1.5074789622887601</v>
      </c>
      <c r="H52" s="1">
        <f>E58/$E52*100</f>
        <v>0</v>
      </c>
      <c r="I52" s="1">
        <v>0</v>
      </c>
      <c r="J52" s="34">
        <f t="array" ref="J52:M52">MMULT(F52:I52,acetone)</f>
        <v>1</v>
      </c>
      <c r="K52" s="34">
        <v>1.4769782831161074E-2</v>
      </c>
      <c r="L52" s="34">
        <v>-1.7755838774455194E-5</v>
      </c>
      <c r="M52" s="34">
        <v>-1.9029807178523808E-7</v>
      </c>
      <c r="O52" s="6">
        <f>J52/SUM($J52:$M52)*100</f>
        <v>98.546261641430391</v>
      </c>
      <c r="P52" s="6">
        <f>K52/SUM($J52:$M52)*100</f>
        <v>1.4555068832667057</v>
      </c>
      <c r="Q52" s="6">
        <f>L52/SUM($J52:$M52)*100</f>
        <v>-1.7497715335305162E-3</v>
      </c>
      <c r="R52" s="6">
        <f>M52/SUM($J52:$M52)*100</f>
        <v>-1.8753163572007774E-5</v>
      </c>
      <c r="S52" s="6"/>
      <c r="T52" s="33"/>
      <c r="V52" s="51"/>
      <c r="W52" s="51"/>
      <c r="X52" s="51"/>
      <c r="Y52" s="47"/>
      <c r="AB52" s="51"/>
      <c r="AC52" s="40"/>
      <c r="AD52" s="40"/>
    </row>
    <row r="53" spans="1:31" x14ac:dyDescent="0.2">
      <c r="A53" s="1" t="s">
        <v>46</v>
      </c>
      <c r="B53" s="1">
        <v>4.1399999999999997</v>
      </c>
      <c r="C53" s="1" t="s">
        <v>83</v>
      </c>
      <c r="D53" s="1">
        <v>190916</v>
      </c>
      <c r="E53" s="1">
        <v>352121</v>
      </c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AC53" s="4"/>
    </row>
    <row r="54" spans="1:31" x14ac:dyDescent="0.2">
      <c r="A54" s="1" t="s">
        <v>47</v>
      </c>
      <c r="B54" s="1">
        <v>4.1399999999999997</v>
      </c>
      <c r="C54" s="1" t="s">
        <v>83</v>
      </c>
      <c r="D54" s="1">
        <v>76026</v>
      </c>
      <c r="E54" s="1">
        <v>131702</v>
      </c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47">
        <f>P52+2*Q52</f>
        <v>1.4520073401996447</v>
      </c>
      <c r="Q54" s="33"/>
      <c r="R54" s="33"/>
      <c r="S54" s="33"/>
      <c r="T54" s="33"/>
      <c r="U54" s="33"/>
      <c r="V54" s="33"/>
      <c r="W54" s="33"/>
      <c r="X54" s="33"/>
      <c r="Y54" s="33"/>
    </row>
    <row r="55" spans="1:31" x14ac:dyDescent="0.2">
      <c r="A55" s="1" t="s">
        <v>48</v>
      </c>
      <c r="B55" s="1">
        <v>4.1399999999999997</v>
      </c>
      <c r="C55" s="1" t="s">
        <v>83</v>
      </c>
      <c r="D55" s="1">
        <v>1057</v>
      </c>
      <c r="E55" s="1">
        <v>291</v>
      </c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</row>
    <row r="56" spans="1:31" x14ac:dyDescent="0.2">
      <c r="A56" s="1" t="s">
        <v>49</v>
      </c>
      <c r="B56" s="1">
        <v>4.1399999999999997</v>
      </c>
      <c r="C56" s="1" t="s">
        <v>83</v>
      </c>
      <c r="D56" s="1">
        <v>14395</v>
      </c>
      <c r="E56" s="1">
        <v>23202</v>
      </c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U56" s="33"/>
      <c r="V56" s="33"/>
      <c r="W56" s="33"/>
      <c r="X56" s="33"/>
      <c r="Y56" s="33"/>
    </row>
    <row r="57" spans="1:31" x14ac:dyDescent="0.2">
      <c r="A57" s="1" t="s">
        <v>50</v>
      </c>
      <c r="B57" s="1">
        <v>4.1500000000000004</v>
      </c>
      <c r="C57" s="1" t="s">
        <v>83</v>
      </c>
      <c r="D57" s="1">
        <v>1660</v>
      </c>
      <c r="E57" s="1">
        <v>457</v>
      </c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U57" s="33"/>
      <c r="V57" s="33"/>
      <c r="W57" s="33"/>
      <c r="X57" s="33"/>
      <c r="Y57" s="33"/>
    </row>
    <row r="58" spans="1:31" x14ac:dyDescent="0.2">
      <c r="A58" s="1" t="s">
        <v>51</v>
      </c>
      <c r="B58" s="1">
        <v>4.1399999999999997</v>
      </c>
      <c r="C58" s="1" t="s">
        <v>83</v>
      </c>
      <c r="D58" s="1">
        <v>0</v>
      </c>
      <c r="E58" s="1">
        <v>0</v>
      </c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U58" s="6"/>
      <c r="V58" s="33"/>
      <c r="W58" s="33"/>
      <c r="X58" s="33"/>
      <c r="Y58" s="33"/>
    </row>
    <row r="59" spans="1:31" x14ac:dyDescent="0.2">
      <c r="A59" s="1" t="s">
        <v>3</v>
      </c>
      <c r="B59" s="1">
        <v>4.1399999999999997</v>
      </c>
      <c r="C59" s="1" t="s">
        <v>84</v>
      </c>
      <c r="D59" s="1">
        <v>6472449</v>
      </c>
      <c r="E59" s="1">
        <v>11919658</v>
      </c>
      <c r="F59" s="1">
        <f>E59/$E59*100</f>
        <v>100</v>
      </c>
      <c r="G59" s="1">
        <f>E61/$E59*100</f>
        <v>2.9459570064845821</v>
      </c>
      <c r="H59" s="1">
        <f>E65/$E59*100</f>
        <v>1.4849419337366896E-3</v>
      </c>
      <c r="I59" s="1">
        <v>0</v>
      </c>
      <c r="J59" s="34">
        <f t="array" ref="J59:M59">MMULT(F59:I59,acetone)</f>
        <v>1</v>
      </c>
      <c r="K59" s="34">
        <v>2.9154563273119296E-2</v>
      </c>
      <c r="L59" s="34">
        <v>-7.2938751693804531E-6</v>
      </c>
      <c r="M59" s="34">
        <v>-3.8410111572564018E-7</v>
      </c>
      <c r="O59" s="6">
        <f>J59/SUM($J59:$M59)*100</f>
        <v>97.167859543351057</v>
      </c>
      <c r="P59" s="6">
        <f>K59/SUM($J59:$M59)*100</f>
        <v>2.8328865091701969</v>
      </c>
      <c r="Q59" s="6">
        <f>L59/SUM($J59:$M59)*100</f>
        <v>-7.0873023798509569E-4</v>
      </c>
      <c r="R59" s="6">
        <f>M59/SUM($J59:$M59)*100</f>
        <v>-3.7322283263273439E-5</v>
      </c>
      <c r="U59" s="33"/>
      <c r="V59" s="33"/>
      <c r="W59" s="33"/>
      <c r="X59" s="33"/>
      <c r="Y59" s="33"/>
    </row>
    <row r="60" spans="1:31" x14ac:dyDescent="0.2">
      <c r="A60" s="1" t="s">
        <v>46</v>
      </c>
      <c r="B60" s="1">
        <v>4.1399999999999997</v>
      </c>
      <c r="C60" s="1" t="s">
        <v>84</v>
      </c>
      <c r="D60" s="1">
        <v>269701</v>
      </c>
      <c r="E60" s="1">
        <v>475780</v>
      </c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U60" s="33"/>
      <c r="V60" s="33"/>
      <c r="W60" s="33"/>
      <c r="X60" s="33"/>
      <c r="Y60" s="33"/>
    </row>
    <row r="61" spans="1:31" x14ac:dyDescent="0.2">
      <c r="A61" s="1" t="s">
        <v>47</v>
      </c>
      <c r="B61" s="1">
        <v>4.1399999999999997</v>
      </c>
      <c r="C61" s="1" t="s">
        <v>84</v>
      </c>
      <c r="D61" s="1">
        <v>187951</v>
      </c>
      <c r="E61" s="1">
        <v>351148</v>
      </c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47">
        <f>P59+2*Q59</f>
        <v>2.8314690486942267</v>
      </c>
      <c r="Q61" s="33"/>
      <c r="R61" s="33"/>
      <c r="U61" s="33"/>
      <c r="V61" s="33"/>
      <c r="W61" s="33"/>
      <c r="X61" s="33"/>
      <c r="Y61" s="33"/>
    </row>
    <row r="62" spans="1:31" x14ac:dyDescent="0.2">
      <c r="A62" s="1" t="s">
        <v>48</v>
      </c>
      <c r="B62" s="1">
        <v>4.1399999999999997</v>
      </c>
      <c r="C62" s="1" t="s">
        <v>84</v>
      </c>
      <c r="D62" s="1">
        <v>10174</v>
      </c>
      <c r="E62" s="1">
        <v>8021</v>
      </c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U62" s="33"/>
      <c r="V62" s="33"/>
      <c r="W62" s="33"/>
      <c r="X62" s="33"/>
      <c r="Y62" s="33"/>
    </row>
    <row r="63" spans="1:31" x14ac:dyDescent="0.2">
      <c r="A63" s="1" t="s">
        <v>49</v>
      </c>
      <c r="B63" s="1">
        <v>4.1399999999999997</v>
      </c>
      <c r="C63" s="1" t="s">
        <v>84</v>
      </c>
      <c r="D63" s="1">
        <v>21333</v>
      </c>
      <c r="E63" s="1">
        <v>32463</v>
      </c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U63" s="33"/>
      <c r="V63" s="33"/>
      <c r="W63" s="33"/>
      <c r="X63" s="33"/>
      <c r="Y63" s="33"/>
    </row>
    <row r="64" spans="1:31" x14ac:dyDescent="0.2">
      <c r="A64" s="1" t="s">
        <v>50</v>
      </c>
      <c r="B64" s="1">
        <v>4.1500000000000004</v>
      </c>
      <c r="C64" s="1" t="s">
        <v>84</v>
      </c>
      <c r="D64" s="1">
        <v>3356</v>
      </c>
      <c r="E64" s="1">
        <v>1767</v>
      </c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U64" s="33"/>
      <c r="V64" s="33"/>
      <c r="W64" s="33"/>
      <c r="X64" s="33"/>
      <c r="Y64" s="33"/>
    </row>
    <row r="65" spans="1:25" x14ac:dyDescent="0.2">
      <c r="A65" s="1" t="s">
        <v>51</v>
      </c>
      <c r="B65" s="1">
        <v>4.1399999999999997</v>
      </c>
      <c r="C65" s="1" t="s">
        <v>84</v>
      </c>
      <c r="D65" s="1">
        <v>644</v>
      </c>
      <c r="E65" s="1">
        <v>177</v>
      </c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U65" s="6"/>
      <c r="V65" s="33"/>
      <c r="W65" s="33"/>
      <c r="X65" s="33"/>
      <c r="Y65" s="33"/>
    </row>
    <row r="66" spans="1:25" x14ac:dyDescent="0.2">
      <c r="A66" s="1" t="s">
        <v>3</v>
      </c>
      <c r="B66" s="1">
        <v>4.1399999999999997</v>
      </c>
      <c r="C66" s="1" t="s">
        <v>85</v>
      </c>
      <c r="D66" s="1">
        <v>5988312</v>
      </c>
      <c r="E66" s="1">
        <v>10836356</v>
      </c>
      <c r="F66" s="1">
        <f>E66/$E66*100</f>
        <v>100</v>
      </c>
      <c r="G66" s="1">
        <f>E68/$E66*100</f>
        <v>5.7370577341682019</v>
      </c>
      <c r="H66" s="1">
        <f>E72/$E66*100</f>
        <v>5.8119168473239523E-2</v>
      </c>
      <c r="I66" s="1">
        <v>0</v>
      </c>
      <c r="J66" s="34">
        <f t="array" ref="J66:M66">MMULT(F66:I66,acetone)</f>
        <v>1</v>
      </c>
      <c r="K66" s="34">
        <v>5.7065570549955494E-2</v>
      </c>
      <c r="L66" s="34">
        <v>5.5053534344228438E-4</v>
      </c>
      <c r="M66" s="34">
        <v>-9.2409030904405457E-7</v>
      </c>
      <c r="O66" s="6">
        <f>J66/SUM($J66:$M66)*100</f>
        <v>94.552349210337283</v>
      </c>
      <c r="P66" s="6">
        <f>K66/SUM($J66:$M66)*100</f>
        <v>5.3956837545265302</v>
      </c>
      <c r="Q66" s="6">
        <f>L66/SUM($J66:$M66)*100</f>
        <v>5.2054410045787841E-2</v>
      </c>
      <c r="R66" s="6">
        <f>M66/SUM($J66:$M66)*100</f>
        <v>-8.737490960262195E-5</v>
      </c>
      <c r="U66" s="46"/>
      <c r="V66" s="33"/>
      <c r="W66" s="33"/>
      <c r="X66" s="33"/>
      <c r="Y66" s="33"/>
    </row>
    <row r="67" spans="1:25" x14ac:dyDescent="0.2">
      <c r="A67" s="1" t="s">
        <v>46</v>
      </c>
      <c r="B67" s="1">
        <v>4.1399999999999997</v>
      </c>
      <c r="C67" s="1" t="s">
        <v>85</v>
      </c>
      <c r="D67" s="1">
        <v>262911</v>
      </c>
      <c r="E67" s="1">
        <v>437838</v>
      </c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U67" s="33"/>
      <c r="V67" s="33"/>
      <c r="W67" s="33"/>
      <c r="X67" s="33"/>
      <c r="Y67" s="33"/>
    </row>
    <row r="68" spans="1:25" x14ac:dyDescent="0.2">
      <c r="A68" s="1" t="s">
        <v>47</v>
      </c>
      <c r="B68" s="1">
        <v>4.1399999999999997</v>
      </c>
      <c r="C68" s="1" t="s">
        <v>85</v>
      </c>
      <c r="D68" s="1">
        <v>354910</v>
      </c>
      <c r="E68" s="1">
        <v>621688</v>
      </c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47">
        <f>P66+2*Q66</f>
        <v>5.4997925746181062</v>
      </c>
      <c r="Q68" s="33"/>
      <c r="R68" s="33"/>
      <c r="U68" s="33"/>
      <c r="V68" s="33"/>
      <c r="W68" s="33"/>
      <c r="X68" s="33"/>
      <c r="Y68" s="33"/>
    </row>
    <row r="69" spans="1:25" x14ac:dyDescent="0.2">
      <c r="A69" s="1" t="s">
        <v>48</v>
      </c>
      <c r="B69" s="1">
        <v>4.1399999999999997</v>
      </c>
      <c r="C69" s="1" t="s">
        <v>85</v>
      </c>
      <c r="D69" s="1">
        <v>15435</v>
      </c>
      <c r="E69" s="1">
        <v>18105</v>
      </c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U69" s="33"/>
      <c r="V69" s="33"/>
      <c r="W69" s="33"/>
      <c r="X69" s="33"/>
      <c r="Y69" s="33"/>
    </row>
    <row r="70" spans="1:25" x14ac:dyDescent="0.2">
      <c r="A70" s="1" t="s">
        <v>49</v>
      </c>
      <c r="B70" s="1">
        <v>4.1399999999999997</v>
      </c>
      <c r="C70" s="1" t="s">
        <v>85</v>
      </c>
      <c r="D70" s="1">
        <v>19374</v>
      </c>
      <c r="E70" s="1">
        <v>31791</v>
      </c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U70" s="33"/>
      <c r="V70" s="33"/>
      <c r="W70" s="33"/>
      <c r="X70" s="33"/>
      <c r="Y70" s="33"/>
    </row>
    <row r="71" spans="1:25" x14ac:dyDescent="0.2">
      <c r="A71" s="1" t="s">
        <v>50</v>
      </c>
      <c r="B71" s="1">
        <v>4.1500000000000004</v>
      </c>
      <c r="C71" s="1" t="s">
        <v>85</v>
      </c>
      <c r="D71" s="1">
        <v>0</v>
      </c>
      <c r="E71" s="1">
        <v>0</v>
      </c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U71" s="33"/>
      <c r="V71" s="33"/>
      <c r="W71" s="33"/>
      <c r="X71" s="33"/>
      <c r="Y71" s="33"/>
    </row>
    <row r="72" spans="1:25" x14ac:dyDescent="0.2">
      <c r="A72" s="1" t="s">
        <v>51</v>
      </c>
      <c r="B72" s="1">
        <v>4.1399999999999997</v>
      </c>
      <c r="C72" s="1" t="s">
        <v>85</v>
      </c>
      <c r="D72" s="1">
        <v>7884</v>
      </c>
      <c r="E72" s="1">
        <v>6298</v>
      </c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U72" s="33"/>
      <c r="V72" s="33"/>
      <c r="W72" s="33"/>
      <c r="X72" s="33"/>
      <c r="Y72" s="33"/>
    </row>
    <row r="73" spans="1:25" x14ac:dyDescent="0.2">
      <c r="A73" s="1" t="s">
        <v>3</v>
      </c>
      <c r="B73" s="1">
        <v>4.1399999999999997</v>
      </c>
      <c r="C73" s="1" t="s">
        <v>86</v>
      </c>
      <c r="D73" s="1">
        <v>5944360</v>
      </c>
      <c r="E73" s="1">
        <v>11084889</v>
      </c>
      <c r="F73" s="1">
        <f>E73/$E73*100</f>
        <v>100</v>
      </c>
      <c r="G73" s="1">
        <f>E75/$E73*100</f>
        <v>14.15332169767329</v>
      </c>
      <c r="H73" s="1">
        <f>E79/$E73*100</f>
        <v>0.68904614200466963</v>
      </c>
      <c r="I73" s="1">
        <v>0</v>
      </c>
      <c r="J73" s="34">
        <f t="array" ref="J73:M73">MMULT(F73:I73,acetone)</f>
        <v>1</v>
      </c>
      <c r="K73" s="34">
        <v>0.14122821018500639</v>
      </c>
      <c r="L73" s="34">
        <v>6.8341349020582635E-3</v>
      </c>
      <c r="M73" s="34">
        <v>-3.9558661760325081E-6</v>
      </c>
      <c r="O73" s="6">
        <f>J73/SUM($J73:$M73)*100</f>
        <v>87.103583701751788</v>
      </c>
      <c r="P73" s="6">
        <f>K73/SUM($J73:$M73)*100</f>
        <v>12.301483226898299</v>
      </c>
      <c r="Q73" s="6">
        <f>L73/SUM($J73:$M73)*100</f>
        <v>0.59527764147049522</v>
      </c>
      <c r="R73" s="6">
        <f>M73/SUM($J73:$M73)*100</f>
        <v>-3.4457012057697629E-4</v>
      </c>
      <c r="U73" s="33"/>
      <c r="V73" s="33"/>
      <c r="W73" s="33"/>
      <c r="X73" s="33"/>
      <c r="Y73" s="33"/>
    </row>
    <row r="74" spans="1:25" x14ac:dyDescent="0.2">
      <c r="A74" s="1" t="s">
        <v>46</v>
      </c>
      <c r="B74" s="1">
        <v>4.1399999999999997</v>
      </c>
      <c r="C74" s="1" t="s">
        <v>86</v>
      </c>
      <c r="D74" s="1">
        <v>246843</v>
      </c>
      <c r="E74" s="1">
        <v>444238</v>
      </c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U74" s="33"/>
      <c r="V74" s="33"/>
      <c r="W74" s="33"/>
      <c r="X74" s="33"/>
      <c r="Y74" s="33"/>
    </row>
    <row r="75" spans="1:25" x14ac:dyDescent="0.2">
      <c r="A75" s="1" t="s">
        <v>47</v>
      </c>
      <c r="B75" s="1">
        <v>4.1399999999999997</v>
      </c>
      <c r="C75" s="1" t="s">
        <v>86</v>
      </c>
      <c r="D75" s="1">
        <v>866926</v>
      </c>
      <c r="E75" s="1">
        <v>1568880</v>
      </c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47">
        <f>P73+2*Q73</f>
        <v>13.49203850983929</v>
      </c>
      <c r="Q75" s="33"/>
      <c r="R75" s="33"/>
      <c r="U75" s="33"/>
      <c r="V75" s="33"/>
      <c r="W75" s="33"/>
      <c r="X75" s="33"/>
      <c r="Y75" s="33"/>
    </row>
    <row r="76" spans="1:25" x14ac:dyDescent="0.2">
      <c r="A76" s="1" t="s">
        <v>48</v>
      </c>
      <c r="B76" s="1">
        <v>4.1399999999999997</v>
      </c>
      <c r="C76" s="1" t="s">
        <v>86</v>
      </c>
      <c r="D76" s="1">
        <v>33260</v>
      </c>
      <c r="E76" s="1">
        <v>57171</v>
      </c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U76" s="33"/>
      <c r="V76" s="33"/>
      <c r="W76" s="33"/>
      <c r="X76" s="33"/>
      <c r="Y76" s="33"/>
    </row>
    <row r="77" spans="1:25" x14ac:dyDescent="0.2">
      <c r="A77" s="1" t="s">
        <v>49</v>
      </c>
      <c r="B77" s="1">
        <v>4.1399999999999997</v>
      </c>
      <c r="C77" s="1" t="s">
        <v>86</v>
      </c>
      <c r="D77" s="1">
        <v>17652</v>
      </c>
      <c r="E77" s="1">
        <v>27007</v>
      </c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U77" s="33"/>
      <c r="V77" s="33"/>
      <c r="W77" s="33"/>
      <c r="X77" s="33"/>
      <c r="Y77" s="33"/>
    </row>
    <row r="78" spans="1:25" x14ac:dyDescent="0.2">
      <c r="A78" s="1" t="s">
        <v>50</v>
      </c>
      <c r="B78" s="1">
        <v>4.1500000000000004</v>
      </c>
      <c r="C78" s="1" t="s">
        <v>86</v>
      </c>
      <c r="D78" s="1">
        <v>1022</v>
      </c>
      <c r="E78" s="1">
        <v>282</v>
      </c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U78" s="33"/>
      <c r="V78" s="33"/>
      <c r="W78" s="33"/>
      <c r="X78" s="33"/>
      <c r="Y78" s="33"/>
    </row>
    <row r="79" spans="1:25" x14ac:dyDescent="0.2">
      <c r="A79" s="1" t="s">
        <v>51</v>
      </c>
      <c r="B79" s="1">
        <v>4.1399999999999997</v>
      </c>
      <c r="C79" s="1" t="s">
        <v>86</v>
      </c>
      <c r="D79" s="1">
        <v>40820</v>
      </c>
      <c r="E79" s="1">
        <v>76380</v>
      </c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U79" s="33"/>
      <c r="V79" s="33"/>
      <c r="W79" s="33"/>
      <c r="X79" s="33"/>
      <c r="Y79" s="33"/>
    </row>
    <row r="80" spans="1:25" x14ac:dyDescent="0.2">
      <c r="J80" s="34"/>
      <c r="K80" s="34"/>
      <c r="L80" s="34"/>
      <c r="M80" s="34"/>
      <c r="O80" s="6"/>
      <c r="P80" s="6"/>
      <c r="Q80" s="6"/>
      <c r="R80" s="6"/>
      <c r="U80" s="33"/>
      <c r="V80" s="33"/>
      <c r="W80" s="33"/>
      <c r="X80" s="33"/>
      <c r="Y80" s="33"/>
    </row>
    <row r="81" spans="1:25" x14ac:dyDescent="0.2"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46"/>
      <c r="U81" s="33"/>
      <c r="V81" s="33"/>
      <c r="W81" s="33"/>
      <c r="X81" s="33"/>
      <c r="Y81" s="33"/>
    </row>
    <row r="82" spans="1:25" x14ac:dyDescent="0.2"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47"/>
      <c r="Q82" s="33"/>
      <c r="R82" s="33"/>
      <c r="U82" s="33"/>
      <c r="V82" s="33"/>
      <c r="W82" s="33"/>
      <c r="X82" s="33"/>
      <c r="Y82" s="33"/>
    </row>
    <row r="83" spans="1:25" x14ac:dyDescent="0.2"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U83" s="33"/>
      <c r="V83" s="33"/>
      <c r="W83" s="33"/>
      <c r="X83" s="33"/>
      <c r="Y83" s="33"/>
    </row>
    <row r="84" spans="1:25" x14ac:dyDescent="0.2"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U84" s="33"/>
      <c r="V84" s="33"/>
      <c r="W84" s="33"/>
      <c r="X84" s="33"/>
      <c r="Y84" s="33"/>
    </row>
    <row r="85" spans="1:25" x14ac:dyDescent="0.2"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U85" s="33"/>
      <c r="V85" s="33"/>
      <c r="W85" s="33"/>
      <c r="X85" s="33"/>
      <c r="Y85" s="33"/>
    </row>
    <row r="86" spans="1:25" x14ac:dyDescent="0.2"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U86" s="33"/>
      <c r="V86" s="33"/>
      <c r="W86" s="33"/>
      <c r="X86" s="33"/>
      <c r="Y86" s="33"/>
    </row>
    <row r="87" spans="1:25" x14ac:dyDescent="0.2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U87" s="33"/>
      <c r="V87" s="33"/>
      <c r="W87" s="33"/>
      <c r="X87" s="33"/>
      <c r="Y87" s="33"/>
    </row>
    <row r="88" spans="1:25" x14ac:dyDescent="0.2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U88" s="33"/>
      <c r="V88" s="33"/>
      <c r="W88" s="33"/>
      <c r="X88" s="33"/>
      <c r="Y88" s="33"/>
    </row>
    <row r="89" spans="1:25" x14ac:dyDescent="0.2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U89" s="33"/>
      <c r="V89" s="33"/>
      <c r="W89" s="33"/>
      <c r="X89" s="33"/>
      <c r="Y89" s="33"/>
    </row>
    <row r="90" spans="1:25" x14ac:dyDescent="0.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U90" s="33"/>
      <c r="V90" s="33"/>
      <c r="W90" s="33"/>
      <c r="X90" s="33"/>
      <c r="Y90" s="33"/>
    </row>
    <row r="91" spans="1:25" x14ac:dyDescent="0.2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U91" s="33"/>
      <c r="V91" s="33"/>
      <c r="W91" s="33"/>
      <c r="X91" s="33"/>
      <c r="Y91" s="33"/>
    </row>
    <row r="92" spans="1:25" x14ac:dyDescent="0.2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U92" s="33"/>
      <c r="V92" s="33"/>
      <c r="W92" s="33"/>
      <c r="X92" s="33"/>
      <c r="Y92" s="33"/>
    </row>
    <row r="93" spans="1:25" x14ac:dyDescent="0.2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U93" s="33"/>
      <c r="V93" s="33"/>
      <c r="W93" s="33"/>
      <c r="X93" s="33"/>
      <c r="Y93" s="33"/>
    </row>
    <row r="94" spans="1:25" x14ac:dyDescent="0.2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U94" s="33"/>
      <c r="V94" s="33"/>
      <c r="W94" s="33"/>
      <c r="X94" s="33"/>
      <c r="Y94" s="33"/>
    </row>
    <row r="95" spans="1:25" x14ac:dyDescent="0.2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U95" s="33"/>
      <c r="V95" s="33"/>
      <c r="W95" s="33"/>
      <c r="X95" s="33"/>
      <c r="Y95" s="33"/>
    </row>
    <row r="96" spans="1:25" x14ac:dyDescent="0.2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U96" s="33"/>
      <c r="V96" s="33"/>
      <c r="W96" s="33"/>
      <c r="X96" s="33"/>
      <c r="Y96" s="33"/>
    </row>
    <row r="97" spans="1:25" x14ac:dyDescent="0.2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U97" s="33"/>
      <c r="V97" s="33"/>
      <c r="W97" s="33"/>
      <c r="X97" s="33"/>
      <c r="Y97" s="33"/>
    </row>
    <row r="98" spans="1:25" x14ac:dyDescent="0.2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U98" s="33"/>
      <c r="V98" s="33"/>
      <c r="W98" s="33"/>
      <c r="X98" s="33"/>
      <c r="Y98" s="33"/>
    </row>
    <row r="99" spans="1:25" x14ac:dyDescent="0.2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U99" s="33"/>
      <c r="V99" s="33"/>
      <c r="W99" s="33"/>
      <c r="X99" s="33"/>
      <c r="Y99" s="33"/>
    </row>
    <row r="100" spans="1:25" x14ac:dyDescent="0.2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U100" s="33"/>
      <c r="V100" s="33"/>
      <c r="W100" s="33"/>
      <c r="X100" s="33"/>
      <c r="Y100" s="33"/>
    </row>
    <row r="101" spans="1:25" x14ac:dyDescent="0.2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U101" s="33"/>
      <c r="V101" s="33"/>
      <c r="W101" s="33"/>
      <c r="X101" s="33"/>
      <c r="Y101" s="33"/>
    </row>
    <row r="102" spans="1:25" x14ac:dyDescent="0.2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U102" s="33"/>
      <c r="V102" s="33"/>
      <c r="W102" s="33"/>
      <c r="X102" s="33"/>
      <c r="Y102" s="33"/>
    </row>
    <row r="103" spans="1:25" x14ac:dyDescent="0.2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U103" s="33"/>
      <c r="V103" s="33"/>
      <c r="W103" s="33"/>
      <c r="X103" s="33"/>
      <c r="Y103" s="33"/>
    </row>
    <row r="104" spans="1:25" x14ac:dyDescent="0.2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U104" s="33"/>
      <c r="V104" s="33"/>
      <c r="W104" s="33"/>
      <c r="X104" s="33"/>
      <c r="Y104" s="33"/>
    </row>
    <row r="105" spans="1:25" x14ac:dyDescent="0.2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U105" s="33"/>
      <c r="V105" s="33"/>
      <c r="W105" s="33"/>
      <c r="X105" s="33"/>
      <c r="Y105" s="33"/>
    </row>
    <row r="106" spans="1:25" x14ac:dyDescent="0.2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U106" s="33"/>
      <c r="V106" s="33"/>
      <c r="W106" s="33"/>
      <c r="X106" s="33"/>
      <c r="Y106" s="33"/>
    </row>
    <row r="107" spans="1:25" x14ac:dyDescent="0.2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U107" s="33"/>
      <c r="V107" s="33"/>
      <c r="W107" s="33"/>
      <c r="X107" s="33"/>
      <c r="Y107" s="33"/>
    </row>
    <row r="108" spans="1:25" x14ac:dyDescent="0.2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U108" s="33"/>
      <c r="V108" s="33"/>
      <c r="W108" s="33"/>
      <c r="X108" s="33"/>
      <c r="Y108" s="33"/>
    </row>
    <row r="109" spans="1:25" x14ac:dyDescent="0.2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U109" s="33"/>
      <c r="V109" s="33"/>
      <c r="W109" s="33"/>
      <c r="X109" s="33"/>
      <c r="Y109" s="33"/>
    </row>
    <row r="110" spans="1:25" x14ac:dyDescent="0.2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U110" s="33"/>
      <c r="V110" s="33"/>
      <c r="W110" s="33"/>
      <c r="X110" s="33"/>
      <c r="Y110" s="33"/>
    </row>
    <row r="111" spans="1:25" x14ac:dyDescent="0.2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U111" s="33"/>
      <c r="V111" s="33"/>
      <c r="W111" s="33"/>
      <c r="X111" s="33"/>
      <c r="Y111" s="33"/>
    </row>
    <row r="112" spans="1:25" x14ac:dyDescent="0.2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U112" s="33"/>
      <c r="V112" s="33"/>
      <c r="W112" s="33"/>
      <c r="X112" s="33"/>
      <c r="Y112" s="33"/>
    </row>
    <row r="113" spans="1:25" x14ac:dyDescent="0.2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U113" s="33"/>
      <c r="V113" s="33"/>
      <c r="W113" s="33"/>
      <c r="X113" s="33"/>
      <c r="Y113" s="33"/>
    </row>
    <row r="114" spans="1:25" x14ac:dyDescent="0.2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U114" s="33"/>
      <c r="V114" s="33"/>
      <c r="W114" s="33"/>
      <c r="X114" s="33"/>
      <c r="Y114" s="33"/>
    </row>
    <row r="115" spans="1:25" x14ac:dyDescent="0.2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U115" s="33"/>
      <c r="V115" s="33"/>
      <c r="W115" s="33"/>
      <c r="X115" s="33"/>
      <c r="Y115" s="33"/>
    </row>
    <row r="116" spans="1:25" x14ac:dyDescent="0.2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U116" s="33"/>
      <c r="V116" s="33"/>
      <c r="W116" s="33"/>
      <c r="X116" s="33"/>
      <c r="Y116" s="33"/>
    </row>
    <row r="117" spans="1:25" x14ac:dyDescent="0.2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U117" s="33"/>
      <c r="V117" s="33"/>
      <c r="W117" s="33"/>
      <c r="X117" s="33"/>
      <c r="Y117" s="33"/>
    </row>
    <row r="118" spans="1:25" x14ac:dyDescent="0.2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U118" s="33"/>
      <c r="V118" s="33"/>
      <c r="W118" s="33"/>
      <c r="X118" s="33"/>
      <c r="Y118" s="33"/>
    </row>
    <row r="119" spans="1:25" x14ac:dyDescent="0.2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U119" s="33"/>
      <c r="V119" s="33"/>
      <c r="W119" s="33"/>
      <c r="X119" s="33"/>
      <c r="Y119" s="33"/>
    </row>
    <row r="120" spans="1:25" x14ac:dyDescent="0.2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U120" s="33"/>
      <c r="V120" s="33"/>
      <c r="W120" s="33"/>
      <c r="X120" s="33"/>
      <c r="Y120" s="33"/>
    </row>
    <row r="121" spans="1:25" x14ac:dyDescent="0.2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U121" s="33"/>
      <c r="V121" s="33"/>
      <c r="W121" s="33"/>
      <c r="X121" s="33"/>
      <c r="Y121" s="33"/>
    </row>
    <row r="122" spans="1:25" x14ac:dyDescent="0.2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U122" s="33"/>
      <c r="V122" s="33"/>
      <c r="W122" s="33"/>
      <c r="X122" s="33"/>
      <c r="Y122" s="33"/>
    </row>
    <row r="123" spans="1:25" x14ac:dyDescent="0.2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U123" s="33"/>
      <c r="V123" s="33"/>
      <c r="W123" s="33"/>
      <c r="X123" s="33"/>
      <c r="Y123" s="33"/>
    </row>
    <row r="124" spans="1:25" x14ac:dyDescent="0.2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U124" s="33"/>
      <c r="V124" s="33"/>
      <c r="W124" s="33"/>
      <c r="X124" s="33"/>
      <c r="Y124" s="33"/>
    </row>
    <row r="125" spans="1:25" x14ac:dyDescent="0.2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U125" s="33"/>
      <c r="V125" s="33"/>
      <c r="W125" s="33"/>
      <c r="X125" s="33"/>
      <c r="Y125" s="33"/>
    </row>
    <row r="126" spans="1:25" x14ac:dyDescent="0.2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U126" s="33"/>
      <c r="V126" s="33"/>
      <c r="W126" s="33"/>
      <c r="X126" s="33"/>
      <c r="Y126" s="33"/>
    </row>
    <row r="127" spans="1:25" x14ac:dyDescent="0.2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U127" s="33"/>
      <c r="V127" s="33"/>
      <c r="W127" s="33"/>
      <c r="X127" s="33"/>
      <c r="Y127" s="33"/>
    </row>
    <row r="128" spans="1:25" x14ac:dyDescent="0.2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U128" s="33"/>
      <c r="V128" s="33"/>
      <c r="W128" s="33"/>
      <c r="X128" s="33"/>
      <c r="Y128" s="33"/>
    </row>
    <row r="129" spans="1:25" x14ac:dyDescent="0.2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U129" s="33"/>
      <c r="V129" s="33"/>
      <c r="W129" s="33"/>
      <c r="X129" s="33"/>
      <c r="Y129" s="33"/>
    </row>
    <row r="130" spans="1:25" x14ac:dyDescent="0.2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U130" s="33"/>
      <c r="V130" s="33"/>
      <c r="W130" s="33"/>
      <c r="X130" s="33"/>
      <c r="Y130" s="33"/>
    </row>
    <row r="131" spans="1:25" x14ac:dyDescent="0.2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U131" s="33"/>
      <c r="V131" s="33"/>
      <c r="W131" s="33"/>
      <c r="X131" s="33"/>
      <c r="Y131" s="33"/>
    </row>
    <row r="132" spans="1:25" x14ac:dyDescent="0.2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U132" s="33"/>
      <c r="V132" s="33"/>
      <c r="W132" s="33"/>
      <c r="X132" s="33"/>
      <c r="Y132" s="33"/>
    </row>
    <row r="133" spans="1:25" x14ac:dyDescent="0.2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U133" s="33"/>
      <c r="V133" s="33"/>
      <c r="W133" s="33"/>
      <c r="X133" s="33"/>
      <c r="Y133" s="33"/>
    </row>
    <row r="134" spans="1:25" x14ac:dyDescent="0.2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U134" s="33"/>
      <c r="V134" s="33"/>
      <c r="W134" s="33"/>
      <c r="X134" s="33"/>
      <c r="Y134" s="33"/>
    </row>
    <row r="135" spans="1:25" x14ac:dyDescent="0.2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U135" s="33"/>
      <c r="V135" s="33"/>
      <c r="W135" s="33"/>
      <c r="X135" s="33"/>
      <c r="Y135" s="33"/>
    </row>
    <row r="136" spans="1:25" x14ac:dyDescent="0.2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U136" s="33"/>
      <c r="V136" s="33"/>
      <c r="W136" s="33"/>
      <c r="X136" s="33"/>
      <c r="Y136" s="33"/>
    </row>
    <row r="137" spans="1:25" x14ac:dyDescent="0.2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U137" s="33"/>
      <c r="V137" s="33"/>
      <c r="W137" s="33"/>
      <c r="X137" s="33"/>
      <c r="Y137" s="33"/>
    </row>
    <row r="138" spans="1:25" x14ac:dyDescent="0.2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U138" s="33"/>
      <c r="V138" s="33"/>
      <c r="W138" s="33"/>
      <c r="X138" s="33"/>
      <c r="Y138" s="33"/>
    </row>
    <row r="139" spans="1:25" x14ac:dyDescent="0.2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U139" s="33"/>
      <c r="V139" s="33"/>
      <c r="W139" s="33"/>
      <c r="X139" s="33"/>
      <c r="Y139" s="33"/>
    </row>
    <row r="140" spans="1:25" x14ac:dyDescent="0.2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U140" s="33"/>
      <c r="V140" s="33"/>
      <c r="W140" s="33"/>
      <c r="X140" s="33"/>
      <c r="Y140" s="33"/>
    </row>
    <row r="141" spans="1:25" x14ac:dyDescent="0.2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U141" s="33"/>
      <c r="V141" s="33"/>
      <c r="W141" s="33"/>
      <c r="X141" s="33"/>
      <c r="Y141" s="33"/>
    </row>
    <row r="142" spans="1:25" x14ac:dyDescent="0.2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U142" s="33"/>
      <c r="V142" s="33"/>
      <c r="W142" s="33"/>
      <c r="X142" s="33"/>
      <c r="Y142" s="33"/>
    </row>
    <row r="143" spans="1:25" x14ac:dyDescent="0.2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U143" s="33"/>
      <c r="V143" s="33"/>
      <c r="W143" s="33"/>
      <c r="X143" s="33"/>
      <c r="Y143" s="33"/>
    </row>
    <row r="144" spans="1:25" x14ac:dyDescent="0.2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U144" s="33"/>
      <c r="V144" s="33"/>
      <c r="W144" s="33"/>
      <c r="X144" s="33"/>
      <c r="Y144" s="33"/>
    </row>
    <row r="145" spans="1:25" x14ac:dyDescent="0.2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U145" s="33"/>
      <c r="V145" s="33"/>
      <c r="W145" s="33"/>
      <c r="X145" s="33"/>
      <c r="Y145" s="33"/>
    </row>
    <row r="146" spans="1:25" x14ac:dyDescent="0.2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U146" s="33"/>
      <c r="V146" s="33"/>
      <c r="W146" s="33"/>
      <c r="X146" s="33"/>
      <c r="Y146" s="33"/>
    </row>
    <row r="147" spans="1:25" x14ac:dyDescent="0.2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U147" s="33"/>
      <c r="V147" s="33"/>
      <c r="W147" s="33"/>
      <c r="X147" s="33"/>
      <c r="Y147" s="33"/>
    </row>
    <row r="148" spans="1:25" x14ac:dyDescent="0.2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U148" s="33"/>
      <c r="V148" s="33"/>
      <c r="W148" s="33"/>
      <c r="X148" s="33"/>
      <c r="Y148" s="33"/>
    </row>
    <row r="149" spans="1:25" x14ac:dyDescent="0.2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U149" s="33"/>
      <c r="V149" s="33"/>
      <c r="W149" s="33"/>
      <c r="X149" s="33"/>
      <c r="Y149" s="33"/>
    </row>
    <row r="150" spans="1:25" x14ac:dyDescent="0.2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U150" s="33"/>
      <c r="V150" s="33"/>
      <c r="W150" s="33"/>
      <c r="X150" s="33"/>
      <c r="Y150" s="33"/>
    </row>
    <row r="151" spans="1:25" x14ac:dyDescent="0.2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U151" s="33"/>
      <c r="V151" s="33"/>
      <c r="W151" s="33"/>
      <c r="X151" s="33"/>
      <c r="Y151" s="33"/>
    </row>
    <row r="152" spans="1:25" x14ac:dyDescent="0.2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U152" s="33"/>
      <c r="V152" s="33"/>
      <c r="W152" s="33"/>
      <c r="X152" s="33"/>
      <c r="Y152" s="33"/>
    </row>
    <row r="153" spans="1:25" x14ac:dyDescent="0.2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U153" s="33"/>
      <c r="V153" s="33"/>
      <c r="W153" s="33"/>
      <c r="X153" s="33"/>
      <c r="Y153" s="33"/>
    </row>
    <row r="154" spans="1:25" x14ac:dyDescent="0.2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U154" s="33"/>
      <c r="V154" s="33"/>
      <c r="W154" s="33"/>
      <c r="X154" s="33"/>
      <c r="Y154" s="33"/>
    </row>
    <row r="155" spans="1:25" x14ac:dyDescent="0.2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U155" s="33"/>
      <c r="V155" s="33"/>
      <c r="W155" s="33"/>
      <c r="X155" s="33"/>
      <c r="Y155" s="33"/>
    </row>
    <row r="156" spans="1:25" x14ac:dyDescent="0.2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U156" s="33"/>
      <c r="V156" s="33"/>
      <c r="W156" s="33"/>
      <c r="X156" s="33"/>
      <c r="Y156" s="33"/>
    </row>
    <row r="157" spans="1:25" x14ac:dyDescent="0.2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U157" s="33"/>
      <c r="V157" s="33"/>
      <c r="W157" s="33"/>
      <c r="X157" s="33"/>
      <c r="Y157" s="33"/>
    </row>
    <row r="158" spans="1:25" x14ac:dyDescent="0.2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</row>
    <row r="159" spans="1:25" x14ac:dyDescent="0.2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</row>
    <row r="160" spans="1:25" x14ac:dyDescent="0.2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</row>
    <row r="161" spans="1:23" x14ac:dyDescent="0.2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</row>
    <row r="162" spans="1:23" x14ac:dyDescent="0.2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</row>
    <row r="163" spans="1:23" x14ac:dyDescent="0.2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</row>
    <row r="164" spans="1:23" x14ac:dyDescent="0.2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</row>
    <row r="165" spans="1:23" x14ac:dyDescent="0.2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</row>
    <row r="166" spans="1:23" x14ac:dyDescent="0.2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</row>
    <row r="167" spans="1:23" x14ac:dyDescent="0.2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</row>
    <row r="168" spans="1:23" x14ac:dyDescent="0.2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</row>
    <row r="169" spans="1:23" x14ac:dyDescent="0.2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</row>
    <row r="170" spans="1:23" x14ac:dyDescent="0.2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</row>
    <row r="171" spans="1:23" x14ac:dyDescent="0.2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</row>
    <row r="172" spans="1:23" x14ac:dyDescent="0.2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</row>
    <row r="173" spans="1:23" x14ac:dyDescent="0.2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</row>
    <row r="174" spans="1:23" x14ac:dyDescent="0.2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</row>
    <row r="175" spans="1:23" x14ac:dyDescent="0.2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</row>
    <row r="176" spans="1:23" x14ac:dyDescent="0.2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</row>
    <row r="177" spans="1:23" x14ac:dyDescent="0.2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</row>
    <row r="178" spans="1:23" x14ac:dyDescent="0.2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</row>
    <row r="179" spans="1:23" x14ac:dyDescent="0.2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</row>
    <row r="180" spans="1:23" x14ac:dyDescent="0.2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</row>
    <row r="181" spans="1:23" x14ac:dyDescent="0.2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</row>
    <row r="182" spans="1:23" x14ac:dyDescent="0.2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</row>
    <row r="183" spans="1:23" x14ac:dyDescent="0.2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</row>
    <row r="184" spans="1:23" x14ac:dyDescent="0.2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</row>
    <row r="185" spans="1:23" x14ac:dyDescent="0.2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</row>
    <row r="186" spans="1:23" x14ac:dyDescent="0.2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</row>
    <row r="187" spans="1:23" x14ac:dyDescent="0.2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</row>
    <row r="188" spans="1:23" x14ac:dyDescent="0.2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</row>
    <row r="189" spans="1:23" x14ac:dyDescent="0.2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</row>
    <row r="190" spans="1:23" x14ac:dyDescent="0.2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</row>
    <row r="191" spans="1:23" x14ac:dyDescent="0.2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</row>
    <row r="192" spans="1:23" x14ac:dyDescent="0.2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</row>
    <row r="193" spans="1:23" x14ac:dyDescent="0.2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</row>
    <row r="194" spans="1:23" x14ac:dyDescent="0.2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</row>
    <row r="195" spans="1:23" x14ac:dyDescent="0.2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</row>
    <row r="196" spans="1:23" x14ac:dyDescent="0.2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</row>
    <row r="197" spans="1:23" x14ac:dyDescent="0.2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</row>
    <row r="198" spans="1:23" x14ac:dyDescent="0.2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</row>
    <row r="199" spans="1:23" x14ac:dyDescent="0.2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</row>
    <row r="200" spans="1:23" x14ac:dyDescent="0.2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</row>
    <row r="201" spans="1:23" x14ac:dyDescent="0.2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</row>
    <row r="202" spans="1:23" x14ac:dyDescent="0.2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</row>
    <row r="203" spans="1:23" x14ac:dyDescent="0.2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</row>
    <row r="204" spans="1:23" x14ac:dyDescent="0.2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761BC-BE10-384E-A701-0812A0E402D0}">
  <dimension ref="C2:J18"/>
  <sheetViews>
    <sheetView topLeftCell="A26" zoomScale="80" workbookViewId="0">
      <selection activeCell="E15" sqref="E15"/>
    </sheetView>
  </sheetViews>
  <sheetFormatPr baseColWidth="10" defaultColWidth="11" defaultRowHeight="15" x14ac:dyDescent="0.2"/>
  <sheetData>
    <row r="2" spans="3:10" x14ac:dyDescent="0.2">
      <c r="D2" t="s">
        <v>120</v>
      </c>
      <c r="H2" t="s">
        <v>122</v>
      </c>
    </row>
    <row r="4" spans="3:10" x14ac:dyDescent="0.2">
      <c r="C4" s="75"/>
      <c r="D4" s="75" t="s">
        <v>88</v>
      </c>
      <c r="E4" s="75" t="s">
        <v>89</v>
      </c>
      <c r="H4" s="75"/>
      <c r="I4" s="75" t="s">
        <v>121</v>
      </c>
      <c r="J4" s="75" t="s">
        <v>36</v>
      </c>
    </row>
    <row r="5" spans="3:10" x14ac:dyDescent="0.2">
      <c r="C5" s="76" t="s">
        <v>109</v>
      </c>
      <c r="D5" s="74">
        <v>0.182</v>
      </c>
      <c r="H5" s="76" t="s">
        <v>22</v>
      </c>
      <c r="I5" s="74">
        <v>0.25571445999999998</v>
      </c>
    </row>
    <row r="6" spans="3:10" x14ac:dyDescent="0.2">
      <c r="C6" s="76" t="s">
        <v>108</v>
      </c>
      <c r="D6" s="74">
        <v>0.58399999999999996</v>
      </c>
      <c r="H6" s="76" t="s">
        <v>104</v>
      </c>
      <c r="I6" s="74">
        <v>0.35423030700000002</v>
      </c>
    </row>
    <row r="7" spans="3:10" x14ac:dyDescent="0.2">
      <c r="C7" s="76" t="s">
        <v>110</v>
      </c>
      <c r="D7" s="74">
        <v>0.72699999999999998</v>
      </c>
      <c r="H7" s="76" t="s">
        <v>105</v>
      </c>
      <c r="I7" s="74">
        <v>0.20117601199999999</v>
      </c>
    </row>
    <row r="8" spans="3:10" x14ac:dyDescent="0.2">
      <c r="C8" s="76" t="s">
        <v>112</v>
      </c>
      <c r="D8" s="74">
        <v>0.14499999999999999</v>
      </c>
      <c r="H8" s="76" t="s">
        <v>25</v>
      </c>
      <c r="I8" s="74">
        <v>0.183827461</v>
      </c>
    </row>
    <row r="9" spans="3:10" x14ac:dyDescent="0.2">
      <c r="C9" s="76" t="s">
        <v>113</v>
      </c>
      <c r="D9" s="74">
        <v>0.55900000000000005</v>
      </c>
      <c r="H9" s="76" t="s">
        <v>106</v>
      </c>
      <c r="I9" s="74">
        <v>0.26461125400000002</v>
      </c>
    </row>
    <row r="10" spans="3:10" x14ac:dyDescent="0.2">
      <c r="C10" s="76" t="s">
        <v>111</v>
      </c>
      <c r="D10" s="74">
        <v>0.20399999999999999</v>
      </c>
      <c r="H10" s="76" t="s">
        <v>107</v>
      </c>
      <c r="I10" s="74">
        <v>0.22426238900000001</v>
      </c>
    </row>
    <row r="11" spans="3:10" x14ac:dyDescent="0.2">
      <c r="H11" s="76"/>
      <c r="I11" s="74"/>
      <c r="J11" s="74"/>
    </row>
    <row r="12" spans="3:10" x14ac:dyDescent="0.2">
      <c r="C12" s="76" t="s">
        <v>115</v>
      </c>
      <c r="D12" s="74"/>
      <c r="E12" s="74">
        <v>0.215</v>
      </c>
      <c r="H12" s="76" t="s">
        <v>30</v>
      </c>
      <c r="I12" s="74"/>
      <c r="J12" s="74">
        <v>1.8519345E-2</v>
      </c>
    </row>
    <row r="13" spans="3:10" x14ac:dyDescent="0.2">
      <c r="C13" s="76" t="s">
        <v>114</v>
      </c>
      <c r="D13" s="74"/>
      <c r="E13" s="74">
        <v>0.22800000000000001</v>
      </c>
      <c r="H13" s="76" t="s">
        <v>28</v>
      </c>
      <c r="I13" s="74"/>
      <c r="J13" s="74">
        <v>5.8043985999999999E-2</v>
      </c>
    </row>
    <row r="14" spans="3:10" x14ac:dyDescent="0.2">
      <c r="C14" s="76" t="s">
        <v>116</v>
      </c>
      <c r="D14" s="74"/>
      <c r="E14" s="74">
        <v>0.29399999999999998</v>
      </c>
      <c r="H14" s="76" t="s">
        <v>29</v>
      </c>
      <c r="I14" s="74"/>
      <c r="J14" s="74">
        <v>5.3302910000000002E-2</v>
      </c>
    </row>
    <row r="15" spans="3:10" x14ac:dyDescent="0.2">
      <c r="C15" s="76" t="s">
        <v>118</v>
      </c>
      <c r="D15" s="74"/>
      <c r="E15" s="74">
        <v>0.22</v>
      </c>
      <c r="H15" s="76" t="s">
        <v>31</v>
      </c>
      <c r="I15" s="74"/>
      <c r="J15" s="74">
        <v>1.4721605E-2</v>
      </c>
    </row>
    <row r="16" spans="3:10" x14ac:dyDescent="0.2">
      <c r="C16" s="76" t="s">
        <v>119</v>
      </c>
      <c r="D16" s="74"/>
      <c r="E16" s="74">
        <v>0.23699999999999999</v>
      </c>
      <c r="H16" s="76" t="s">
        <v>32</v>
      </c>
      <c r="I16" s="74"/>
      <c r="J16" s="74">
        <v>1.8417510000000002E-2</v>
      </c>
    </row>
    <row r="17" spans="3:10" x14ac:dyDescent="0.2">
      <c r="C17" s="76" t="s">
        <v>117</v>
      </c>
      <c r="D17" s="74"/>
      <c r="E17" s="74">
        <v>0.17499999999999999</v>
      </c>
      <c r="H17" s="76" t="s">
        <v>33</v>
      </c>
      <c r="I17" s="74"/>
      <c r="J17" s="74">
        <v>4.0692068999999997E-2</v>
      </c>
    </row>
    <row r="18" spans="3:10" x14ac:dyDescent="0.2">
      <c r="C18" s="76"/>
      <c r="D18" s="74"/>
      <c r="E18" s="7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BR282"/>
  <sheetViews>
    <sheetView topLeftCell="A20" zoomScale="80" zoomScaleNormal="80" workbookViewId="0">
      <selection activeCell="BG45" sqref="BG45"/>
    </sheetView>
  </sheetViews>
  <sheetFormatPr baseColWidth="10" defaultColWidth="13.1640625" defaultRowHeight="15" x14ac:dyDescent="0.2"/>
  <cols>
    <col min="1" max="3" width="13.1640625" style="1"/>
    <col min="4" max="18" width="13.1640625" style="4"/>
    <col min="19" max="34" width="13.1640625" style="1"/>
    <col min="35" max="35" width="13.1640625" style="10"/>
    <col min="36" max="36" width="13.1640625" style="1"/>
    <col min="37" max="37" width="13.1640625" style="10"/>
    <col min="38" max="38" width="13.1640625" style="1"/>
    <col min="39" max="39" width="13.1640625" style="10"/>
    <col min="40" max="40" width="13.1640625" style="1"/>
    <col min="41" max="42" width="13.1640625" style="10"/>
    <col min="43" max="45" width="13.1640625" style="1"/>
    <col min="46" max="46" width="13.1640625" style="10"/>
    <col min="47" max="47" width="13.1640625" style="1"/>
    <col min="48" max="48" width="13.1640625" style="15"/>
    <col min="49" max="50" width="13.1640625" style="1"/>
    <col min="51" max="55" width="13.1640625" style="55"/>
    <col min="56" max="59" width="13.1640625" style="1"/>
    <col min="61" max="69" width="13.1640625" style="1"/>
    <col min="70" max="70" width="17.33203125" style="1" customWidth="1"/>
    <col min="71" max="16384" width="13.1640625" style="1"/>
  </cols>
  <sheetData>
    <row r="1" spans="1:69" x14ac:dyDescent="0.2">
      <c r="N1" s="1"/>
      <c r="T1" s="4" t="s">
        <v>20</v>
      </c>
      <c r="BF1" s="25"/>
      <c r="BG1" s="25"/>
      <c r="BI1" s="25"/>
      <c r="BJ1" s="25"/>
      <c r="BK1" s="25" t="s">
        <v>39</v>
      </c>
      <c r="BL1" s="25"/>
      <c r="BM1" s="25"/>
      <c r="BN1" s="25"/>
      <c r="BO1" s="25"/>
      <c r="BP1" s="25"/>
    </row>
    <row r="2" spans="1:69" x14ac:dyDescent="0.2">
      <c r="AJ2" s="1" t="s">
        <v>21</v>
      </c>
      <c r="BA2" s="52"/>
      <c r="BB2" s="52" t="s">
        <v>87</v>
      </c>
      <c r="BC2" s="52"/>
      <c r="BF2" s="25"/>
      <c r="BG2" s="25"/>
      <c r="BI2" s="25"/>
      <c r="BJ2" s="25"/>
      <c r="BK2" s="25"/>
      <c r="BL2" s="25"/>
      <c r="BM2" s="25"/>
      <c r="BN2" s="25"/>
      <c r="BO2" s="25"/>
      <c r="BP2" s="25"/>
    </row>
    <row r="3" spans="1:69" ht="16" x14ac:dyDescent="0.2">
      <c r="A3" s="1" t="s">
        <v>0</v>
      </c>
      <c r="C3" s="1" t="s">
        <v>1</v>
      </c>
      <c r="D3" s="4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T3" s="4" t="s">
        <v>3</v>
      </c>
      <c r="U3" s="3" t="s">
        <v>4</v>
      </c>
      <c r="V3" s="3" t="s">
        <v>5</v>
      </c>
      <c r="W3" s="3" t="s">
        <v>6</v>
      </c>
      <c r="X3" s="3" t="s">
        <v>7</v>
      </c>
      <c r="Y3" s="3" t="s">
        <v>8</v>
      </c>
      <c r="Z3" s="3" t="s">
        <v>9</v>
      </c>
      <c r="AA3" s="3" t="s">
        <v>10</v>
      </c>
      <c r="AB3" s="3" t="s">
        <v>11</v>
      </c>
      <c r="AC3" s="3" t="s">
        <v>12</v>
      </c>
      <c r="AD3" s="3" t="s">
        <v>13</v>
      </c>
      <c r="AE3" s="3" t="s">
        <v>14</v>
      </c>
      <c r="AF3" s="3" t="s">
        <v>15</v>
      </c>
      <c r="AG3" s="3" t="s">
        <v>16</v>
      </c>
      <c r="AH3" s="3" t="s">
        <v>17</v>
      </c>
      <c r="AJ3" s="4" t="s">
        <v>3</v>
      </c>
      <c r="AK3" s="11" t="s">
        <v>4</v>
      </c>
      <c r="AL3" s="3" t="s">
        <v>5</v>
      </c>
      <c r="AM3" s="11" t="s">
        <v>6</v>
      </c>
      <c r="AN3" s="3" t="s">
        <v>7</v>
      </c>
      <c r="AO3" s="11" t="s">
        <v>8</v>
      </c>
      <c r="AP3" s="11" t="s">
        <v>9</v>
      </c>
      <c r="AQ3" s="3" t="s">
        <v>10</v>
      </c>
      <c r="AR3" s="3" t="s">
        <v>11</v>
      </c>
      <c r="AS3" s="3" t="s">
        <v>12</v>
      </c>
      <c r="AT3" s="11" t="s">
        <v>13</v>
      </c>
      <c r="AU3" s="3" t="s">
        <v>14</v>
      </c>
      <c r="AV3" s="16" t="s">
        <v>15</v>
      </c>
      <c r="AW3" s="3" t="s">
        <v>16</v>
      </c>
      <c r="AX3" s="3" t="s">
        <v>17</v>
      </c>
      <c r="AY3" s="56" t="s">
        <v>4</v>
      </c>
      <c r="AZ3" s="56" t="s">
        <v>6</v>
      </c>
      <c r="BA3" s="56" t="s">
        <v>8</v>
      </c>
      <c r="BB3" s="56" t="s">
        <v>9</v>
      </c>
      <c r="BC3" s="56" t="s">
        <v>13</v>
      </c>
      <c r="BD3" s="3"/>
      <c r="BE3" s="3"/>
      <c r="BF3" s="25" t="s">
        <v>40</v>
      </c>
      <c r="BG3" s="27" t="s">
        <v>4</v>
      </c>
      <c r="BI3" s="27" t="s">
        <v>6</v>
      </c>
      <c r="BJ3" s="27" t="s">
        <v>8</v>
      </c>
      <c r="BK3" s="27" t="s">
        <v>9</v>
      </c>
      <c r="BL3" s="27" t="s">
        <v>13</v>
      </c>
      <c r="BM3" s="28"/>
      <c r="BN3" s="28"/>
      <c r="BO3" s="28"/>
    </row>
    <row r="4" spans="1:69" x14ac:dyDescent="0.2">
      <c r="A4" t="s">
        <v>37</v>
      </c>
      <c r="B4" s="1" t="s">
        <v>3</v>
      </c>
      <c r="C4" s="20">
        <v>502000</v>
      </c>
      <c r="D4" s="4">
        <f>C4/$C4*100</f>
        <v>100</v>
      </c>
      <c r="E4" s="4">
        <f>C5/$C4*100</f>
        <v>48.207171314741039</v>
      </c>
      <c r="F4" s="4">
        <f>C6/$C4*100</f>
        <v>11.175298804780876</v>
      </c>
      <c r="G4" s="4">
        <f>C7/$C4*100</f>
        <v>11.633466135458168</v>
      </c>
      <c r="H4" s="4">
        <f>C8/$C4*100</f>
        <v>5.7569721115537851</v>
      </c>
      <c r="I4" s="4">
        <f>C9/$C4*100</f>
        <v>1.6215139442231075</v>
      </c>
      <c r="J4" s="4">
        <f>C10/$C4*100</f>
        <v>2.0916334661354581</v>
      </c>
      <c r="K4" s="4">
        <f>C11/$C4*100</f>
        <v>1.2290836653386454</v>
      </c>
      <c r="L4" s="4">
        <f>C12/$C4*100</f>
        <v>0.48007968127490042</v>
      </c>
      <c r="M4" s="4">
        <f>C13/$C4*100</f>
        <v>0</v>
      </c>
      <c r="N4" s="4">
        <f>C14/$C4*100</f>
        <v>0.17808764940239044</v>
      </c>
      <c r="O4" s="4">
        <f>C15/$C4*100</f>
        <v>0</v>
      </c>
      <c r="P4" s="4">
        <f>C16/$C4*100</f>
        <v>0.38247011952191234</v>
      </c>
      <c r="Q4" s="4">
        <f>C17/$C4*100</f>
        <v>0</v>
      </c>
      <c r="R4" s="4">
        <f>C18/$C4*100</f>
        <v>0</v>
      </c>
      <c r="T4" s="1">
        <f t="array" ref="T4:AH4">MMULT(D4:R4,Q9_matrix)</f>
        <v>1</v>
      </c>
      <c r="U4" s="1">
        <v>4.8685151432057983E-3</v>
      </c>
      <c r="V4" s="1">
        <v>5.1678578107111628E-4</v>
      </c>
      <c r="W4" s="1">
        <v>3.1394624489484574E-3</v>
      </c>
      <c r="X4" s="1">
        <v>1.8517949366176345E-3</v>
      </c>
      <c r="Y4" s="1">
        <v>-7.2461753004762069E-4</v>
      </c>
      <c r="Z4" s="1">
        <v>1.2397980039570919E-3</v>
      </c>
      <c r="AA4" s="1">
        <v>-1.128084943385347E-3</v>
      </c>
      <c r="AB4" s="1">
        <v>-4.7737418632210534E-4</v>
      </c>
      <c r="AC4" s="1">
        <v>-5.6114594336628427E-5</v>
      </c>
      <c r="AD4" s="1">
        <v>3.7232996876087774E-4</v>
      </c>
      <c r="AE4" s="1">
        <v>-5.6633299481575789E-4</v>
      </c>
      <c r="AF4" s="1">
        <v>1.5545296433656566E-3</v>
      </c>
      <c r="AG4" s="1">
        <v>-7.1868144126550015E-4</v>
      </c>
      <c r="AH4" s="1">
        <v>2.2926258682020591E-4</v>
      </c>
      <c r="AI4" s="10" t="s">
        <v>2</v>
      </c>
      <c r="AJ4" s="6">
        <f>T4/SUM($T4:$AH4)*100</f>
        <v>98.99997425066627</v>
      </c>
      <c r="AK4" s="12">
        <f>U4/SUM($T4:$AH4)*100</f>
        <v>0.48198287381635274</v>
      </c>
      <c r="AL4" s="6">
        <f>V4/SUM($T4:$AH4)*100</f>
        <v>5.116177901915097E-2</v>
      </c>
      <c r="AM4" s="12">
        <f t="shared" ref="AM4:AX4" si="0">W4/SUM($T4:$AH4)*100</f>
        <v>0.31080670160683094</v>
      </c>
      <c r="AN4" s="6">
        <f t="shared" si="0"/>
        <v>0.18332765104265999</v>
      </c>
      <c r="AO4" s="12">
        <f t="shared" si="0"/>
        <v>-7.173711681629584E-2</v>
      </c>
      <c r="AP4" s="12">
        <f t="shared" si="0"/>
        <v>0.12273997046777951</v>
      </c>
      <c r="AQ4" s="6">
        <f t="shared" si="0"/>
        <v>-0.11168038034771366</v>
      </c>
      <c r="AR4" s="6">
        <f t="shared" si="0"/>
        <v>-4.7260032153821185E-2</v>
      </c>
      <c r="AS4" s="6">
        <f t="shared" si="0"/>
        <v>-5.5553433944127975E-3</v>
      </c>
      <c r="AT4" s="12">
        <f t="shared" si="0"/>
        <v>3.6860657320078268E-2</v>
      </c>
      <c r="AU4" s="6">
        <f t="shared" si="0"/>
        <v>-5.6066951904062738E-2</v>
      </c>
      <c r="AV4" s="17">
        <f t="shared" si="0"/>
        <v>0.15389839466509742</v>
      </c>
      <c r="AW4" s="6">
        <f t="shared" si="0"/>
        <v>-7.1149444179716234E-2</v>
      </c>
      <c r="AX4" s="6">
        <f t="shared" si="0"/>
        <v>2.2696990191841526E-2</v>
      </c>
      <c r="AY4" s="57"/>
      <c r="AZ4" s="57"/>
      <c r="BA4" s="57"/>
      <c r="BB4" s="57"/>
      <c r="BC4" s="57"/>
      <c r="BD4" s="6"/>
      <c r="BE4" s="6"/>
      <c r="BF4" s="25" t="s">
        <v>35</v>
      </c>
      <c r="BG4" s="32">
        <f>AVERAGE(AY34,AY49,AY64,AY79,AY94,AY109)</f>
        <v>1.3199677789981434</v>
      </c>
      <c r="BI4" s="32">
        <f>AVERAGE(AZ34,AZ49,AZ64,AZ79,AZ94,AZ109)</f>
        <v>1.4684176361326362</v>
      </c>
      <c r="BJ4" s="32">
        <f>AVERAGE(BA34,BA49,BA64,BA79,BA94,BA109)</f>
        <v>0.14330272223078988</v>
      </c>
      <c r="BK4" s="32">
        <f>AVERAGE(BB34,BB49,BB64,BB79,BB94,BB109)</f>
        <v>0.75416336523684302</v>
      </c>
      <c r="BL4" s="32">
        <f>AVERAGE(BC34,BC49,BC64,BC79,BC94,BC109)</f>
        <v>0.56097502947479472</v>
      </c>
      <c r="BM4" s="26"/>
      <c r="BN4" s="26"/>
      <c r="BO4" s="26"/>
    </row>
    <row r="5" spans="1:69" x14ac:dyDescent="0.2">
      <c r="A5" t="s">
        <v>37</v>
      </c>
      <c r="B5" s="1" t="s">
        <v>4</v>
      </c>
      <c r="C5" s="20">
        <v>242000</v>
      </c>
      <c r="BF5" s="25" t="s">
        <v>36</v>
      </c>
      <c r="BG5" s="32">
        <f>AVERAGE(AY124,AY139,AY154,AY169,AY184,AY199)</f>
        <v>0.18390887709663759</v>
      </c>
      <c r="BI5" s="32">
        <f>AVERAGE(AZ124,AZ139,AZ154,AZ169,AZ184,AZ199)</f>
        <v>0.35700642414594386</v>
      </c>
      <c r="BJ5" s="32">
        <f>AVERAGE(BA124,BA139,BA154,BA169,BA184,BA199)</f>
        <v>1.2159545280936592E-2</v>
      </c>
      <c r="BK5" s="32">
        <f>AVERAGE(BB124,BB139,BB154,BB169,BB184,BB199)</f>
        <v>0.23274194565628448</v>
      </c>
      <c r="BL5" s="32">
        <f>AVERAGE(BC124,BC139,BC154,BC169,BC184,BC199)</f>
        <v>0.1508599154024157</v>
      </c>
      <c r="BM5" s="26"/>
      <c r="BN5" s="26"/>
      <c r="BO5" s="26"/>
    </row>
    <row r="6" spans="1:69" x14ac:dyDescent="0.2">
      <c r="A6" t="s">
        <v>37</v>
      </c>
      <c r="B6" s="1" t="s">
        <v>5</v>
      </c>
      <c r="C6" s="20">
        <v>56100</v>
      </c>
      <c r="D6" s="7"/>
      <c r="BF6" s="25"/>
      <c r="BG6" s="25"/>
      <c r="BI6" s="25"/>
      <c r="BJ6" s="25"/>
      <c r="BK6" s="25"/>
      <c r="BL6" s="25"/>
      <c r="BM6" s="25"/>
      <c r="BN6" s="25"/>
      <c r="BO6" s="25"/>
    </row>
    <row r="7" spans="1:69" x14ac:dyDescent="0.2">
      <c r="A7" t="s">
        <v>37</v>
      </c>
      <c r="B7" s="1" t="s">
        <v>6</v>
      </c>
      <c r="C7" s="20">
        <v>58400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BF7" s="25"/>
      <c r="BG7" s="25"/>
      <c r="BI7" s="25"/>
      <c r="BJ7" s="25"/>
      <c r="BK7" s="25"/>
      <c r="BL7" s="25"/>
      <c r="BM7" s="25"/>
      <c r="BN7" s="25"/>
      <c r="BO7" s="25"/>
    </row>
    <row r="8" spans="1:69" x14ac:dyDescent="0.2">
      <c r="A8" t="s">
        <v>37</v>
      </c>
      <c r="B8" s="1" t="s">
        <v>7</v>
      </c>
      <c r="C8" s="20">
        <v>28900</v>
      </c>
      <c r="BF8" s="25"/>
      <c r="BG8" s="25"/>
      <c r="BI8" s="25"/>
      <c r="BJ8" s="25"/>
      <c r="BK8" s="25"/>
      <c r="BL8" s="25"/>
      <c r="BM8" s="25"/>
      <c r="BN8" s="25"/>
      <c r="BO8" s="25"/>
    </row>
    <row r="9" spans="1:69" x14ac:dyDescent="0.2">
      <c r="A9" t="s">
        <v>37</v>
      </c>
      <c r="B9" s="1" t="s">
        <v>8</v>
      </c>
      <c r="C9" s="20">
        <v>8140</v>
      </c>
      <c r="BF9" s="25"/>
      <c r="BG9" s="25"/>
      <c r="BI9" s="25"/>
      <c r="BJ9" s="25"/>
      <c r="BK9" s="25"/>
      <c r="BL9" s="25"/>
      <c r="BM9" s="25"/>
      <c r="BN9" s="25"/>
      <c r="BO9" s="25"/>
    </row>
    <row r="10" spans="1:69" x14ac:dyDescent="0.2">
      <c r="A10" t="s">
        <v>37</v>
      </c>
      <c r="B10" s="1" t="s">
        <v>9</v>
      </c>
      <c r="C10" s="20">
        <v>10500</v>
      </c>
      <c r="BF10" s="25"/>
      <c r="BG10" s="25"/>
      <c r="BI10" s="25"/>
      <c r="BJ10" s="25"/>
      <c r="BK10" s="25"/>
      <c r="BL10" s="25"/>
      <c r="BM10" s="25"/>
      <c r="BN10" s="25"/>
      <c r="BO10" s="25"/>
    </row>
    <row r="11" spans="1:69" x14ac:dyDescent="0.2">
      <c r="A11" t="s">
        <v>37</v>
      </c>
      <c r="B11" s="1" t="s">
        <v>10</v>
      </c>
      <c r="C11" s="20">
        <v>6170</v>
      </c>
      <c r="BF11" s="25" t="s">
        <v>35</v>
      </c>
      <c r="BG11" s="26">
        <f>STDEV(AY34,AY49,AY64,AY79,AY94,AY109)/SQRT(6)</f>
        <v>0.27338099192315402</v>
      </c>
      <c r="BI11" s="26">
        <f>STDEV(AZ34,AZ49,AZ64,AZ79,AZ94,AZ109)/SQRT(6)</f>
        <v>0.13358315209726551</v>
      </c>
      <c r="BJ11" s="26">
        <f>STDEV(BA34,BA49,BA64,BA79,BA94,BA109)/SQRT(6)</f>
        <v>1.684807008235056E-2</v>
      </c>
      <c r="BK11" s="26">
        <f>STDEV(BB34,BB49,BB64,BB79,BB94,BB109)/SQRT(6)</f>
        <v>6.1875766770099087E-2</v>
      </c>
      <c r="BL11" s="26">
        <f>STDEV(BC34,BC49,BC64,BC79,BC94,BC109)/SQRT(6)</f>
        <v>4.5341158376559061E-2</v>
      </c>
      <c r="BM11" s="26"/>
      <c r="BN11" s="26"/>
      <c r="BO11" s="26"/>
    </row>
    <row r="12" spans="1:69" x14ac:dyDescent="0.2">
      <c r="A12" t="s">
        <v>37</v>
      </c>
      <c r="B12" s="1" t="s">
        <v>11</v>
      </c>
      <c r="C12" s="20">
        <v>2410</v>
      </c>
      <c r="BF12" s="25" t="s">
        <v>36</v>
      </c>
      <c r="BG12" s="26">
        <f>STDEV(AY124,AY139,AY154,AY169,AY184,AY199)/SQRT(6)</f>
        <v>9.250434300625196E-2</v>
      </c>
      <c r="BI12" s="26">
        <f>STDEV(AZ124,AZ139,AZ154,AZ169,AZ184,AZ199)/SQRT(6)</f>
        <v>6.8158607999370707E-2</v>
      </c>
      <c r="BJ12" s="26">
        <f>STDEV(BA124,BA139,BA154,BA169,BA184,BA199)/SQRT(6)</f>
        <v>6.5091378336392712E-3</v>
      </c>
      <c r="BK12" s="26">
        <f>STDEV(BB124,BB139,BB154,BB169,BB184,BB199)/SQRT(6)</f>
        <v>3.0693377951030245E-2</v>
      </c>
      <c r="BL12" s="26">
        <f>STDEV(BC124,BC139,BC154,BC169,BC184,BC199)/SQRT(6)</f>
        <v>4.9353045583762765E-2</v>
      </c>
      <c r="BM12" s="26"/>
      <c r="BN12" s="26"/>
      <c r="BO12" s="26"/>
    </row>
    <row r="13" spans="1:69" x14ac:dyDescent="0.2">
      <c r="A13" t="s">
        <v>37</v>
      </c>
      <c r="B13" s="1" t="s">
        <v>12</v>
      </c>
      <c r="C13" s="20">
        <v>0</v>
      </c>
    </row>
    <row r="14" spans="1:69" x14ac:dyDescent="0.2">
      <c r="A14" t="s">
        <v>37</v>
      </c>
      <c r="B14" s="1" t="s">
        <v>13</v>
      </c>
      <c r="C14" s="20">
        <v>894</v>
      </c>
    </row>
    <row r="15" spans="1:69" x14ac:dyDescent="0.2">
      <c r="A15" t="s">
        <v>37</v>
      </c>
      <c r="B15" s="1" t="s">
        <v>14</v>
      </c>
      <c r="C15" s="20">
        <v>0</v>
      </c>
      <c r="BQ15" s="1" t="s">
        <v>124</v>
      </c>
    </row>
    <row r="16" spans="1:69" x14ac:dyDescent="0.2">
      <c r="A16" t="s">
        <v>37</v>
      </c>
      <c r="B16" s="1" t="s">
        <v>15</v>
      </c>
      <c r="C16" s="20">
        <v>1920</v>
      </c>
      <c r="BF16" s="1" t="s">
        <v>91</v>
      </c>
      <c r="BG16" s="4" t="str">
        <f>AK3</f>
        <v>M1_T</v>
      </c>
      <c r="BH16" s="4" t="str">
        <f>AL3</f>
        <v>M1_H</v>
      </c>
      <c r="BI16" s="4" t="str">
        <f t="shared" ref="BI16:BM16" si="1">AM3</f>
        <v>M2_TT</v>
      </c>
      <c r="BJ16" s="4" t="str">
        <f t="shared" si="1"/>
        <v>M2_TH</v>
      </c>
      <c r="BK16" s="4" t="str">
        <f t="shared" si="1"/>
        <v>M2_HH</v>
      </c>
      <c r="BL16" s="4" t="str">
        <f t="shared" si="1"/>
        <v>M3_TTT</v>
      </c>
      <c r="BM16" s="4" t="str">
        <f t="shared" si="1"/>
        <v>M3_TTH</v>
      </c>
      <c r="BN16" s="4" t="str">
        <f t="shared" ref="BN16" si="2">AR3</f>
        <v>M3_THH</v>
      </c>
      <c r="BO16" s="4" t="str">
        <f t="shared" ref="BO16" si="3">AS3</f>
        <v>M3_HHH</v>
      </c>
      <c r="BP16" s="4" t="str">
        <f t="shared" ref="BP16" si="4">AT3</f>
        <v>M4_TTTT</v>
      </c>
      <c r="BQ16" s="1" t="s">
        <v>123</v>
      </c>
    </row>
    <row r="17" spans="1:70" x14ac:dyDescent="0.2">
      <c r="A17" t="s">
        <v>38</v>
      </c>
      <c r="B17" s="1" t="s">
        <v>16</v>
      </c>
      <c r="C17" s="20">
        <v>0</v>
      </c>
      <c r="BF17" s="1" t="s">
        <v>88</v>
      </c>
      <c r="BG17" s="4">
        <f>AK34</f>
        <v>8.1128152266385776</v>
      </c>
      <c r="BH17" s="4">
        <f>AL34</f>
        <v>-2.2057683094870071</v>
      </c>
      <c r="BI17" s="4">
        <f t="shared" ref="BI17:BM17" si="5">AM34</f>
        <v>5.3659675782340637</v>
      </c>
      <c r="BJ17" s="4">
        <f t="shared" si="5"/>
        <v>-2.3752086170438806</v>
      </c>
      <c r="BK17" s="4">
        <f t="shared" si="5"/>
        <v>0.53199340358260605</v>
      </c>
      <c r="BL17" s="4">
        <f t="shared" si="5"/>
        <v>1.9447733543305712</v>
      </c>
      <c r="BM17" s="4">
        <f t="shared" si="5"/>
        <v>1.7124592401301451E-2</v>
      </c>
      <c r="BN17" s="4">
        <f t="shared" ref="BN17" si="6">AR34</f>
        <v>0.1420771672030533</v>
      </c>
      <c r="BO17" s="4">
        <f t="shared" ref="BO17" si="7">AS34</f>
        <v>-0.33865397321161944</v>
      </c>
      <c r="BP17" s="4">
        <f t="shared" ref="BP17" si="8">AT34</f>
        <v>1.5793161749534306</v>
      </c>
      <c r="BQ17" s="1">
        <f t="shared" ref="BQ17:BQ22" si="9">BG17+2*BI17+3*BL17+4*BP17</f>
        <v>30.996335145912145</v>
      </c>
    </row>
    <row r="18" spans="1:70" x14ac:dyDescent="0.2">
      <c r="A18" t="s">
        <v>38</v>
      </c>
      <c r="B18" s="1" t="s">
        <v>17</v>
      </c>
      <c r="C18" s="20">
        <v>0</v>
      </c>
      <c r="BF18" s="1" t="s">
        <v>88</v>
      </c>
      <c r="BG18" s="4">
        <f>AK49</f>
        <v>5.8318641266976012</v>
      </c>
      <c r="BH18" s="4">
        <f>AL49</f>
        <v>-2.2331723849952456</v>
      </c>
      <c r="BI18" s="4">
        <f t="shared" ref="BI18:BM18" si="10">AM49</f>
        <v>6.8460144903560298</v>
      </c>
      <c r="BJ18" s="4">
        <f t="shared" si="10"/>
        <v>-2.7846326477637748</v>
      </c>
      <c r="BK18" s="4">
        <f t="shared" si="10"/>
        <v>0.7557912475645383</v>
      </c>
      <c r="BL18" s="4">
        <f t="shared" si="10"/>
        <v>3.1950217302029795</v>
      </c>
      <c r="BM18" s="4">
        <f t="shared" si="10"/>
        <v>-0.5962498012930606</v>
      </c>
      <c r="BN18" s="4">
        <f t="shared" ref="BN18" si="11">AR49</f>
        <v>0.1685924410103555</v>
      </c>
      <c r="BO18" s="4">
        <f t="shared" ref="BO18" si="12">AS49</f>
        <v>-0.39915111213054039</v>
      </c>
      <c r="BP18" s="4">
        <f t="shared" ref="BP18" si="13">AT49</f>
        <v>2.1661435523306167</v>
      </c>
      <c r="BQ18" s="1">
        <f t="shared" si="9"/>
        <v>37.773532507341066</v>
      </c>
    </row>
    <row r="19" spans="1:70" x14ac:dyDescent="0.2">
      <c r="A19" t="s">
        <v>38</v>
      </c>
      <c r="B19" s="1" t="s">
        <v>3</v>
      </c>
      <c r="C19" s="20">
        <v>741000</v>
      </c>
      <c r="D19" s="4">
        <f>C19/$C19*100</f>
        <v>100</v>
      </c>
      <c r="E19" s="4">
        <f>C20/$C19*100</f>
        <v>47.233468286099864</v>
      </c>
      <c r="F19" s="4">
        <f>C21/$C19*100</f>
        <v>10.607287449392713</v>
      </c>
      <c r="G19" s="4">
        <f>C22/$C19*100</f>
        <v>10.850202429149798</v>
      </c>
      <c r="H19" s="4">
        <f>C23/$C19*100</f>
        <v>4.9662618083670713</v>
      </c>
      <c r="I19" s="4">
        <f>C24/$C19*100</f>
        <v>1.4574898785425101</v>
      </c>
      <c r="J19" s="4">
        <f>C25/$C19*100</f>
        <v>1.7813765182186234</v>
      </c>
      <c r="K19" s="4">
        <f>C26/$C19*100</f>
        <v>1.2564102564102564</v>
      </c>
      <c r="L19" s="4">
        <f>C27/$C19*100</f>
        <v>0.62887989203778671</v>
      </c>
      <c r="M19" s="4">
        <f>C28/$C19*100</f>
        <v>3.6707152496626184E-2</v>
      </c>
      <c r="N19" s="4">
        <f>C29/$C19*100</f>
        <v>0.11794871794871796</v>
      </c>
      <c r="O19" s="4">
        <f>C30/$C19*100</f>
        <v>9.1228070175438589E-2</v>
      </c>
      <c r="P19" s="4">
        <f>C31/$C19*100</f>
        <v>0.12159244264507423</v>
      </c>
      <c r="Q19" s="4">
        <f>C32/$C19*100</f>
        <v>0</v>
      </c>
      <c r="R19" s="4">
        <f>C33/$C19*100</f>
        <v>0</v>
      </c>
      <c r="T19" s="1">
        <f t="array" ref="T19:AH19">MMULT(D19:R19,Q9_matrix)</f>
        <v>1</v>
      </c>
      <c r="U19" s="1">
        <v>-4.8685151432059648E-3</v>
      </c>
      <c r="V19" s="1">
        <v>-5.1678578107104689E-4</v>
      </c>
      <c r="W19" s="1">
        <v>-3.1394624489484851E-3</v>
      </c>
      <c r="X19" s="1">
        <v>-1.8517949366175998E-3</v>
      </c>
      <c r="Y19" s="1">
        <v>7.2461753004761202E-4</v>
      </c>
      <c r="Z19" s="1">
        <v>-1.2397980039570919E-3</v>
      </c>
      <c r="AA19" s="1">
        <v>1.1280849433853435E-3</v>
      </c>
      <c r="AB19" s="1">
        <v>4.7737418632210447E-4</v>
      </c>
      <c r="AC19" s="1">
        <v>5.6114594336627939E-5</v>
      </c>
      <c r="AD19" s="1">
        <v>-3.7232996876087796E-4</v>
      </c>
      <c r="AE19" s="1">
        <v>5.6633299481575756E-4</v>
      </c>
      <c r="AF19" s="1">
        <v>-1.5545296433656563E-3</v>
      </c>
      <c r="AG19" s="1">
        <v>7.1868144126550155E-4</v>
      </c>
      <c r="AH19" s="1">
        <v>-2.2926258682020608E-4</v>
      </c>
      <c r="AI19" s="10" t="s">
        <v>2</v>
      </c>
      <c r="AJ19" s="6">
        <f>T19/SUM($T19:$AH19)*100</f>
        <v>101.02043497433083</v>
      </c>
      <c r="AK19" s="12">
        <f>U19/SUM($T19:$AH19)*100</f>
        <v>-0.49181951744578301</v>
      </c>
      <c r="AL19" s="6">
        <f>V19/SUM($T19:$AH19)*100</f>
        <v>-5.2205924392346448E-2</v>
      </c>
      <c r="AM19" s="12">
        <f t="shared" ref="AM19:AX19" si="14">W19/SUM($T19:$AH19)*100</f>
        <v>-0.31714986217835384</v>
      </c>
      <c r="AN19" s="6">
        <f t="shared" si="14"/>
        <v>-0.18706912998037328</v>
      </c>
      <c r="AO19" s="12">
        <f t="shared" si="14"/>
        <v>7.3201178075434997E-2</v>
      </c>
      <c r="AP19" s="12">
        <f t="shared" si="14"/>
        <v>-0.12524493364005254</v>
      </c>
      <c r="AQ19" s="6">
        <f t="shared" si="14"/>
        <v>0.11395963166878073</v>
      </c>
      <c r="AR19" s="6">
        <f t="shared" si="14"/>
        <v>4.8224547947776239E-2</v>
      </c>
      <c r="AS19" s="6">
        <f t="shared" si="14"/>
        <v>5.6687207282942751E-3</v>
      </c>
      <c r="AT19" s="12">
        <f t="shared" si="14"/>
        <v>-3.7612935398202894E-2</v>
      </c>
      <c r="AU19" s="6">
        <f t="shared" si="14"/>
        <v>5.7211205476603272E-2</v>
      </c>
      <c r="AV19" s="17">
        <f t="shared" si="14"/>
        <v>-0.15703926075328994</v>
      </c>
      <c r="AW19" s="6">
        <f t="shared" si="14"/>
        <v>7.2601511804619948E-2</v>
      </c>
      <c r="AX19" s="6">
        <f t="shared" si="14"/>
        <v>-2.31602062439175E-2</v>
      </c>
      <c r="AY19" s="57"/>
      <c r="AZ19" s="57"/>
      <c r="BA19" s="57"/>
      <c r="BB19" s="57"/>
      <c r="BC19" s="57"/>
      <c r="BD19" s="6"/>
      <c r="BE19" s="6"/>
      <c r="BF19" s="1" t="s">
        <v>88</v>
      </c>
      <c r="BG19" s="4">
        <f>AK64</f>
        <v>5.6962931803312227</v>
      </c>
      <c r="BH19" s="4">
        <f>AL64</f>
        <v>-1.7970340771843181</v>
      </c>
      <c r="BI19" s="4">
        <f t="shared" ref="BI19:BM19" si="15">AM64</f>
        <v>6.2422352797420055</v>
      </c>
      <c r="BJ19" s="4">
        <f t="shared" si="15"/>
        <v>-2.1814650693486497</v>
      </c>
      <c r="BK19" s="4">
        <f t="shared" si="15"/>
        <v>0.44640044883519392</v>
      </c>
      <c r="BL19" s="4">
        <f t="shared" si="15"/>
        <v>3.8505796989342063</v>
      </c>
      <c r="BM19" s="4">
        <f t="shared" si="15"/>
        <v>-1.0311573480115652</v>
      </c>
      <c r="BN19" s="4">
        <f t="shared" ref="BN19" si="16">AR64</f>
        <v>0.12728242769432721</v>
      </c>
      <c r="BO19" s="4">
        <f t="shared" ref="BO19" si="17">AS64</f>
        <v>-0.41577548950013243</v>
      </c>
      <c r="BP19" s="4">
        <f t="shared" ref="BP19" si="18">AT64</f>
        <v>2.9050232016784423</v>
      </c>
      <c r="BQ19" s="1">
        <f t="shared" si="9"/>
        <v>41.352595643331625</v>
      </c>
    </row>
    <row r="20" spans="1:70" x14ac:dyDescent="0.2">
      <c r="A20" t="s">
        <v>38</v>
      </c>
      <c r="B20" s="1" t="s">
        <v>4</v>
      </c>
      <c r="C20" s="20">
        <v>350000</v>
      </c>
      <c r="BF20" s="1" t="s">
        <v>88</v>
      </c>
      <c r="BG20" s="4">
        <f>AK79</f>
        <v>1.8887018251918612</v>
      </c>
      <c r="BH20" s="4">
        <f>AL79</f>
        <v>-0.22084126051045405</v>
      </c>
      <c r="BI20" s="4">
        <f t="shared" ref="BI20:BM20" si="19">AM79</f>
        <v>4.8259747393123167</v>
      </c>
      <c r="BJ20" s="4">
        <f t="shared" si="19"/>
        <v>-1.4948408003409348</v>
      </c>
      <c r="BK20" s="4">
        <f t="shared" si="19"/>
        <v>0.38642986765705978</v>
      </c>
      <c r="BL20" s="4">
        <f t="shared" si="19"/>
        <v>2.3329021313313247</v>
      </c>
      <c r="BM20" s="4">
        <f t="shared" si="19"/>
        <v>-7.1680137043691847E-2</v>
      </c>
      <c r="BN20" s="4">
        <f t="shared" ref="BN20" si="20">AR79</f>
        <v>8.4245229203720018E-2</v>
      </c>
      <c r="BO20" s="4">
        <f t="shared" ref="BO20" si="21">AS79</f>
        <v>-0.31581265694347965</v>
      </c>
      <c r="BP20" s="4">
        <f t="shared" ref="BP20" si="22">AT79</f>
        <v>2.0808920177640862</v>
      </c>
      <c r="BQ20" s="1">
        <f t="shared" si="9"/>
        <v>26.862925768866809</v>
      </c>
    </row>
    <row r="21" spans="1:70" x14ac:dyDescent="0.2">
      <c r="A21" t="s">
        <v>38</v>
      </c>
      <c r="B21" s="1" t="s">
        <v>5</v>
      </c>
      <c r="C21" s="20">
        <v>78600</v>
      </c>
      <c r="BF21" s="1" t="s">
        <v>88</v>
      </c>
      <c r="BG21" s="4">
        <f>AK94</f>
        <v>3.1912858386997098</v>
      </c>
      <c r="BH21" s="4">
        <f>AL94</f>
        <v>-1.1179327025456811</v>
      </c>
      <c r="BI21" s="4">
        <f t="shared" ref="BI21:BM21" si="23">AM94</f>
        <v>5.2637808308632676</v>
      </c>
      <c r="BJ21" s="4">
        <f t="shared" si="23"/>
        <v>-1.9234920942530938</v>
      </c>
      <c r="BK21" s="4">
        <f t="shared" si="23"/>
        <v>0.48956674022588609</v>
      </c>
      <c r="BL21" s="4">
        <f t="shared" si="23"/>
        <v>2.7097864839350714</v>
      </c>
      <c r="BM21" s="4">
        <f t="shared" si="23"/>
        <v>6.6765630884169619E-2</v>
      </c>
      <c r="BN21" s="4">
        <f t="shared" ref="BN21" si="24">AR94</f>
        <v>-6.1760592745943782E-2</v>
      </c>
      <c r="BO21" s="4">
        <f t="shared" ref="BO21" si="25">AS94</f>
        <v>-0.30497476224750919</v>
      </c>
      <c r="BP21" s="4">
        <f t="shared" ref="BP21" si="26">AT94</f>
        <v>2.1811531407642</v>
      </c>
      <c r="BQ21" s="1">
        <f t="shared" si="9"/>
        <v>30.572819515288259</v>
      </c>
    </row>
    <row r="22" spans="1:70" x14ac:dyDescent="0.2">
      <c r="A22" t="s">
        <v>38</v>
      </c>
      <c r="B22" s="1" t="s">
        <v>6</v>
      </c>
      <c r="C22" s="20">
        <v>80400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BF22" s="1" t="s">
        <v>88</v>
      </c>
      <c r="BG22" s="4">
        <f>AK109</f>
        <v>3.9617493782400426</v>
      </c>
      <c r="BH22" s="4">
        <f>AL109</f>
        <v>-1.3278107020234182</v>
      </c>
      <c r="BI22" s="4">
        <f t="shared" ref="BI22:BM22" si="27">AM109</f>
        <v>3.6970575238536418</v>
      </c>
      <c r="BJ22" s="4">
        <f t="shared" si="27"/>
        <v>-1.7267659718794748</v>
      </c>
      <c r="BK22" s="4">
        <f t="shared" si="27"/>
        <v>0.51482462633228288</v>
      </c>
      <c r="BL22" s="4">
        <f t="shared" si="27"/>
        <v>2.690295636369568</v>
      </c>
      <c r="BM22" s="4">
        <f t="shared" si="27"/>
        <v>-0.31593719824157968</v>
      </c>
      <c r="BN22" s="4">
        <f t="shared" ref="BN22" si="28">AR109</f>
        <v>-2.2406918584902966E-3</v>
      </c>
      <c r="BO22" s="4">
        <f t="shared" ref="BO22" si="29">AS109</f>
        <v>-0.20788920767887595</v>
      </c>
      <c r="BP22" s="4">
        <f t="shared" ref="BP22" si="30">AT109</f>
        <v>1.5282047133262657</v>
      </c>
      <c r="BQ22" s="1">
        <f t="shared" si="9"/>
        <v>25.539570188361097</v>
      </c>
    </row>
    <row r="23" spans="1:70" x14ac:dyDescent="0.2">
      <c r="A23" t="s">
        <v>38</v>
      </c>
      <c r="B23" s="1" t="s">
        <v>7</v>
      </c>
      <c r="C23" s="20">
        <v>36800</v>
      </c>
      <c r="BH23" s="1"/>
    </row>
    <row r="24" spans="1:70" x14ac:dyDescent="0.2">
      <c r="A24" t="s">
        <v>38</v>
      </c>
      <c r="B24" s="1" t="s">
        <v>8</v>
      </c>
      <c r="C24" s="20">
        <v>10800</v>
      </c>
      <c r="BF24" s="1" t="s">
        <v>89</v>
      </c>
      <c r="BG24" s="4">
        <f>AK124</f>
        <v>1.267627291466616</v>
      </c>
      <c r="BH24" s="4">
        <f>AL124</f>
        <v>-0.6094142015892976</v>
      </c>
      <c r="BI24" s="4">
        <f t="shared" ref="BI24:BM24" si="31">AM124</f>
        <v>0.81802001958637371</v>
      </c>
      <c r="BJ24" s="4">
        <f t="shared" si="31"/>
        <v>-0.79649468425984549</v>
      </c>
      <c r="BK24" s="4">
        <f t="shared" si="31"/>
        <v>0.24079773924255862</v>
      </c>
      <c r="BL24" s="4">
        <f t="shared" si="31"/>
        <v>1.2769931875515954</v>
      </c>
      <c r="BM24" s="4">
        <f t="shared" si="31"/>
        <v>-0.48101070289072129</v>
      </c>
      <c r="BN24" s="4">
        <f t="shared" ref="BN24" si="32">AR124</f>
        <v>-3.1820769995711214E-2</v>
      </c>
      <c r="BO24" s="4">
        <f t="shared" ref="BO24" si="33">AS124</f>
        <v>-0.10990220741473469</v>
      </c>
      <c r="BP24" s="4">
        <f t="shared" ref="BP24" si="34">AT124</f>
        <v>1.1796261073859295</v>
      </c>
      <c r="BQ24" s="1">
        <f t="shared" ref="BQ24:BQ29" si="35">BG24+2*BI24+3*BL24+4*BP24</f>
        <v>11.453151322837869</v>
      </c>
    </row>
    <row r="25" spans="1:70" x14ac:dyDescent="0.2">
      <c r="A25" t="s">
        <v>38</v>
      </c>
      <c r="B25" s="1" t="s">
        <v>9</v>
      </c>
      <c r="C25" s="20">
        <v>13200</v>
      </c>
      <c r="BF25" s="1" t="s">
        <v>89</v>
      </c>
      <c r="BG25" s="4">
        <f>AK139</f>
        <v>-0.94897704434302055</v>
      </c>
      <c r="BH25" s="4">
        <f>AL139</f>
        <v>0.1566992172580276</v>
      </c>
      <c r="BI25" s="4">
        <f t="shared" ref="BI25:BM25" si="36">AM139</f>
        <v>1.8707458655028055</v>
      </c>
      <c r="BJ25" s="4">
        <f t="shared" si="36"/>
        <v>-0.7783081405288661</v>
      </c>
      <c r="BK25" s="4">
        <f t="shared" si="36"/>
        <v>0.12148134837479593</v>
      </c>
      <c r="BL25" s="4">
        <f t="shared" si="36"/>
        <v>1.2885625428085068</v>
      </c>
      <c r="BM25" s="4">
        <f t="shared" si="36"/>
        <v>-0.25710412582495118</v>
      </c>
      <c r="BN25" s="4">
        <f t="shared" ref="BN25" si="37">AR139</f>
        <v>0.15043789911113498</v>
      </c>
      <c r="BO25" s="4">
        <f t="shared" ref="BO25" si="38">AS139</f>
        <v>-0.23402499195370133</v>
      </c>
      <c r="BP25" s="4">
        <f t="shared" ref="BP25" si="39">AT139</f>
        <v>1.376146141930078</v>
      </c>
      <c r="BQ25" s="1">
        <f t="shared" si="35"/>
        <v>12.162786882808422</v>
      </c>
    </row>
    <row r="26" spans="1:70" x14ac:dyDescent="0.2">
      <c r="A26" t="s">
        <v>38</v>
      </c>
      <c r="B26" s="1" t="s">
        <v>10</v>
      </c>
      <c r="C26" s="20">
        <v>9310</v>
      </c>
      <c r="BF26" s="1" t="s">
        <v>89</v>
      </c>
      <c r="BG26" s="4">
        <f>AK154</f>
        <v>2.0237071335477217</v>
      </c>
      <c r="BH26" s="4">
        <f>AL154</f>
        <v>-0.17877676917660609</v>
      </c>
      <c r="BI26" s="4">
        <f t="shared" ref="BI26:BM26" si="40">AM154</f>
        <v>3.5136869623980203</v>
      </c>
      <c r="BJ26" s="4">
        <f t="shared" si="40"/>
        <v>-1.4966174990412158</v>
      </c>
      <c r="BK26" s="4">
        <f t="shared" si="40"/>
        <v>-6.4658365699024944E-2</v>
      </c>
      <c r="BL26" s="4">
        <f t="shared" si="40"/>
        <v>1.9225430586437511</v>
      </c>
      <c r="BM26" s="4">
        <f t="shared" si="40"/>
        <v>-0.40134279872208639</v>
      </c>
      <c r="BN26" s="4">
        <f t="shared" ref="BN26" si="41">AR154</f>
        <v>-3.871630561527236E-2</v>
      </c>
      <c r="BO26" s="4">
        <f t="shared" ref="BO26" si="42">AS154</f>
        <v>-0.22181900076556071</v>
      </c>
      <c r="BP26" s="4">
        <f t="shared" ref="BP26" si="43">AT154</f>
        <v>0.92877832471608934</v>
      </c>
      <c r="BQ26" s="1">
        <f t="shared" si="35"/>
        <v>18.533823533139373</v>
      </c>
    </row>
    <row r="27" spans="1:70" x14ac:dyDescent="0.2">
      <c r="A27" t="s">
        <v>38</v>
      </c>
      <c r="B27" s="1" t="s">
        <v>11</v>
      </c>
      <c r="C27" s="20">
        <v>4660</v>
      </c>
      <c r="BF27" s="1" t="s">
        <v>89</v>
      </c>
      <c r="BG27" s="4">
        <f>AK169</f>
        <v>3.1212108837205936</v>
      </c>
      <c r="BH27" s="4">
        <f>AL169</f>
        <v>-1.1504264815086558</v>
      </c>
      <c r="BI27" s="4">
        <f t="shared" ref="BI27:BM27" si="44">AM169</f>
        <v>2.5258938980520331</v>
      </c>
      <c r="BJ27" s="4">
        <f t="shared" si="44"/>
        <v>-0.91351454813123445</v>
      </c>
      <c r="BK27" s="4">
        <f t="shared" si="44"/>
        <v>-0.23135731064284148</v>
      </c>
      <c r="BL27" s="4">
        <f t="shared" si="44"/>
        <v>1.7931854294891529</v>
      </c>
      <c r="BM27" s="4">
        <f t="shared" si="44"/>
        <v>-0.35137853261478036</v>
      </c>
      <c r="BN27" s="4">
        <f t="shared" ref="BN27" si="45">AR169</f>
        <v>-0.19162529893498836</v>
      </c>
      <c r="BO27" s="4">
        <f t="shared" ref="BO27" si="46">AS169</f>
        <v>-0.11467520262232003</v>
      </c>
      <c r="BP27" s="4">
        <f t="shared" ref="BP27" si="47">AT169</f>
        <v>1.4266720079554438</v>
      </c>
      <c r="BQ27" s="1">
        <f t="shared" si="35"/>
        <v>19.259243000113894</v>
      </c>
    </row>
    <row r="28" spans="1:70" x14ac:dyDescent="0.2">
      <c r="A28" t="s">
        <v>38</v>
      </c>
      <c r="B28" s="1" t="s">
        <v>12</v>
      </c>
      <c r="C28" s="20">
        <v>272</v>
      </c>
      <c r="BF28" s="1" t="s">
        <v>89</v>
      </c>
      <c r="BG28" s="4">
        <f>AK184</f>
        <v>-0.32003539608554149</v>
      </c>
      <c r="BH28" s="4">
        <f>AL184</f>
        <v>5.1318005574893633E-2</v>
      </c>
      <c r="BI28" s="4">
        <f t="shared" ref="BI28:BM28" si="48">AM184</f>
        <v>1.7046389854660733</v>
      </c>
      <c r="BJ28" s="4">
        <f t="shared" si="48"/>
        <v>-3.8242297497616824E-2</v>
      </c>
      <c r="BK28" s="4">
        <f t="shared" si="48"/>
        <v>-5.5096429422030926E-2</v>
      </c>
      <c r="BL28" s="4">
        <f t="shared" si="48"/>
        <v>1.044275337855705</v>
      </c>
      <c r="BM28" s="4">
        <f t="shared" si="48"/>
        <v>-0.87741889512670912</v>
      </c>
      <c r="BN28" s="4">
        <f t="shared" ref="BN28" si="49">AR184</f>
        <v>-0.25374362770284375</v>
      </c>
      <c r="BO28" s="4">
        <f t="shared" ref="BO28" si="50">AS184</f>
        <v>5.2926218612117007E-2</v>
      </c>
      <c r="BP28" s="4">
        <f t="shared" ref="BP28" si="51">AT184</f>
        <v>1.0686222454646137</v>
      </c>
      <c r="BQ28" s="1">
        <f t="shared" si="35"/>
        <v>10.496557570272174</v>
      </c>
    </row>
    <row r="29" spans="1:70" x14ac:dyDescent="0.2">
      <c r="A29" t="s">
        <v>38</v>
      </c>
      <c r="B29" s="1" t="s">
        <v>13</v>
      </c>
      <c r="C29" s="20">
        <v>874</v>
      </c>
      <c r="BF29" s="1" t="s">
        <v>89</v>
      </c>
      <c r="BG29" s="4">
        <f>AK199</f>
        <v>-1.6764768881840393</v>
      </c>
      <c r="BH29" s="4">
        <f>AL199</f>
        <v>-8.2141927903925785E-2</v>
      </c>
      <c r="BI29" s="4">
        <f t="shared" ref="BI29:BM29" si="52">AM199</f>
        <v>2.3355583928171364</v>
      </c>
      <c r="BJ29" s="4">
        <f t="shared" si="52"/>
        <v>-0.80965353843703758</v>
      </c>
      <c r="BK29" s="4">
        <f t="shared" si="52"/>
        <v>7.7313315749445444E-2</v>
      </c>
      <c r="BL29" s="4">
        <f t="shared" si="52"/>
        <v>1.015744034381499</v>
      </c>
      <c r="BM29" s="4">
        <f t="shared" si="52"/>
        <v>-0.51101215317124493</v>
      </c>
      <c r="BN29" s="4">
        <f t="shared" ref="BN29" si="53">AR199</f>
        <v>-0.14006092402461201</v>
      </c>
      <c r="BO29" s="4">
        <f t="shared" ref="BO29" si="54">AS199</f>
        <v>-3.6452732560047135E-2</v>
      </c>
      <c r="BP29" s="4">
        <f t="shared" ref="BP29" si="55">AT199</f>
        <v>1.4419279513932319</v>
      </c>
      <c r="BQ29" s="1">
        <f t="shared" si="35"/>
        <v>11.809583806167659</v>
      </c>
    </row>
    <row r="30" spans="1:70" x14ac:dyDescent="0.2">
      <c r="A30" t="s">
        <v>38</v>
      </c>
      <c r="B30" s="1" t="s">
        <v>14</v>
      </c>
      <c r="C30" s="20">
        <v>676</v>
      </c>
    </row>
    <row r="31" spans="1:70" x14ac:dyDescent="0.2">
      <c r="A31" t="s">
        <v>38</v>
      </c>
      <c r="B31" s="1" t="s">
        <v>15</v>
      </c>
      <c r="C31" s="20">
        <v>901</v>
      </c>
      <c r="BG31" s="1" t="s">
        <v>127</v>
      </c>
      <c r="BK31" s="1" t="s">
        <v>124</v>
      </c>
    </row>
    <row r="32" spans="1:70" x14ac:dyDescent="0.2">
      <c r="A32" t="s">
        <v>38</v>
      </c>
      <c r="B32" s="1" t="s">
        <v>16</v>
      </c>
      <c r="C32" s="20">
        <v>0</v>
      </c>
      <c r="BF32" s="1" t="s">
        <v>126</v>
      </c>
      <c r="BG32" s="4" t="str">
        <f>BG16</f>
        <v>M1_T</v>
      </c>
      <c r="BH32" s="4" t="str">
        <f t="shared" ref="BH32:BH38" si="56">BI16</f>
        <v>M2_TT</v>
      </c>
      <c r="BI32" s="4" t="str">
        <f t="shared" ref="BI32:BI38" si="57">BL16</f>
        <v>M3_TTT</v>
      </c>
      <c r="BJ32" s="4" t="str">
        <f t="shared" ref="BJ32:BJ38" si="58">BP16</f>
        <v>M4_TTTT</v>
      </c>
      <c r="BK32" s="1" t="s">
        <v>123</v>
      </c>
      <c r="BL32" s="4" t="s">
        <v>128</v>
      </c>
      <c r="BM32" s="79" t="s">
        <v>129</v>
      </c>
      <c r="BN32" s="73"/>
      <c r="BO32" s="1" t="s">
        <v>130</v>
      </c>
      <c r="BP32" s="80"/>
      <c r="BQ32" s="33" t="s">
        <v>131</v>
      </c>
      <c r="BR32" s="1" t="s">
        <v>133</v>
      </c>
    </row>
    <row r="33" spans="1:70" x14ac:dyDescent="0.2">
      <c r="A33" t="s">
        <v>38</v>
      </c>
      <c r="B33" s="1" t="s">
        <v>17</v>
      </c>
      <c r="C33" s="20">
        <v>0</v>
      </c>
      <c r="BF33" s="1" t="str">
        <f>BF17</f>
        <v>Lean</v>
      </c>
      <c r="BG33" s="4">
        <f t="shared" ref="BG33:BG45" si="59">BG17</f>
        <v>8.1128152266385776</v>
      </c>
      <c r="BH33" s="4">
        <f t="shared" si="56"/>
        <v>5.3659675782340637</v>
      </c>
      <c r="BI33" s="4">
        <f t="shared" si="57"/>
        <v>1.9447733543305712</v>
      </c>
      <c r="BJ33" s="4">
        <f t="shared" si="58"/>
        <v>1.5793161749534306</v>
      </c>
      <c r="BK33" s="1">
        <f t="shared" ref="BK33:BK38" si="60">BG33+2*BH33+3*BI33+4*BJ33</f>
        <v>30.996335145912145</v>
      </c>
      <c r="BL33" s="81">
        <f>BG33/BH33</f>
        <v>1.5119016483712151</v>
      </c>
      <c r="BM33" s="81">
        <f>'water enrichment'!U102</f>
        <v>3.5115855911423761</v>
      </c>
      <c r="BN33" s="82">
        <f>BM33/100</f>
        <v>3.5115855911423764E-2</v>
      </c>
      <c r="BO33" s="83">
        <f>BN33/(1-BN33)</f>
        <v>3.6393857362630816E-2</v>
      </c>
      <c r="BP33" s="83">
        <f>BL33/BO33</f>
        <v>41.542770069864439</v>
      </c>
      <c r="BQ33" s="84">
        <f>BP33*2+1</f>
        <v>84.085540139728877</v>
      </c>
      <c r="BR33" s="1">
        <f>BK33/(BM33*$BQ$39)</f>
        <v>0.18385182485621704</v>
      </c>
    </row>
    <row r="34" spans="1:70" x14ac:dyDescent="0.2">
      <c r="A34" t="s">
        <v>22</v>
      </c>
      <c r="B34" s="1" t="s">
        <v>3</v>
      </c>
      <c r="C34" s="20">
        <v>623000</v>
      </c>
      <c r="D34" s="4">
        <f>C34/$C34*100</f>
        <v>100</v>
      </c>
      <c r="E34" s="4">
        <f>C35/$C34*100</f>
        <v>56.982343499197427</v>
      </c>
      <c r="F34" s="4">
        <f>C36/$C34*100</f>
        <v>12.792937399678973</v>
      </c>
      <c r="G34" s="4">
        <f>C37/$C34*100</f>
        <v>17.174959871589085</v>
      </c>
      <c r="H34" s="4">
        <f>C38/$C34*100</f>
        <v>6.3402889245585872</v>
      </c>
      <c r="I34" s="4">
        <f>C39/$C34*100</f>
        <v>1.7335473515248796</v>
      </c>
      <c r="J34" s="4">
        <f>C40/$C34*100</f>
        <v>4.8475120385232744</v>
      </c>
      <c r="K34" s="4">
        <f>C41/$C34*100</f>
        <v>2.552166934189406</v>
      </c>
      <c r="L34" s="4">
        <f>C42/$C34*100</f>
        <v>1.0513643659711076</v>
      </c>
      <c r="M34" s="4">
        <f>C43/$C34*100</f>
        <v>9.0369181380417329E-2</v>
      </c>
      <c r="N34" s="4">
        <f>C44/$C34*100</f>
        <v>1.9261637239165328</v>
      </c>
      <c r="O34" s="4">
        <f>C45/$C34*100</f>
        <v>0.73996789727126799</v>
      </c>
      <c r="P34" s="4">
        <f>C46/$C34*100</f>
        <v>0.31942215088282505</v>
      </c>
      <c r="Q34" s="4">
        <f>C47/$C34*100</f>
        <v>0</v>
      </c>
      <c r="R34" s="4">
        <f>C48/$C34*100</f>
        <v>0</v>
      </c>
      <c r="T34" s="1">
        <f t="array" ref="T34:AH34">MMULT(D34:R34,Q9_matrix)</f>
        <v>1</v>
      </c>
      <c r="U34" s="1">
        <v>9.2620236987769666E-2</v>
      </c>
      <c r="V34" s="1">
        <v>-2.5182230564549268E-2</v>
      </c>
      <c r="W34" s="1">
        <v>6.1260755345792686E-2</v>
      </c>
      <c r="X34" s="1">
        <v>-2.7116651724502228E-2</v>
      </c>
      <c r="Y34" s="1">
        <v>6.0735211809041581E-3</v>
      </c>
      <c r="Z34" s="1">
        <v>2.2202572588384893E-2</v>
      </c>
      <c r="AA34" s="1">
        <v>1.9550350429769006E-4</v>
      </c>
      <c r="AB34" s="1">
        <v>1.6220289171247522E-3</v>
      </c>
      <c r="AC34" s="1">
        <v>-3.8662548547535591E-3</v>
      </c>
      <c r="AD34" s="1">
        <v>1.8030317998923805E-2</v>
      </c>
      <c r="AE34" s="1">
        <v>-2.0269127541395803E-3</v>
      </c>
      <c r="AF34" s="1">
        <v>-3.49208793042195E-4</v>
      </c>
      <c r="AG34" s="1">
        <v>-2.0782449967323142E-3</v>
      </c>
      <c r="AH34" s="1">
        <v>2.6804256538381119E-4</v>
      </c>
      <c r="AI34" s="24" t="s">
        <v>22</v>
      </c>
      <c r="AJ34" s="6">
        <f>T34/SUM($T34:$AH34)*100</f>
        <v>87.592252951262253</v>
      </c>
      <c r="AK34" s="12">
        <f t="shared" ref="AK34:AX34" si="61">U34/SUM($T34:$AH34)*100</f>
        <v>8.1128152266385776</v>
      </c>
      <c r="AL34" s="6">
        <f t="shared" si="61"/>
        <v>-2.2057683094870071</v>
      </c>
      <c r="AM34" s="12">
        <f t="shared" si="61"/>
        <v>5.3659675782340637</v>
      </c>
      <c r="AN34" s="6">
        <f t="shared" si="61"/>
        <v>-2.3752086170438806</v>
      </c>
      <c r="AO34" s="12">
        <f t="shared" si="61"/>
        <v>0.53199340358260605</v>
      </c>
      <c r="AP34" s="12">
        <f t="shared" si="61"/>
        <v>1.9447733543305712</v>
      </c>
      <c r="AQ34" s="6">
        <f t="shared" si="61"/>
        <v>1.7124592401301451E-2</v>
      </c>
      <c r="AR34" s="6">
        <f t="shared" si="61"/>
        <v>0.1420771672030533</v>
      </c>
      <c r="AS34" s="6">
        <f t="shared" si="61"/>
        <v>-0.33865397321161944</v>
      </c>
      <c r="AT34" s="12">
        <f t="shared" si="61"/>
        <v>1.5793161749534306</v>
      </c>
      <c r="AU34" s="6">
        <f t="shared" si="61"/>
        <v>-0.17754185467073375</v>
      </c>
      <c r="AV34" s="17">
        <f t="shared" si="61"/>
        <v>-3.0587984932956936E-2</v>
      </c>
      <c r="AW34" s="6">
        <f t="shared" si="61"/>
        <v>-0.18203816144847204</v>
      </c>
      <c r="AX34" s="6">
        <f t="shared" si="61"/>
        <v>2.3478452188804039E-2</v>
      </c>
      <c r="AY34" s="57">
        <f>AK34/'water enrichment'!X86</f>
        <v>2.4115462824998359</v>
      </c>
      <c r="AZ34" s="57">
        <f>AM34/3.36</f>
        <v>1.5970141601887096</v>
      </c>
      <c r="BA34" s="57">
        <f>AO34/3.36</f>
        <v>0.15833137011387086</v>
      </c>
      <c r="BB34" s="57">
        <f>AP34/3.36</f>
        <v>0.57880159355076521</v>
      </c>
      <c r="BC34" s="57">
        <f>AT34/3.36</f>
        <v>0.47003457587899722</v>
      </c>
      <c r="BD34" s="6"/>
      <c r="BE34" s="6"/>
      <c r="BF34" s="1" t="str">
        <f t="shared" ref="BF34:BF45" si="62">BF18</f>
        <v>Lean</v>
      </c>
      <c r="BG34" s="4">
        <f t="shared" si="59"/>
        <v>5.8318641266976012</v>
      </c>
      <c r="BH34" s="4">
        <f t="shared" si="56"/>
        <v>6.8460144903560298</v>
      </c>
      <c r="BI34" s="4">
        <f t="shared" si="57"/>
        <v>3.1950217302029795</v>
      </c>
      <c r="BJ34" s="4">
        <f t="shared" si="58"/>
        <v>2.1661435523306167</v>
      </c>
      <c r="BK34" s="1">
        <f t="shared" si="60"/>
        <v>37.773532507341066</v>
      </c>
      <c r="BL34" s="81">
        <f t="shared" ref="BL34:BL38" si="63">BG34/BH34</f>
        <v>0.85186266183236092</v>
      </c>
      <c r="BM34" s="81">
        <f>'water enrichment'!U103</f>
        <v>3.7484489062518604</v>
      </c>
      <c r="BN34" s="82">
        <f t="shared" ref="BN34:BN38" si="64">BM34/100</f>
        <v>3.7484489062518604E-2</v>
      </c>
      <c r="BO34" s="83">
        <f t="shared" ref="BO34:BO38" si="65">BN34/(1-BN34)</f>
        <v>3.8944296103871665E-2</v>
      </c>
      <c r="BP34" s="83">
        <f t="shared" ref="BP34:BP38" si="66">BL34/BO34</f>
        <v>21.873874920226704</v>
      </c>
      <c r="BQ34" s="84">
        <f t="shared" ref="BQ34:BQ38" si="67">BP34*2+1</f>
        <v>44.747749840453409</v>
      </c>
      <c r="BR34" s="1">
        <f t="shared" ref="BR34:BR45" si="68">BK34/(BM34*$BQ$39)</f>
        <v>0.20989247119933443</v>
      </c>
    </row>
    <row r="35" spans="1:70" x14ac:dyDescent="0.2">
      <c r="A35" t="s">
        <v>22</v>
      </c>
      <c r="B35" s="1" t="s">
        <v>4</v>
      </c>
      <c r="C35" s="20">
        <v>355000</v>
      </c>
      <c r="BF35" s="1" t="str">
        <f t="shared" si="62"/>
        <v>Lean</v>
      </c>
      <c r="BG35" s="4">
        <f t="shared" si="59"/>
        <v>5.6962931803312227</v>
      </c>
      <c r="BH35" s="4">
        <f t="shared" si="56"/>
        <v>6.2422352797420055</v>
      </c>
      <c r="BI35" s="4">
        <f t="shared" si="57"/>
        <v>3.8505796989342063</v>
      </c>
      <c r="BJ35" s="4">
        <f t="shared" si="58"/>
        <v>2.9050232016784423</v>
      </c>
      <c r="BK35" s="1">
        <f t="shared" si="60"/>
        <v>41.352595643331625</v>
      </c>
      <c r="BL35" s="81">
        <f t="shared" si="63"/>
        <v>0.91254060846079688</v>
      </c>
      <c r="BM35" s="81">
        <f>'water enrichment'!U104</f>
        <v>3.871546470868493</v>
      </c>
      <c r="BN35" s="82">
        <f t="shared" si="64"/>
        <v>3.8715464708684928E-2</v>
      </c>
      <c r="BO35" s="83">
        <f t="shared" si="65"/>
        <v>4.0274719177659811E-2</v>
      </c>
      <c r="BP35" s="83">
        <f t="shared" si="66"/>
        <v>22.657901211809783</v>
      </c>
      <c r="BQ35" s="84">
        <f t="shared" si="67"/>
        <v>46.315802423619566</v>
      </c>
      <c r="BR35" s="1">
        <f t="shared" si="68"/>
        <v>0.22247394371459495</v>
      </c>
    </row>
    <row r="36" spans="1:70" x14ac:dyDescent="0.2">
      <c r="A36" t="s">
        <v>22</v>
      </c>
      <c r="B36" s="1" t="s">
        <v>5</v>
      </c>
      <c r="C36" s="20">
        <v>79700</v>
      </c>
      <c r="BF36" s="1" t="str">
        <f t="shared" si="62"/>
        <v>Lean</v>
      </c>
      <c r="BG36" s="4">
        <f t="shared" si="59"/>
        <v>1.8887018251918612</v>
      </c>
      <c r="BH36" s="4">
        <f t="shared" si="56"/>
        <v>4.8259747393123167</v>
      </c>
      <c r="BI36" s="4">
        <f t="shared" si="57"/>
        <v>2.3329021313313247</v>
      </c>
      <c r="BJ36" s="4">
        <f t="shared" si="58"/>
        <v>2.0808920177640862</v>
      </c>
      <c r="BK36" s="1">
        <f t="shared" si="60"/>
        <v>26.862925768866809</v>
      </c>
      <c r="BL36" s="81">
        <f t="shared" si="63"/>
        <v>0.39136173047208989</v>
      </c>
      <c r="BM36" s="81">
        <f>'water enrichment'!U105</f>
        <v>3.3641548932781595</v>
      </c>
      <c r="BN36" s="82">
        <f t="shared" si="64"/>
        <v>3.3641548932781595E-2</v>
      </c>
      <c r="BO36" s="83">
        <f t="shared" si="65"/>
        <v>3.4812702155839627E-2</v>
      </c>
      <c r="BP36" s="83">
        <f t="shared" si="66"/>
        <v>11.241923385325068</v>
      </c>
      <c r="BQ36" s="84">
        <f t="shared" si="67"/>
        <v>23.483846770650135</v>
      </c>
      <c r="BR36" s="1">
        <f t="shared" si="68"/>
        <v>0.1663175901630444</v>
      </c>
    </row>
    <row r="37" spans="1:70" x14ac:dyDescent="0.2">
      <c r="A37" t="s">
        <v>22</v>
      </c>
      <c r="B37" s="1" t="s">
        <v>6</v>
      </c>
      <c r="C37" s="20">
        <v>107000</v>
      </c>
      <c r="BF37" s="1" t="str">
        <f t="shared" si="62"/>
        <v>Lean</v>
      </c>
      <c r="BG37" s="4">
        <f t="shared" si="59"/>
        <v>3.1912858386997098</v>
      </c>
      <c r="BH37" s="4">
        <f t="shared" si="56"/>
        <v>5.2637808308632676</v>
      </c>
      <c r="BI37" s="4">
        <f t="shared" si="57"/>
        <v>2.7097864839350714</v>
      </c>
      <c r="BJ37" s="4">
        <f t="shared" si="58"/>
        <v>2.1811531407642</v>
      </c>
      <c r="BK37" s="1">
        <f t="shared" si="60"/>
        <v>30.572819515288259</v>
      </c>
      <c r="BL37" s="81">
        <f t="shared" si="63"/>
        <v>0.60627255222864862</v>
      </c>
      <c r="BM37" s="81">
        <f>'water enrichment'!U106</f>
        <v>4.0916533262785251</v>
      </c>
      <c r="BN37" s="82">
        <f t="shared" si="64"/>
        <v>4.091653326278525E-2</v>
      </c>
      <c r="BO37" s="83">
        <f t="shared" si="65"/>
        <v>4.2662119285595219E-2</v>
      </c>
      <c r="BP37" s="83">
        <f t="shared" si="66"/>
        <v>14.211027543429033</v>
      </c>
      <c r="BQ37" s="84">
        <f t="shared" si="67"/>
        <v>29.422055086858066</v>
      </c>
      <c r="BR37" s="1">
        <f t="shared" si="68"/>
        <v>0.15563150513380003</v>
      </c>
    </row>
    <row r="38" spans="1:70" x14ac:dyDescent="0.2">
      <c r="A38" t="s">
        <v>22</v>
      </c>
      <c r="B38" s="1" t="s">
        <v>7</v>
      </c>
      <c r="C38" s="20">
        <v>39500</v>
      </c>
      <c r="BF38" s="1" t="str">
        <f t="shared" si="62"/>
        <v>Lean</v>
      </c>
      <c r="BG38" s="4">
        <f t="shared" si="59"/>
        <v>3.9617493782400426</v>
      </c>
      <c r="BH38" s="4">
        <f t="shared" si="56"/>
        <v>3.6970575238536418</v>
      </c>
      <c r="BI38" s="4">
        <f t="shared" si="57"/>
        <v>2.690295636369568</v>
      </c>
      <c r="BJ38" s="4">
        <f t="shared" si="58"/>
        <v>1.5282047133262657</v>
      </c>
      <c r="BK38" s="1">
        <f t="shared" si="60"/>
        <v>25.539570188361097</v>
      </c>
      <c r="BL38" s="81">
        <f t="shared" si="63"/>
        <v>1.0715952761564007</v>
      </c>
      <c r="BM38" s="81">
        <f>'water enrichment'!U107</f>
        <v>3.5046293449372667</v>
      </c>
      <c r="BN38" s="82">
        <f t="shared" si="64"/>
        <v>3.504629344937267E-2</v>
      </c>
      <c r="BO38" s="83">
        <f t="shared" si="65"/>
        <v>3.631914485789265E-2</v>
      </c>
      <c r="BP38" s="83">
        <f t="shared" si="66"/>
        <v>29.504969909100939</v>
      </c>
      <c r="BQ38" s="84">
        <f t="shared" si="67"/>
        <v>60.009939818201879</v>
      </c>
      <c r="BR38" s="1">
        <f t="shared" si="68"/>
        <v>0.15178622021465873</v>
      </c>
    </row>
    <row r="39" spans="1:70" x14ac:dyDescent="0.2">
      <c r="A39" t="s">
        <v>22</v>
      </c>
      <c r="B39" s="1" t="s">
        <v>8</v>
      </c>
      <c r="C39" s="20">
        <v>10800</v>
      </c>
      <c r="BG39" s="4"/>
      <c r="BH39" s="4"/>
      <c r="BI39" s="4"/>
      <c r="BJ39" s="4"/>
      <c r="BL39" s="81"/>
      <c r="BN39" s="82"/>
      <c r="BO39" s="83"/>
      <c r="BP39" s="86" t="s">
        <v>132</v>
      </c>
      <c r="BQ39" s="85">
        <f>AVERAGE(BQ33:BQ38)</f>
        <v>48.010822346585321</v>
      </c>
      <c r="BR39" s="85">
        <f>AVERAGE(BR33:BR38)</f>
        <v>0.18165892588027491</v>
      </c>
    </row>
    <row r="40" spans="1:70" x14ac:dyDescent="0.2">
      <c r="A40" t="s">
        <v>22</v>
      </c>
      <c r="B40" s="1" t="s">
        <v>9</v>
      </c>
      <c r="C40" s="20">
        <v>30200</v>
      </c>
      <c r="BF40" s="1" t="str">
        <f t="shared" si="62"/>
        <v>Obese</v>
      </c>
      <c r="BG40" s="4">
        <f t="shared" si="59"/>
        <v>1.267627291466616</v>
      </c>
      <c r="BH40" s="4">
        <f t="shared" ref="BH40:BH45" si="69">BI24</f>
        <v>0.81802001958637371</v>
      </c>
      <c r="BI40" s="4">
        <f t="shared" ref="BI40:BI45" si="70">BL24</f>
        <v>1.2769931875515954</v>
      </c>
      <c r="BJ40" s="4">
        <f t="shared" ref="BJ40:BJ45" si="71">BP24</f>
        <v>1.1796261073859295</v>
      </c>
      <c r="BK40" s="1">
        <f t="shared" ref="BK40:BK45" si="72">BG40+2*BH40+3*BI40+4*BJ40</f>
        <v>11.453151322837869</v>
      </c>
      <c r="BL40" s="81"/>
      <c r="BM40" s="81">
        <f>'water enrichment'!U108</f>
        <v>6.0579194122372826</v>
      </c>
      <c r="BN40" s="82"/>
      <c r="BO40" s="83"/>
      <c r="BP40" s="83"/>
      <c r="BQ40" s="84"/>
      <c r="BR40" s="1">
        <f t="shared" si="68"/>
        <v>3.9378789546014134E-2</v>
      </c>
    </row>
    <row r="41" spans="1:70" x14ac:dyDescent="0.2">
      <c r="A41" t="s">
        <v>22</v>
      </c>
      <c r="B41" s="1" t="s">
        <v>10</v>
      </c>
      <c r="C41" s="20">
        <v>15900</v>
      </c>
      <c r="BF41" s="1" t="str">
        <f t="shared" si="62"/>
        <v>Obese</v>
      </c>
      <c r="BG41" s="4">
        <f t="shared" si="59"/>
        <v>-0.94897704434302055</v>
      </c>
      <c r="BH41" s="4">
        <f t="shared" si="69"/>
        <v>1.8707458655028055</v>
      </c>
      <c r="BI41" s="4">
        <f t="shared" si="70"/>
        <v>1.2885625428085068</v>
      </c>
      <c r="BJ41" s="4">
        <f t="shared" si="71"/>
        <v>1.376146141930078</v>
      </c>
      <c r="BK41" s="1">
        <f t="shared" si="72"/>
        <v>12.162786882808422</v>
      </c>
      <c r="BL41" s="81"/>
      <c r="BM41" s="81">
        <f>'water enrichment'!U109</f>
        <v>5.9910372380250179</v>
      </c>
      <c r="BN41" s="82"/>
      <c r="BO41" s="83"/>
      <c r="BP41" s="83"/>
      <c r="BQ41" s="84"/>
      <c r="BR41" s="1">
        <f t="shared" si="68"/>
        <v>4.2285545085791625E-2</v>
      </c>
    </row>
    <row r="42" spans="1:70" x14ac:dyDescent="0.2">
      <c r="A42" t="s">
        <v>22</v>
      </c>
      <c r="B42" s="1" t="s">
        <v>11</v>
      </c>
      <c r="C42" s="20">
        <v>6550</v>
      </c>
      <c r="BF42" s="1" t="str">
        <f t="shared" si="62"/>
        <v>Obese</v>
      </c>
      <c r="BG42" s="4">
        <f t="shared" si="59"/>
        <v>2.0237071335477217</v>
      </c>
      <c r="BH42" s="4">
        <f t="shared" si="69"/>
        <v>3.5136869623980203</v>
      </c>
      <c r="BI42" s="4">
        <f t="shared" si="70"/>
        <v>1.9225430586437511</v>
      </c>
      <c r="BJ42" s="4">
        <f t="shared" si="71"/>
        <v>0.92877832471608934</v>
      </c>
      <c r="BK42" s="1">
        <f t="shared" si="72"/>
        <v>18.533823533139373</v>
      </c>
      <c r="BM42" s="81">
        <f>'water enrichment'!U110</f>
        <v>5.8153845285105774</v>
      </c>
      <c r="BR42" s="1">
        <f t="shared" si="68"/>
        <v>6.6381558137789926E-2</v>
      </c>
    </row>
    <row r="43" spans="1:70" x14ac:dyDescent="0.2">
      <c r="A43" t="s">
        <v>22</v>
      </c>
      <c r="B43" s="1" t="s">
        <v>12</v>
      </c>
      <c r="C43" s="20">
        <v>563</v>
      </c>
      <c r="BF43" s="1" t="str">
        <f t="shared" si="62"/>
        <v>Obese</v>
      </c>
      <c r="BG43" s="4">
        <f t="shared" si="59"/>
        <v>3.1212108837205936</v>
      </c>
      <c r="BH43" s="4">
        <f t="shared" si="69"/>
        <v>2.5258938980520331</v>
      </c>
      <c r="BI43" s="4">
        <f t="shared" si="70"/>
        <v>1.7931854294891529</v>
      </c>
      <c r="BJ43" s="4">
        <f t="shared" si="71"/>
        <v>1.4266720079554438</v>
      </c>
      <c r="BK43" s="1">
        <f t="shared" si="72"/>
        <v>19.259243000113894</v>
      </c>
      <c r="BM43" s="81">
        <f>'water enrichment'!U111</f>
        <v>5.6609435743089307</v>
      </c>
      <c r="BR43" s="1">
        <f t="shared" si="68"/>
        <v>7.0861646967101705E-2</v>
      </c>
    </row>
    <row r="44" spans="1:70" x14ac:dyDescent="0.2">
      <c r="A44" t="s">
        <v>22</v>
      </c>
      <c r="B44" s="1" t="s">
        <v>13</v>
      </c>
      <c r="C44" s="20">
        <v>12000</v>
      </c>
      <c r="BF44" s="1" t="str">
        <f t="shared" si="62"/>
        <v>Obese</v>
      </c>
      <c r="BG44" s="4">
        <f t="shared" si="59"/>
        <v>-0.32003539608554149</v>
      </c>
      <c r="BH44" s="4">
        <f t="shared" si="69"/>
        <v>1.7046389854660733</v>
      </c>
      <c r="BI44" s="4">
        <f t="shared" si="70"/>
        <v>1.044275337855705</v>
      </c>
      <c r="BJ44" s="4">
        <f t="shared" si="71"/>
        <v>1.0686222454646137</v>
      </c>
      <c r="BK44" s="1">
        <f t="shared" si="72"/>
        <v>10.496557570272174</v>
      </c>
      <c r="BM44" s="81">
        <f>'water enrichment'!U112</f>
        <v>5.9821838828515679</v>
      </c>
      <c r="BR44" s="1">
        <f t="shared" si="68"/>
        <v>3.6546684904577256E-2</v>
      </c>
    </row>
    <row r="45" spans="1:70" x14ac:dyDescent="0.2">
      <c r="A45" t="s">
        <v>22</v>
      </c>
      <c r="B45" s="1" t="s">
        <v>14</v>
      </c>
      <c r="C45" s="20">
        <v>4610</v>
      </c>
      <c r="BF45" s="1" t="str">
        <f t="shared" si="62"/>
        <v>Obese</v>
      </c>
      <c r="BG45" s="4">
        <f t="shared" si="59"/>
        <v>-1.6764768881840393</v>
      </c>
      <c r="BH45" s="4">
        <f t="shared" si="69"/>
        <v>2.3355583928171364</v>
      </c>
      <c r="BI45" s="4">
        <f t="shared" si="70"/>
        <v>1.015744034381499</v>
      </c>
      <c r="BJ45" s="4">
        <f t="shared" si="71"/>
        <v>1.4419279513932319</v>
      </c>
      <c r="BK45" s="1">
        <f t="shared" si="72"/>
        <v>11.809583806167659</v>
      </c>
      <c r="BM45" s="81">
        <f>'water enrichment'!U113</f>
        <v>6.8332002975012358</v>
      </c>
      <c r="BR45" s="1">
        <f t="shared" si="68"/>
        <v>3.5997413479928415E-2</v>
      </c>
    </row>
    <row r="46" spans="1:70" x14ac:dyDescent="0.2">
      <c r="A46" t="s">
        <v>22</v>
      </c>
      <c r="B46" s="1" t="s">
        <v>15</v>
      </c>
      <c r="C46" s="20">
        <v>1990</v>
      </c>
      <c r="BR46" s="85">
        <f>AVERAGE(BR40:BR45)</f>
        <v>4.857527302020051E-2</v>
      </c>
    </row>
    <row r="47" spans="1:70" x14ac:dyDescent="0.2">
      <c r="A47" t="s">
        <v>22</v>
      </c>
      <c r="B47" s="1" t="s">
        <v>16</v>
      </c>
      <c r="C47" s="20">
        <v>0</v>
      </c>
    </row>
    <row r="48" spans="1:70" x14ac:dyDescent="0.2">
      <c r="A48" t="s">
        <v>22</v>
      </c>
      <c r="B48" s="1" t="s">
        <v>17</v>
      </c>
      <c r="C48" s="20">
        <v>0</v>
      </c>
    </row>
    <row r="49" spans="1:64" x14ac:dyDescent="0.2">
      <c r="A49" t="s">
        <v>23</v>
      </c>
      <c r="B49" s="1" t="s">
        <v>3</v>
      </c>
      <c r="C49" s="20">
        <v>592000</v>
      </c>
      <c r="D49" s="4">
        <f>C49/$C49*100</f>
        <v>100</v>
      </c>
      <c r="E49" s="4">
        <f>C50/$C49*100</f>
        <v>54.391891891891895</v>
      </c>
      <c r="F49" s="4">
        <f>C51/$C49*100</f>
        <v>11.52027027027027</v>
      </c>
      <c r="G49" s="4">
        <f>C52/$C49*100</f>
        <v>18.581081081081081</v>
      </c>
      <c r="H49" s="4">
        <f>C53/$C49*100</f>
        <v>6.3851351351351351</v>
      </c>
      <c r="I49" s="4">
        <f>C54/$C49*100</f>
        <v>1.8074324324324325</v>
      </c>
      <c r="J49" s="4">
        <f>C55/$C49*100</f>
        <v>6.503378378378379</v>
      </c>
      <c r="K49" s="4">
        <f>C56/$C49*100</f>
        <v>2.5506756756756754</v>
      </c>
      <c r="L49" s="4">
        <f>C57/$C49*100</f>
        <v>0.90033783783783783</v>
      </c>
      <c r="M49" s="4">
        <f>C58/$C49*100</f>
        <v>0.14459459459459462</v>
      </c>
      <c r="N49" s="4">
        <f>C59/$C49*100</f>
        <v>2.5844594594594597</v>
      </c>
      <c r="O49" s="4">
        <f>C60/$C49*100</f>
        <v>1.2331081081081081</v>
      </c>
      <c r="P49" s="4">
        <f>C61/$C49*100</f>
        <v>0.3699324324324324</v>
      </c>
      <c r="Q49" s="4">
        <f>C62/$C49*100</f>
        <v>0</v>
      </c>
      <c r="R49" s="4">
        <f>C63/$C49*100</f>
        <v>0</v>
      </c>
      <c r="T49" s="1">
        <f t="array" ref="T49:AH49">MMULT(D49:R49,Q9_matrix)</f>
        <v>1</v>
      </c>
      <c r="U49" s="1">
        <v>6.6715720914714338E-2</v>
      </c>
      <c r="V49" s="1">
        <v>-2.5547183945822963E-2</v>
      </c>
      <c r="W49" s="1">
        <v>7.8317461140048658E-2</v>
      </c>
      <c r="X49" s="1">
        <v>-3.1855813260075153E-2</v>
      </c>
      <c r="Y49" s="1">
        <v>8.6461475862354385E-3</v>
      </c>
      <c r="Z49" s="1">
        <v>3.6550607736702254E-2</v>
      </c>
      <c r="AA49" s="1">
        <v>-6.8210154548040587E-3</v>
      </c>
      <c r="AB49" s="1">
        <v>1.9286742623660143E-3</v>
      </c>
      <c r="AC49" s="1">
        <v>-4.5662336469382905E-3</v>
      </c>
      <c r="AD49" s="1">
        <v>2.4780383348939929E-2</v>
      </c>
      <c r="AE49" s="1">
        <v>-1.6667750437782125E-4</v>
      </c>
      <c r="AF49" s="1">
        <v>-1.5710350245415066E-3</v>
      </c>
      <c r="AG49" s="1">
        <v>-2.4394335665090471E-3</v>
      </c>
      <c r="AH49" s="1">
        <v>1.4599172389595343E-5</v>
      </c>
      <c r="AI49" s="24" t="s">
        <v>23</v>
      </c>
      <c r="AJ49" s="6">
        <f>T49/SUM($T49:$AH49)*100</f>
        <v>87.413641743491482</v>
      </c>
      <c r="AK49" s="12">
        <f t="shared" ref="AK49:AX49" si="73">U49/SUM($T49:$AH49)*100</f>
        <v>5.8318641266976012</v>
      </c>
      <c r="AL49" s="6">
        <f t="shared" si="73"/>
        <v>-2.2331723849952456</v>
      </c>
      <c r="AM49" s="12">
        <f t="shared" si="73"/>
        <v>6.8460144903560298</v>
      </c>
      <c r="AN49" s="6">
        <f t="shared" si="73"/>
        <v>-2.7846326477637748</v>
      </c>
      <c r="AO49" s="12">
        <f t="shared" si="73"/>
        <v>0.7557912475645383</v>
      </c>
      <c r="AP49" s="12">
        <f t="shared" si="73"/>
        <v>3.1950217302029795</v>
      </c>
      <c r="AQ49" s="6">
        <f t="shared" si="73"/>
        <v>-0.5962498012930606</v>
      </c>
      <c r="AR49" s="6">
        <f t="shared" si="73"/>
        <v>0.1685924410103555</v>
      </c>
      <c r="AS49" s="6">
        <f t="shared" si="73"/>
        <v>-0.39915111213054039</v>
      </c>
      <c r="AT49" s="12">
        <f t="shared" si="73"/>
        <v>2.1661435523306167</v>
      </c>
      <c r="AU49" s="6">
        <f t="shared" si="73"/>
        <v>-1.4569887654382102E-2</v>
      </c>
      <c r="AV49" s="17">
        <f t="shared" si="73"/>
        <v>-0.13732989280174862</v>
      </c>
      <c r="AW49" s="6">
        <f t="shared" si="73"/>
        <v>-0.21323977183986959</v>
      </c>
      <c r="AX49" s="6">
        <f t="shared" si="73"/>
        <v>1.2761668250155598E-3</v>
      </c>
      <c r="AY49" s="57">
        <f>AK49/'water enrichment'!X83</f>
        <v>1.6607495318946222</v>
      </c>
      <c r="AZ49" s="57">
        <f>AM49/3.51</f>
        <v>1.9504314787339116</v>
      </c>
      <c r="BA49" s="57">
        <f>AO49/3.51</f>
        <v>0.21532514175627873</v>
      </c>
      <c r="BB49" s="57">
        <f t="shared" ref="BB49" si="74">AP49/3.51</f>
        <v>0.91026260119743008</v>
      </c>
      <c r="BC49" s="57">
        <f>AT49/3.51</f>
        <v>0.61713491519390795</v>
      </c>
      <c r="BD49" s="6"/>
      <c r="BE49" s="6"/>
    </row>
    <row r="50" spans="1:64" x14ac:dyDescent="0.2">
      <c r="A50" t="s">
        <v>23</v>
      </c>
      <c r="B50" s="1" t="s">
        <v>4</v>
      </c>
      <c r="C50" s="20">
        <v>322000</v>
      </c>
      <c r="BF50" s="1" t="s">
        <v>125</v>
      </c>
    </row>
    <row r="51" spans="1:64" x14ac:dyDescent="0.2">
      <c r="A51" t="s">
        <v>23</v>
      </c>
      <c r="B51" s="1" t="s">
        <v>5</v>
      </c>
      <c r="C51" s="20">
        <v>68200</v>
      </c>
      <c r="BF51" s="1" t="s">
        <v>91</v>
      </c>
      <c r="BG51" s="4" t="str">
        <f>BG3</f>
        <v>M1_T</v>
      </c>
      <c r="BI51" s="4" t="str">
        <f>BI3</f>
        <v>M2_TT</v>
      </c>
      <c r="BJ51" s="4" t="str">
        <f>BJ3</f>
        <v>M2_HH</v>
      </c>
      <c r="BK51" s="4" t="str">
        <f>BK3</f>
        <v>M3_TTT</v>
      </c>
      <c r="BL51" s="4" t="str">
        <f>BL3</f>
        <v>M4_TTTT</v>
      </c>
    </row>
    <row r="52" spans="1:64" x14ac:dyDescent="0.2">
      <c r="A52" t="s">
        <v>23</v>
      </c>
      <c r="B52" s="1" t="s">
        <v>6</v>
      </c>
      <c r="C52" s="20">
        <v>110000</v>
      </c>
      <c r="BF52" s="1" t="s">
        <v>88</v>
      </c>
      <c r="BG52" s="4">
        <f>AY34</f>
        <v>2.4115462824998359</v>
      </c>
      <c r="BI52" s="4">
        <f>AZ34</f>
        <v>1.5970141601887096</v>
      </c>
      <c r="BJ52" s="4">
        <f>BA34</f>
        <v>0.15833137011387086</v>
      </c>
      <c r="BK52" s="4">
        <f>BB34</f>
        <v>0.57880159355076521</v>
      </c>
      <c r="BL52" s="4">
        <f>BC34</f>
        <v>0.47003457587899722</v>
      </c>
    </row>
    <row r="53" spans="1:64" x14ac:dyDescent="0.2">
      <c r="A53" t="s">
        <v>23</v>
      </c>
      <c r="B53" s="1" t="s">
        <v>7</v>
      </c>
      <c r="C53" s="20">
        <v>37800</v>
      </c>
      <c r="BF53" s="1" t="s">
        <v>88</v>
      </c>
      <c r="BG53" s="4">
        <f>AY49</f>
        <v>1.6607495318946222</v>
      </c>
      <c r="BI53" s="4">
        <f>AZ49</f>
        <v>1.9504314787339116</v>
      </c>
      <c r="BJ53" s="4">
        <f>BA49</f>
        <v>0.21532514175627873</v>
      </c>
      <c r="BK53" s="4">
        <f>BB49</f>
        <v>0.91026260119743008</v>
      </c>
      <c r="BL53" s="4">
        <f>BC49</f>
        <v>0.61713491519390795</v>
      </c>
    </row>
    <row r="54" spans="1:64" x14ac:dyDescent="0.2">
      <c r="A54" t="s">
        <v>23</v>
      </c>
      <c r="B54" s="1" t="s">
        <v>8</v>
      </c>
      <c r="C54" s="20">
        <v>10700</v>
      </c>
      <c r="BF54" s="1" t="s">
        <v>88</v>
      </c>
      <c r="BG54" s="4">
        <f>AY64</f>
        <v>1.3921739517243419</v>
      </c>
      <c r="BI54" s="4">
        <f>AZ64</f>
        <v>1.5262188948024464</v>
      </c>
      <c r="BJ54" s="4">
        <f>BA64</f>
        <v>0.10914436401838483</v>
      </c>
      <c r="BK54" s="4">
        <f>BB64</f>
        <v>0.94146202907926801</v>
      </c>
      <c r="BL54" s="4">
        <f>BC64</f>
        <v>0.71027462143727194</v>
      </c>
    </row>
    <row r="55" spans="1:64" x14ac:dyDescent="0.2">
      <c r="A55" t="s">
        <v>23</v>
      </c>
      <c r="B55" s="1" t="s">
        <v>9</v>
      </c>
      <c r="C55" s="20">
        <v>38500</v>
      </c>
      <c r="BF55" s="1" t="s">
        <v>88</v>
      </c>
      <c r="BG55" s="4">
        <f>AY79</f>
        <v>0.48784170341320326</v>
      </c>
      <c r="BI55" s="4">
        <f>AZ79</f>
        <v>1.247021896463131</v>
      </c>
      <c r="BJ55" s="4">
        <f>BA79</f>
        <v>9.9852678981152396E-2</v>
      </c>
      <c r="BK55" s="4">
        <f>BB79</f>
        <v>0.60281708819930868</v>
      </c>
      <c r="BL55" s="4">
        <f>BC79</f>
        <v>0.53769819580467337</v>
      </c>
    </row>
    <row r="56" spans="1:64" x14ac:dyDescent="0.2">
      <c r="A56" t="s">
        <v>23</v>
      </c>
      <c r="B56" s="1" t="s">
        <v>10</v>
      </c>
      <c r="C56" s="20">
        <v>15100</v>
      </c>
      <c r="BF56" s="1" t="s">
        <v>88</v>
      </c>
      <c r="BG56" s="4">
        <f>AY94</f>
        <v>0.9105915418159104</v>
      </c>
      <c r="BI56" s="4">
        <f>AZ94</f>
        <v>1.5039373802466478</v>
      </c>
      <c r="BJ56" s="4">
        <f>BA94</f>
        <v>0.1398762114931103</v>
      </c>
      <c r="BK56" s="4">
        <f>BB94</f>
        <v>0.77422470969573465</v>
      </c>
      <c r="BL56" s="4">
        <f>BC94</f>
        <v>0.62318661164691425</v>
      </c>
    </row>
    <row r="57" spans="1:64" x14ac:dyDescent="0.2">
      <c r="A57" t="s">
        <v>23</v>
      </c>
      <c r="B57" s="1" t="s">
        <v>11</v>
      </c>
      <c r="C57" s="20">
        <v>5330</v>
      </c>
      <c r="BF57" s="1" t="s">
        <v>88</v>
      </c>
      <c r="BG57" s="4">
        <f>AY109</f>
        <v>1.0569036626409469</v>
      </c>
      <c r="BI57" s="4">
        <f>AZ109</f>
        <v>0.98588200636097112</v>
      </c>
      <c r="BJ57" s="4">
        <f>BA109</f>
        <v>0.13728656702194211</v>
      </c>
      <c r="BK57" s="4">
        <f>BB109</f>
        <v>0.71741216969855148</v>
      </c>
      <c r="BL57" s="4">
        <f>BC109</f>
        <v>0.40752125688700419</v>
      </c>
    </row>
    <row r="58" spans="1:64" x14ac:dyDescent="0.2">
      <c r="A58" t="s">
        <v>23</v>
      </c>
      <c r="B58" s="1" t="s">
        <v>12</v>
      </c>
      <c r="C58" s="20">
        <v>856</v>
      </c>
      <c r="BG58" s="4" t="str">
        <f>BG3</f>
        <v>M1_T</v>
      </c>
      <c r="BI58" s="4" t="str">
        <f>BI3</f>
        <v>M2_TT</v>
      </c>
      <c r="BJ58" s="4" t="str">
        <f>BJ3</f>
        <v>M2_HH</v>
      </c>
      <c r="BK58" s="4" t="str">
        <f>BK3</f>
        <v>M3_TTT</v>
      </c>
      <c r="BL58" s="4" t="str">
        <f>BL3</f>
        <v>M4_TTTT</v>
      </c>
    </row>
    <row r="59" spans="1:64" x14ac:dyDescent="0.2">
      <c r="A59" t="s">
        <v>23</v>
      </c>
      <c r="B59" s="1" t="s">
        <v>13</v>
      </c>
      <c r="C59" s="20">
        <v>15300</v>
      </c>
      <c r="BF59" s="1" t="s">
        <v>89</v>
      </c>
      <c r="BG59" s="4">
        <f>AY124</f>
        <v>0.20925126354536</v>
      </c>
      <c r="BI59" s="4">
        <f>AZ124</f>
        <v>0.13503316302523516</v>
      </c>
      <c r="BJ59" s="4">
        <f>BA124</f>
        <v>3.9735600535075681E-2</v>
      </c>
      <c r="BK59" s="4">
        <f>BB124</f>
        <v>0.21072494844085735</v>
      </c>
      <c r="BL59" s="4">
        <f>BC124</f>
        <v>0.194657773496028</v>
      </c>
    </row>
    <row r="60" spans="1:64" x14ac:dyDescent="0.2">
      <c r="A60" t="s">
        <v>23</v>
      </c>
      <c r="B60" s="1" t="s">
        <v>14</v>
      </c>
      <c r="C60" s="20">
        <v>7300</v>
      </c>
      <c r="BF60" s="1" t="s">
        <v>89</v>
      </c>
      <c r="BG60" s="4">
        <f>AY139</f>
        <v>0</v>
      </c>
      <c r="BI60" s="4">
        <f>AZ139</f>
        <v>0.31271955228013898</v>
      </c>
      <c r="BJ60" s="4">
        <f>BA139</f>
        <v>2.0314606751638115E-2</v>
      </c>
      <c r="BK60" s="4">
        <f>BB139</f>
        <v>0.21547868608837906</v>
      </c>
      <c r="BL60" s="4">
        <f>BC139</f>
        <v>0.23012477289800634</v>
      </c>
    </row>
    <row r="61" spans="1:64" x14ac:dyDescent="0.2">
      <c r="A61" t="s">
        <v>23</v>
      </c>
      <c r="B61" s="1" t="s">
        <v>15</v>
      </c>
      <c r="C61" s="20">
        <v>2190</v>
      </c>
      <c r="BF61" s="1" t="s">
        <v>89</v>
      </c>
      <c r="BG61" s="4">
        <f>AY154</f>
        <v>0.35748583376310533</v>
      </c>
      <c r="BI61" s="4">
        <f>AZ154</f>
        <v>0.62079274954028629</v>
      </c>
      <c r="BJ61" s="4">
        <f>BA154</f>
        <v>0</v>
      </c>
      <c r="BK61" s="4">
        <f>BB154</f>
        <v>0.33967191848829525</v>
      </c>
      <c r="BL61" s="4">
        <f>BC154</f>
        <v>0.16409511037386737</v>
      </c>
    </row>
    <row r="62" spans="1:64" x14ac:dyDescent="0.2">
      <c r="A62" t="s">
        <v>23</v>
      </c>
      <c r="B62" s="1" t="s">
        <v>16</v>
      </c>
      <c r="C62" s="20">
        <v>0</v>
      </c>
      <c r="BF62" s="1" t="s">
        <v>89</v>
      </c>
      <c r="BG62" s="4">
        <f>AY169</f>
        <v>0.53671616527136012</v>
      </c>
      <c r="BI62" s="4">
        <f>AZ169</f>
        <v>0.43400238798144897</v>
      </c>
      <c r="BJ62" s="4">
        <f>BA169</f>
        <v>0</v>
      </c>
      <c r="BK62" s="4">
        <f>BB169</f>
        <v>0.30810746211153828</v>
      </c>
      <c r="BL62" s="4">
        <f>BC169</f>
        <v>0.24513264741502469</v>
      </c>
    </row>
    <row r="63" spans="1:64" x14ac:dyDescent="0.2">
      <c r="A63" t="s">
        <v>23</v>
      </c>
      <c r="B63" s="1" t="s">
        <v>17</v>
      </c>
      <c r="C63" s="20">
        <v>0</v>
      </c>
      <c r="BF63" s="1" t="s">
        <v>89</v>
      </c>
      <c r="BG63" s="4">
        <f>AY184</f>
        <v>0</v>
      </c>
      <c r="BI63" s="4">
        <f>AZ184</f>
        <v>0.24958111060996679</v>
      </c>
      <c r="BJ63" s="4">
        <f>BA184</f>
        <v>0</v>
      </c>
      <c r="BK63" s="4">
        <f>BB184</f>
        <v>0.15289536425412958</v>
      </c>
      <c r="BL63" s="4">
        <f>BC184</f>
        <v>0.15646006522175895</v>
      </c>
    </row>
    <row r="64" spans="1:64" x14ac:dyDescent="0.2">
      <c r="A64" t="s">
        <v>24</v>
      </c>
      <c r="B64" s="1" t="s">
        <v>3</v>
      </c>
      <c r="C64" s="20">
        <v>374000</v>
      </c>
      <c r="D64" s="4">
        <f>C64/$C64*100</f>
        <v>100</v>
      </c>
      <c r="E64" s="4">
        <f>C65/$C64*100</f>
        <v>54.278074866310156</v>
      </c>
      <c r="F64" s="4">
        <f>C66/$C64*100</f>
        <v>11.951871657754012</v>
      </c>
      <c r="G64" s="4">
        <f>C67/$C64*100</f>
        <v>18.155080213903744</v>
      </c>
      <c r="H64" s="4">
        <f>C68/$C64*100</f>
        <v>6.7914438502673802</v>
      </c>
      <c r="I64" s="4">
        <f>C69/$C64*100</f>
        <v>1.7566844919786095</v>
      </c>
      <c r="J64" s="4">
        <f>C70/$C64*100</f>
        <v>7.1390374331550808</v>
      </c>
      <c r="K64" s="4">
        <f>C71/$C64*100</f>
        <v>2.4251336898395719</v>
      </c>
      <c r="L64" s="4">
        <f>C72/$C64*100</f>
        <v>0.69251336898395721</v>
      </c>
      <c r="M64" s="4">
        <f>C73/$C64*100</f>
        <v>0.11737967914438503</v>
      </c>
      <c r="N64" s="4">
        <f>C74/$C64*100</f>
        <v>3.4224598930481283</v>
      </c>
      <c r="O64" s="4">
        <f>C75/$C64*100</f>
        <v>1.160427807486631</v>
      </c>
      <c r="P64" s="4">
        <f>C76/$C64*100</f>
        <v>0.32085561497326204</v>
      </c>
      <c r="Q64" s="4">
        <f>C77/$C64*100</f>
        <v>6.2299465240641706E-2</v>
      </c>
      <c r="R64" s="4">
        <f>C78/$C64*100</f>
        <v>0</v>
      </c>
      <c r="T64" s="1">
        <f t="array" ref="T64:AH64">MMULT(D64:R64,Q9_matrix)</f>
        <v>1</v>
      </c>
      <c r="U64" s="1">
        <v>6.5577550658896921E-2</v>
      </c>
      <c r="V64" s="1">
        <v>-2.068803158503621E-2</v>
      </c>
      <c r="W64" s="1">
        <v>7.18626108809646E-2</v>
      </c>
      <c r="X64" s="1">
        <v>-2.5113724235575063E-2</v>
      </c>
      <c r="Y64" s="1">
        <v>5.1391048741529256E-3</v>
      </c>
      <c r="Z64" s="1">
        <v>4.4329106188718881E-2</v>
      </c>
      <c r="AA64" s="1">
        <v>-1.1871013496989682E-2</v>
      </c>
      <c r="AB64" s="1">
        <v>1.4653160548219503E-3</v>
      </c>
      <c r="AC64" s="1">
        <v>-4.7865405382517883E-3</v>
      </c>
      <c r="AD64" s="1">
        <v>3.3443557089219506E-2</v>
      </c>
      <c r="AE64" s="1">
        <v>-4.7797684126229256E-3</v>
      </c>
      <c r="AF64" s="1">
        <v>-8.2651769971850376E-4</v>
      </c>
      <c r="AG64" s="1">
        <v>-2.5947126434996948E-3</v>
      </c>
      <c r="AH64" s="1">
        <v>7.5076085906356069E-5</v>
      </c>
      <c r="AI64" s="24" t="s">
        <v>24</v>
      </c>
      <c r="AJ64" s="6">
        <f>T64/SUM($T64:$AH64)*100</f>
        <v>86.863463534352135</v>
      </c>
      <c r="AK64" s="12">
        <f t="shared" ref="AK64:AX64" si="75">U64/SUM($T64:$AH64)*100</f>
        <v>5.6962931803312227</v>
      </c>
      <c r="AL64" s="6">
        <f t="shared" si="75"/>
        <v>-1.7970340771843181</v>
      </c>
      <c r="AM64" s="12">
        <f t="shared" si="75"/>
        <v>6.2422352797420055</v>
      </c>
      <c r="AN64" s="6">
        <f t="shared" si="75"/>
        <v>-2.1814650693486497</v>
      </c>
      <c r="AO64" s="12">
        <f t="shared" si="75"/>
        <v>0.44640044883519392</v>
      </c>
      <c r="AP64" s="12">
        <f t="shared" si="75"/>
        <v>3.8505796989342063</v>
      </c>
      <c r="AQ64" s="6">
        <f t="shared" si="75"/>
        <v>-1.0311573480115652</v>
      </c>
      <c r="AR64" s="6">
        <f t="shared" si="75"/>
        <v>0.12728242769432721</v>
      </c>
      <c r="AS64" s="6">
        <f t="shared" si="75"/>
        <v>-0.41577548950013243</v>
      </c>
      <c r="AT64" s="12">
        <f t="shared" si="75"/>
        <v>2.9050232016784423</v>
      </c>
      <c r="AU64" s="6">
        <f t="shared" si="75"/>
        <v>-0.41518723921251971</v>
      </c>
      <c r="AV64" s="17">
        <f t="shared" si="75"/>
        <v>-7.1794190069994865E-2</v>
      </c>
      <c r="AW64" s="6">
        <f t="shared" si="75"/>
        <v>-0.22538572709075816</v>
      </c>
      <c r="AX64" s="6">
        <f t="shared" si="75"/>
        <v>6.521368850428649E-3</v>
      </c>
      <c r="AY64" s="57">
        <f>AK64/'water enrichment'!X87</f>
        <v>1.3921739517243419</v>
      </c>
      <c r="AZ64" s="57">
        <f>AM64/4.09</f>
        <v>1.5262188948024464</v>
      </c>
      <c r="BA64" s="57">
        <f>AO64/4.09</f>
        <v>0.10914436401838483</v>
      </c>
      <c r="BB64" s="57">
        <f t="shared" ref="BB64" si="76">AP64/4.09</f>
        <v>0.94146202907926801</v>
      </c>
      <c r="BC64" s="57">
        <f>AT64/4.09</f>
        <v>0.71027462143727194</v>
      </c>
      <c r="BD64" s="6"/>
      <c r="BE64" s="6"/>
      <c r="BF64" s="1" t="s">
        <v>89</v>
      </c>
      <c r="BG64" s="4">
        <f>AY199</f>
        <v>0</v>
      </c>
      <c r="BI64" s="4">
        <f>AZ199</f>
        <v>0.38990958143858701</v>
      </c>
      <c r="BJ64" s="4">
        <f>BA199</f>
        <v>1.290706439890575E-2</v>
      </c>
      <c r="BK64" s="4">
        <f>BB199</f>
        <v>0.16957329455450734</v>
      </c>
      <c r="BL64" s="4">
        <f>BC199</f>
        <v>-8.5310876990191131E-2</v>
      </c>
    </row>
    <row r="65" spans="1:64" x14ac:dyDescent="0.2">
      <c r="A65" t="s">
        <v>24</v>
      </c>
      <c r="B65" s="1" t="s">
        <v>4</v>
      </c>
      <c r="C65" s="20">
        <v>203000</v>
      </c>
    </row>
    <row r="66" spans="1:64" x14ac:dyDescent="0.2">
      <c r="A66" t="s">
        <v>24</v>
      </c>
      <c r="B66" s="1" t="s">
        <v>5</v>
      </c>
      <c r="C66" s="20">
        <v>44700</v>
      </c>
    </row>
    <row r="67" spans="1:64" x14ac:dyDescent="0.2">
      <c r="A67" t="s">
        <v>24</v>
      </c>
      <c r="B67" s="1" t="s">
        <v>6</v>
      </c>
      <c r="C67" s="20">
        <v>67900</v>
      </c>
      <c r="BG67" s="1">
        <f>TTEST(BG52:BG57,BG59:BG64,2,2)</f>
        <v>2.7913521211494342E-3</v>
      </c>
      <c r="BI67" s="1">
        <f t="shared" ref="BI67:BL67" si="77">TTEST(BI52:BI57,BI59:BI64,2,2)</f>
        <v>2.2856853258580127E-5</v>
      </c>
      <c r="BJ67" s="1">
        <f t="shared" si="77"/>
        <v>2.7236212017318193E-5</v>
      </c>
      <c r="BK67" s="1">
        <f t="shared" si="77"/>
        <v>1.9498425047994145E-5</v>
      </c>
      <c r="BL67" s="1">
        <f t="shared" si="77"/>
        <v>1.1277318532304799E-4</v>
      </c>
    </row>
    <row r="68" spans="1:64" x14ac:dyDescent="0.2">
      <c r="A68" t="s">
        <v>24</v>
      </c>
      <c r="B68" s="1" t="s">
        <v>7</v>
      </c>
      <c r="C68" s="20">
        <v>25400</v>
      </c>
    </row>
    <row r="69" spans="1:64" x14ac:dyDescent="0.2">
      <c r="A69" t="s">
        <v>24</v>
      </c>
      <c r="B69" s="1" t="s">
        <v>8</v>
      </c>
      <c r="C69" s="20">
        <v>6570</v>
      </c>
    </row>
    <row r="70" spans="1:64" x14ac:dyDescent="0.2">
      <c r="A70" t="s">
        <v>24</v>
      </c>
      <c r="B70" s="1" t="s">
        <v>9</v>
      </c>
      <c r="C70" s="20">
        <v>26700</v>
      </c>
    </row>
    <row r="71" spans="1:64" x14ac:dyDescent="0.2">
      <c r="A71" t="s">
        <v>24</v>
      </c>
      <c r="B71" s="1" t="s">
        <v>10</v>
      </c>
      <c r="C71" s="20">
        <v>9070</v>
      </c>
    </row>
    <row r="72" spans="1:64" x14ac:dyDescent="0.2">
      <c r="A72" t="s">
        <v>24</v>
      </c>
      <c r="B72" s="1" t="s">
        <v>11</v>
      </c>
      <c r="C72" s="20">
        <v>2590</v>
      </c>
    </row>
    <row r="73" spans="1:64" x14ac:dyDescent="0.2">
      <c r="A73" t="s">
        <v>24</v>
      </c>
      <c r="B73" s="1" t="s">
        <v>12</v>
      </c>
      <c r="C73" s="20">
        <v>439</v>
      </c>
    </row>
    <row r="74" spans="1:64" x14ac:dyDescent="0.2">
      <c r="A74" t="s">
        <v>24</v>
      </c>
      <c r="B74" s="1" t="s">
        <v>13</v>
      </c>
      <c r="C74" s="20">
        <v>12800</v>
      </c>
    </row>
    <row r="75" spans="1:64" x14ac:dyDescent="0.2">
      <c r="A75" t="s">
        <v>24</v>
      </c>
      <c r="B75" s="1" t="s">
        <v>14</v>
      </c>
      <c r="C75" s="20">
        <v>4340</v>
      </c>
    </row>
    <row r="76" spans="1:64" x14ac:dyDescent="0.2">
      <c r="A76" t="s">
        <v>24</v>
      </c>
      <c r="B76" s="1" t="s">
        <v>15</v>
      </c>
      <c r="C76" s="20">
        <v>1200</v>
      </c>
    </row>
    <row r="77" spans="1:64" x14ac:dyDescent="0.2">
      <c r="A77" t="s">
        <v>24</v>
      </c>
      <c r="B77" s="1" t="s">
        <v>16</v>
      </c>
      <c r="C77" s="20">
        <v>233</v>
      </c>
    </row>
    <row r="78" spans="1:64" x14ac:dyDescent="0.2">
      <c r="A78" t="s">
        <v>24</v>
      </c>
      <c r="B78" s="1" t="s">
        <v>17</v>
      </c>
      <c r="C78" s="20">
        <v>0</v>
      </c>
    </row>
    <row r="79" spans="1:64" x14ac:dyDescent="0.2">
      <c r="A79" t="s">
        <v>25</v>
      </c>
      <c r="B79" s="1" t="s">
        <v>3</v>
      </c>
      <c r="C79" s="20">
        <v>494000</v>
      </c>
      <c r="D79" s="4">
        <f>C79/$C79*100</f>
        <v>100</v>
      </c>
      <c r="E79" s="4">
        <f>C80/$C79*100</f>
        <v>49.797570850202426</v>
      </c>
      <c r="F79" s="4">
        <f>C81/$C79*100</f>
        <v>11.639676113360323</v>
      </c>
      <c r="G79" s="4">
        <f>C82/$C79*100</f>
        <v>16.659919028340081</v>
      </c>
      <c r="H79" s="4">
        <f>C83/$C79*100</f>
        <v>6.4574898785425106</v>
      </c>
      <c r="I79" s="4">
        <f>C84/$C79*100</f>
        <v>1.8421052631578945</v>
      </c>
      <c r="J79" s="4">
        <f>C85/$C79*100</f>
        <v>5.141700404858299</v>
      </c>
      <c r="K79" s="4">
        <f>C86/$C79*100</f>
        <v>2.5708502024291495</v>
      </c>
      <c r="L79" s="4">
        <f>C87/$C79*100</f>
        <v>0.95141700404858309</v>
      </c>
      <c r="M79" s="4">
        <f>C88/$C79*100</f>
        <v>0.10384615384615384</v>
      </c>
      <c r="N79" s="4">
        <f>C89/$C79*100</f>
        <v>2.4493927125506074</v>
      </c>
      <c r="O79" s="4">
        <f>C90/$C79*100</f>
        <v>1.0323886639676114</v>
      </c>
      <c r="P79" s="4">
        <f>C91/$C79*100</f>
        <v>0.29554655870445345</v>
      </c>
      <c r="Q79" s="4">
        <f>C92/$C79*100</f>
        <v>5.7287449392712547E-2</v>
      </c>
      <c r="R79" s="4">
        <f>C93/$C79*100</f>
        <v>0</v>
      </c>
      <c r="T79" s="1">
        <f t="array" ref="T79:AH79">MMULT(D79:R79,Q9_matrix)</f>
        <v>1</v>
      </c>
      <c r="U79" s="1">
        <v>2.0772510497819641E-2</v>
      </c>
      <c r="V79" s="1">
        <v>-2.4288785774001787E-3</v>
      </c>
      <c r="W79" s="1">
        <v>5.3077521076887818E-2</v>
      </c>
      <c r="X79" s="1">
        <v>-1.6440708535079035E-2</v>
      </c>
      <c r="Y79" s="1">
        <v>4.2500718617995217E-3</v>
      </c>
      <c r="Z79" s="1">
        <v>2.5657959010307513E-2</v>
      </c>
      <c r="AA79" s="1">
        <v>-7.8835969731430935E-4</v>
      </c>
      <c r="AB79" s="1">
        <v>9.2655435849315487E-4</v>
      </c>
      <c r="AC79" s="1">
        <v>-3.4734025478247912E-3</v>
      </c>
      <c r="AD79" s="1">
        <v>2.2886276016301613E-2</v>
      </c>
      <c r="AE79" s="1">
        <v>-1.3348488916854525E-3</v>
      </c>
      <c r="AF79" s="1">
        <v>-1.541678307258436E-3</v>
      </c>
      <c r="AG79" s="1">
        <v>-1.4008752968445956E-3</v>
      </c>
      <c r="AH79" s="1">
        <v>-3.3207670120250751E-4</v>
      </c>
      <c r="AI79" s="24" t="s">
        <v>25</v>
      </c>
      <c r="AJ79" s="6">
        <f>T79/SUM($T79:$AH79)*100</f>
        <v>90.923137354539136</v>
      </c>
      <c r="AK79" s="12">
        <f t="shared" ref="AK79:AX79" si="78">U79/SUM($T79:$AH79)*100</f>
        <v>1.8887018251918612</v>
      </c>
      <c r="AL79" s="6">
        <f t="shared" si="78"/>
        <v>-0.22084126051045405</v>
      </c>
      <c r="AM79" s="12">
        <f t="shared" si="78"/>
        <v>4.8259747393123167</v>
      </c>
      <c r="AN79" s="6">
        <f t="shared" si="78"/>
        <v>-1.4948408003409348</v>
      </c>
      <c r="AO79" s="12">
        <f t="shared" si="78"/>
        <v>0.38642986765705978</v>
      </c>
      <c r="AP79" s="12">
        <f t="shared" si="78"/>
        <v>2.3329021313313247</v>
      </c>
      <c r="AQ79" s="6">
        <f t="shared" si="78"/>
        <v>-7.1680137043691847E-2</v>
      </c>
      <c r="AR79" s="6">
        <f t="shared" si="78"/>
        <v>8.4245229203720018E-2</v>
      </c>
      <c r="AS79" s="6">
        <f t="shared" si="78"/>
        <v>-0.31581265694347965</v>
      </c>
      <c r="AT79" s="12">
        <f t="shared" si="78"/>
        <v>2.0808920177640862</v>
      </c>
      <c r="AU79" s="6">
        <f t="shared" si="78"/>
        <v>-0.12136864912627073</v>
      </c>
      <c r="AV79" s="17">
        <f t="shared" si="78"/>
        <v>-0.14017422848737215</v>
      </c>
      <c r="AW79" s="6">
        <f t="shared" si="78"/>
        <v>-0.12737197703158193</v>
      </c>
      <c r="AX79" s="6">
        <f t="shared" si="78"/>
        <v>-3.0193455515677842E-2</v>
      </c>
      <c r="AY79" s="57">
        <f>AK79/'water enrichment'!X85</f>
        <v>0.48784170341320326</v>
      </c>
      <c r="AZ79" s="57">
        <f>AM79/3.87</f>
        <v>1.247021896463131</v>
      </c>
      <c r="BA79" s="57">
        <f>AO79/3.87</f>
        <v>9.9852678981152396E-2</v>
      </c>
      <c r="BB79" s="57">
        <f t="shared" ref="BB79" si="79">AP79/3.87</f>
        <v>0.60281708819930868</v>
      </c>
      <c r="BC79" s="57">
        <f>AT79/3.87</f>
        <v>0.53769819580467337</v>
      </c>
      <c r="BD79" s="6"/>
      <c r="BE79" s="6"/>
    </row>
    <row r="80" spans="1:64" x14ac:dyDescent="0.2">
      <c r="A80" t="s">
        <v>25</v>
      </c>
      <c r="B80" s="1" t="s">
        <v>4</v>
      </c>
      <c r="C80" s="20">
        <v>246000</v>
      </c>
    </row>
    <row r="81" spans="1:57" x14ac:dyDescent="0.2">
      <c r="A81" t="s">
        <v>25</v>
      </c>
      <c r="B81" s="1" t="s">
        <v>5</v>
      </c>
      <c r="C81" s="20">
        <v>57500</v>
      </c>
    </row>
    <row r="82" spans="1:57" x14ac:dyDescent="0.2">
      <c r="A82" t="s">
        <v>25</v>
      </c>
      <c r="B82" s="1" t="s">
        <v>6</v>
      </c>
      <c r="C82" s="20">
        <v>82300</v>
      </c>
    </row>
    <row r="83" spans="1:57" x14ac:dyDescent="0.2">
      <c r="A83" t="s">
        <v>25</v>
      </c>
      <c r="B83" s="1" t="s">
        <v>7</v>
      </c>
      <c r="C83" s="20">
        <v>31900</v>
      </c>
    </row>
    <row r="84" spans="1:57" x14ac:dyDescent="0.2">
      <c r="A84" t="s">
        <v>25</v>
      </c>
      <c r="B84" s="1" t="s">
        <v>8</v>
      </c>
      <c r="C84" s="20">
        <v>9100</v>
      </c>
    </row>
    <row r="85" spans="1:57" x14ac:dyDescent="0.2">
      <c r="A85" t="s">
        <v>25</v>
      </c>
      <c r="B85" s="1" t="s">
        <v>9</v>
      </c>
      <c r="C85" s="20">
        <v>25400</v>
      </c>
    </row>
    <row r="86" spans="1:57" x14ac:dyDescent="0.2">
      <c r="A86" t="s">
        <v>25</v>
      </c>
      <c r="B86" s="1" t="s">
        <v>10</v>
      </c>
      <c r="C86" s="20">
        <v>12700</v>
      </c>
    </row>
    <row r="87" spans="1:57" x14ac:dyDescent="0.2">
      <c r="A87" t="s">
        <v>25</v>
      </c>
      <c r="B87" s="1" t="s">
        <v>11</v>
      </c>
      <c r="C87" s="20">
        <v>4700</v>
      </c>
    </row>
    <row r="88" spans="1:57" x14ac:dyDescent="0.2">
      <c r="A88" t="s">
        <v>25</v>
      </c>
      <c r="B88" s="1" t="s">
        <v>12</v>
      </c>
      <c r="C88" s="20">
        <v>513</v>
      </c>
    </row>
    <row r="89" spans="1:57" x14ac:dyDescent="0.2">
      <c r="A89" t="s">
        <v>25</v>
      </c>
      <c r="B89" s="1" t="s">
        <v>13</v>
      </c>
      <c r="C89" s="20">
        <v>12100</v>
      </c>
    </row>
    <row r="90" spans="1:57" x14ac:dyDescent="0.2">
      <c r="A90" t="s">
        <v>25</v>
      </c>
      <c r="B90" s="1" t="s">
        <v>14</v>
      </c>
      <c r="C90" s="20">
        <v>5100</v>
      </c>
    </row>
    <row r="91" spans="1:57" x14ac:dyDescent="0.2">
      <c r="A91" t="s">
        <v>25</v>
      </c>
      <c r="B91" s="1" t="s">
        <v>15</v>
      </c>
      <c r="C91" s="20">
        <v>1460</v>
      </c>
    </row>
    <row r="92" spans="1:57" x14ac:dyDescent="0.2">
      <c r="A92" t="s">
        <v>25</v>
      </c>
      <c r="B92" s="1" t="s">
        <v>16</v>
      </c>
      <c r="C92" s="20">
        <v>283</v>
      </c>
    </row>
    <row r="93" spans="1:57" x14ac:dyDescent="0.2">
      <c r="A93" t="s">
        <v>25</v>
      </c>
      <c r="B93" s="1" t="s">
        <v>17</v>
      </c>
      <c r="C93" s="20">
        <v>0</v>
      </c>
    </row>
    <row r="94" spans="1:57" x14ac:dyDescent="0.2">
      <c r="A94" t="s">
        <v>26</v>
      </c>
      <c r="B94" s="1" t="s">
        <v>3</v>
      </c>
      <c r="C94" s="20">
        <v>634000</v>
      </c>
      <c r="D94" s="4">
        <f>C94/$C94*100</f>
        <v>100</v>
      </c>
      <c r="E94" s="4">
        <f>C95/$C94*100</f>
        <v>51.261829652996852</v>
      </c>
      <c r="F94" s="4">
        <f>C96/$C94*100</f>
        <v>11.34069400630915</v>
      </c>
      <c r="G94" s="4">
        <f>C97/$C94*100</f>
        <v>16.876971608832807</v>
      </c>
      <c r="H94" s="4">
        <f>C98/$C94*100</f>
        <v>6.277602523659306</v>
      </c>
      <c r="I94" s="4">
        <f>C99/$C94*100</f>
        <v>1.750788643533123</v>
      </c>
      <c r="J94" s="4">
        <f>C100/$C94*100</f>
        <v>5.6151419558359628</v>
      </c>
      <c r="K94" s="4">
        <f>C101/$C94*100</f>
        <v>2.9337539432176656</v>
      </c>
      <c r="L94" s="4">
        <f>C102/$C94*100</f>
        <v>0.90536277602523663</v>
      </c>
      <c r="M94" s="4">
        <f>C103/$C94*100</f>
        <v>0.10694006309148266</v>
      </c>
      <c r="N94" s="4">
        <f>C104/$C94*100</f>
        <v>2.6025236593059939</v>
      </c>
      <c r="O94" s="4">
        <f>C105/$C94*100</f>
        <v>0.88328075709779175</v>
      </c>
      <c r="P94" s="4">
        <f>C106/$C94*100</f>
        <v>0.23186119873817038</v>
      </c>
      <c r="Q94" s="4">
        <f>C107/$C94*100</f>
        <v>0</v>
      </c>
      <c r="R94" s="4">
        <f>C108/$C94*100</f>
        <v>0</v>
      </c>
      <c r="T94" s="1">
        <f t="array" ref="T94:AH94">MMULT(D94:R94,Q9_matrix)</f>
        <v>1</v>
      </c>
      <c r="U94" s="1">
        <v>3.5415098525763855E-2</v>
      </c>
      <c r="V94" s="1">
        <v>-1.2406189481905014E-2</v>
      </c>
      <c r="W94" s="1">
        <v>5.8414484369411906E-2</v>
      </c>
      <c r="X94" s="1">
        <v>-2.1345835338666172E-2</v>
      </c>
      <c r="Y94" s="1">
        <v>5.432936821197186E-3</v>
      </c>
      <c r="Z94" s="1">
        <v>3.0071689019071292E-2</v>
      </c>
      <c r="AA94" s="1">
        <v>7.4092748672775419E-4</v>
      </c>
      <c r="AB94" s="1">
        <v>-6.853843834930106E-4</v>
      </c>
      <c r="AC94" s="1">
        <v>-3.3844386867168562E-3</v>
      </c>
      <c r="AD94" s="1">
        <v>2.4205212971902645E-2</v>
      </c>
      <c r="AE94" s="1">
        <v>-3.445133512087601E-3</v>
      </c>
      <c r="AF94" s="1">
        <v>-1.3281297698003874E-3</v>
      </c>
      <c r="AG94" s="1">
        <v>-2.1044225558579108E-3</v>
      </c>
      <c r="AH94" s="1">
        <v>1.6304064085958863E-4</v>
      </c>
      <c r="AI94" s="24" t="s">
        <v>26</v>
      </c>
      <c r="AJ94" s="6">
        <f>T94/SUM($T94:$AH94)*100</f>
        <v>90.110884101539511</v>
      </c>
      <c r="AK94" s="12">
        <f t="shared" ref="AK94:AX94" si="80">U94/SUM($T94:$AH94)*100</f>
        <v>3.1912858386997098</v>
      </c>
      <c r="AL94" s="6">
        <f t="shared" si="80"/>
        <v>-1.1179327025456811</v>
      </c>
      <c r="AM94" s="12">
        <f t="shared" si="80"/>
        <v>5.2637808308632676</v>
      </c>
      <c r="AN94" s="6">
        <f t="shared" si="80"/>
        <v>-1.9234920942530938</v>
      </c>
      <c r="AO94" s="12">
        <f t="shared" si="80"/>
        <v>0.48956674022588609</v>
      </c>
      <c r="AP94" s="12">
        <f t="shared" si="80"/>
        <v>2.7097864839350714</v>
      </c>
      <c r="AQ94" s="6">
        <f t="shared" si="80"/>
        <v>6.6765630884169619E-2</v>
      </c>
      <c r="AR94" s="6">
        <f t="shared" si="80"/>
        <v>-6.1760592745943782E-2</v>
      </c>
      <c r="AS94" s="6">
        <f t="shared" si="80"/>
        <v>-0.30497476224750919</v>
      </c>
      <c r="AT94" s="12">
        <f t="shared" si="80"/>
        <v>2.1811531407642</v>
      </c>
      <c r="AU94" s="6">
        <f t="shared" si="80"/>
        <v>-0.31044402662205556</v>
      </c>
      <c r="AV94" s="17">
        <f t="shared" si="80"/>
        <v>-0.11967894775828705</v>
      </c>
      <c r="AW94" s="6">
        <f t="shared" si="80"/>
        <v>-0.18963137703157776</v>
      </c>
      <c r="AX94" s="6">
        <f t="shared" si="80"/>
        <v>1.4691736292339117E-2</v>
      </c>
      <c r="AY94" s="57">
        <f>AK94/'water enrichment'!X88</f>
        <v>0.9105915418159104</v>
      </c>
      <c r="AZ94" s="57">
        <f>AM94/3.5</f>
        <v>1.5039373802466478</v>
      </c>
      <c r="BA94" s="57">
        <f>AO94/3.5</f>
        <v>0.1398762114931103</v>
      </c>
      <c r="BB94" s="57">
        <f t="shared" ref="BB94" si="81">AP94/3.5</f>
        <v>0.77422470969573465</v>
      </c>
      <c r="BC94" s="57">
        <f>AT94/3.5</f>
        <v>0.62318661164691425</v>
      </c>
      <c r="BD94" s="6"/>
      <c r="BE94" s="6"/>
    </row>
    <row r="95" spans="1:57" x14ac:dyDescent="0.2">
      <c r="A95" t="s">
        <v>26</v>
      </c>
      <c r="B95" s="1" t="s">
        <v>4</v>
      </c>
      <c r="C95" s="20">
        <v>325000</v>
      </c>
    </row>
    <row r="96" spans="1:57" x14ac:dyDescent="0.2">
      <c r="A96" t="s">
        <v>26</v>
      </c>
      <c r="B96" s="1" t="s">
        <v>5</v>
      </c>
      <c r="C96" s="20">
        <v>71900</v>
      </c>
    </row>
    <row r="97" spans="1:57" x14ac:dyDescent="0.2">
      <c r="A97" t="s">
        <v>26</v>
      </c>
      <c r="B97" s="1" t="s">
        <v>6</v>
      </c>
      <c r="C97" s="20">
        <v>107000</v>
      </c>
    </row>
    <row r="98" spans="1:57" x14ac:dyDescent="0.2">
      <c r="A98" t="s">
        <v>26</v>
      </c>
      <c r="B98" s="1" t="s">
        <v>7</v>
      </c>
      <c r="C98" s="20">
        <v>39800</v>
      </c>
    </row>
    <row r="99" spans="1:57" x14ac:dyDescent="0.2">
      <c r="A99" t="s">
        <v>26</v>
      </c>
      <c r="B99" s="1" t="s">
        <v>8</v>
      </c>
      <c r="C99" s="20">
        <v>11100</v>
      </c>
    </row>
    <row r="100" spans="1:57" x14ac:dyDescent="0.2">
      <c r="A100" t="s">
        <v>26</v>
      </c>
      <c r="B100" s="1" t="s">
        <v>9</v>
      </c>
      <c r="C100" s="20">
        <v>35600</v>
      </c>
    </row>
    <row r="101" spans="1:57" x14ac:dyDescent="0.2">
      <c r="A101" t="s">
        <v>26</v>
      </c>
      <c r="B101" s="1" t="s">
        <v>10</v>
      </c>
      <c r="C101" s="20">
        <v>18600</v>
      </c>
    </row>
    <row r="102" spans="1:57" x14ac:dyDescent="0.2">
      <c r="A102" t="s">
        <v>26</v>
      </c>
      <c r="B102" s="1" t="s">
        <v>11</v>
      </c>
      <c r="C102" s="20">
        <v>5740</v>
      </c>
    </row>
    <row r="103" spans="1:57" x14ac:dyDescent="0.2">
      <c r="A103" t="s">
        <v>26</v>
      </c>
      <c r="B103" s="1" t="s">
        <v>12</v>
      </c>
      <c r="C103" s="20">
        <v>678</v>
      </c>
    </row>
    <row r="104" spans="1:57" x14ac:dyDescent="0.2">
      <c r="A104" t="s">
        <v>26</v>
      </c>
      <c r="B104" s="1" t="s">
        <v>13</v>
      </c>
      <c r="C104" s="20">
        <v>16500</v>
      </c>
    </row>
    <row r="105" spans="1:57" x14ac:dyDescent="0.2">
      <c r="A105" t="s">
        <v>26</v>
      </c>
      <c r="B105" s="1" t="s">
        <v>14</v>
      </c>
      <c r="C105" s="20">
        <v>5600</v>
      </c>
    </row>
    <row r="106" spans="1:57" x14ac:dyDescent="0.2">
      <c r="A106" t="s">
        <v>26</v>
      </c>
      <c r="B106" s="1" t="s">
        <v>15</v>
      </c>
      <c r="C106" s="20">
        <v>1470</v>
      </c>
    </row>
    <row r="107" spans="1:57" x14ac:dyDescent="0.2">
      <c r="A107" t="s">
        <v>26</v>
      </c>
      <c r="B107" s="1" t="s">
        <v>16</v>
      </c>
      <c r="C107" s="20">
        <v>0</v>
      </c>
    </row>
    <row r="108" spans="1:57" x14ac:dyDescent="0.2">
      <c r="A108" t="s">
        <v>26</v>
      </c>
      <c r="B108" s="1" t="s">
        <v>17</v>
      </c>
      <c r="C108" s="20">
        <v>0</v>
      </c>
    </row>
    <row r="109" spans="1:57" x14ac:dyDescent="0.2">
      <c r="A109" t="s">
        <v>27</v>
      </c>
      <c r="B109" s="1" t="s">
        <v>3</v>
      </c>
      <c r="C109" s="20">
        <v>684000</v>
      </c>
      <c r="D109" s="4">
        <f>C109/$C109*100</f>
        <v>100</v>
      </c>
      <c r="E109" s="4">
        <f>C110/$C109*100</f>
        <v>52.046783625730995</v>
      </c>
      <c r="F109" s="4">
        <f>C111/$C109*100</f>
        <v>11.505847953216374</v>
      </c>
      <c r="G109" s="4">
        <f>C112/$C109*100</f>
        <v>15.058479532163743</v>
      </c>
      <c r="H109" s="4">
        <f>C113/$C109*100</f>
        <v>5.730994152046784</v>
      </c>
      <c r="I109" s="4">
        <f>C114/$C109*100</f>
        <v>1.7105263157894739</v>
      </c>
      <c r="J109" s="4">
        <f>C115/$C109*100</f>
        <v>5.3801169590643276</v>
      </c>
      <c r="K109" s="4">
        <f>C116/$C109*100</f>
        <v>2.4269005847953218</v>
      </c>
      <c r="L109" s="4">
        <f>C117/$C109*100</f>
        <v>0.75730994152046782</v>
      </c>
      <c r="M109" s="4">
        <f>C118/$C109*100</f>
        <v>0.16812865497076024</v>
      </c>
      <c r="N109" s="4">
        <f>C119/$C109*100</f>
        <v>1.8421052631578945</v>
      </c>
      <c r="O109" s="4">
        <f>C120/$C109*100</f>
        <v>0.75730994152046782</v>
      </c>
      <c r="P109" s="4">
        <f>C121/$C109*100</f>
        <v>0.21929824561403508</v>
      </c>
      <c r="Q109" s="4">
        <f>C122/$C109*100</f>
        <v>0</v>
      </c>
      <c r="R109" s="4">
        <f>C123/$C109*100</f>
        <v>0</v>
      </c>
      <c r="T109" s="1">
        <f t="array" ref="T109:AH109">MMULT(D109:R109,Q9_matrix)</f>
        <v>1</v>
      </c>
      <c r="U109" s="1">
        <v>4.3264638253105336E-2</v>
      </c>
      <c r="V109" s="1">
        <v>-1.4500475473581131E-2</v>
      </c>
      <c r="W109" s="1">
        <v>4.0374047194652624E-2</v>
      </c>
      <c r="X109" s="1">
        <v>-1.8857302163400702E-2</v>
      </c>
      <c r="Y109" s="1">
        <v>5.6221883555771929E-3</v>
      </c>
      <c r="Z109" s="1">
        <v>2.9379614001010849E-2</v>
      </c>
      <c r="AA109" s="1">
        <v>-3.4502204171970655E-3</v>
      </c>
      <c r="AB109" s="1">
        <v>-2.4469675751505153E-5</v>
      </c>
      <c r="AC109" s="1">
        <v>-2.27027267710378E-3</v>
      </c>
      <c r="AD109" s="1">
        <v>1.6688896188613321E-2</v>
      </c>
      <c r="AE109" s="1">
        <v>-1.0241043069318849E-3</v>
      </c>
      <c r="AF109" s="1">
        <v>-1.8865414625628164E-3</v>
      </c>
      <c r="AG109" s="1">
        <v>-1.2304367755246624E-3</v>
      </c>
      <c r="AH109" s="1">
        <v>-2.662135287515244E-5</v>
      </c>
      <c r="AI109" s="24" t="s">
        <v>27</v>
      </c>
      <c r="AJ109" s="6">
        <f>T109/SUM($T109:$AH109)*100</f>
        <v>91.570149161149786</v>
      </c>
      <c r="AK109" s="12">
        <f t="shared" ref="AK109:AX109" si="82">U109/SUM($T109:$AH109)*100</f>
        <v>3.9617493782400426</v>
      </c>
      <c r="AL109" s="6">
        <f t="shared" si="82"/>
        <v>-1.3278107020234182</v>
      </c>
      <c r="AM109" s="12">
        <f t="shared" si="82"/>
        <v>3.6970575238536418</v>
      </c>
      <c r="AN109" s="6">
        <f t="shared" si="82"/>
        <v>-1.7267659718794748</v>
      </c>
      <c r="AO109" s="12">
        <f t="shared" si="82"/>
        <v>0.51482462633228288</v>
      </c>
      <c r="AP109" s="12">
        <f t="shared" si="82"/>
        <v>2.690295636369568</v>
      </c>
      <c r="AQ109" s="6">
        <f t="shared" si="82"/>
        <v>-0.31593719824157968</v>
      </c>
      <c r="AR109" s="6">
        <f t="shared" si="82"/>
        <v>-2.2406918584902966E-3</v>
      </c>
      <c r="AS109" s="6">
        <f t="shared" si="82"/>
        <v>-0.20788920767887595</v>
      </c>
      <c r="AT109" s="12">
        <f t="shared" si="82"/>
        <v>1.5282047133262657</v>
      </c>
      <c r="AU109" s="6">
        <f t="shared" si="82"/>
        <v>-9.3777384142328626E-2</v>
      </c>
      <c r="AV109" s="17">
        <f t="shared" si="82"/>
        <v>-0.17275088312557077</v>
      </c>
      <c r="AW109" s="6">
        <f t="shared" si="82"/>
        <v>-0.11267127906815751</v>
      </c>
      <c r="AX109" s="6">
        <f t="shared" si="82"/>
        <v>-2.4377212536493124E-3</v>
      </c>
      <c r="AY109" s="57">
        <f>AK109/'water enrichment'!X84</f>
        <v>1.0569036626409469</v>
      </c>
      <c r="AZ109" s="57">
        <f>AM109/3.75</f>
        <v>0.98588200636097112</v>
      </c>
      <c r="BA109" s="57">
        <f>AO109/3.75</f>
        <v>0.13728656702194211</v>
      </c>
      <c r="BB109" s="57">
        <f t="shared" ref="BB109" si="83">AP109/3.75</f>
        <v>0.71741216969855148</v>
      </c>
      <c r="BC109" s="57">
        <f>AT109/3.75</f>
        <v>0.40752125688700419</v>
      </c>
      <c r="BD109" s="6"/>
      <c r="BE109" s="6"/>
    </row>
    <row r="110" spans="1:57" x14ac:dyDescent="0.2">
      <c r="A110" t="s">
        <v>27</v>
      </c>
      <c r="B110" s="1" t="s">
        <v>4</v>
      </c>
      <c r="C110" s="20">
        <v>356000</v>
      </c>
    </row>
    <row r="111" spans="1:57" x14ac:dyDescent="0.2">
      <c r="A111" t="s">
        <v>27</v>
      </c>
      <c r="B111" s="1" t="s">
        <v>5</v>
      </c>
      <c r="C111" s="20">
        <v>78700</v>
      </c>
    </row>
    <row r="112" spans="1:57" x14ac:dyDescent="0.2">
      <c r="A112" t="s">
        <v>27</v>
      </c>
      <c r="B112" s="1" t="s">
        <v>6</v>
      </c>
      <c r="C112" s="20">
        <v>103000</v>
      </c>
    </row>
    <row r="113" spans="1:57" x14ac:dyDescent="0.2">
      <c r="A113" t="s">
        <v>27</v>
      </c>
      <c r="B113" s="1" t="s">
        <v>7</v>
      </c>
      <c r="C113" s="20">
        <v>39200</v>
      </c>
    </row>
    <row r="114" spans="1:57" x14ac:dyDescent="0.2">
      <c r="A114" t="s">
        <v>27</v>
      </c>
      <c r="B114" s="1" t="s">
        <v>8</v>
      </c>
      <c r="C114" s="20">
        <v>11700</v>
      </c>
    </row>
    <row r="115" spans="1:57" x14ac:dyDescent="0.2">
      <c r="A115" t="s">
        <v>27</v>
      </c>
      <c r="B115" s="1" t="s">
        <v>9</v>
      </c>
      <c r="C115" s="20">
        <v>36800</v>
      </c>
    </row>
    <row r="116" spans="1:57" x14ac:dyDescent="0.2">
      <c r="A116" t="s">
        <v>27</v>
      </c>
      <c r="B116" s="1" t="s">
        <v>10</v>
      </c>
      <c r="C116" s="20">
        <v>16600</v>
      </c>
    </row>
    <row r="117" spans="1:57" x14ac:dyDescent="0.2">
      <c r="A117" t="s">
        <v>27</v>
      </c>
      <c r="B117" s="1" t="s">
        <v>11</v>
      </c>
      <c r="C117" s="20">
        <v>5180</v>
      </c>
    </row>
    <row r="118" spans="1:57" x14ac:dyDescent="0.2">
      <c r="A118" t="s">
        <v>27</v>
      </c>
      <c r="B118" s="1" t="s">
        <v>12</v>
      </c>
      <c r="C118" s="20">
        <v>1150</v>
      </c>
    </row>
    <row r="119" spans="1:57" x14ac:dyDescent="0.2">
      <c r="A119" t="s">
        <v>27</v>
      </c>
      <c r="B119" s="1" t="s">
        <v>13</v>
      </c>
      <c r="C119" s="20">
        <v>12600</v>
      </c>
    </row>
    <row r="120" spans="1:57" x14ac:dyDescent="0.2">
      <c r="A120" t="s">
        <v>27</v>
      </c>
      <c r="B120" s="1" t="s">
        <v>14</v>
      </c>
      <c r="C120" s="20">
        <v>5180</v>
      </c>
    </row>
    <row r="121" spans="1:57" x14ac:dyDescent="0.2">
      <c r="A121" t="s">
        <v>27</v>
      </c>
      <c r="B121" s="1" t="s">
        <v>15</v>
      </c>
      <c r="C121" s="20">
        <v>1500</v>
      </c>
    </row>
    <row r="122" spans="1:57" x14ac:dyDescent="0.2">
      <c r="A122" t="s">
        <v>27</v>
      </c>
      <c r="B122" s="1" t="s">
        <v>16</v>
      </c>
      <c r="C122" s="20">
        <v>0</v>
      </c>
    </row>
    <row r="123" spans="1:57" x14ac:dyDescent="0.2">
      <c r="A123" t="s">
        <v>27</v>
      </c>
      <c r="B123" s="1" t="s">
        <v>17</v>
      </c>
      <c r="C123" s="20">
        <v>0</v>
      </c>
    </row>
    <row r="124" spans="1:57" x14ac:dyDescent="0.2">
      <c r="A124" t="s">
        <v>28</v>
      </c>
      <c r="B124" s="1" t="s">
        <v>3</v>
      </c>
      <c r="C124" s="20">
        <v>203000</v>
      </c>
      <c r="D124" s="4">
        <f>C124/$C124*100</f>
        <v>100</v>
      </c>
      <c r="E124" s="4">
        <f>C125/$C124*100</f>
        <v>49.014778325123153</v>
      </c>
      <c r="F124" s="4">
        <f>C126/$C124*100</f>
        <v>10.886699507389162</v>
      </c>
      <c r="G124" s="4">
        <f>C127/$C124*100</f>
        <v>11.921182266009852</v>
      </c>
      <c r="H124" s="4">
        <f>C128/$C124*100</f>
        <v>5.0246305418719208</v>
      </c>
      <c r="I124" s="4">
        <f>C129/$C124*100</f>
        <v>1.4876847290640394</v>
      </c>
      <c r="J124" s="4">
        <f>C130/$C124*100</f>
        <v>3.3497536945812803</v>
      </c>
      <c r="K124" s="4">
        <f>C131/$C124*100</f>
        <v>1.3694581280788176</v>
      </c>
      <c r="L124" s="4">
        <f>C132/$C124*100</f>
        <v>0.43054187192118232</v>
      </c>
      <c r="M124" s="4">
        <f>C133/$C124*100</f>
        <v>0</v>
      </c>
      <c r="N124" s="4">
        <f>C134/$C124*100</f>
        <v>1.3054187192118225</v>
      </c>
      <c r="O124" s="4">
        <f>C135/$C124*100</f>
        <v>0</v>
      </c>
      <c r="P124" s="4">
        <f>C136/$C124*100</f>
        <v>0</v>
      </c>
      <c r="Q124" s="4">
        <f>C137/$C124*100</f>
        <v>0</v>
      </c>
      <c r="R124" s="4">
        <f>C138/$C124*100</f>
        <v>0</v>
      </c>
      <c r="T124" s="1">
        <f t="array" ref="T124:AH124">MMULT(D124:R124,Q9_matrix)</f>
        <v>1</v>
      </c>
      <c r="U124" s="1">
        <v>1.2944585247026907E-2</v>
      </c>
      <c r="V124" s="1">
        <v>-6.2231336736956466E-3</v>
      </c>
      <c r="W124" s="1">
        <v>8.3533464044145689E-3</v>
      </c>
      <c r="X124" s="1">
        <v>-8.1335368910183184E-3</v>
      </c>
      <c r="Y124" s="1">
        <v>2.4589458462276614E-3</v>
      </c>
      <c r="Z124" s="1">
        <v>1.3040226640284182E-2</v>
      </c>
      <c r="AA124" s="1">
        <v>-4.9119201599843853E-3</v>
      </c>
      <c r="AB124" s="1">
        <v>-3.2494304328124172E-4</v>
      </c>
      <c r="AC124" s="1">
        <v>-1.1222845250282562E-3</v>
      </c>
      <c r="AD124" s="1">
        <v>1.2045946635472721E-2</v>
      </c>
      <c r="AE124" s="1">
        <v>-5.9940140628002439E-3</v>
      </c>
      <c r="AF124" s="1">
        <v>-9.8891342931887527E-4</v>
      </c>
      <c r="AG124" s="1">
        <v>-2.8550122123691514E-4</v>
      </c>
      <c r="AH124" s="1">
        <v>3.0769636802970869E-4</v>
      </c>
      <c r="AI124" s="24" t="s">
        <v>28</v>
      </c>
      <c r="AJ124" s="6">
        <f>T124/SUM($T124:$AH124)*100</f>
        <v>97.927223412411962</v>
      </c>
      <c r="AK124" s="12">
        <f t="shared" ref="AK124:AX124" si="84">U124/SUM($T124:$AH124)*100</f>
        <v>1.267627291466616</v>
      </c>
      <c r="AL124" s="6">
        <f t="shared" si="84"/>
        <v>-0.6094142015892976</v>
      </c>
      <c r="AM124" s="12">
        <f t="shared" si="84"/>
        <v>0.81802001958637371</v>
      </c>
      <c r="AN124" s="6">
        <f t="shared" si="84"/>
        <v>-0.79649468425984549</v>
      </c>
      <c r="AO124" s="12">
        <f t="shared" si="84"/>
        <v>0.24079773924255862</v>
      </c>
      <c r="AP124" s="12">
        <f t="shared" si="84"/>
        <v>1.2769931875515954</v>
      </c>
      <c r="AQ124" s="6">
        <f t="shared" si="84"/>
        <v>-0.48101070289072129</v>
      </c>
      <c r="AR124" s="6">
        <f t="shared" si="84"/>
        <v>-3.1820769995711214E-2</v>
      </c>
      <c r="AS124" s="6">
        <f t="shared" si="84"/>
        <v>-0.10990220741473469</v>
      </c>
      <c r="AT124" s="12">
        <f t="shared" si="84"/>
        <v>1.1796261073859295</v>
      </c>
      <c r="AU124" s="6">
        <f t="shared" si="84"/>
        <v>-0.58697715426497865</v>
      </c>
      <c r="AV124" s="17">
        <f t="shared" si="84"/>
        <v>-9.6841546328443967E-2</v>
      </c>
      <c r="AW124" s="6">
        <f t="shared" si="84"/>
        <v>-2.7958341876583848E-2</v>
      </c>
      <c r="AX124" s="6">
        <f t="shared" si="84"/>
        <v>3.0131850975233021E-2</v>
      </c>
      <c r="AY124" s="57">
        <f>AK124/'water enrichment'!X89</f>
        <v>0.20925126354536</v>
      </c>
      <c r="AZ124" s="57">
        <f>AM124/'water enrichment'!X89</f>
        <v>0.13503316302523516</v>
      </c>
      <c r="BA124" s="57">
        <f>AO124/6.06</f>
        <v>3.9735600535075681E-2</v>
      </c>
      <c r="BB124" s="57">
        <f t="shared" ref="BB124" si="85">AP124/6.06</f>
        <v>0.21072494844085735</v>
      </c>
      <c r="BC124" s="57">
        <f>AT124/6.06</f>
        <v>0.194657773496028</v>
      </c>
      <c r="BD124" s="6"/>
      <c r="BE124" s="6"/>
    </row>
    <row r="125" spans="1:57" x14ac:dyDescent="0.2">
      <c r="A125" t="s">
        <v>28</v>
      </c>
      <c r="B125" s="1" t="s">
        <v>4</v>
      </c>
      <c r="C125" s="20">
        <v>99500</v>
      </c>
    </row>
    <row r="126" spans="1:57" x14ac:dyDescent="0.2">
      <c r="A126" t="s">
        <v>28</v>
      </c>
      <c r="B126" s="1" t="s">
        <v>5</v>
      </c>
      <c r="C126" s="20">
        <v>22100</v>
      </c>
    </row>
    <row r="127" spans="1:57" x14ac:dyDescent="0.2">
      <c r="A127" t="s">
        <v>28</v>
      </c>
      <c r="B127" s="1" t="s">
        <v>6</v>
      </c>
      <c r="C127" s="20">
        <v>24200</v>
      </c>
    </row>
    <row r="128" spans="1:57" x14ac:dyDescent="0.2">
      <c r="A128" t="s">
        <v>28</v>
      </c>
      <c r="B128" s="1" t="s">
        <v>7</v>
      </c>
      <c r="C128" s="20">
        <v>10200</v>
      </c>
    </row>
    <row r="129" spans="1:57" x14ac:dyDescent="0.2">
      <c r="A129" t="s">
        <v>28</v>
      </c>
      <c r="B129" s="1" t="s">
        <v>8</v>
      </c>
      <c r="C129" s="20">
        <v>3020</v>
      </c>
    </row>
    <row r="130" spans="1:57" x14ac:dyDescent="0.2">
      <c r="A130" t="s">
        <v>28</v>
      </c>
      <c r="B130" s="1" t="s">
        <v>9</v>
      </c>
      <c r="C130" s="20">
        <v>6800</v>
      </c>
    </row>
    <row r="131" spans="1:57" x14ac:dyDescent="0.2">
      <c r="A131" t="s">
        <v>28</v>
      </c>
      <c r="B131" s="1" t="s">
        <v>10</v>
      </c>
      <c r="C131" s="20">
        <v>2780</v>
      </c>
    </row>
    <row r="132" spans="1:57" x14ac:dyDescent="0.2">
      <c r="A132" t="s">
        <v>28</v>
      </c>
      <c r="B132" s="1" t="s">
        <v>11</v>
      </c>
      <c r="C132" s="20">
        <v>874</v>
      </c>
    </row>
    <row r="133" spans="1:57" x14ac:dyDescent="0.2">
      <c r="A133" t="s">
        <v>28</v>
      </c>
      <c r="B133" s="1" t="s">
        <v>12</v>
      </c>
      <c r="C133" s="20">
        <v>0</v>
      </c>
    </row>
    <row r="134" spans="1:57" x14ac:dyDescent="0.2">
      <c r="A134" t="s">
        <v>28</v>
      </c>
      <c r="B134" s="1" t="s">
        <v>13</v>
      </c>
      <c r="C134" s="20">
        <v>2650</v>
      </c>
    </row>
    <row r="135" spans="1:57" x14ac:dyDescent="0.2">
      <c r="A135" t="s">
        <v>28</v>
      </c>
      <c r="B135" s="1" t="s">
        <v>14</v>
      </c>
      <c r="C135" s="20">
        <v>0</v>
      </c>
    </row>
    <row r="136" spans="1:57" x14ac:dyDescent="0.2">
      <c r="A136" t="s">
        <v>28</v>
      </c>
      <c r="B136" s="1" t="s">
        <v>15</v>
      </c>
      <c r="C136" s="20">
        <v>0</v>
      </c>
    </row>
    <row r="137" spans="1:57" x14ac:dyDescent="0.2">
      <c r="A137" t="s">
        <v>28</v>
      </c>
      <c r="B137" s="1" t="s">
        <v>16</v>
      </c>
      <c r="C137" s="20">
        <v>0</v>
      </c>
    </row>
    <row r="138" spans="1:57" x14ac:dyDescent="0.2">
      <c r="A138" t="s">
        <v>28</v>
      </c>
      <c r="B138" s="1" t="s">
        <v>17</v>
      </c>
      <c r="C138" s="20">
        <v>0</v>
      </c>
    </row>
    <row r="139" spans="1:57" x14ac:dyDescent="0.2">
      <c r="A139" t="s">
        <v>29</v>
      </c>
      <c r="B139" s="1" t="s">
        <v>3</v>
      </c>
      <c r="C139" s="20">
        <v>323000</v>
      </c>
      <c r="D139" s="4">
        <f>C139/$C139*100</f>
        <v>100</v>
      </c>
      <c r="E139" s="4">
        <f>C140/$C139*100</f>
        <v>46.749226006191954</v>
      </c>
      <c r="F139" s="4">
        <f>C141/$C139*100</f>
        <v>10.588235294117647</v>
      </c>
      <c r="G139" s="4">
        <f>C142/$C139*100</f>
        <v>13.126934984520124</v>
      </c>
      <c r="H139" s="4">
        <f>C143/$C139*100</f>
        <v>5.3869969040247678</v>
      </c>
      <c r="I139" s="4">
        <f>C144/$C139*100</f>
        <v>1.458204334365325</v>
      </c>
      <c r="J139" s="4">
        <f>C145/$C139*100</f>
        <v>3.4365325077399382</v>
      </c>
      <c r="K139" s="4">
        <f>C146/$C139*100</f>
        <v>1.6191950464396285</v>
      </c>
      <c r="L139" s="4">
        <f>C147/$C139*100</f>
        <v>0.71826625386996901</v>
      </c>
      <c r="M139" s="4">
        <f>C148/$C139*100</f>
        <v>0</v>
      </c>
      <c r="N139" s="4">
        <f>C149/$C139*100</f>
        <v>1.5108359133126934</v>
      </c>
      <c r="O139" s="4">
        <f>C150/$C139*100</f>
        <v>0.45201238390092885</v>
      </c>
      <c r="P139" s="4">
        <f>C151/$C139*100</f>
        <v>0.12879256965944272</v>
      </c>
      <c r="Q139" s="4">
        <f>C152/$C139*100</f>
        <v>0</v>
      </c>
      <c r="R139" s="4">
        <f>C153/$C139*100</f>
        <v>0</v>
      </c>
      <c r="T139" s="1">
        <f t="array" ref="T139:AH139">MMULT(D139:R139,Q9_matrix)</f>
        <v>1</v>
      </c>
      <c r="U139" s="1">
        <v>-9.7109379422850584E-3</v>
      </c>
      <c r="V139" s="1">
        <v>1.6035123119872985E-3</v>
      </c>
      <c r="W139" s="1">
        <v>1.9143452535525712E-2</v>
      </c>
      <c r="X139" s="1">
        <v>-7.9644730056495638E-3</v>
      </c>
      <c r="Y139" s="1">
        <v>1.2431257871252967E-3</v>
      </c>
      <c r="Z139" s="1">
        <v>1.3185936332769072E-2</v>
      </c>
      <c r="AA139" s="1">
        <v>-2.6309616502051825E-3</v>
      </c>
      <c r="AB139" s="1">
        <v>1.5394398749100958E-3</v>
      </c>
      <c r="AC139" s="1">
        <v>-2.3947915150882102E-3</v>
      </c>
      <c r="AD139" s="1">
        <v>1.408218445689558E-2</v>
      </c>
      <c r="AE139" s="1">
        <v>-2.6474150107068514E-3</v>
      </c>
      <c r="AF139" s="1">
        <v>-1.5036721412556588E-3</v>
      </c>
      <c r="AG139" s="1">
        <v>-5.9544396560876121E-4</v>
      </c>
      <c r="AH139" s="1">
        <v>-4.4071044823379917E-5</v>
      </c>
      <c r="AI139" s="24" t="s">
        <v>29</v>
      </c>
      <c r="AJ139" s="6">
        <f>T139/SUM($T139:$AH139)*100</f>
        <v>97.722490863711471</v>
      </c>
      <c r="AK139" s="12">
        <f t="shared" ref="AK139:AX139" si="86">U139/SUM($T139:$AH139)*100</f>
        <v>-0.94897704434302055</v>
      </c>
      <c r="AL139" s="6">
        <f t="shared" si="86"/>
        <v>0.1566992172580276</v>
      </c>
      <c r="AM139" s="12">
        <f t="shared" si="86"/>
        <v>1.8707458655028055</v>
      </c>
      <c r="AN139" s="6">
        <f t="shared" si="86"/>
        <v>-0.7783081405288661</v>
      </c>
      <c r="AO139" s="12">
        <f t="shared" si="86"/>
        <v>0.12148134837479593</v>
      </c>
      <c r="AP139" s="12">
        <f t="shared" si="86"/>
        <v>1.2885625428085068</v>
      </c>
      <c r="AQ139" s="6">
        <f t="shared" si="86"/>
        <v>-0.25710412582495118</v>
      </c>
      <c r="AR139" s="6">
        <f t="shared" si="86"/>
        <v>0.15043789911113498</v>
      </c>
      <c r="AS139" s="6">
        <f t="shared" si="86"/>
        <v>-0.23402499195370133</v>
      </c>
      <c r="AT139" s="12">
        <f t="shared" si="86"/>
        <v>1.376146141930078</v>
      </c>
      <c r="AU139" s="6">
        <f t="shared" si="86"/>
        <v>-0.25871198919625288</v>
      </c>
      <c r="AV139" s="17">
        <f t="shared" si="86"/>
        <v>-0.14694258708587357</v>
      </c>
      <c r="AW139" s="6">
        <f t="shared" si="86"/>
        <v>-5.8188267489054292E-2</v>
      </c>
      <c r="AX139" s="6">
        <f t="shared" si="86"/>
        <v>-4.3067322751069621E-3</v>
      </c>
      <c r="AY139" s="57">
        <v>0</v>
      </c>
      <c r="AZ139" s="57">
        <f>AM139/'water enrichment'!X93</f>
        <v>0.31271955228013898</v>
      </c>
      <c r="BA139" s="57">
        <f>AO139/5.98</f>
        <v>2.0314606751638115E-2</v>
      </c>
      <c r="BB139" s="57">
        <f t="shared" ref="BB139" si="87">AP139/5.98</f>
        <v>0.21547868608837906</v>
      </c>
      <c r="BC139" s="57">
        <f>AT139/5.98</f>
        <v>0.23012477289800634</v>
      </c>
      <c r="BD139" s="6"/>
      <c r="BE139" s="6"/>
    </row>
    <row r="140" spans="1:57" x14ac:dyDescent="0.2">
      <c r="A140" t="s">
        <v>29</v>
      </c>
      <c r="B140" s="1" t="s">
        <v>4</v>
      </c>
      <c r="C140" s="20">
        <v>151000</v>
      </c>
    </row>
    <row r="141" spans="1:57" x14ac:dyDescent="0.2">
      <c r="A141" t="s">
        <v>29</v>
      </c>
      <c r="B141" s="1" t="s">
        <v>5</v>
      </c>
      <c r="C141" s="20">
        <v>34200</v>
      </c>
    </row>
    <row r="142" spans="1:57" x14ac:dyDescent="0.2">
      <c r="A142" t="s">
        <v>29</v>
      </c>
      <c r="B142" s="1" t="s">
        <v>6</v>
      </c>
      <c r="C142" s="20">
        <v>42400</v>
      </c>
    </row>
    <row r="143" spans="1:57" x14ac:dyDescent="0.2">
      <c r="A143" t="s">
        <v>29</v>
      </c>
      <c r="B143" s="1" t="s">
        <v>7</v>
      </c>
      <c r="C143" s="20">
        <v>17400</v>
      </c>
    </row>
    <row r="144" spans="1:57" x14ac:dyDescent="0.2">
      <c r="A144" t="s">
        <v>29</v>
      </c>
      <c r="B144" s="1" t="s">
        <v>8</v>
      </c>
      <c r="C144" s="20">
        <v>4710</v>
      </c>
    </row>
    <row r="145" spans="1:57" x14ac:dyDescent="0.2">
      <c r="A145" t="s">
        <v>29</v>
      </c>
      <c r="B145" s="1" t="s">
        <v>9</v>
      </c>
      <c r="C145" s="20">
        <v>11100</v>
      </c>
    </row>
    <row r="146" spans="1:57" x14ac:dyDescent="0.2">
      <c r="A146" t="s">
        <v>29</v>
      </c>
      <c r="B146" s="1" t="s">
        <v>10</v>
      </c>
      <c r="C146" s="20">
        <v>5230</v>
      </c>
    </row>
    <row r="147" spans="1:57" x14ac:dyDescent="0.2">
      <c r="A147" t="s">
        <v>29</v>
      </c>
      <c r="B147" s="1" t="s">
        <v>11</v>
      </c>
      <c r="C147" s="20">
        <v>2320</v>
      </c>
    </row>
    <row r="148" spans="1:57" x14ac:dyDescent="0.2">
      <c r="A148" t="s">
        <v>29</v>
      </c>
      <c r="B148" s="1" t="s">
        <v>12</v>
      </c>
      <c r="C148" s="20">
        <v>0</v>
      </c>
    </row>
    <row r="149" spans="1:57" x14ac:dyDescent="0.2">
      <c r="A149" t="s">
        <v>29</v>
      </c>
      <c r="B149" s="1" t="s">
        <v>13</v>
      </c>
      <c r="C149" s="20">
        <v>4880</v>
      </c>
    </row>
    <row r="150" spans="1:57" x14ac:dyDescent="0.2">
      <c r="A150" t="s">
        <v>29</v>
      </c>
      <c r="B150" s="1" t="s">
        <v>14</v>
      </c>
      <c r="C150" s="20">
        <v>1460</v>
      </c>
    </row>
    <row r="151" spans="1:57" x14ac:dyDescent="0.2">
      <c r="A151" t="s">
        <v>29</v>
      </c>
      <c r="B151" s="1" t="s">
        <v>15</v>
      </c>
      <c r="C151" s="20">
        <v>416</v>
      </c>
    </row>
    <row r="152" spans="1:57" x14ac:dyDescent="0.2">
      <c r="A152" t="s">
        <v>29</v>
      </c>
      <c r="B152" s="1" t="s">
        <v>16</v>
      </c>
      <c r="C152" s="20">
        <v>0</v>
      </c>
    </row>
    <row r="153" spans="1:57" x14ac:dyDescent="0.2">
      <c r="A153" t="s">
        <v>29</v>
      </c>
      <c r="B153" s="1" t="s">
        <v>17</v>
      </c>
      <c r="C153" s="20">
        <v>0</v>
      </c>
    </row>
    <row r="154" spans="1:57" x14ac:dyDescent="0.2">
      <c r="A154" t="s">
        <v>30</v>
      </c>
      <c r="B154" s="1" t="s">
        <v>3</v>
      </c>
      <c r="C154" s="20">
        <v>145000</v>
      </c>
      <c r="D154" s="4">
        <f>C154/$C154*100</f>
        <v>100</v>
      </c>
      <c r="E154" s="4">
        <f>C155/$C154*100</f>
        <v>49.862068965517246</v>
      </c>
      <c r="F154" s="4">
        <f>C156/$C154*100</f>
        <v>11.724137931034482</v>
      </c>
      <c r="G154" s="4">
        <f>C157/$C154*100</f>
        <v>15.103448275862069</v>
      </c>
      <c r="H154" s="4">
        <f>C158/$C154*100</f>
        <v>5.772413793103448</v>
      </c>
      <c r="I154" s="4">
        <f>C159/$C154*100</f>
        <v>1.2137931034482758</v>
      </c>
      <c r="J154" s="4">
        <f>C160/$C154*100</f>
        <v>4.2068965517241379</v>
      </c>
      <c r="K154" s="4">
        <f>C161/$C154*100</f>
        <v>1.8413793103448275</v>
      </c>
      <c r="L154" s="4">
        <f>C162/$C154*100</f>
        <v>0.52</v>
      </c>
      <c r="M154" s="4">
        <f>C163/$C154*100</f>
        <v>0</v>
      </c>
      <c r="N154" s="4">
        <f>C164/$C154*100</f>
        <v>1.0896551724137931</v>
      </c>
      <c r="O154" s="4">
        <f>C165/$C154*100</f>
        <v>0.19655172413793101</v>
      </c>
      <c r="P154" s="4">
        <f>C166/$C154*100</f>
        <v>0</v>
      </c>
      <c r="Q154" s="4">
        <f>C167/$C154*100</f>
        <v>0</v>
      </c>
      <c r="R154" s="4">
        <f>C168/$C154*100</f>
        <v>0</v>
      </c>
      <c r="T154" s="1">
        <f t="array" ref="T154:AH154">MMULT(D154:R154,Q9_matrix)</f>
        <v>1</v>
      </c>
      <c r="U154" s="1">
        <v>2.1417491650967846E-2</v>
      </c>
      <c r="V154" s="1">
        <v>-1.8920474695933442E-3</v>
      </c>
      <c r="W154" s="1">
        <v>3.7186389242670315E-2</v>
      </c>
      <c r="X154" s="1">
        <v>-1.5839146020212289E-2</v>
      </c>
      <c r="Y154" s="1">
        <v>-6.8429862432534475E-4</v>
      </c>
      <c r="Z154" s="1">
        <v>2.034684229972733E-2</v>
      </c>
      <c r="AA154" s="1">
        <v>-4.2475296441423817E-3</v>
      </c>
      <c r="AB154" s="1">
        <v>-4.097461231051501E-4</v>
      </c>
      <c r="AC154" s="1">
        <v>-2.347576147836115E-3</v>
      </c>
      <c r="AD154" s="1">
        <v>9.8295359469007196E-3</v>
      </c>
      <c r="AE154" s="1">
        <v>-2.9925220274842888E-3</v>
      </c>
      <c r="AF154" s="1">
        <v>-2.1230473579806862E-3</v>
      </c>
      <c r="AG154" s="1">
        <v>9.4142132330665815E-5</v>
      </c>
      <c r="AH154" s="1">
        <v>-8.8859149095768173E-6</v>
      </c>
      <c r="AI154" s="24" t="s">
        <v>30</v>
      </c>
      <c r="AJ154" s="6">
        <f>T154/SUM($T154:$AH154)*100</f>
        <v>94.488522116747092</v>
      </c>
      <c r="AK154" s="12">
        <f t="shared" ref="AK154:AX154" si="88">U154/SUM($T154:$AH154)*100</f>
        <v>2.0237071335477217</v>
      </c>
      <c r="AL154" s="6">
        <f t="shared" si="88"/>
        <v>-0.17877676917660609</v>
      </c>
      <c r="AM154" s="12">
        <f t="shared" si="88"/>
        <v>3.5136869623980203</v>
      </c>
      <c r="AN154" s="6">
        <f t="shared" si="88"/>
        <v>-1.4966174990412158</v>
      </c>
      <c r="AO154" s="12">
        <f t="shared" si="88"/>
        <v>-6.4658365699024944E-2</v>
      </c>
      <c r="AP154" s="12">
        <f t="shared" si="88"/>
        <v>1.9225430586437511</v>
      </c>
      <c r="AQ154" s="6">
        <f t="shared" si="88"/>
        <v>-0.40134279872208639</v>
      </c>
      <c r="AR154" s="6">
        <f t="shared" si="88"/>
        <v>-3.871630561527236E-2</v>
      </c>
      <c r="AS154" s="6">
        <f t="shared" si="88"/>
        <v>-0.22181900076556071</v>
      </c>
      <c r="AT154" s="12">
        <f t="shared" si="88"/>
        <v>0.92877832471608934</v>
      </c>
      <c r="AU154" s="6">
        <f t="shared" si="88"/>
        <v>-0.2827589837788021</v>
      </c>
      <c r="AV154" s="17">
        <f t="shared" si="88"/>
        <v>-0.20060360723945955</v>
      </c>
      <c r="AW154" s="6">
        <f t="shared" si="88"/>
        <v>8.8953509528438487E-3</v>
      </c>
      <c r="AX154" s="6">
        <f t="shared" si="88"/>
        <v>-8.3961696746108179E-4</v>
      </c>
      <c r="AY154" s="57">
        <f>AK154/'water enrichment'!X92</f>
        <v>0.35748583376310533</v>
      </c>
      <c r="AZ154" s="57">
        <f>AM154/5.66</f>
        <v>0.62079274954028629</v>
      </c>
      <c r="BA154" s="57">
        <v>0</v>
      </c>
      <c r="BB154" s="57">
        <f>AP154/5.66</f>
        <v>0.33967191848829525</v>
      </c>
      <c r="BC154" s="57">
        <f>AT154/5.66</f>
        <v>0.16409511037386737</v>
      </c>
      <c r="BD154" s="6"/>
      <c r="BE154" s="6"/>
    </row>
    <row r="155" spans="1:57" x14ac:dyDescent="0.2">
      <c r="A155" t="s">
        <v>30</v>
      </c>
      <c r="B155" s="1" t="s">
        <v>4</v>
      </c>
      <c r="C155" s="20">
        <v>72300</v>
      </c>
    </row>
    <row r="156" spans="1:57" x14ac:dyDescent="0.2">
      <c r="A156" t="s">
        <v>30</v>
      </c>
      <c r="B156" s="1" t="s">
        <v>5</v>
      </c>
      <c r="C156" s="20">
        <v>17000</v>
      </c>
    </row>
    <row r="157" spans="1:57" x14ac:dyDescent="0.2">
      <c r="A157" t="s">
        <v>30</v>
      </c>
      <c r="B157" s="1" t="s">
        <v>6</v>
      </c>
      <c r="C157" s="20">
        <v>21900</v>
      </c>
    </row>
    <row r="158" spans="1:57" x14ac:dyDescent="0.2">
      <c r="A158" t="s">
        <v>30</v>
      </c>
      <c r="B158" s="1" t="s">
        <v>7</v>
      </c>
      <c r="C158" s="20">
        <v>8370</v>
      </c>
    </row>
    <row r="159" spans="1:57" x14ac:dyDescent="0.2">
      <c r="A159" t="s">
        <v>30</v>
      </c>
      <c r="B159" s="1" t="s">
        <v>8</v>
      </c>
      <c r="C159" s="20">
        <v>1760</v>
      </c>
    </row>
    <row r="160" spans="1:57" x14ac:dyDescent="0.2">
      <c r="A160" t="s">
        <v>30</v>
      </c>
      <c r="B160" s="1" t="s">
        <v>9</v>
      </c>
      <c r="C160" s="20">
        <v>6100</v>
      </c>
    </row>
    <row r="161" spans="1:57" x14ac:dyDescent="0.2">
      <c r="A161" t="s">
        <v>30</v>
      </c>
      <c r="B161" s="1" t="s">
        <v>10</v>
      </c>
      <c r="C161" s="20">
        <v>2670</v>
      </c>
    </row>
    <row r="162" spans="1:57" x14ac:dyDescent="0.2">
      <c r="A162" t="s">
        <v>30</v>
      </c>
      <c r="B162" s="1" t="s">
        <v>11</v>
      </c>
      <c r="C162" s="20">
        <v>754</v>
      </c>
    </row>
    <row r="163" spans="1:57" x14ac:dyDescent="0.2">
      <c r="A163" t="s">
        <v>30</v>
      </c>
      <c r="B163" s="1" t="s">
        <v>12</v>
      </c>
      <c r="C163" s="20">
        <v>0</v>
      </c>
    </row>
    <row r="164" spans="1:57" x14ac:dyDescent="0.2">
      <c r="A164" t="s">
        <v>30</v>
      </c>
      <c r="B164" s="1" t="s">
        <v>13</v>
      </c>
      <c r="C164" s="20">
        <v>1580</v>
      </c>
    </row>
    <row r="165" spans="1:57" x14ac:dyDescent="0.2">
      <c r="A165" t="s">
        <v>30</v>
      </c>
      <c r="B165" s="1" t="s">
        <v>14</v>
      </c>
      <c r="C165" s="20">
        <v>285</v>
      </c>
    </row>
    <row r="166" spans="1:57" x14ac:dyDescent="0.2">
      <c r="A166" t="s">
        <v>30</v>
      </c>
      <c r="B166" s="1" t="s">
        <v>15</v>
      </c>
      <c r="C166" s="20">
        <v>0</v>
      </c>
    </row>
    <row r="167" spans="1:57" x14ac:dyDescent="0.2">
      <c r="A167" t="s">
        <v>30</v>
      </c>
      <c r="B167" s="1" t="s">
        <v>16</v>
      </c>
      <c r="C167" s="20">
        <v>0</v>
      </c>
    </row>
    <row r="168" spans="1:57" x14ac:dyDescent="0.2">
      <c r="A168" t="s">
        <v>30</v>
      </c>
      <c r="B168" s="1" t="s">
        <v>17</v>
      </c>
      <c r="C168" s="20">
        <v>0</v>
      </c>
    </row>
    <row r="169" spans="1:57" x14ac:dyDescent="0.2">
      <c r="A169" t="s">
        <v>31</v>
      </c>
      <c r="B169" s="1" t="s">
        <v>3</v>
      </c>
      <c r="C169" s="20">
        <v>176000</v>
      </c>
      <c r="D169" s="4">
        <f>C169/$C169*100</f>
        <v>100</v>
      </c>
      <c r="E169" s="4">
        <f>C170/$C169*100</f>
        <v>51.022727272727273</v>
      </c>
      <c r="F169" s="4">
        <f>C171/$C169*100</f>
        <v>11.25</v>
      </c>
      <c r="G169" s="4">
        <f>C172/$C169*100</f>
        <v>13.693181818181818</v>
      </c>
      <c r="H169" s="4">
        <f>C173/$C169*100</f>
        <v>5.9090909090909092</v>
      </c>
      <c r="I169" s="4">
        <f>C174/$C169*100</f>
        <v>1.1647727272727273</v>
      </c>
      <c r="J169" s="4">
        <f>C175/$C169*100</f>
        <v>3.8977272727272729</v>
      </c>
      <c r="K169" s="4">
        <f>C176/$C169*100</f>
        <v>1.8295454545454546</v>
      </c>
      <c r="L169" s="4">
        <f>C177/$C169*100</f>
        <v>0.36022727272727273</v>
      </c>
      <c r="M169" s="4">
        <f>C178/$C169*100</f>
        <v>0</v>
      </c>
      <c r="N169" s="4">
        <f>C179/$C169*100</f>
        <v>1.6420454545454548</v>
      </c>
      <c r="O169" s="4">
        <f>C180/$C169*100</f>
        <v>0.48749999999999999</v>
      </c>
      <c r="P169" s="4">
        <f>C181/$C169*100</f>
        <v>0.19147727272727272</v>
      </c>
      <c r="Q169" s="4">
        <f>C182/$C169*100</f>
        <v>0</v>
      </c>
      <c r="R169" s="4">
        <f>C183/$C169*100</f>
        <v>0</v>
      </c>
      <c r="T169" s="1">
        <f t="array" ref="T169:AH169">MMULT(D169:R169,Q9_matrix)</f>
        <v>1</v>
      </c>
      <c r="U169" s="1">
        <v>3.302407472306812E-2</v>
      </c>
      <c r="V169" s="1">
        <v>-1.217212533984588E-2</v>
      </c>
      <c r="W169" s="1">
        <v>2.6725303716863297E-2</v>
      </c>
      <c r="X169" s="1">
        <v>-9.6654708130885433E-3</v>
      </c>
      <c r="Y169" s="1">
        <v>-2.4478836576686865E-3</v>
      </c>
      <c r="Z169" s="1">
        <v>1.8972857593389039E-2</v>
      </c>
      <c r="AA169" s="1">
        <v>-3.7177721562088803E-3</v>
      </c>
      <c r="AB169" s="1">
        <v>-2.0274977970459419E-3</v>
      </c>
      <c r="AC169" s="1">
        <v>-1.213324764447888E-3</v>
      </c>
      <c r="AD169" s="1">
        <v>1.509495024567774E-2</v>
      </c>
      <c r="AE169" s="1">
        <v>-2.5444922738529947E-3</v>
      </c>
      <c r="AF169" s="1">
        <v>-1.0183416692804634E-3</v>
      </c>
      <c r="AG169" s="1">
        <v>-1.1032779828461497E-3</v>
      </c>
      <c r="AH169" s="1">
        <v>1.4629914694346569E-4</v>
      </c>
      <c r="AI169" s="24" t="s">
        <v>31</v>
      </c>
      <c r="AJ169" s="6">
        <f>T169/SUM($T169:$AH169)*100</f>
        <v>94.513197111328964</v>
      </c>
      <c r="AK169" s="12">
        <f t="shared" ref="AK169:AX169" si="89">U169/SUM($T169:$AH169)*100</f>
        <v>3.1212108837205936</v>
      </c>
      <c r="AL169" s="6">
        <f t="shared" si="89"/>
        <v>-1.1504264815086558</v>
      </c>
      <c r="AM169" s="12">
        <f t="shared" si="89"/>
        <v>2.5258938980520331</v>
      </c>
      <c r="AN169" s="6">
        <f t="shared" si="89"/>
        <v>-0.91351454813123445</v>
      </c>
      <c r="AO169" s="12">
        <f t="shared" si="89"/>
        <v>-0.23135731064284148</v>
      </c>
      <c r="AP169" s="12">
        <f t="shared" si="89"/>
        <v>1.7931854294891529</v>
      </c>
      <c r="AQ169" s="6">
        <f t="shared" si="89"/>
        <v>-0.35137853261478036</v>
      </c>
      <c r="AR169" s="6">
        <f t="shared" si="89"/>
        <v>-0.19162529893498836</v>
      </c>
      <c r="AS169" s="6">
        <f t="shared" si="89"/>
        <v>-0.11467520262232003</v>
      </c>
      <c r="AT169" s="12">
        <f t="shared" si="89"/>
        <v>1.4266720079554438</v>
      </c>
      <c r="AU169" s="6">
        <f t="shared" si="89"/>
        <v>-0.24048809982692171</v>
      </c>
      <c r="AV169" s="17">
        <f t="shared" si="89"/>
        <v>-9.6246726915384204E-2</v>
      </c>
      <c r="AW169" s="6">
        <f t="shared" si="89"/>
        <v>-0.10427432946132757</v>
      </c>
      <c r="AX169" s="6">
        <f t="shared" si="89"/>
        <v>1.3827200112287054E-2</v>
      </c>
      <c r="AY169" s="57">
        <f>AK169/'water enrichment'!X91</f>
        <v>0.53671616527136012</v>
      </c>
      <c r="AZ169" s="57">
        <f>AM169/5.82</f>
        <v>0.43400238798144897</v>
      </c>
      <c r="BA169" s="57">
        <v>0</v>
      </c>
      <c r="BB169" s="57">
        <f t="shared" ref="BB169" si="90">AP169/5.82</f>
        <v>0.30810746211153828</v>
      </c>
      <c r="BC169" s="57">
        <f>AT169/5.82</f>
        <v>0.24513264741502469</v>
      </c>
      <c r="BD169" s="6"/>
      <c r="BE169" s="6"/>
    </row>
    <row r="170" spans="1:57" x14ac:dyDescent="0.2">
      <c r="A170" t="s">
        <v>31</v>
      </c>
      <c r="B170" s="1" t="s">
        <v>4</v>
      </c>
      <c r="C170" s="20">
        <v>89800</v>
      </c>
    </row>
    <row r="171" spans="1:57" x14ac:dyDescent="0.2">
      <c r="A171" t="s">
        <v>31</v>
      </c>
      <c r="B171" s="1" t="s">
        <v>5</v>
      </c>
      <c r="C171" s="20">
        <v>19800</v>
      </c>
    </row>
    <row r="172" spans="1:57" x14ac:dyDescent="0.2">
      <c r="A172" t="s">
        <v>31</v>
      </c>
      <c r="B172" s="1" t="s">
        <v>6</v>
      </c>
      <c r="C172" s="20">
        <v>24100</v>
      </c>
    </row>
    <row r="173" spans="1:57" x14ac:dyDescent="0.2">
      <c r="A173" t="s">
        <v>31</v>
      </c>
      <c r="B173" s="1" t="s">
        <v>7</v>
      </c>
      <c r="C173" s="20">
        <v>10400</v>
      </c>
    </row>
    <row r="174" spans="1:57" x14ac:dyDescent="0.2">
      <c r="A174" t="s">
        <v>31</v>
      </c>
      <c r="B174" s="1" t="s">
        <v>8</v>
      </c>
      <c r="C174" s="20">
        <v>2050</v>
      </c>
    </row>
    <row r="175" spans="1:57" x14ac:dyDescent="0.2">
      <c r="A175" t="s">
        <v>31</v>
      </c>
      <c r="B175" s="1" t="s">
        <v>9</v>
      </c>
      <c r="C175" s="20">
        <v>6860</v>
      </c>
    </row>
    <row r="176" spans="1:57" x14ac:dyDescent="0.2">
      <c r="A176" t="s">
        <v>31</v>
      </c>
      <c r="B176" s="1" t="s">
        <v>10</v>
      </c>
      <c r="C176" s="20">
        <v>3220</v>
      </c>
    </row>
    <row r="177" spans="1:57" x14ac:dyDescent="0.2">
      <c r="A177" t="s">
        <v>31</v>
      </c>
      <c r="B177" s="1" t="s">
        <v>11</v>
      </c>
      <c r="C177" s="20">
        <v>634</v>
      </c>
    </row>
    <row r="178" spans="1:57" x14ac:dyDescent="0.2">
      <c r="A178" t="s">
        <v>31</v>
      </c>
      <c r="B178" s="1" t="s">
        <v>12</v>
      </c>
      <c r="C178" s="20">
        <v>0</v>
      </c>
    </row>
    <row r="179" spans="1:57" x14ac:dyDescent="0.2">
      <c r="A179" t="s">
        <v>31</v>
      </c>
      <c r="B179" s="1" t="s">
        <v>13</v>
      </c>
      <c r="C179" s="20">
        <v>2890</v>
      </c>
    </row>
    <row r="180" spans="1:57" x14ac:dyDescent="0.2">
      <c r="A180" t="s">
        <v>31</v>
      </c>
      <c r="B180" s="1" t="s">
        <v>14</v>
      </c>
      <c r="C180" s="20">
        <v>858</v>
      </c>
    </row>
    <row r="181" spans="1:57" x14ac:dyDescent="0.2">
      <c r="A181" t="s">
        <v>31</v>
      </c>
      <c r="B181" s="1" t="s">
        <v>15</v>
      </c>
      <c r="C181" s="20">
        <v>337</v>
      </c>
    </row>
    <row r="182" spans="1:57" x14ac:dyDescent="0.2">
      <c r="A182" t="s">
        <v>31</v>
      </c>
      <c r="B182" s="1" t="s">
        <v>16</v>
      </c>
      <c r="C182" s="20">
        <v>0</v>
      </c>
    </row>
    <row r="183" spans="1:57" x14ac:dyDescent="0.2">
      <c r="A183" t="s">
        <v>31</v>
      </c>
      <c r="B183" s="1" t="s">
        <v>17</v>
      </c>
      <c r="C183" s="20">
        <v>0</v>
      </c>
    </row>
    <row r="184" spans="1:57" x14ac:dyDescent="0.2">
      <c r="A184" t="s">
        <v>32</v>
      </c>
      <c r="B184" s="1" t="s">
        <v>3</v>
      </c>
      <c r="C184" s="20">
        <v>165000</v>
      </c>
      <c r="D184" s="4">
        <f>C184/$C184*100</f>
        <v>100</v>
      </c>
      <c r="E184" s="4">
        <f>C185/$C184*100</f>
        <v>47.393939393939391</v>
      </c>
      <c r="F184" s="4">
        <f>C186/$C184*100</f>
        <v>10.787878787878787</v>
      </c>
      <c r="G184" s="4">
        <f>C187/$C184*100</f>
        <v>12.969696969696971</v>
      </c>
      <c r="H184" s="4">
        <f>C188/$C184*100</f>
        <v>6.1212121212121211</v>
      </c>
      <c r="I184" s="4">
        <f>C189/$C184*100</f>
        <v>1.6424242424242426</v>
      </c>
      <c r="J184" s="4">
        <f>C190/$C184*100</f>
        <v>3.1636363636363636</v>
      </c>
      <c r="K184" s="4">
        <f>C191/$C184*100</f>
        <v>0.93333333333333346</v>
      </c>
      <c r="L184" s="4">
        <f>C192/$C184*100</f>
        <v>0</v>
      </c>
      <c r="M184" s="4">
        <f>C193/$C184*100</f>
        <v>0</v>
      </c>
      <c r="N184" s="4">
        <f>C194/$C184*100</f>
        <v>1.2121212121212122</v>
      </c>
      <c r="O184" s="4">
        <f>C195/$C184*100</f>
        <v>0.34121212121212124</v>
      </c>
      <c r="P184" s="4">
        <f>C196/$C184*100</f>
        <v>0</v>
      </c>
      <c r="Q184" s="4">
        <f>C197/$C184*100</f>
        <v>0</v>
      </c>
      <c r="R184" s="4">
        <f>C198/$C184*100</f>
        <v>0</v>
      </c>
      <c r="T184" s="1">
        <f t="array" ref="T184:AH184">MMULT(D184:R184,Q9_matrix)</f>
        <v>1</v>
      </c>
      <c r="U184" s="1">
        <v>-3.2638040648106936E-3</v>
      </c>
      <c r="V184" s="1">
        <v>5.2335434530668967E-4</v>
      </c>
      <c r="W184" s="1">
        <v>1.7384350974452414E-2</v>
      </c>
      <c r="X184" s="1">
        <v>-3.9000487929485156E-4</v>
      </c>
      <c r="Y184" s="1">
        <v>-5.6188769274794631E-4</v>
      </c>
      <c r="Z184" s="1">
        <v>1.0649791036126552E-2</v>
      </c>
      <c r="AA184" s="1">
        <v>-8.9481457097665019E-3</v>
      </c>
      <c r="AB184" s="1">
        <v>-2.5877433985301845E-3</v>
      </c>
      <c r="AC184" s="1">
        <v>5.3975531942446588E-4</v>
      </c>
      <c r="AD184" s="1">
        <v>1.0898087121470459E-2</v>
      </c>
      <c r="AE184" s="1">
        <v>-1.7726160992591854E-3</v>
      </c>
      <c r="AF184" s="1">
        <v>-2.8450989400473094E-3</v>
      </c>
      <c r="AG184" s="1">
        <v>3.6287853147846141E-4</v>
      </c>
      <c r="AH184" s="1">
        <v>-1.6295206257369011E-4</v>
      </c>
      <c r="AI184" s="24" t="s">
        <v>32</v>
      </c>
      <c r="AJ184" s="6">
        <f>T184/SUM($T184:$AH184)*100</f>
        <v>98.05594629164851</v>
      </c>
      <c r="AK184" s="12">
        <f t="shared" ref="AK184:AX184" si="91">U184/SUM($T184:$AH184)*100</f>
        <v>-0.32003539608554149</v>
      </c>
      <c r="AL184" s="6">
        <f t="shared" si="91"/>
        <v>5.1318005574893633E-2</v>
      </c>
      <c r="AM184" s="12">
        <f t="shared" si="91"/>
        <v>1.7046389854660733</v>
      </c>
      <c r="AN184" s="6">
        <f t="shared" si="91"/>
        <v>-3.8242297497616824E-2</v>
      </c>
      <c r="AO184" s="12">
        <f t="shared" si="91"/>
        <v>-5.5096429422030926E-2</v>
      </c>
      <c r="AP184" s="12">
        <f t="shared" si="91"/>
        <v>1.044275337855705</v>
      </c>
      <c r="AQ184" s="6">
        <f t="shared" si="91"/>
        <v>-0.87741889512670912</v>
      </c>
      <c r="AR184" s="6">
        <f t="shared" si="91"/>
        <v>-0.25374362770284375</v>
      </c>
      <c r="AS184" s="6">
        <f t="shared" si="91"/>
        <v>5.2926218612117007E-2</v>
      </c>
      <c r="AT184" s="12">
        <f t="shared" si="91"/>
        <v>1.0686222454646137</v>
      </c>
      <c r="AU184" s="6">
        <f t="shared" si="91"/>
        <v>-0.17381554902467017</v>
      </c>
      <c r="AV184" s="17">
        <f t="shared" si="91"/>
        <v>-0.27897886885970508</v>
      </c>
      <c r="AW184" s="6">
        <f t="shared" si="91"/>
        <v>3.5582397793044299E-2</v>
      </c>
      <c r="AX184" s="6">
        <f t="shared" si="91"/>
        <v>-1.5978418695839103E-2</v>
      </c>
      <c r="AY184" s="57">
        <v>0</v>
      </c>
      <c r="AZ184" s="57">
        <f>AM184/6.83</f>
        <v>0.24958111060996679</v>
      </c>
      <c r="BA184" s="57">
        <v>0</v>
      </c>
      <c r="BB184" s="57">
        <f>AP184/6.83</f>
        <v>0.15289536425412958</v>
      </c>
      <c r="BC184" s="57">
        <f>AT184/6.83</f>
        <v>0.15646006522175895</v>
      </c>
      <c r="BD184" s="6"/>
      <c r="BE184" s="6"/>
    </row>
    <row r="185" spans="1:57" x14ac:dyDescent="0.2">
      <c r="A185" t="s">
        <v>32</v>
      </c>
      <c r="B185" s="1" t="s">
        <v>4</v>
      </c>
      <c r="C185" s="20">
        <v>78200</v>
      </c>
    </row>
    <row r="186" spans="1:57" x14ac:dyDescent="0.2">
      <c r="A186" t="s">
        <v>32</v>
      </c>
      <c r="B186" s="1" t="s">
        <v>5</v>
      </c>
      <c r="C186" s="20">
        <v>17800</v>
      </c>
    </row>
    <row r="187" spans="1:57" x14ac:dyDescent="0.2">
      <c r="A187" t="s">
        <v>32</v>
      </c>
      <c r="B187" s="1" t="s">
        <v>6</v>
      </c>
      <c r="C187" s="20">
        <v>21400</v>
      </c>
    </row>
    <row r="188" spans="1:57" x14ac:dyDescent="0.2">
      <c r="A188" t="s">
        <v>32</v>
      </c>
      <c r="B188" s="1" t="s">
        <v>7</v>
      </c>
      <c r="C188" s="20">
        <v>10100</v>
      </c>
    </row>
    <row r="189" spans="1:57" x14ac:dyDescent="0.2">
      <c r="A189" t="s">
        <v>32</v>
      </c>
      <c r="B189" s="1" t="s">
        <v>8</v>
      </c>
      <c r="C189" s="20">
        <v>2710</v>
      </c>
    </row>
    <row r="190" spans="1:57" x14ac:dyDescent="0.2">
      <c r="A190" t="s">
        <v>32</v>
      </c>
      <c r="B190" s="1" t="s">
        <v>9</v>
      </c>
      <c r="C190" s="20">
        <v>5220</v>
      </c>
    </row>
    <row r="191" spans="1:57" x14ac:dyDescent="0.2">
      <c r="A191" t="s">
        <v>32</v>
      </c>
      <c r="B191" s="1" t="s">
        <v>10</v>
      </c>
      <c r="C191" s="20">
        <v>1540</v>
      </c>
    </row>
    <row r="192" spans="1:57" x14ac:dyDescent="0.2">
      <c r="A192" t="s">
        <v>32</v>
      </c>
      <c r="B192" s="1" t="s">
        <v>11</v>
      </c>
      <c r="C192" s="20">
        <v>0</v>
      </c>
    </row>
    <row r="193" spans="1:57" x14ac:dyDescent="0.2">
      <c r="A193" t="s">
        <v>32</v>
      </c>
      <c r="B193" s="1" t="s">
        <v>12</v>
      </c>
      <c r="C193" s="20">
        <v>0</v>
      </c>
    </row>
    <row r="194" spans="1:57" x14ac:dyDescent="0.2">
      <c r="A194" t="s">
        <v>32</v>
      </c>
      <c r="B194" s="1" t="s">
        <v>13</v>
      </c>
      <c r="C194" s="20">
        <v>2000</v>
      </c>
    </row>
    <row r="195" spans="1:57" x14ac:dyDescent="0.2">
      <c r="A195" t="s">
        <v>32</v>
      </c>
      <c r="B195" s="1" t="s">
        <v>14</v>
      </c>
      <c r="C195" s="20">
        <v>563</v>
      </c>
    </row>
    <row r="196" spans="1:57" x14ac:dyDescent="0.2">
      <c r="A196" t="s">
        <v>32</v>
      </c>
      <c r="B196" s="1" t="s">
        <v>15</v>
      </c>
      <c r="C196" s="20">
        <v>0</v>
      </c>
    </row>
    <row r="197" spans="1:57" x14ac:dyDescent="0.2">
      <c r="A197" t="s">
        <v>32</v>
      </c>
      <c r="B197" s="1" t="s">
        <v>16</v>
      </c>
      <c r="C197" s="20">
        <v>0</v>
      </c>
    </row>
    <row r="198" spans="1:57" x14ac:dyDescent="0.2">
      <c r="A198" t="s">
        <v>32</v>
      </c>
      <c r="B198" s="1" t="s">
        <v>17</v>
      </c>
      <c r="C198" s="20">
        <v>0</v>
      </c>
    </row>
    <row r="199" spans="1:57" x14ac:dyDescent="0.2">
      <c r="A199" t="s">
        <v>33</v>
      </c>
      <c r="B199" s="1" t="s">
        <v>3</v>
      </c>
      <c r="C199" s="20">
        <v>151000</v>
      </c>
      <c r="D199" s="4">
        <f>C199/$C199*100</f>
        <v>100</v>
      </c>
      <c r="E199" s="4">
        <f>C200/$C199*100</f>
        <v>46.026490066225165</v>
      </c>
      <c r="F199" s="4">
        <f>C201/$C199*100</f>
        <v>10</v>
      </c>
      <c r="G199" s="4">
        <f>C202/$C199*100</f>
        <v>13.377483443708609</v>
      </c>
      <c r="H199" s="4">
        <f>C203/$C199*100</f>
        <v>5.4701986754966887</v>
      </c>
      <c r="I199" s="4">
        <f>C204/$C199*100</f>
        <v>1.3841059602649006</v>
      </c>
      <c r="J199" s="4">
        <f>C205/$C199*100</f>
        <v>3.1456953642384109</v>
      </c>
      <c r="K199" s="4">
        <f>C206/$C199*100</f>
        <v>1.2251655629139073</v>
      </c>
      <c r="L199" s="4">
        <f>C207/$C199*100</f>
        <v>0.25695364238410595</v>
      </c>
      <c r="M199" s="4">
        <f>C208/$C199*100</f>
        <v>0</v>
      </c>
      <c r="N199" s="4">
        <f>C209/$C199*100</f>
        <v>1.5827814569536425</v>
      </c>
      <c r="O199" s="4">
        <f>C210/$C199*100</f>
        <v>0.37350993377483444</v>
      </c>
      <c r="P199" s="4">
        <f>C211/$C199*100</f>
        <v>0</v>
      </c>
      <c r="Q199" s="4">
        <f>C212/$C199*100</f>
        <v>0</v>
      </c>
      <c r="R199" s="4">
        <f>C213/$C199*100</f>
        <v>0</v>
      </c>
      <c r="T199" s="1">
        <f t="array" ref="T199:AH199">MMULT(D199:R199,Q9_matrix)</f>
        <v>1</v>
      </c>
      <c r="U199" s="1">
        <v>-1.6938297341952957E-2</v>
      </c>
      <c r="V199" s="1">
        <v>-8.2992161054189217E-4</v>
      </c>
      <c r="W199" s="1">
        <v>2.3597332474939309E-2</v>
      </c>
      <c r="X199" s="1">
        <v>-8.1803408532914873E-3</v>
      </c>
      <c r="Y199" s="1">
        <v>7.8113568990200236E-4</v>
      </c>
      <c r="Z199" s="1">
        <v>1.0262577789727334E-2</v>
      </c>
      <c r="AA199" s="1">
        <v>-5.1630152832837367E-3</v>
      </c>
      <c r="AB199" s="1">
        <v>-1.4151066405021181E-3</v>
      </c>
      <c r="AC199" s="1">
        <v>-3.6830046830981823E-4</v>
      </c>
      <c r="AD199" s="1">
        <v>1.4568530326014536E-2</v>
      </c>
      <c r="AE199" s="1">
        <v>-3.3742492787292447E-3</v>
      </c>
      <c r="AF199" s="1">
        <v>-2.4585113747398399E-3</v>
      </c>
      <c r="AG199" s="1">
        <v>-7.7774366024569938E-5</v>
      </c>
      <c r="AH199" s="1">
        <v>-5.3277532271633085E-5</v>
      </c>
      <c r="AI199" s="24" t="s">
        <v>33</v>
      </c>
      <c r="AJ199" s="6">
        <f>T199/SUM($T199:$AH199)*100</f>
        <v>98.975525953941272</v>
      </c>
      <c r="AK199" s="12">
        <f t="shared" ref="AK199:AX199" si="92">U199/SUM($T199:$AH199)*100</f>
        <v>-1.6764768881840393</v>
      </c>
      <c r="AL199" s="6">
        <f t="shared" si="92"/>
        <v>-8.2141927903925785E-2</v>
      </c>
      <c r="AM199" s="12">
        <f t="shared" si="92"/>
        <v>2.3355583928171364</v>
      </c>
      <c r="AN199" s="6">
        <f t="shared" si="92"/>
        <v>-0.80965353843703758</v>
      </c>
      <c r="AO199" s="12">
        <f t="shared" si="92"/>
        <v>7.7313315749445444E-2</v>
      </c>
      <c r="AP199" s="12">
        <f t="shared" si="92"/>
        <v>1.015744034381499</v>
      </c>
      <c r="AQ199" s="6">
        <f t="shared" si="92"/>
        <v>-0.51101215317124493</v>
      </c>
      <c r="AR199" s="6">
        <f t="shared" si="92"/>
        <v>-0.14006092402461201</v>
      </c>
      <c r="AS199" s="6">
        <f t="shared" si="92"/>
        <v>-3.6452732560047135E-2</v>
      </c>
      <c r="AT199" s="12">
        <f t="shared" si="92"/>
        <v>1.4419279513932319</v>
      </c>
      <c r="AU199" s="6">
        <f t="shared" si="92"/>
        <v>-0.33396809706193398</v>
      </c>
      <c r="AV199" s="17">
        <f t="shared" si="92"/>
        <v>-0.24333245637862283</v>
      </c>
      <c r="AW199" s="6">
        <f t="shared" si="92"/>
        <v>-7.6977587830161492E-3</v>
      </c>
      <c r="AX199" s="6">
        <f t="shared" si="92"/>
        <v>-5.2731717781129639E-3</v>
      </c>
      <c r="AY199" s="57">
        <v>0</v>
      </c>
      <c r="AZ199" s="57">
        <f>AM199/5.99</f>
        <v>0.38990958143858701</v>
      </c>
      <c r="BA199" s="57">
        <f>AO199/5.99</f>
        <v>1.290706439890575E-2</v>
      </c>
      <c r="BB199" s="57">
        <f t="shared" ref="BB199:BC199" si="93">AP199/5.99</f>
        <v>0.16957329455450734</v>
      </c>
      <c r="BC199" s="57">
        <f t="shared" si="93"/>
        <v>-8.5310876990191131E-2</v>
      </c>
      <c r="BD199" s="6"/>
      <c r="BE199" s="6"/>
    </row>
    <row r="200" spans="1:57" x14ac:dyDescent="0.2">
      <c r="A200" t="s">
        <v>33</v>
      </c>
      <c r="B200" s="1" t="s">
        <v>4</v>
      </c>
      <c r="C200" s="20">
        <v>69500</v>
      </c>
    </row>
    <row r="201" spans="1:57" x14ac:dyDescent="0.2">
      <c r="A201" t="s">
        <v>33</v>
      </c>
      <c r="B201" s="1" t="s">
        <v>5</v>
      </c>
      <c r="C201" s="20">
        <v>15100</v>
      </c>
    </row>
    <row r="202" spans="1:57" x14ac:dyDescent="0.2">
      <c r="A202" t="s">
        <v>33</v>
      </c>
      <c r="B202" s="1" t="s">
        <v>6</v>
      </c>
      <c r="C202" s="20">
        <v>20200</v>
      </c>
    </row>
    <row r="203" spans="1:57" x14ac:dyDescent="0.2">
      <c r="A203" t="s">
        <v>33</v>
      </c>
      <c r="B203" s="1" t="s">
        <v>7</v>
      </c>
      <c r="C203" s="20">
        <v>8260</v>
      </c>
    </row>
    <row r="204" spans="1:57" x14ac:dyDescent="0.2">
      <c r="A204" t="s">
        <v>33</v>
      </c>
      <c r="B204" s="1" t="s">
        <v>8</v>
      </c>
      <c r="C204" s="20">
        <v>2090</v>
      </c>
    </row>
    <row r="205" spans="1:57" x14ac:dyDescent="0.2">
      <c r="A205" t="s">
        <v>33</v>
      </c>
      <c r="B205" s="1" t="s">
        <v>9</v>
      </c>
      <c r="C205" s="20">
        <v>4750</v>
      </c>
    </row>
    <row r="206" spans="1:57" x14ac:dyDescent="0.2">
      <c r="A206" t="s">
        <v>33</v>
      </c>
      <c r="B206" s="1" t="s">
        <v>10</v>
      </c>
      <c r="C206" s="20">
        <v>1850</v>
      </c>
    </row>
    <row r="207" spans="1:57" x14ac:dyDescent="0.2">
      <c r="A207" t="s">
        <v>33</v>
      </c>
      <c r="B207" s="1" t="s">
        <v>11</v>
      </c>
      <c r="C207" s="20">
        <v>388</v>
      </c>
    </row>
    <row r="208" spans="1:57" x14ac:dyDescent="0.2">
      <c r="A208" t="s">
        <v>33</v>
      </c>
      <c r="B208" s="1" t="s">
        <v>12</v>
      </c>
      <c r="C208" s="20">
        <v>0</v>
      </c>
    </row>
    <row r="209" spans="1:48" x14ac:dyDescent="0.2">
      <c r="A209" t="s">
        <v>33</v>
      </c>
      <c r="B209" s="1" t="s">
        <v>13</v>
      </c>
      <c r="C209" s="20">
        <v>2390</v>
      </c>
    </row>
    <row r="210" spans="1:48" x14ac:dyDescent="0.2">
      <c r="A210" t="s">
        <v>33</v>
      </c>
      <c r="B210" s="1" t="s">
        <v>14</v>
      </c>
      <c r="C210" s="20">
        <v>564</v>
      </c>
    </row>
    <row r="211" spans="1:48" x14ac:dyDescent="0.2">
      <c r="A211" t="s">
        <v>33</v>
      </c>
      <c r="B211" s="1" t="s">
        <v>15</v>
      </c>
      <c r="C211" s="20">
        <v>0</v>
      </c>
    </row>
    <row r="212" spans="1:48" x14ac:dyDescent="0.2">
      <c r="A212" t="s">
        <v>33</v>
      </c>
      <c r="B212" s="1" t="s">
        <v>16</v>
      </c>
      <c r="C212" s="20">
        <v>0</v>
      </c>
    </row>
    <row r="213" spans="1:48" x14ac:dyDescent="0.2">
      <c r="A213" t="s">
        <v>33</v>
      </c>
      <c r="B213" s="1" t="s">
        <v>17</v>
      </c>
      <c r="C213" s="20">
        <v>0</v>
      </c>
    </row>
    <row r="216" spans="1:48" x14ac:dyDescent="0.2">
      <c r="A216" s="1" t="s">
        <v>18</v>
      </c>
      <c r="B216" s="1">
        <v>100</v>
      </c>
      <c r="C216" s="4">
        <f t="shared" ref="C216:P216" si="94">AVERAGE(E4,E19)</f>
        <v>47.720319800420455</v>
      </c>
      <c r="D216" s="4">
        <f t="shared" si="94"/>
        <v>10.891293127086794</v>
      </c>
      <c r="E216" s="4">
        <f t="shared" si="94"/>
        <v>11.241834282303984</v>
      </c>
      <c r="F216" s="4">
        <f t="shared" si="94"/>
        <v>5.3616169599604282</v>
      </c>
      <c r="G216" s="4">
        <f t="shared" si="94"/>
        <v>1.5395019113828088</v>
      </c>
      <c r="H216" s="4">
        <f t="shared" si="94"/>
        <v>1.9365049921770408</v>
      </c>
      <c r="I216" s="4">
        <f t="shared" si="94"/>
        <v>1.242746960874451</v>
      </c>
      <c r="J216" s="4">
        <f t="shared" si="94"/>
        <v>0.55447978665634357</v>
      </c>
      <c r="K216" s="4">
        <f t="shared" si="94"/>
        <v>1.8353576248313092E-2</v>
      </c>
      <c r="L216" s="4">
        <f t="shared" si="94"/>
        <v>0.14801818367555419</v>
      </c>
      <c r="M216" s="4">
        <f t="shared" si="94"/>
        <v>4.5614035087719294E-2</v>
      </c>
      <c r="N216" s="4">
        <f t="shared" si="94"/>
        <v>0.25203128108349326</v>
      </c>
      <c r="O216" s="4">
        <f t="shared" si="94"/>
        <v>0</v>
      </c>
      <c r="P216" s="4">
        <f t="shared" si="94"/>
        <v>0</v>
      </c>
      <c r="S216" s="4"/>
      <c r="AG216" s="4"/>
      <c r="AK216" s="13"/>
      <c r="AL216" s="4"/>
      <c r="AM216" s="13"/>
      <c r="AN216" s="4"/>
      <c r="AO216" s="13"/>
      <c r="AP216" s="13"/>
      <c r="AQ216" s="4"/>
      <c r="AR216" s="4"/>
      <c r="AS216" s="4"/>
      <c r="AT216" s="13"/>
      <c r="AU216" s="4"/>
      <c r="AV216" s="18"/>
    </row>
    <row r="217" spans="1:48" x14ac:dyDescent="0.2">
      <c r="B217" s="1">
        <v>0</v>
      </c>
      <c r="C217" s="4">
        <f>B216</f>
        <v>100</v>
      </c>
      <c r="D217" s="4">
        <f t="shared" ref="D217:P217" si="95">C216</f>
        <v>47.720319800420455</v>
      </c>
      <c r="E217" s="4">
        <f t="shared" si="95"/>
        <v>10.891293127086794</v>
      </c>
      <c r="F217" s="4">
        <f t="shared" si="95"/>
        <v>11.241834282303984</v>
      </c>
      <c r="G217" s="4">
        <f t="shared" si="95"/>
        <v>5.3616169599604282</v>
      </c>
      <c r="H217" s="4">
        <f t="shared" si="95"/>
        <v>1.5395019113828088</v>
      </c>
      <c r="I217" s="4">
        <f t="shared" si="95"/>
        <v>1.9365049921770408</v>
      </c>
      <c r="J217" s="4">
        <f t="shared" si="95"/>
        <v>1.242746960874451</v>
      </c>
      <c r="K217" s="4">
        <f t="shared" si="95"/>
        <v>0.55447978665634357</v>
      </c>
      <c r="L217" s="4">
        <f t="shared" si="95"/>
        <v>1.8353576248313092E-2</v>
      </c>
      <c r="M217" s="4">
        <f t="shared" si="95"/>
        <v>0.14801818367555419</v>
      </c>
      <c r="N217" s="4">
        <f t="shared" si="95"/>
        <v>4.5614035087719294E-2</v>
      </c>
      <c r="O217" s="4">
        <f t="shared" si="95"/>
        <v>0.25203128108349326</v>
      </c>
      <c r="P217" s="4">
        <f t="shared" si="95"/>
        <v>0</v>
      </c>
      <c r="S217" s="4"/>
      <c r="AH217" s="4"/>
      <c r="AI217" s="13"/>
      <c r="AJ217" s="4"/>
      <c r="AK217" s="13"/>
      <c r="AL217" s="4"/>
      <c r="AM217" s="13"/>
      <c r="AN217" s="4"/>
      <c r="AO217" s="13"/>
      <c r="AP217" s="13"/>
      <c r="AQ217" s="4"/>
      <c r="AR217" s="4"/>
      <c r="AS217" s="4"/>
      <c r="AT217" s="13"/>
      <c r="AU217" s="4"/>
      <c r="AV217" s="18"/>
    </row>
    <row r="218" spans="1:48" x14ac:dyDescent="0.2">
      <c r="B218" s="1">
        <v>0</v>
      </c>
      <c r="C218" s="1">
        <v>0</v>
      </c>
      <c r="D218" s="4">
        <f>B216</f>
        <v>100</v>
      </c>
      <c r="E218" s="4">
        <f t="shared" ref="E218:P218" si="96">C216</f>
        <v>47.720319800420455</v>
      </c>
      <c r="F218" s="4">
        <f t="shared" si="96"/>
        <v>10.891293127086794</v>
      </c>
      <c r="G218" s="4">
        <f t="shared" si="96"/>
        <v>11.241834282303984</v>
      </c>
      <c r="H218" s="4">
        <f t="shared" si="96"/>
        <v>5.3616169599604282</v>
      </c>
      <c r="I218" s="4">
        <f t="shared" si="96"/>
        <v>1.5395019113828088</v>
      </c>
      <c r="J218" s="4">
        <f t="shared" si="96"/>
        <v>1.9365049921770408</v>
      </c>
      <c r="K218" s="4">
        <f t="shared" si="96"/>
        <v>1.242746960874451</v>
      </c>
      <c r="L218" s="4">
        <f t="shared" si="96"/>
        <v>0.55447978665634357</v>
      </c>
      <c r="M218" s="4">
        <f t="shared" si="96"/>
        <v>1.8353576248313092E-2</v>
      </c>
      <c r="N218" s="4">
        <f t="shared" si="96"/>
        <v>0.14801818367555419</v>
      </c>
      <c r="O218" s="4">
        <f t="shared" si="96"/>
        <v>4.5614035087719294E-2</v>
      </c>
      <c r="P218" s="4">
        <f t="shared" si="96"/>
        <v>0.25203128108349326</v>
      </c>
      <c r="S218" s="4"/>
      <c r="AH218" s="4"/>
      <c r="AI218" s="13"/>
      <c r="AJ218" s="4"/>
      <c r="AK218" s="13"/>
      <c r="AL218" s="4"/>
      <c r="AM218" s="13"/>
      <c r="AN218" s="4"/>
      <c r="AO218" s="13"/>
      <c r="AP218" s="13"/>
      <c r="AQ218" s="4"/>
      <c r="AR218" s="4"/>
      <c r="AS218" s="4"/>
      <c r="AT218" s="13"/>
      <c r="AU218" s="4"/>
      <c r="AV218" s="18"/>
    </row>
    <row r="219" spans="1:48" x14ac:dyDescent="0.2">
      <c r="B219" s="1">
        <v>0</v>
      </c>
      <c r="C219" s="1">
        <v>0</v>
      </c>
      <c r="D219" s="1">
        <v>0</v>
      </c>
      <c r="E219" s="4">
        <f>B216</f>
        <v>100</v>
      </c>
      <c r="F219" s="4">
        <f t="shared" ref="F219:P219" si="97">C216</f>
        <v>47.720319800420455</v>
      </c>
      <c r="G219" s="4">
        <f t="shared" si="97"/>
        <v>10.891293127086794</v>
      </c>
      <c r="H219" s="4">
        <f t="shared" si="97"/>
        <v>11.241834282303984</v>
      </c>
      <c r="I219" s="4">
        <f t="shared" si="97"/>
        <v>5.3616169599604282</v>
      </c>
      <c r="J219" s="4">
        <f t="shared" si="97"/>
        <v>1.5395019113828088</v>
      </c>
      <c r="K219" s="4">
        <f t="shared" si="97"/>
        <v>1.9365049921770408</v>
      </c>
      <c r="L219" s="4">
        <f t="shared" si="97"/>
        <v>1.242746960874451</v>
      </c>
      <c r="M219" s="4">
        <f t="shared" si="97"/>
        <v>0.55447978665634357</v>
      </c>
      <c r="N219" s="4">
        <f t="shared" si="97"/>
        <v>1.8353576248313092E-2</v>
      </c>
      <c r="O219" s="4">
        <f t="shared" si="97"/>
        <v>0.14801818367555419</v>
      </c>
      <c r="P219" s="4">
        <f t="shared" si="97"/>
        <v>4.5614035087719294E-2</v>
      </c>
      <c r="S219" s="4"/>
    </row>
    <row r="220" spans="1:48" x14ac:dyDescent="0.2">
      <c r="B220" s="1">
        <v>0</v>
      </c>
      <c r="C220" s="1">
        <v>0</v>
      </c>
      <c r="D220" s="1">
        <v>0</v>
      </c>
      <c r="E220" s="1">
        <v>0</v>
      </c>
      <c r="F220" s="4">
        <f>B216</f>
        <v>100</v>
      </c>
      <c r="G220" s="4">
        <f t="shared" ref="G220:P220" si="98">C216</f>
        <v>47.720319800420455</v>
      </c>
      <c r="H220" s="4">
        <f t="shared" si="98"/>
        <v>10.891293127086794</v>
      </c>
      <c r="I220" s="4">
        <f t="shared" si="98"/>
        <v>11.241834282303984</v>
      </c>
      <c r="J220" s="4">
        <f t="shared" si="98"/>
        <v>5.3616169599604282</v>
      </c>
      <c r="K220" s="4">
        <f t="shared" si="98"/>
        <v>1.5395019113828088</v>
      </c>
      <c r="L220" s="4">
        <f t="shared" si="98"/>
        <v>1.9365049921770408</v>
      </c>
      <c r="M220" s="4">
        <f t="shared" si="98"/>
        <v>1.242746960874451</v>
      </c>
      <c r="N220" s="4">
        <f t="shared" si="98"/>
        <v>0.55447978665634357</v>
      </c>
      <c r="O220" s="4">
        <f t="shared" si="98"/>
        <v>1.8353576248313092E-2</v>
      </c>
      <c r="P220" s="4">
        <f t="shared" si="98"/>
        <v>0.14801818367555419</v>
      </c>
      <c r="S220" s="4"/>
    </row>
    <row r="221" spans="1:48" x14ac:dyDescent="0.2"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4">
        <f>B216</f>
        <v>100</v>
      </c>
      <c r="H221" s="4">
        <f t="shared" ref="H221:P221" si="99">C216</f>
        <v>47.720319800420455</v>
      </c>
      <c r="I221" s="4">
        <f t="shared" si="99"/>
        <v>10.891293127086794</v>
      </c>
      <c r="J221" s="4">
        <f t="shared" si="99"/>
        <v>11.241834282303984</v>
      </c>
      <c r="K221" s="4">
        <f t="shared" si="99"/>
        <v>5.3616169599604282</v>
      </c>
      <c r="L221" s="4">
        <f t="shared" si="99"/>
        <v>1.5395019113828088</v>
      </c>
      <c r="M221" s="4">
        <f t="shared" si="99"/>
        <v>1.9365049921770408</v>
      </c>
      <c r="N221" s="4">
        <f t="shared" si="99"/>
        <v>1.242746960874451</v>
      </c>
      <c r="O221" s="4">
        <f t="shared" si="99"/>
        <v>0.55447978665634357</v>
      </c>
      <c r="P221" s="4">
        <f t="shared" si="99"/>
        <v>1.8353576248313092E-2</v>
      </c>
      <c r="S221" s="4"/>
    </row>
    <row r="222" spans="1:48" x14ac:dyDescent="0.2"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4">
        <f>B216</f>
        <v>100</v>
      </c>
      <c r="I222" s="4">
        <f t="shared" ref="I222:P222" si="100">C216</f>
        <v>47.720319800420455</v>
      </c>
      <c r="J222" s="4">
        <f t="shared" si="100"/>
        <v>10.891293127086794</v>
      </c>
      <c r="K222" s="4">
        <f t="shared" si="100"/>
        <v>11.241834282303984</v>
      </c>
      <c r="L222" s="4">
        <f t="shared" si="100"/>
        <v>5.3616169599604282</v>
      </c>
      <c r="M222" s="4">
        <f t="shared" si="100"/>
        <v>1.5395019113828088</v>
      </c>
      <c r="N222" s="4">
        <f t="shared" si="100"/>
        <v>1.9365049921770408</v>
      </c>
      <c r="O222" s="4">
        <f t="shared" si="100"/>
        <v>1.242746960874451</v>
      </c>
      <c r="P222" s="4">
        <f t="shared" si="100"/>
        <v>0.55447978665634357</v>
      </c>
      <c r="S222" s="4"/>
    </row>
    <row r="223" spans="1:48" x14ac:dyDescent="0.2"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4">
        <f>B216</f>
        <v>100</v>
      </c>
      <c r="J223" s="4">
        <f t="shared" ref="J223:P223" si="101">C216</f>
        <v>47.720319800420455</v>
      </c>
      <c r="K223" s="4">
        <f t="shared" si="101"/>
        <v>10.891293127086794</v>
      </c>
      <c r="L223" s="4">
        <f t="shared" si="101"/>
        <v>11.241834282303984</v>
      </c>
      <c r="M223" s="4">
        <f t="shared" si="101"/>
        <v>5.3616169599604282</v>
      </c>
      <c r="N223" s="4">
        <f t="shared" si="101"/>
        <v>1.5395019113828088</v>
      </c>
      <c r="O223" s="4">
        <f t="shared" si="101"/>
        <v>1.9365049921770408</v>
      </c>
      <c r="P223" s="4">
        <f t="shared" si="101"/>
        <v>1.242746960874451</v>
      </c>
      <c r="S223" s="4"/>
    </row>
    <row r="224" spans="1:48" x14ac:dyDescent="0.2"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4">
        <f>B216</f>
        <v>100</v>
      </c>
      <c r="K224" s="4">
        <f t="shared" ref="K224:P224" si="102">C216</f>
        <v>47.720319800420455</v>
      </c>
      <c r="L224" s="4">
        <f t="shared" si="102"/>
        <v>10.891293127086794</v>
      </c>
      <c r="M224" s="4">
        <f t="shared" si="102"/>
        <v>11.241834282303984</v>
      </c>
      <c r="N224" s="4">
        <f t="shared" si="102"/>
        <v>5.3616169599604282</v>
      </c>
      <c r="O224" s="4">
        <f t="shared" si="102"/>
        <v>1.5395019113828088</v>
      </c>
      <c r="P224" s="4">
        <f t="shared" si="102"/>
        <v>1.9365049921770408</v>
      </c>
      <c r="S224" s="4"/>
    </row>
    <row r="225" spans="1:19" x14ac:dyDescent="0.2"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4">
        <f t="shared" ref="K225:P225" si="103">B216</f>
        <v>100</v>
      </c>
      <c r="L225" s="4">
        <f t="shared" si="103"/>
        <v>47.720319800420455</v>
      </c>
      <c r="M225" s="4">
        <f t="shared" si="103"/>
        <v>10.891293127086794</v>
      </c>
      <c r="N225" s="4">
        <f t="shared" si="103"/>
        <v>11.241834282303984</v>
      </c>
      <c r="O225" s="4">
        <f t="shared" si="103"/>
        <v>5.3616169599604282</v>
      </c>
      <c r="P225" s="4">
        <f t="shared" si="103"/>
        <v>1.5395019113828088</v>
      </c>
      <c r="S225" s="4"/>
    </row>
    <row r="226" spans="1:19" x14ac:dyDescent="0.2"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4">
        <f>B216</f>
        <v>100</v>
      </c>
      <c r="M226" s="4">
        <f>C216</f>
        <v>47.720319800420455</v>
      </c>
      <c r="N226" s="4">
        <f>D216</f>
        <v>10.891293127086794</v>
      </c>
      <c r="O226" s="4">
        <f>E216</f>
        <v>11.241834282303984</v>
      </c>
      <c r="P226" s="4">
        <f>F216</f>
        <v>5.3616169599604282</v>
      </c>
      <c r="S226" s="4"/>
    </row>
    <row r="227" spans="1:19" x14ac:dyDescent="0.2"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4">
        <f>B216</f>
        <v>100</v>
      </c>
      <c r="N227" s="4">
        <f>C216</f>
        <v>47.720319800420455</v>
      </c>
      <c r="O227" s="4">
        <f>D216</f>
        <v>10.891293127086794</v>
      </c>
      <c r="P227" s="4">
        <f>E216</f>
        <v>11.241834282303984</v>
      </c>
      <c r="S227" s="4"/>
    </row>
    <row r="228" spans="1:19" x14ac:dyDescent="0.2"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4">
        <f>B216</f>
        <v>100</v>
      </c>
      <c r="O228" s="4">
        <f>C216</f>
        <v>47.720319800420455</v>
      </c>
      <c r="P228" s="4">
        <f>D216</f>
        <v>10.891293127086794</v>
      </c>
      <c r="S228" s="4"/>
    </row>
    <row r="229" spans="1:19" x14ac:dyDescent="0.2"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4">
        <f>B216</f>
        <v>100</v>
      </c>
      <c r="P229" s="4">
        <f>C216</f>
        <v>47.720319800420455</v>
      </c>
      <c r="S229" s="4"/>
    </row>
    <row r="230" spans="1:19" x14ac:dyDescent="0.2"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4">
        <f>B216</f>
        <v>100</v>
      </c>
      <c r="S230" s="4"/>
    </row>
    <row r="231" spans="1:19" x14ac:dyDescent="0.2">
      <c r="C231" s="4"/>
      <c r="S231" s="4"/>
    </row>
    <row r="232" spans="1:19" x14ac:dyDescent="0.2">
      <c r="C232" s="4"/>
      <c r="S232" s="4"/>
    </row>
    <row r="233" spans="1:19" x14ac:dyDescent="0.2">
      <c r="A233" s="1" t="s">
        <v>19</v>
      </c>
      <c r="B233" s="1">
        <f t="array" ref="B233:P247">MINVERSE(B216:P230)</f>
        <v>0.01</v>
      </c>
      <c r="C233" s="4">
        <v>-4.7720319800420461E-3</v>
      </c>
      <c r="D233" s="4">
        <v>1.1880996091457215E-3</v>
      </c>
      <c r="E233" s="4">
        <v>-1.1714123701975789E-3</v>
      </c>
      <c r="F233" s="4">
        <v>4.2990454926497036E-4</v>
      </c>
      <c r="G233" s="4">
        <v>-1.0922617511110098E-4</v>
      </c>
      <c r="H233" s="4">
        <v>-4.6897172956661927E-5</v>
      </c>
      <c r="I233" s="4">
        <v>-1.4017636313115935E-6</v>
      </c>
      <c r="J233" s="4">
        <v>-6.1115636388895096E-6</v>
      </c>
      <c r="K233" s="4">
        <v>4.0123113102923886E-5</v>
      </c>
      <c r="L233" s="4">
        <v>-2.8408863244761162E-5</v>
      </c>
      <c r="M233" s="4">
        <v>1.6222868668409951E-5</v>
      </c>
      <c r="N233" s="4">
        <v>-3.3497009238926079E-5</v>
      </c>
      <c r="O233" s="4">
        <v>2.9710186173577905E-5</v>
      </c>
      <c r="P233" s="4">
        <v>-1.4128345822604766E-5</v>
      </c>
      <c r="S233" s="4"/>
    </row>
    <row r="234" spans="1:19" x14ac:dyDescent="0.2">
      <c r="B234" s="1">
        <v>0</v>
      </c>
      <c r="C234" s="4">
        <v>0.01</v>
      </c>
      <c r="D234" s="4">
        <v>-4.7720319800420461E-3</v>
      </c>
      <c r="E234" s="4">
        <v>1.1880996091457215E-3</v>
      </c>
      <c r="F234" s="4">
        <v>-1.1714123701975789E-3</v>
      </c>
      <c r="G234" s="4">
        <v>4.2990454926497036E-4</v>
      </c>
      <c r="H234" s="4">
        <v>-1.0922617511110098E-4</v>
      </c>
      <c r="I234" s="4">
        <v>-4.6897172956661927E-5</v>
      </c>
      <c r="J234" s="4">
        <v>-1.4017636313115935E-6</v>
      </c>
      <c r="K234" s="4">
        <v>-6.1115636388895096E-6</v>
      </c>
      <c r="L234" s="4">
        <v>4.0123113102923886E-5</v>
      </c>
      <c r="M234" s="4">
        <v>-2.8408863244761162E-5</v>
      </c>
      <c r="N234" s="4">
        <v>1.6222868668409951E-5</v>
      </c>
      <c r="O234" s="4">
        <v>-3.3497009238926079E-5</v>
      </c>
      <c r="P234" s="4">
        <v>2.9710186173577905E-5</v>
      </c>
      <c r="S234" s="4"/>
    </row>
    <row r="235" spans="1:19" x14ac:dyDescent="0.2">
      <c r="B235" s="1">
        <v>0</v>
      </c>
      <c r="C235" s="4">
        <v>0</v>
      </c>
      <c r="D235" s="4">
        <v>0.01</v>
      </c>
      <c r="E235" s="4">
        <v>-4.7720319800420461E-3</v>
      </c>
      <c r="F235" s="4">
        <v>1.1880996091457215E-3</v>
      </c>
      <c r="G235" s="4">
        <v>-1.1714123701975789E-3</v>
      </c>
      <c r="H235" s="4">
        <v>4.2990454926497036E-4</v>
      </c>
      <c r="I235" s="4">
        <v>-1.0922617511110098E-4</v>
      </c>
      <c r="J235" s="4">
        <v>-4.6897172956661927E-5</v>
      </c>
      <c r="K235" s="4">
        <v>-1.4017636313115935E-6</v>
      </c>
      <c r="L235" s="4">
        <v>-6.1115636388895096E-6</v>
      </c>
      <c r="M235" s="4">
        <v>4.0123113102923886E-5</v>
      </c>
      <c r="N235" s="4">
        <v>-2.8408863244761162E-5</v>
      </c>
      <c r="O235" s="4">
        <v>1.6222868668409951E-5</v>
      </c>
      <c r="P235" s="4">
        <v>-3.3497009238926079E-5</v>
      </c>
      <c r="S235" s="4"/>
    </row>
    <row r="236" spans="1:19" x14ac:dyDescent="0.2">
      <c r="B236" s="1">
        <v>0</v>
      </c>
      <c r="C236" s="4">
        <v>0</v>
      </c>
      <c r="D236" s="4">
        <v>0</v>
      </c>
      <c r="E236" s="4">
        <v>0.01</v>
      </c>
      <c r="F236" s="4">
        <v>-4.7720319800420461E-3</v>
      </c>
      <c r="G236" s="4">
        <v>1.1880996091457215E-3</v>
      </c>
      <c r="H236" s="4">
        <v>-1.1714123701975789E-3</v>
      </c>
      <c r="I236" s="4">
        <v>4.2990454926497036E-4</v>
      </c>
      <c r="J236" s="4">
        <v>-1.0922617511110098E-4</v>
      </c>
      <c r="K236" s="4">
        <v>-4.6897172956661927E-5</v>
      </c>
      <c r="L236" s="4">
        <v>-1.4017636313115935E-6</v>
      </c>
      <c r="M236" s="4">
        <v>-6.1115636388895096E-6</v>
      </c>
      <c r="N236" s="4">
        <v>4.0123113102923886E-5</v>
      </c>
      <c r="O236" s="4">
        <v>-2.8408863244761162E-5</v>
      </c>
      <c r="P236" s="4">
        <v>1.6222868668409951E-5</v>
      </c>
      <c r="S236" s="4"/>
    </row>
    <row r="237" spans="1:19" x14ac:dyDescent="0.2">
      <c r="B237" s="1">
        <v>0</v>
      </c>
      <c r="C237" s="4">
        <v>0</v>
      </c>
      <c r="D237" s="4">
        <v>0</v>
      </c>
      <c r="E237" s="4">
        <v>0</v>
      </c>
      <c r="F237" s="4">
        <v>0.01</v>
      </c>
      <c r="G237" s="4">
        <v>-4.7720319800420461E-3</v>
      </c>
      <c r="H237" s="4">
        <v>1.1880996091457215E-3</v>
      </c>
      <c r="I237" s="4">
        <v>-1.1714123701975789E-3</v>
      </c>
      <c r="J237" s="4">
        <v>4.2990454926497036E-4</v>
      </c>
      <c r="K237" s="4">
        <v>-1.0922617511110098E-4</v>
      </c>
      <c r="L237" s="4">
        <v>-4.6897172956661927E-5</v>
      </c>
      <c r="M237" s="4">
        <v>-1.4017636313115935E-6</v>
      </c>
      <c r="N237" s="4">
        <v>-6.1115636388895096E-6</v>
      </c>
      <c r="O237" s="4">
        <v>4.0123113102923886E-5</v>
      </c>
      <c r="P237" s="4">
        <v>-2.8408863244761162E-5</v>
      </c>
      <c r="S237" s="4"/>
    </row>
    <row r="238" spans="1:19" x14ac:dyDescent="0.2">
      <c r="B238" s="1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0.01</v>
      </c>
      <c r="H238" s="4">
        <v>-4.7720319800420461E-3</v>
      </c>
      <c r="I238" s="4">
        <v>1.1880996091457215E-3</v>
      </c>
      <c r="J238" s="4">
        <v>-1.1714123701975789E-3</v>
      </c>
      <c r="K238" s="4">
        <v>4.2990454926497036E-4</v>
      </c>
      <c r="L238" s="4">
        <v>-1.0922617511110098E-4</v>
      </c>
      <c r="M238" s="4">
        <v>-4.6897172956661927E-5</v>
      </c>
      <c r="N238" s="4">
        <v>-1.4017636313115935E-6</v>
      </c>
      <c r="O238" s="4">
        <v>-6.1115636388895096E-6</v>
      </c>
      <c r="P238" s="4">
        <v>4.0123113102923886E-5</v>
      </c>
      <c r="S238" s="4"/>
    </row>
    <row r="239" spans="1:19" x14ac:dyDescent="0.2">
      <c r="B239" s="1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0.01</v>
      </c>
      <c r="I239" s="4">
        <v>-4.7720319800420461E-3</v>
      </c>
      <c r="J239" s="4">
        <v>1.1880996091457215E-3</v>
      </c>
      <c r="K239" s="4">
        <v>-1.1714123701975789E-3</v>
      </c>
      <c r="L239" s="4">
        <v>4.2990454926497036E-4</v>
      </c>
      <c r="M239" s="4">
        <v>-1.0922617511110098E-4</v>
      </c>
      <c r="N239" s="4">
        <v>-4.6897172956661927E-5</v>
      </c>
      <c r="O239" s="4">
        <v>-1.4017636313115935E-6</v>
      </c>
      <c r="P239" s="4">
        <v>-6.1115636388895096E-6</v>
      </c>
      <c r="S239" s="4"/>
    </row>
    <row r="240" spans="1:19" x14ac:dyDescent="0.2">
      <c r="B240" s="1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0.01</v>
      </c>
      <c r="J240" s="4">
        <v>-4.7720319800420461E-3</v>
      </c>
      <c r="K240" s="4">
        <v>1.1880996091457215E-3</v>
      </c>
      <c r="L240" s="4">
        <v>-1.1714123701975789E-3</v>
      </c>
      <c r="M240" s="4">
        <v>4.2990454926497036E-4</v>
      </c>
      <c r="N240" s="4">
        <v>-1.0922617511110098E-4</v>
      </c>
      <c r="O240" s="4">
        <v>-4.6897172956661927E-5</v>
      </c>
      <c r="P240" s="4">
        <v>-1.4017636313115935E-6</v>
      </c>
      <c r="S240" s="4"/>
    </row>
    <row r="241" spans="1:19" x14ac:dyDescent="0.2">
      <c r="B241" s="1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0.01</v>
      </c>
      <c r="K241" s="4">
        <v>-4.7720319800420461E-3</v>
      </c>
      <c r="L241" s="4">
        <v>1.1880996091457215E-3</v>
      </c>
      <c r="M241" s="4">
        <v>-1.1714123701975789E-3</v>
      </c>
      <c r="N241" s="4">
        <v>4.2990454926497036E-4</v>
      </c>
      <c r="O241" s="4">
        <v>-1.0922617511110098E-4</v>
      </c>
      <c r="P241" s="4">
        <v>-4.6897172956661927E-5</v>
      </c>
      <c r="S241" s="4"/>
    </row>
    <row r="242" spans="1:19" x14ac:dyDescent="0.2">
      <c r="B242" s="1">
        <v>0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0.01</v>
      </c>
      <c r="L242" s="4">
        <v>-4.7720319800420461E-3</v>
      </c>
      <c r="M242" s="4">
        <v>1.1880996091457215E-3</v>
      </c>
      <c r="N242" s="4">
        <v>-1.1714123701975789E-3</v>
      </c>
      <c r="O242" s="4">
        <v>4.2990454926497036E-4</v>
      </c>
      <c r="P242" s="4">
        <v>-1.0922617511110098E-4</v>
      </c>
      <c r="S242" s="4"/>
    </row>
    <row r="243" spans="1:19" x14ac:dyDescent="0.2">
      <c r="B243" s="1">
        <v>0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0.01</v>
      </c>
      <c r="M243" s="4">
        <v>-4.7720319800420461E-3</v>
      </c>
      <c r="N243" s="4">
        <v>1.1880996091457215E-3</v>
      </c>
      <c r="O243" s="4">
        <v>-1.1714123701975789E-3</v>
      </c>
      <c r="P243" s="4">
        <v>4.2990454926497036E-4</v>
      </c>
      <c r="S243" s="4"/>
    </row>
    <row r="244" spans="1:19" x14ac:dyDescent="0.2">
      <c r="B244" s="1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0.01</v>
      </c>
      <c r="N244" s="4">
        <v>-4.7720319800420461E-3</v>
      </c>
      <c r="O244" s="4">
        <v>1.1880996091457215E-3</v>
      </c>
      <c r="P244" s="4">
        <v>-1.1714123701975789E-3</v>
      </c>
      <c r="S244" s="4"/>
    </row>
    <row r="245" spans="1:19" x14ac:dyDescent="0.2">
      <c r="B245" s="1">
        <v>0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0.01</v>
      </c>
      <c r="O245" s="4">
        <v>-4.7720319800420461E-3</v>
      </c>
      <c r="P245" s="4">
        <v>1.1880996091457215E-3</v>
      </c>
      <c r="S245" s="4"/>
    </row>
    <row r="246" spans="1:19" x14ac:dyDescent="0.2">
      <c r="B246" s="1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0.01</v>
      </c>
      <c r="P246" s="4">
        <v>-4.7720319800420461E-3</v>
      </c>
      <c r="S246" s="4"/>
    </row>
    <row r="247" spans="1:19" x14ac:dyDescent="0.2">
      <c r="B247" s="1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0.01</v>
      </c>
      <c r="S247" s="4"/>
    </row>
    <row r="250" spans="1:19" ht="16" thickBot="1" x14ac:dyDescent="0.25"/>
    <row r="251" spans="1:19" x14ac:dyDescent="0.2">
      <c r="A251" s="58" t="s">
        <v>3</v>
      </c>
      <c r="B251" s="59"/>
      <c r="C251" s="59"/>
      <c r="D251" s="60"/>
      <c r="E251" s="60"/>
      <c r="F251" s="60"/>
      <c r="G251" s="60"/>
      <c r="H251" s="60"/>
      <c r="I251" s="60"/>
      <c r="J251" s="60"/>
      <c r="K251" s="60"/>
      <c r="L251" s="60"/>
      <c r="M251" s="61"/>
    </row>
    <row r="252" spans="1:19" x14ac:dyDescent="0.2">
      <c r="A252" s="62"/>
      <c r="B252" s="51"/>
      <c r="C252" s="51"/>
      <c r="D252" s="40"/>
      <c r="E252" s="40"/>
      <c r="F252" s="40"/>
      <c r="G252" s="40"/>
      <c r="H252" s="40"/>
      <c r="I252" s="40"/>
      <c r="J252" s="40"/>
      <c r="K252" s="40"/>
      <c r="L252" s="40"/>
      <c r="M252" s="63"/>
    </row>
    <row r="253" spans="1:19" x14ac:dyDescent="0.2">
      <c r="A253" s="62" t="s">
        <v>91</v>
      </c>
      <c r="B253" s="51"/>
      <c r="C253" s="51" t="s">
        <v>88</v>
      </c>
      <c r="D253" s="40"/>
      <c r="E253" s="40"/>
      <c r="F253" s="40" t="s">
        <v>89</v>
      </c>
      <c r="G253" s="40"/>
      <c r="H253" s="40"/>
      <c r="I253" s="40" t="s">
        <v>88</v>
      </c>
      <c r="J253" s="40" t="s">
        <v>89</v>
      </c>
      <c r="K253" s="40" t="s">
        <v>95</v>
      </c>
      <c r="L253" s="40" t="s">
        <v>94</v>
      </c>
      <c r="M253" s="63" t="s">
        <v>93</v>
      </c>
    </row>
    <row r="254" spans="1:19" x14ac:dyDescent="0.2">
      <c r="A254" s="64" t="str">
        <f t="shared" ref="A254:B254" si="104">A34</f>
        <v>Lean 1N</v>
      </c>
      <c r="B254" s="65" t="str">
        <f t="shared" si="104"/>
        <v>M0</v>
      </c>
      <c r="C254" s="40">
        <f>C34</f>
        <v>623000</v>
      </c>
      <c r="D254" s="40" t="str">
        <f t="shared" ref="D254:E254" si="105">A124</f>
        <v>Obese 3L</v>
      </c>
      <c r="E254" s="40" t="str">
        <f t="shared" si="105"/>
        <v>M0</v>
      </c>
      <c r="F254" s="40">
        <f>C124</f>
        <v>203000</v>
      </c>
      <c r="G254" s="40"/>
      <c r="H254" s="40"/>
      <c r="I254" s="71">
        <f>C254+C265</f>
        <v>2923000</v>
      </c>
      <c r="J254" s="71">
        <f>F254+F265</f>
        <v>1503000</v>
      </c>
      <c r="K254" s="40">
        <f>I254/AVERAGE($I$254:$I$259)</f>
        <v>1.1263245777406719</v>
      </c>
      <c r="L254" s="40">
        <f t="shared" ref="L254:L259" si="106">J254/AVERAGE($I$254:$I$259)</f>
        <v>0.57915355468499141</v>
      </c>
      <c r="M254" s="63">
        <f>LOG(L254,2)</f>
        <v>-0.78798218499448869</v>
      </c>
    </row>
    <row r="255" spans="1:19" x14ac:dyDescent="0.2">
      <c r="A255" s="64" t="str">
        <f t="shared" ref="A255:B255" si="107">A49</f>
        <v>Lean 1L</v>
      </c>
      <c r="B255" s="65" t="str">
        <f t="shared" si="107"/>
        <v>M0</v>
      </c>
      <c r="C255" s="40">
        <f>C49</f>
        <v>592000</v>
      </c>
      <c r="D255" s="40" t="str">
        <f t="shared" ref="D255:E255" si="108">A139</f>
        <v>Obese 3R</v>
      </c>
      <c r="E255" s="40" t="str">
        <f t="shared" si="108"/>
        <v>M0</v>
      </c>
      <c r="F255" s="40">
        <f>C139</f>
        <v>323000</v>
      </c>
      <c r="G255" s="40"/>
      <c r="H255" s="40"/>
      <c r="I255" s="71">
        <f t="shared" ref="I255:I259" si="109">C255+C266</f>
        <v>2602000</v>
      </c>
      <c r="J255" s="71">
        <f t="shared" ref="J255:J259" si="110">F255+F266</f>
        <v>1403000</v>
      </c>
      <c r="K255" s="40">
        <f t="shared" ref="K255:K259" si="111">I255/AVERAGE($I$254:$I$259)</f>
        <v>1.002633099993578</v>
      </c>
      <c r="L255" s="40">
        <f t="shared" si="106"/>
        <v>0.54062038404726742</v>
      </c>
      <c r="M255" s="63">
        <f t="shared" ref="M255:M259" si="112">LOG(L255,2)</f>
        <v>-0.88731218529095413</v>
      </c>
    </row>
    <row r="256" spans="1:19" x14ac:dyDescent="0.2">
      <c r="A256" s="64" t="str">
        <f t="shared" ref="A256:B256" si="113">A64</f>
        <v>Lean 1R</v>
      </c>
      <c r="B256" s="65" t="str">
        <f t="shared" si="113"/>
        <v>M0</v>
      </c>
      <c r="C256" s="40">
        <f>C64</f>
        <v>374000</v>
      </c>
      <c r="D256" s="40" t="str">
        <f t="shared" ref="D256:E256" si="114">A154</f>
        <v>Obese 3N</v>
      </c>
      <c r="E256" s="40" t="str">
        <f t="shared" si="114"/>
        <v>M0</v>
      </c>
      <c r="F256" s="40">
        <f>C154</f>
        <v>145000</v>
      </c>
      <c r="G256" s="40"/>
      <c r="H256" s="40"/>
      <c r="I256" s="71">
        <f t="shared" si="109"/>
        <v>2284000</v>
      </c>
      <c r="J256" s="71">
        <f t="shared" si="110"/>
        <v>1225000</v>
      </c>
      <c r="K256" s="40">
        <f t="shared" si="111"/>
        <v>0.88009761736561565</v>
      </c>
      <c r="L256" s="40">
        <f t="shared" si="106"/>
        <v>0.47203134031211869</v>
      </c>
      <c r="M256" s="63">
        <f t="shared" si="112"/>
        <v>-1.0830454450209206</v>
      </c>
    </row>
    <row r="257" spans="1:14" x14ac:dyDescent="0.2">
      <c r="A257" s="64" t="str">
        <f t="shared" ref="A257:B257" si="115">A79</f>
        <v>Lean 2LR</v>
      </c>
      <c r="B257" s="65" t="str">
        <f t="shared" si="115"/>
        <v>M0</v>
      </c>
      <c r="C257" s="40">
        <f>C79</f>
        <v>494000</v>
      </c>
      <c r="D257" s="40" t="str">
        <f t="shared" ref="D257:E257" si="116">A169</f>
        <v>Obese 4LR</v>
      </c>
      <c r="E257" s="40" t="str">
        <f t="shared" si="116"/>
        <v>M0</v>
      </c>
      <c r="F257" s="40">
        <f>C169</f>
        <v>176000</v>
      </c>
      <c r="G257" s="40"/>
      <c r="H257" s="40"/>
      <c r="I257" s="71">
        <f t="shared" si="109"/>
        <v>2404000</v>
      </c>
      <c r="J257" s="71">
        <f t="shared" si="110"/>
        <v>1716000</v>
      </c>
      <c r="K257" s="40">
        <f t="shared" si="111"/>
        <v>0.92633742213088444</v>
      </c>
      <c r="L257" s="40">
        <f t="shared" si="106"/>
        <v>0.66122920814334341</v>
      </c>
      <c r="M257" s="63">
        <f t="shared" si="112"/>
        <v>-0.59677764141130785</v>
      </c>
    </row>
    <row r="258" spans="1:14" x14ac:dyDescent="0.2">
      <c r="A258" s="64" t="str">
        <f t="shared" ref="A258:B258" si="117">A94</f>
        <v>Lean 2RR</v>
      </c>
      <c r="B258" s="65" t="str">
        <f t="shared" si="117"/>
        <v>M0</v>
      </c>
      <c r="C258" s="40">
        <f>C94</f>
        <v>634000</v>
      </c>
      <c r="D258" s="40" t="str">
        <f t="shared" ref="D258:E258" si="118">A184</f>
        <v>Obese 4RR</v>
      </c>
      <c r="E258" s="40" t="str">
        <f t="shared" si="118"/>
        <v>M0</v>
      </c>
      <c r="F258" s="40">
        <f>C184</f>
        <v>165000</v>
      </c>
      <c r="G258" s="40"/>
      <c r="H258" s="40"/>
      <c r="I258" s="71">
        <f t="shared" si="109"/>
        <v>2754000</v>
      </c>
      <c r="J258" s="71">
        <f t="shared" si="110"/>
        <v>1805000</v>
      </c>
      <c r="K258" s="40">
        <f t="shared" si="111"/>
        <v>1.0612035193629183</v>
      </c>
      <c r="L258" s="40">
        <f t="shared" si="106"/>
        <v>0.69552373001091772</v>
      </c>
      <c r="M258" s="63">
        <f t="shared" si="112"/>
        <v>-0.52382835713632014</v>
      </c>
    </row>
    <row r="259" spans="1:14" x14ac:dyDescent="0.2">
      <c r="A259" s="64" t="str">
        <f t="shared" ref="A259:B259" si="119">A109</f>
        <v>Lean 2LL</v>
      </c>
      <c r="B259" s="65" t="str">
        <f t="shared" si="119"/>
        <v>M0</v>
      </c>
      <c r="C259" s="40">
        <f>C109</f>
        <v>684000</v>
      </c>
      <c r="D259" s="40" t="str">
        <f t="shared" ref="D259:E259" si="120">A199</f>
        <v>Obese 4LL</v>
      </c>
      <c r="E259" s="40" t="str">
        <f t="shared" si="120"/>
        <v>M0</v>
      </c>
      <c r="F259" s="40">
        <f>C199</f>
        <v>151000</v>
      </c>
      <c r="G259" s="40"/>
      <c r="H259" s="40"/>
      <c r="I259" s="71">
        <f t="shared" si="109"/>
        <v>2604000</v>
      </c>
      <c r="J259" s="71">
        <f t="shared" si="110"/>
        <v>1351000</v>
      </c>
      <c r="K259" s="40">
        <f t="shared" si="111"/>
        <v>1.0034037634063324</v>
      </c>
      <c r="L259" s="40">
        <f t="shared" si="106"/>
        <v>0.52058313531565092</v>
      </c>
      <c r="M259" s="63">
        <f t="shared" si="112"/>
        <v>-0.94179951958516883</v>
      </c>
    </row>
    <row r="260" spans="1:14" x14ac:dyDescent="0.2">
      <c r="A260" s="62"/>
      <c r="B260" s="51"/>
      <c r="C260" s="51"/>
      <c r="D260" s="40"/>
      <c r="E260" s="40"/>
      <c r="F260" s="40"/>
      <c r="G260" s="51">
        <f>TTEST(C254:C259,F254:F259,2,2)</f>
        <v>3.9940264436267907E-5</v>
      </c>
      <c r="H260" s="40"/>
      <c r="I260" s="40"/>
      <c r="J260" s="40"/>
      <c r="K260" s="40"/>
      <c r="L260" s="40"/>
      <c r="M260" s="63"/>
    </row>
    <row r="261" spans="1:14" x14ac:dyDescent="0.2">
      <c r="A261" s="62"/>
      <c r="B261" s="51"/>
      <c r="C261" s="51"/>
      <c r="D261" s="40"/>
      <c r="E261" s="40"/>
      <c r="F261" s="40"/>
      <c r="G261" s="40"/>
      <c r="H261" s="40"/>
      <c r="I261" s="40"/>
      <c r="J261" s="51">
        <f>TTEST(I254:I259,J254:J259,2,2)</f>
        <v>7.9062562552483783E-6</v>
      </c>
      <c r="K261" s="40"/>
      <c r="L261" s="40"/>
      <c r="M261" s="63"/>
      <c r="N261" s="4">
        <f>TTEST(K254:K259,L254:L259,2,2)</f>
        <v>7.9062562552483783E-6</v>
      </c>
    </row>
    <row r="262" spans="1:14" x14ac:dyDescent="0.2">
      <c r="A262" s="62"/>
      <c r="B262" s="51"/>
      <c r="C262" s="51"/>
      <c r="D262" s="51">
        <f>TTEST(C254:C259,F254:F259,2,2)</f>
        <v>3.9940264436267907E-5</v>
      </c>
      <c r="E262" s="40"/>
      <c r="F262" s="40"/>
      <c r="G262" s="40"/>
      <c r="H262" s="40"/>
      <c r="I262" s="40"/>
      <c r="J262" s="40"/>
      <c r="K262" s="40"/>
      <c r="L262" s="40"/>
      <c r="M262" s="63"/>
    </row>
    <row r="263" spans="1:14" x14ac:dyDescent="0.2">
      <c r="A263" s="62"/>
      <c r="B263" s="51"/>
      <c r="C263" s="51"/>
      <c r="D263" s="40"/>
      <c r="E263" s="40"/>
      <c r="F263" s="40"/>
      <c r="G263" s="40"/>
      <c r="H263" s="40"/>
      <c r="I263" s="40"/>
      <c r="J263" s="40"/>
      <c r="K263" s="40"/>
      <c r="L263" s="40"/>
      <c r="M263" s="63"/>
    </row>
    <row r="264" spans="1:14" x14ac:dyDescent="0.2">
      <c r="A264" s="62" t="s">
        <v>92</v>
      </c>
      <c r="B264" s="51"/>
      <c r="C264" s="51" t="str">
        <f>Q9_reduced!C238</f>
        <v>Lean</v>
      </c>
      <c r="D264" s="51"/>
      <c r="E264" s="51"/>
      <c r="F264" s="51" t="str">
        <f>Q9_reduced!F238</f>
        <v>Obese</v>
      </c>
      <c r="G264" s="40"/>
      <c r="H264" s="40"/>
      <c r="I264" s="40"/>
      <c r="J264" s="40"/>
      <c r="K264" s="40"/>
      <c r="L264" s="40"/>
      <c r="M264" s="63"/>
    </row>
    <row r="265" spans="1:14" x14ac:dyDescent="0.2">
      <c r="A265" s="62" t="str">
        <f>Q9_reduced!A239</f>
        <v>Lean 1N</v>
      </c>
      <c r="B265" s="51" t="str">
        <f>Q9_reduced!B239</f>
        <v>M0</v>
      </c>
      <c r="C265" s="51">
        <f>Q9_reduced!C239</f>
        <v>2300000</v>
      </c>
      <c r="D265" s="51" t="str">
        <f>Q9_reduced!D239</f>
        <v>Obese 3L</v>
      </c>
      <c r="E265" s="51" t="str">
        <f>Q9_reduced!E239</f>
        <v>M0</v>
      </c>
      <c r="F265" s="51">
        <f>Q9_reduced!F239</f>
        <v>1300000</v>
      </c>
      <c r="G265" s="40"/>
      <c r="H265" s="40"/>
      <c r="I265" s="40"/>
      <c r="J265" s="40"/>
      <c r="K265" s="40"/>
      <c r="L265" s="40"/>
      <c r="M265" s="63"/>
    </row>
    <row r="266" spans="1:14" x14ac:dyDescent="0.2">
      <c r="A266" s="62" t="str">
        <f>Q9_reduced!A240</f>
        <v>Lean 1L</v>
      </c>
      <c r="B266" s="51" t="str">
        <f>Q9_reduced!B240</f>
        <v>M0</v>
      </c>
      <c r="C266" s="51">
        <f>Q9_reduced!C240</f>
        <v>2010000</v>
      </c>
      <c r="D266" s="51" t="str">
        <f>Q9_reduced!D240</f>
        <v>Obese 3R</v>
      </c>
      <c r="E266" s="51" t="str">
        <f>Q9_reduced!E240</f>
        <v>M0</v>
      </c>
      <c r="F266" s="51">
        <f>Q9_reduced!F240</f>
        <v>1080000</v>
      </c>
      <c r="G266" s="40"/>
      <c r="H266" s="40"/>
      <c r="I266" s="40"/>
      <c r="J266" s="40"/>
      <c r="K266" s="40"/>
      <c r="L266" s="40"/>
      <c r="M266" s="63"/>
    </row>
    <row r="267" spans="1:14" x14ac:dyDescent="0.2">
      <c r="A267" s="62" t="str">
        <f>Q9_reduced!A241</f>
        <v>Lean 1R</v>
      </c>
      <c r="B267" s="51" t="str">
        <f>Q9_reduced!B241</f>
        <v>M0</v>
      </c>
      <c r="C267" s="51">
        <f>Q9_reduced!C241</f>
        <v>1910000</v>
      </c>
      <c r="D267" s="51" t="str">
        <f>Q9_reduced!D241</f>
        <v>Obese 3N</v>
      </c>
      <c r="E267" s="51" t="str">
        <f>Q9_reduced!E241</f>
        <v>M0</v>
      </c>
      <c r="F267" s="51">
        <f>Q9_reduced!F241</f>
        <v>1080000</v>
      </c>
      <c r="G267" s="40"/>
      <c r="H267" s="40"/>
      <c r="I267" s="40"/>
      <c r="J267" s="40"/>
      <c r="K267" s="40"/>
      <c r="L267" s="40"/>
      <c r="M267" s="63"/>
    </row>
    <row r="268" spans="1:14" x14ac:dyDescent="0.2">
      <c r="A268" s="62" t="str">
        <f>Q9_reduced!A242</f>
        <v>Lean 2LR</v>
      </c>
      <c r="B268" s="51" t="str">
        <f>Q9_reduced!B242</f>
        <v>M0</v>
      </c>
      <c r="C268" s="51">
        <f>Q9_reduced!C242</f>
        <v>1910000</v>
      </c>
      <c r="D268" s="51" t="str">
        <f>Q9_reduced!D242</f>
        <v>Obese 4LR</v>
      </c>
      <c r="E268" s="51" t="str">
        <f>Q9_reduced!E242</f>
        <v>M0</v>
      </c>
      <c r="F268" s="51">
        <f>Q9_reduced!F242</f>
        <v>1540000</v>
      </c>
      <c r="G268" s="40"/>
      <c r="H268" s="40"/>
      <c r="I268" s="40"/>
      <c r="J268" s="40"/>
      <c r="K268" s="40"/>
      <c r="L268" s="40"/>
      <c r="M268" s="63"/>
    </row>
    <row r="269" spans="1:14" x14ac:dyDescent="0.2">
      <c r="A269" s="62" t="str">
        <f>Q9_reduced!A243</f>
        <v>Lean 2RR</v>
      </c>
      <c r="B269" s="51" t="str">
        <f>Q9_reduced!B243</f>
        <v>M0</v>
      </c>
      <c r="C269" s="51">
        <f>Q9_reduced!C243</f>
        <v>2120000</v>
      </c>
      <c r="D269" s="51" t="str">
        <f>Q9_reduced!D243</f>
        <v>Obese 4RR</v>
      </c>
      <c r="E269" s="51" t="str">
        <f>Q9_reduced!E243</f>
        <v>M0</v>
      </c>
      <c r="F269" s="51">
        <f>Q9_reduced!F243</f>
        <v>1640000</v>
      </c>
      <c r="G269" s="40"/>
      <c r="H269" s="40"/>
      <c r="I269" s="40"/>
      <c r="J269" s="40"/>
      <c r="K269" s="40"/>
      <c r="L269" s="40"/>
      <c r="M269" s="63"/>
    </row>
    <row r="270" spans="1:14" x14ac:dyDescent="0.2">
      <c r="A270" s="62" t="str">
        <f>Q9_reduced!A244</f>
        <v>Lean 2LL</v>
      </c>
      <c r="B270" s="51" t="str">
        <f>Q9_reduced!B244</f>
        <v>M0</v>
      </c>
      <c r="C270" s="51">
        <f>Q9_reduced!C244</f>
        <v>1920000</v>
      </c>
      <c r="D270" s="51" t="str">
        <f>Q9_reduced!D244</f>
        <v>Obese 4LL</v>
      </c>
      <c r="E270" s="51" t="str">
        <f>Q9_reduced!E244</f>
        <v>M0</v>
      </c>
      <c r="F270" s="51">
        <f>Q9_reduced!F244</f>
        <v>1200000</v>
      </c>
      <c r="G270" s="51">
        <f>TTEST(C265:C270,F265:F270,2,2)</f>
        <v>9.7036829000902183E-5</v>
      </c>
      <c r="H270" s="40"/>
      <c r="I270" s="40"/>
      <c r="J270" s="40"/>
      <c r="K270" s="40"/>
      <c r="L270" s="40"/>
      <c r="M270" s="63"/>
    </row>
    <row r="271" spans="1:14" ht="16" thickBot="1" x14ac:dyDescent="0.25">
      <c r="A271" s="67"/>
      <c r="B271" s="68"/>
      <c r="C271" s="68"/>
      <c r="D271" s="68"/>
      <c r="E271" s="68"/>
      <c r="F271" s="68"/>
      <c r="G271" s="69"/>
      <c r="H271" s="69"/>
      <c r="I271" s="69"/>
      <c r="J271" s="69"/>
      <c r="K271" s="69"/>
      <c r="L271" s="69"/>
      <c r="M271" s="70"/>
    </row>
    <row r="274" spans="3:7" x14ac:dyDescent="0.2">
      <c r="C274" s="1" t="s">
        <v>96</v>
      </c>
      <c r="D274" s="4" t="s">
        <v>97</v>
      </c>
      <c r="F274" s="1" t="s">
        <v>99</v>
      </c>
      <c r="G274" s="4" t="s">
        <v>100</v>
      </c>
    </row>
    <row r="275" spans="3:7" x14ac:dyDescent="0.2">
      <c r="C275" s="1">
        <f>C265/C254</f>
        <v>3.6918138041733548</v>
      </c>
      <c r="D275" s="1">
        <f t="shared" ref="D275:D280" si="121">F265/F254</f>
        <v>6.4039408866995071</v>
      </c>
      <c r="F275" s="4">
        <f>(C265*100)/I254</f>
        <v>78.686281217926791</v>
      </c>
      <c r="G275" s="4">
        <f>(F265*100)/J254</f>
        <v>86.493679308050559</v>
      </c>
    </row>
    <row r="276" spans="3:7" x14ac:dyDescent="0.2">
      <c r="C276" s="1">
        <f t="shared" ref="C276:C279" si="122">C266/C255</f>
        <v>3.3952702702702702</v>
      </c>
      <c r="D276" s="1">
        <f t="shared" si="121"/>
        <v>3.3436532507739938</v>
      </c>
      <c r="F276" s="4">
        <f t="shared" ref="F276:F280" si="123">(C266*100)/I255</f>
        <v>77.248270561106835</v>
      </c>
      <c r="G276" s="4">
        <f t="shared" ref="G276:G280" si="124">(F266*100)/J255</f>
        <v>76.977904490377767</v>
      </c>
    </row>
    <row r="277" spans="3:7" x14ac:dyDescent="0.2">
      <c r="C277" s="1">
        <f t="shared" si="122"/>
        <v>5.1069518716577544</v>
      </c>
      <c r="D277" s="1">
        <f t="shared" si="121"/>
        <v>7.4482758620689653</v>
      </c>
      <c r="F277" s="4">
        <f t="shared" si="123"/>
        <v>83.625218914185638</v>
      </c>
      <c r="G277" s="4">
        <f t="shared" si="124"/>
        <v>88.163265306122454</v>
      </c>
    </row>
    <row r="278" spans="3:7" x14ac:dyDescent="0.2">
      <c r="C278" s="1">
        <f t="shared" si="122"/>
        <v>3.8663967611336032</v>
      </c>
      <c r="D278" s="1">
        <f t="shared" si="121"/>
        <v>8.75</v>
      </c>
      <c r="F278" s="4">
        <f t="shared" si="123"/>
        <v>79.450915141430954</v>
      </c>
      <c r="G278" s="4">
        <f t="shared" si="124"/>
        <v>89.743589743589737</v>
      </c>
    </row>
    <row r="279" spans="3:7" x14ac:dyDescent="0.2">
      <c r="C279" s="1">
        <f t="shared" si="122"/>
        <v>3.3438485804416405</v>
      </c>
      <c r="D279" s="1">
        <f t="shared" si="121"/>
        <v>9.9393939393939394</v>
      </c>
      <c r="F279" s="4">
        <f t="shared" si="123"/>
        <v>76.978939724037758</v>
      </c>
      <c r="G279" s="4">
        <f t="shared" si="124"/>
        <v>90.85872576177286</v>
      </c>
    </row>
    <row r="280" spans="3:7" x14ac:dyDescent="0.2">
      <c r="C280" s="1">
        <f>C270/C259</f>
        <v>2.807017543859649</v>
      </c>
      <c r="D280" s="1">
        <f t="shared" si="121"/>
        <v>7.9470198675496686</v>
      </c>
      <c r="F280" s="4">
        <f t="shared" si="123"/>
        <v>73.73271889400921</v>
      </c>
      <c r="G280" s="4">
        <f t="shared" si="124"/>
        <v>88.82309400444116</v>
      </c>
    </row>
    <row r="282" spans="3:7" x14ac:dyDescent="0.2">
      <c r="D282" s="51">
        <f>TTEST(C275:C280,D275:D280,2,2)</f>
        <v>4.3473699996543986E-3</v>
      </c>
      <c r="G282" s="51">
        <f>TTEST(F275:F280,G275:G280,2,2)</f>
        <v>5.905023801934881E-3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B46DF-17C8-4F62-97E1-84BA8DADCC0D}">
  <sheetPr>
    <tabColor theme="6" tint="-0.249977111117893"/>
  </sheetPr>
  <dimension ref="A1:CK248"/>
  <sheetViews>
    <sheetView topLeftCell="BG14" zoomScale="80" zoomScaleNormal="100" workbookViewId="0">
      <selection activeCell="CB17" sqref="CB17"/>
    </sheetView>
  </sheetViews>
  <sheetFormatPr baseColWidth="10" defaultColWidth="13.1640625" defaultRowHeight="15" x14ac:dyDescent="0.2"/>
  <cols>
    <col min="1" max="2" width="13.1640625" style="1"/>
    <col min="3" max="3" width="21.33203125" style="1" bestFit="1" customWidth="1"/>
    <col min="4" max="18" width="13.1640625" style="4"/>
    <col min="19" max="34" width="13.1640625" style="1"/>
    <col min="35" max="35" width="13.1640625" style="8"/>
    <col min="36" max="36" width="13.1640625" style="1"/>
    <col min="37" max="37" width="13.1640625" style="10"/>
    <col min="38" max="38" width="13.1640625" style="1"/>
    <col min="39" max="39" width="13.1640625" style="10"/>
    <col min="40" max="40" width="13.1640625" style="1"/>
    <col min="41" max="42" width="13.1640625" style="10"/>
    <col min="43" max="45" width="13.1640625" style="1"/>
    <col min="46" max="46" width="13.1640625" style="10"/>
    <col min="47" max="47" width="13.1640625" style="1"/>
    <col min="48" max="48" width="13.1640625" style="15"/>
    <col min="49" max="50" width="13.1640625" style="1"/>
    <col min="51" max="55" width="13.1640625" style="55"/>
    <col min="56" max="69" width="13.1640625" style="1"/>
    <col min="70" max="70" width="19.33203125" style="1" customWidth="1"/>
    <col min="71" max="16384" width="13.1640625" style="1"/>
  </cols>
  <sheetData>
    <row r="1" spans="1:89" x14ac:dyDescent="0.2">
      <c r="N1" s="1"/>
      <c r="T1" s="4" t="s">
        <v>20</v>
      </c>
    </row>
    <row r="2" spans="1:89" x14ac:dyDescent="0.2">
      <c r="AJ2" s="1" t="s">
        <v>21</v>
      </c>
      <c r="BA2" s="52"/>
      <c r="BB2" s="52"/>
      <c r="BC2" s="52"/>
    </row>
    <row r="3" spans="1:89" ht="16" x14ac:dyDescent="0.2">
      <c r="A3" s="1" t="s">
        <v>0</v>
      </c>
      <c r="C3" s="1" t="s">
        <v>1</v>
      </c>
      <c r="D3" s="4" t="s">
        <v>3</v>
      </c>
      <c r="E3" s="3" t="str">
        <f>B5</f>
        <v>M1_T</v>
      </c>
      <c r="F3" s="3" t="str">
        <f>B7</f>
        <v>M2_TT</v>
      </c>
      <c r="G3" s="3" t="str">
        <f>B10</f>
        <v>M3_TTT</v>
      </c>
      <c r="H3" s="3" t="str">
        <f>B14</f>
        <v>M4_TTTT</v>
      </c>
      <c r="I3" s="3"/>
      <c r="K3" s="3"/>
      <c r="L3" s="3"/>
      <c r="M3" s="3"/>
      <c r="O3" s="3"/>
      <c r="P3" s="3"/>
      <c r="Q3" s="3"/>
      <c r="R3" s="3"/>
      <c r="T3" s="4" t="str">
        <f>D3</f>
        <v>M0</v>
      </c>
      <c r="U3" s="4" t="str">
        <f t="shared" ref="U3:X3" si="0">E3</f>
        <v>M1_T</v>
      </c>
      <c r="V3" s="4" t="str">
        <f t="shared" si="0"/>
        <v>M2_TT</v>
      </c>
      <c r="W3" s="4" t="str">
        <f t="shared" si="0"/>
        <v>M3_TTT</v>
      </c>
      <c r="X3" s="4" t="str">
        <f t="shared" si="0"/>
        <v>M4_TTTT</v>
      </c>
      <c r="Y3" s="3"/>
      <c r="Z3" s="3"/>
      <c r="AA3" s="3"/>
      <c r="AB3" s="3"/>
      <c r="AC3" s="3"/>
      <c r="AD3" s="3"/>
      <c r="AE3" s="3"/>
      <c r="AF3" s="3"/>
      <c r="AG3" s="3"/>
      <c r="AH3" s="3"/>
      <c r="AJ3" s="4" t="str">
        <f>D3</f>
        <v>M0</v>
      </c>
      <c r="AK3" s="4" t="str">
        <f t="shared" ref="AK3:AN3" si="1">E3</f>
        <v>M1_T</v>
      </c>
      <c r="AL3" s="4" t="str">
        <f t="shared" si="1"/>
        <v>M2_TT</v>
      </c>
      <c r="AM3" s="4" t="str">
        <f t="shared" si="1"/>
        <v>M3_TTT</v>
      </c>
      <c r="AN3" s="4" t="str">
        <f t="shared" si="1"/>
        <v>M4_TTTT</v>
      </c>
      <c r="AO3" s="11"/>
      <c r="AP3" s="11"/>
      <c r="AQ3" s="3"/>
      <c r="AR3" s="3"/>
      <c r="AS3" s="3"/>
      <c r="AT3" s="11"/>
      <c r="AU3" s="3"/>
      <c r="AV3" s="16"/>
      <c r="AW3" s="3"/>
      <c r="AX3" s="3"/>
      <c r="AY3" s="56"/>
      <c r="AZ3" s="56"/>
      <c r="BA3" s="56"/>
      <c r="BB3" s="56"/>
      <c r="BC3" s="56"/>
      <c r="BD3" s="3"/>
      <c r="BF3" s="11"/>
      <c r="BG3" s="11"/>
      <c r="BH3" s="11"/>
      <c r="BI3" s="11"/>
      <c r="BJ3" s="11"/>
      <c r="BK3" s="3"/>
      <c r="BL3" s="16"/>
      <c r="BM3" s="3"/>
      <c r="BN3" s="3"/>
    </row>
    <row r="4" spans="1:89" x14ac:dyDescent="0.2">
      <c r="A4" t="s">
        <v>37</v>
      </c>
      <c r="B4" s="1" t="s">
        <v>3</v>
      </c>
      <c r="C4" s="20">
        <v>502000</v>
      </c>
      <c r="T4" s="1" t="e" cm="1">
        <f t="array" ref="T4">MMULT(D4:H4,Q9_red_T)</f>
        <v>#VALUE!</v>
      </c>
      <c r="AI4" s="8" t="s">
        <v>2</v>
      </c>
      <c r="AJ4" s="6" t="e">
        <f t="shared" ref="AJ4:AN4" si="2">T4/SUM($T4:$AH4)*100</f>
        <v>#VALUE!</v>
      </c>
      <c r="AK4" s="12" t="e">
        <f>U4/SUM($T4:$AH4)*100</f>
        <v>#VALUE!</v>
      </c>
      <c r="AL4" s="6" t="e">
        <f t="shared" si="2"/>
        <v>#VALUE!</v>
      </c>
      <c r="AM4" s="12" t="e">
        <f t="shared" si="2"/>
        <v>#VALUE!</v>
      </c>
      <c r="AN4" s="6" t="e">
        <f t="shared" si="2"/>
        <v>#VALUE!</v>
      </c>
      <c r="AO4" s="12"/>
      <c r="AP4" s="12"/>
      <c r="AQ4" s="6"/>
      <c r="AR4" s="6"/>
      <c r="AS4" s="6"/>
      <c r="AT4" s="12"/>
      <c r="AU4" s="6"/>
      <c r="AV4" s="17"/>
      <c r="AW4" s="6"/>
      <c r="AX4" s="6"/>
      <c r="AY4" s="57"/>
      <c r="AZ4" s="57"/>
      <c r="BA4" s="57"/>
      <c r="BB4" s="57"/>
      <c r="BC4" s="57"/>
      <c r="BD4" s="6"/>
      <c r="BF4" s="4"/>
      <c r="BG4" s="4"/>
      <c r="BH4" s="4"/>
      <c r="BI4" s="4"/>
      <c r="BJ4" s="4"/>
      <c r="BK4" s="4"/>
      <c r="BL4" s="4"/>
      <c r="BM4" s="4"/>
      <c r="BN4" s="4"/>
    </row>
    <row r="5" spans="1:89" x14ac:dyDescent="0.2">
      <c r="A5" t="s">
        <v>37</v>
      </c>
      <c r="B5" s="1" t="s">
        <v>4</v>
      </c>
      <c r="C5" s="20">
        <v>242000</v>
      </c>
      <c r="BF5" s="4"/>
      <c r="BG5" s="4"/>
      <c r="BH5" s="4"/>
      <c r="BI5" s="4"/>
      <c r="BJ5" s="4"/>
      <c r="BK5" s="4"/>
      <c r="BL5" s="4"/>
      <c r="BM5" s="4"/>
      <c r="BN5" s="4"/>
    </row>
    <row r="6" spans="1:89" x14ac:dyDescent="0.2">
      <c r="A6" t="s">
        <v>37</v>
      </c>
      <c r="B6" s="1" t="s">
        <v>5</v>
      </c>
      <c r="C6" s="20">
        <v>56100</v>
      </c>
      <c r="D6" s="7"/>
    </row>
    <row r="7" spans="1:89" x14ac:dyDescent="0.2">
      <c r="A7" t="s">
        <v>37</v>
      </c>
      <c r="B7" s="1" t="s">
        <v>6</v>
      </c>
      <c r="C7" s="20">
        <v>58400</v>
      </c>
      <c r="D7" s="1"/>
      <c r="E7" s="1"/>
      <c r="F7" s="1"/>
      <c r="G7" s="1"/>
      <c r="H7" s="1"/>
      <c r="I7" s="1"/>
      <c r="K7" s="1"/>
      <c r="L7" s="1"/>
      <c r="M7" s="1"/>
      <c r="O7" s="1"/>
      <c r="P7" s="1"/>
      <c r="Q7" s="1"/>
      <c r="R7" s="1"/>
    </row>
    <row r="8" spans="1:89" x14ac:dyDescent="0.2">
      <c r="A8" t="s">
        <v>37</v>
      </c>
      <c r="B8" s="1" t="s">
        <v>7</v>
      </c>
      <c r="C8" s="20">
        <v>28900</v>
      </c>
    </row>
    <row r="9" spans="1:89" x14ac:dyDescent="0.2">
      <c r="A9" t="s">
        <v>37</v>
      </c>
      <c r="B9" s="1" t="s">
        <v>8</v>
      </c>
      <c r="C9" s="20">
        <v>8140</v>
      </c>
    </row>
    <row r="10" spans="1:89" x14ac:dyDescent="0.2">
      <c r="A10" t="s">
        <v>37</v>
      </c>
      <c r="B10" s="1" t="s">
        <v>9</v>
      </c>
      <c r="C10" s="20">
        <v>10500</v>
      </c>
      <c r="BF10" s="4"/>
      <c r="BG10" s="4"/>
      <c r="BH10" s="4"/>
      <c r="BI10" s="4"/>
      <c r="BJ10" s="4"/>
      <c r="BK10" s="4"/>
      <c r="BL10" s="4"/>
      <c r="BM10" s="4"/>
      <c r="BN10" s="4"/>
    </row>
    <row r="11" spans="1:89" x14ac:dyDescent="0.2">
      <c r="A11" t="s">
        <v>37</v>
      </c>
      <c r="B11" s="1" t="s">
        <v>10</v>
      </c>
      <c r="C11" s="20">
        <v>6170</v>
      </c>
      <c r="BF11" s="1" t="s">
        <v>126</v>
      </c>
      <c r="BG11" s="4"/>
      <c r="BH11" s="4"/>
      <c r="BI11" s="4"/>
      <c r="BJ11" s="4"/>
      <c r="BK11" s="4"/>
      <c r="BL11" s="4"/>
      <c r="BM11" s="4"/>
      <c r="BN11" s="4"/>
    </row>
    <row r="12" spans="1:89" x14ac:dyDescent="0.2">
      <c r="A12" t="s">
        <v>37</v>
      </c>
      <c r="B12" s="1" t="s">
        <v>11</v>
      </c>
      <c r="C12" s="20">
        <v>2410</v>
      </c>
      <c r="BF12" s="4" t="str">
        <f>AI4</f>
        <v>control</v>
      </c>
      <c r="BG12" s="4" t="e">
        <f t="shared" ref="BG12:BK12" si="3">AJ4</f>
        <v>#VALUE!</v>
      </c>
      <c r="BH12" s="4" t="e">
        <f t="shared" si="3"/>
        <v>#VALUE!</v>
      </c>
      <c r="BI12" s="4" t="e">
        <f t="shared" si="3"/>
        <v>#VALUE!</v>
      </c>
      <c r="BJ12" s="4" t="e">
        <f t="shared" si="3"/>
        <v>#VALUE!</v>
      </c>
      <c r="BK12" s="4" t="e">
        <f t="shared" si="3"/>
        <v>#VALUE!</v>
      </c>
    </row>
    <row r="13" spans="1:89" x14ac:dyDescent="0.2">
      <c r="A13" t="s">
        <v>37</v>
      </c>
      <c r="B13" s="1" t="s">
        <v>12</v>
      </c>
      <c r="C13" s="20">
        <v>0</v>
      </c>
      <c r="BF13" s="4" t="str">
        <f>AI19</f>
        <v>control 2</v>
      </c>
      <c r="BG13" s="4">
        <f>AK19</f>
        <v>0</v>
      </c>
      <c r="BH13" s="4">
        <f>AL19</f>
        <v>-1.3877787807814457E-15</v>
      </c>
      <c r="BI13" s="4">
        <f>AM19</f>
        <v>0</v>
      </c>
      <c r="BJ13" s="4">
        <f>AN19</f>
        <v>2.1684043449710089E-17</v>
      </c>
      <c r="BK13" s="1">
        <f>BG13+2*BH13+3*BI13+4*BJ13</f>
        <v>-2.688821387764051E-15</v>
      </c>
    </row>
    <row r="14" spans="1:89" x14ac:dyDescent="0.2">
      <c r="A14" t="s">
        <v>37</v>
      </c>
      <c r="B14" s="1" t="s">
        <v>13</v>
      </c>
      <c r="C14" s="20">
        <v>894</v>
      </c>
      <c r="BH14"/>
    </row>
    <row r="15" spans="1:89" x14ac:dyDescent="0.2">
      <c r="A15" t="s">
        <v>37</v>
      </c>
      <c r="B15" s="1" t="s">
        <v>14</v>
      </c>
      <c r="C15" s="20">
        <v>0</v>
      </c>
      <c r="BF15" s="1" t="s">
        <v>91</v>
      </c>
      <c r="BG15" s="4" t="str">
        <f>AK3</f>
        <v>M1_T</v>
      </c>
      <c r="BH15" s="4" t="str">
        <f>AL3</f>
        <v>M2_TT</v>
      </c>
      <c r="BI15" s="4" t="str">
        <f>AM3</f>
        <v>M3_TTT</v>
      </c>
      <c r="BJ15" s="4" t="str">
        <f>AN3</f>
        <v>M4_TTTT</v>
      </c>
      <c r="BK15" s="1" t="s">
        <v>123</v>
      </c>
      <c r="BL15" s="4"/>
      <c r="BM15" s="88"/>
      <c r="BN15" s="117" t="s">
        <v>42</v>
      </c>
      <c r="BO15" s="117"/>
      <c r="BP15" s="117"/>
      <c r="BQ15" s="117"/>
      <c r="BR15" s="117"/>
      <c r="BS15" s="117"/>
      <c r="BT15" s="117" t="s">
        <v>43</v>
      </c>
      <c r="BU15" s="117"/>
      <c r="BV15" s="117"/>
      <c r="BW15" s="117"/>
      <c r="BX15" s="117"/>
      <c r="BY15" s="117"/>
      <c r="BZ15" s="117" t="s">
        <v>44</v>
      </c>
      <c r="CA15" s="117"/>
      <c r="CB15" s="117"/>
      <c r="CC15" s="117"/>
      <c r="CD15" s="117"/>
      <c r="CE15" s="117"/>
      <c r="CF15" s="117" t="s">
        <v>136</v>
      </c>
      <c r="CG15" s="117"/>
      <c r="CH15" s="117"/>
      <c r="CI15" s="117"/>
      <c r="CJ15" s="117"/>
      <c r="CK15" s="117"/>
    </row>
    <row r="16" spans="1:89" x14ac:dyDescent="0.2">
      <c r="A16" t="s">
        <v>37</v>
      </c>
      <c r="B16" s="1" t="s">
        <v>15</v>
      </c>
      <c r="C16" s="20">
        <v>1920</v>
      </c>
      <c r="BF16" s="4" t="str">
        <f>AI34</f>
        <v>Lean 1N</v>
      </c>
      <c r="BG16" s="4">
        <f>AK34</f>
        <v>8.5856955798292329</v>
      </c>
      <c r="BH16" s="4">
        <f>AL34</f>
        <v>1.5148020185303086</v>
      </c>
      <c r="BI16" s="4">
        <f>AM34</f>
        <v>1.0532430107247015</v>
      </c>
      <c r="BJ16" s="4">
        <f>AN34</f>
        <v>0.77768335360639018</v>
      </c>
      <c r="BK16" s="1">
        <f>BG16+2*BH16+3*BI16+4*BJ16</f>
        <v>17.885762063489516</v>
      </c>
      <c r="BL16" s="4"/>
      <c r="BM16" s="89" t="s">
        <v>121</v>
      </c>
      <c r="BN16" s="4">
        <f>BG16</f>
        <v>8.5856955798292329</v>
      </c>
      <c r="BO16" s="4">
        <f>BG17</f>
        <v>6.2588475623388664</v>
      </c>
      <c r="BP16" s="4">
        <f>BG18</f>
        <v>6.1150071141273434</v>
      </c>
      <c r="BQ16" s="4">
        <f>BG19</f>
        <v>2.3431503258323634</v>
      </c>
      <c r="BR16" s="4">
        <f>BG20</f>
        <v>3.6330098780805127</v>
      </c>
      <c r="BS16" s="4">
        <f>BG21</f>
        <v>4.40305123534361</v>
      </c>
      <c r="BT16" s="4">
        <f>BH16</f>
        <v>1.5148020185303086</v>
      </c>
      <c r="BU16" s="4">
        <f>BH17</f>
        <v>3.8030932477793726</v>
      </c>
      <c r="BV16" s="4">
        <f>BH18</f>
        <v>3.4526032364832151</v>
      </c>
      <c r="BW16" s="4">
        <f>BH19</f>
        <v>4.202334177483027</v>
      </c>
      <c r="BX16" s="4">
        <f>BH20</f>
        <v>3.7192933591229882</v>
      </c>
      <c r="BY16" s="4">
        <f>BH21</f>
        <v>1.7698697711930085</v>
      </c>
      <c r="BZ16" s="4">
        <f>BI16</f>
        <v>1.0532430107247015</v>
      </c>
      <c r="CA16" s="4">
        <f>BI17</f>
        <v>1.6531726185481637</v>
      </c>
      <c r="CB16" s="4">
        <f>BI18</f>
        <v>2.3563942609152724</v>
      </c>
      <c r="CC16" s="4">
        <f>BI19</f>
        <v>0.83161542928451915</v>
      </c>
      <c r="CD16" s="4">
        <f>BI20</f>
        <v>1.306571809497914</v>
      </c>
      <c r="CE16" s="4">
        <f>BI21</f>
        <v>1.9782900744457099</v>
      </c>
      <c r="CF16" s="4">
        <f>BJ16</f>
        <v>0.77768335360639018</v>
      </c>
      <c r="CG16" s="4">
        <f>BJ17</f>
        <v>0.85156455788496022</v>
      </c>
      <c r="CH16" s="4">
        <f>BJ18</f>
        <v>1.2718986017831513</v>
      </c>
      <c r="CI16" s="4">
        <f>BJ19</f>
        <v>1.2400373599378063</v>
      </c>
      <c r="CJ16" s="4">
        <f>BJ20</f>
        <v>1.1553261335915492</v>
      </c>
      <c r="CK16" s="4">
        <f>BJ21</f>
        <v>0.37231325388831449</v>
      </c>
    </row>
    <row r="17" spans="1:89" x14ac:dyDescent="0.2">
      <c r="A17" t="s">
        <v>38</v>
      </c>
      <c r="B17" s="1" t="s">
        <v>16</v>
      </c>
      <c r="C17" s="20">
        <v>0</v>
      </c>
      <c r="BF17" s="4" t="str">
        <f>AI49</f>
        <v>Lean 1L</v>
      </c>
      <c r="BG17" s="4">
        <f>AK49</f>
        <v>6.2588475623388664</v>
      </c>
      <c r="BH17" s="4">
        <f>AL49</f>
        <v>3.8030932477793726</v>
      </c>
      <c r="BI17" s="4">
        <f>AM49</f>
        <v>1.6531726185481637</v>
      </c>
      <c r="BJ17" s="4">
        <f>AN49</f>
        <v>0.85156455788496022</v>
      </c>
      <c r="BK17" s="1">
        <f t="shared" ref="BK17:BK21" si="4">BG17+2*BH17+3*BI17+4*BJ17</f>
        <v>22.230810145081943</v>
      </c>
      <c r="BL17" s="4"/>
      <c r="BM17" s="89" t="s">
        <v>137</v>
      </c>
      <c r="BN17" s="4">
        <f>BG23</f>
        <v>1.7159311966185233</v>
      </c>
      <c r="BO17" s="4">
        <f>BG24</f>
        <v>-0.46819477799534531</v>
      </c>
      <c r="BP17" s="4">
        <f>BG25</f>
        <v>2.4654580399415491</v>
      </c>
      <c r="BQ17" s="4">
        <f>BG26</f>
        <v>3.5472628144112583</v>
      </c>
      <c r="BR17" s="4">
        <f>BG27</f>
        <v>0.15536795297434403</v>
      </c>
      <c r="BS17" s="4">
        <f>BG28</f>
        <v>-1.1711674933859173</v>
      </c>
      <c r="BT17" s="4">
        <f>BH23</f>
        <v>0.22117819503043912</v>
      </c>
      <c r="BU17" s="4">
        <f>BH24</f>
        <v>2.4224276209826971</v>
      </c>
      <c r="BV17" s="4">
        <f>BH25</f>
        <v>2.8247491669456761</v>
      </c>
      <c r="BW17" s="4">
        <f>BH26</f>
        <v>0.98592089493127133</v>
      </c>
      <c r="BX17" s="4">
        <f>BH27</f>
        <v>1.9787066479885824</v>
      </c>
      <c r="BY17" s="4">
        <f>BH28</f>
        <v>3.0054802778033842</v>
      </c>
      <c r="BZ17" s="4">
        <f>BI23</f>
        <v>1.2201613985061002</v>
      </c>
      <c r="CA17" s="4">
        <f>BI24</f>
        <v>0.5069086009011845</v>
      </c>
      <c r="CB17" s="4">
        <f>BI25</f>
        <v>0.67324729132010286</v>
      </c>
      <c r="CC17" s="4">
        <f>BI26</f>
        <v>1.1306228947253634</v>
      </c>
      <c r="CD17" s="4">
        <f>BI27</f>
        <v>0.38683297221497037</v>
      </c>
      <c r="CE17" s="4">
        <f>BI28</f>
        <v>3.1321334471090333E-2</v>
      </c>
      <c r="CF17" s="4">
        <f>BJ23</f>
        <v>0.51299665192438026</v>
      </c>
      <c r="CG17" s="4">
        <f>BJ24</f>
        <v>0.85279923795689405</v>
      </c>
      <c r="CH17" s="4">
        <f>BJ25</f>
        <v>0.24298989455572301</v>
      </c>
      <c r="CI17" s="4">
        <f>BJ26</f>
        <v>0.72256532432690057</v>
      </c>
      <c r="CJ17" s="4">
        <f>BJ27</f>
        <v>0.65920063065299084</v>
      </c>
      <c r="CK17" s="4">
        <f>BJ28</f>
        <v>1.1013395927414582</v>
      </c>
    </row>
    <row r="18" spans="1:89" x14ac:dyDescent="0.2">
      <c r="A18" t="s">
        <v>38</v>
      </c>
      <c r="B18" s="1" t="s">
        <v>17</v>
      </c>
      <c r="C18" s="20">
        <v>0</v>
      </c>
      <c r="BF18" s="4" t="str">
        <f>AI64</f>
        <v>Lean 1R</v>
      </c>
      <c r="BG18" s="4">
        <f>AK64</f>
        <v>6.1150071141273434</v>
      </c>
      <c r="BH18" s="4">
        <f>AL64</f>
        <v>3.4526032364832151</v>
      </c>
      <c r="BI18" s="4">
        <f>AM64</f>
        <v>2.3563942609152724</v>
      </c>
      <c r="BJ18" s="4">
        <f>AN64</f>
        <v>1.2718986017831513</v>
      </c>
      <c r="BK18" s="1">
        <f t="shared" si="4"/>
        <v>25.176990776972197</v>
      </c>
      <c r="BL18" s="4"/>
      <c r="BM18" s="4"/>
      <c r="BN18" s="4"/>
      <c r="BP18" s="4"/>
      <c r="BQ18" s="4"/>
      <c r="BR18" s="4"/>
    </row>
    <row r="19" spans="1:89" x14ac:dyDescent="0.2">
      <c r="A19" t="s">
        <v>38</v>
      </c>
      <c r="B19" s="1" t="s">
        <v>3</v>
      </c>
      <c r="C19" s="20">
        <v>741000</v>
      </c>
      <c r="D19" s="4">
        <f>C19/$C19*100</f>
        <v>100</v>
      </c>
      <c r="E19" s="4">
        <f>C20/$C19*100</f>
        <v>47.233468286099864</v>
      </c>
      <c r="F19" s="4">
        <f>C22/$C19*100</f>
        <v>10.850202429149798</v>
      </c>
      <c r="G19" s="4">
        <f>C25/$C19*100</f>
        <v>1.7813765182186234</v>
      </c>
      <c r="H19" s="4">
        <f>C29/$C19*100</f>
        <v>0.11794871794871796</v>
      </c>
      <c r="T19" s="1" cm="1">
        <f t="array" ref="T19:X19">MMULT(D19:H19,Q9_red_T)</f>
        <v>1</v>
      </c>
      <c r="U19" s="1">
        <v>0</v>
      </c>
      <c r="V19" s="1">
        <v>-1.3877787807814457E-17</v>
      </c>
      <c r="W19" s="1">
        <v>0</v>
      </c>
      <c r="X19" s="1">
        <v>2.1684043449710089E-19</v>
      </c>
      <c r="AI19" t="str">
        <f>A19</f>
        <v>control 2</v>
      </c>
      <c r="AJ19" s="6">
        <f t="shared" ref="AJ19:AN19" si="5">T19/SUM($T19:$AH19)*100</f>
        <v>100</v>
      </c>
      <c r="AK19" s="12">
        <f t="shared" si="5"/>
        <v>0</v>
      </c>
      <c r="AL19" s="6">
        <f t="shared" si="5"/>
        <v>-1.3877787807814457E-15</v>
      </c>
      <c r="AM19" s="12">
        <f t="shared" si="5"/>
        <v>0</v>
      </c>
      <c r="AN19" s="6">
        <f t="shared" si="5"/>
        <v>2.1684043449710089E-17</v>
      </c>
      <c r="AO19" s="12"/>
      <c r="AP19" s="12"/>
      <c r="AQ19" s="6"/>
      <c r="AR19" s="6"/>
      <c r="AS19" s="6"/>
      <c r="AT19" s="12"/>
      <c r="AU19" s="6"/>
      <c r="AV19" s="17"/>
      <c r="AW19" s="6"/>
      <c r="AX19" s="6"/>
      <c r="AY19" s="57"/>
      <c r="AZ19" s="57"/>
      <c r="BA19" s="57"/>
      <c r="BB19" s="57"/>
      <c r="BC19" s="57"/>
      <c r="BD19" s="6"/>
      <c r="BF19" s="4" t="str">
        <f>AI79</f>
        <v>Lean 2LR</v>
      </c>
      <c r="BG19" s="4">
        <f>AK79</f>
        <v>2.3431503258323634</v>
      </c>
      <c r="BH19" s="4">
        <f>AL79</f>
        <v>4.202334177483027</v>
      </c>
      <c r="BI19" s="4">
        <f>AM79</f>
        <v>0.83161542928451915</v>
      </c>
      <c r="BJ19" s="4">
        <f>AN79</f>
        <v>1.2400373599378063</v>
      </c>
      <c r="BK19" s="1">
        <f t="shared" si="4"/>
        <v>18.202814408403199</v>
      </c>
      <c r="BL19" s="4"/>
      <c r="BM19" s="4"/>
      <c r="BN19" s="4"/>
      <c r="BO19" s="4"/>
      <c r="BP19" s="4"/>
      <c r="BQ19" s="4"/>
      <c r="BR19" s="4"/>
    </row>
    <row r="20" spans="1:89" x14ac:dyDescent="0.2">
      <c r="A20" t="s">
        <v>38</v>
      </c>
      <c r="B20" s="1" t="s">
        <v>4</v>
      </c>
      <c r="C20" s="20">
        <v>350000</v>
      </c>
      <c r="BF20" s="4" t="str">
        <f>AI94</f>
        <v>Lean 2RR</v>
      </c>
      <c r="BG20" s="4">
        <f>AK94</f>
        <v>3.6330098780805127</v>
      </c>
      <c r="BH20" s="4">
        <f>AL94</f>
        <v>3.7192933591229882</v>
      </c>
      <c r="BI20" s="4">
        <f>AM94</f>
        <v>1.306571809497914</v>
      </c>
      <c r="BJ20" s="4">
        <f>AN94</f>
        <v>1.1553261335915492</v>
      </c>
      <c r="BK20" s="1">
        <f t="shared" si="4"/>
        <v>19.612616559186428</v>
      </c>
      <c r="BL20" s="4"/>
      <c r="BM20" s="4"/>
      <c r="BN20" s="4"/>
      <c r="BP20" s="4"/>
      <c r="BQ20" s="4"/>
      <c r="BR20" s="4"/>
    </row>
    <row r="21" spans="1:89" x14ac:dyDescent="0.2">
      <c r="A21" t="s">
        <v>38</v>
      </c>
      <c r="B21" s="1" t="s">
        <v>5</v>
      </c>
      <c r="C21" s="20">
        <v>78600</v>
      </c>
      <c r="BF21" s="4" t="str">
        <f>AI109</f>
        <v>Lean 2LL</v>
      </c>
      <c r="BG21" s="4">
        <f>AK109</f>
        <v>4.40305123534361</v>
      </c>
      <c r="BH21" s="4">
        <f>AL109</f>
        <v>1.7698697711930085</v>
      </c>
      <c r="BI21" s="4">
        <f>AM109</f>
        <v>1.9782900744457099</v>
      </c>
      <c r="BJ21" s="4">
        <f>AN109</f>
        <v>0.37231325388831449</v>
      </c>
      <c r="BK21" s="1">
        <f t="shared" si="4"/>
        <v>15.366914016620015</v>
      </c>
      <c r="BL21" s="4"/>
      <c r="BM21" s="4"/>
      <c r="BN21" s="4"/>
      <c r="BO21" s="4"/>
      <c r="BP21" s="4"/>
      <c r="BQ21" s="4"/>
      <c r="BR21" s="4"/>
    </row>
    <row r="22" spans="1:89" x14ac:dyDescent="0.2">
      <c r="A22" t="s">
        <v>38</v>
      </c>
      <c r="B22" s="1" t="s">
        <v>6</v>
      </c>
      <c r="C22" s="20">
        <v>80400</v>
      </c>
      <c r="D22" s="1"/>
      <c r="E22" s="1"/>
      <c r="F22" s="1"/>
      <c r="G22" s="1"/>
      <c r="H22" s="1"/>
      <c r="I22" s="1"/>
      <c r="K22" s="1"/>
      <c r="L22" s="1"/>
      <c r="M22" s="1"/>
      <c r="O22" s="1"/>
      <c r="P22" s="1"/>
      <c r="Q22" s="1"/>
      <c r="R22" s="1"/>
      <c r="BM22" s="4"/>
      <c r="BN22" s="4"/>
      <c r="BO22" s="4"/>
      <c r="BP22" s="4"/>
      <c r="BQ22" s="4"/>
      <c r="BR22" s="4"/>
    </row>
    <row r="23" spans="1:89" x14ac:dyDescent="0.2">
      <c r="A23" t="s">
        <v>38</v>
      </c>
      <c r="B23" s="1" t="s">
        <v>7</v>
      </c>
      <c r="C23" s="20">
        <v>36800</v>
      </c>
      <c r="BF23" s="4" t="str">
        <f>AI124</f>
        <v>Obese 3L</v>
      </c>
      <c r="BG23" s="4">
        <f>AK124</f>
        <v>1.7159311966185233</v>
      </c>
      <c r="BH23" s="4">
        <f>AL124</f>
        <v>0.22117819503043912</v>
      </c>
      <c r="BI23" s="4">
        <f>AM124</f>
        <v>1.2201613985061002</v>
      </c>
      <c r="BJ23" s="4">
        <f>AN124</f>
        <v>0.51299665192438026</v>
      </c>
      <c r="BK23" s="1">
        <f t="shared" ref="BK23:BK28" si="6">BG23+2*BH23+3*BI23+4*BJ23</f>
        <v>7.8707583898952231</v>
      </c>
      <c r="BL23" s="4"/>
      <c r="BM23" s="4"/>
      <c r="BN23" s="4"/>
      <c r="BO23" s="4"/>
      <c r="BP23" s="4"/>
      <c r="BQ23" s="4"/>
      <c r="BR23" s="4"/>
    </row>
    <row r="24" spans="1:89" x14ac:dyDescent="0.2">
      <c r="A24" t="s">
        <v>38</v>
      </c>
      <c r="B24" s="1" t="s">
        <v>8</v>
      </c>
      <c r="C24" s="20">
        <v>10800</v>
      </c>
      <c r="BF24" s="4" t="str">
        <f>AI139</f>
        <v>Obese 3R</v>
      </c>
      <c r="BG24" s="4">
        <f>AK139</f>
        <v>-0.46819477799534531</v>
      </c>
      <c r="BH24" s="4">
        <f>AL139</f>
        <v>2.4224276209826971</v>
      </c>
      <c r="BI24" s="4">
        <f>AM139</f>
        <v>0.5069086009011845</v>
      </c>
      <c r="BJ24" s="4">
        <f>AN139</f>
        <v>0.85279923795689405</v>
      </c>
      <c r="BK24" s="1">
        <f t="shared" si="6"/>
        <v>9.3085832185011803</v>
      </c>
      <c r="BL24" s="4"/>
      <c r="BM24" s="4"/>
      <c r="BR24" s="4"/>
    </row>
    <row r="25" spans="1:89" x14ac:dyDescent="0.2">
      <c r="A25" t="s">
        <v>38</v>
      </c>
      <c r="B25" s="1" t="s">
        <v>9</v>
      </c>
      <c r="C25" s="20">
        <v>13200</v>
      </c>
      <c r="BF25" s="4" t="str">
        <f>AI154</f>
        <v>Obese 3N</v>
      </c>
      <c r="BG25" s="4">
        <f>AK154</f>
        <v>2.4654580399415491</v>
      </c>
      <c r="BH25" s="4">
        <f>AL154</f>
        <v>2.8247491669456761</v>
      </c>
      <c r="BI25" s="4">
        <f>AM154</f>
        <v>0.67324729132010286</v>
      </c>
      <c r="BJ25" s="4">
        <f>AN154</f>
        <v>0.24298989455572301</v>
      </c>
      <c r="BK25" s="1">
        <f t="shared" si="6"/>
        <v>11.106657826016102</v>
      </c>
      <c r="BL25" s="4"/>
      <c r="BM25" s="4"/>
      <c r="BR25" s="4"/>
    </row>
    <row r="26" spans="1:89" x14ac:dyDescent="0.2">
      <c r="A26" t="s">
        <v>38</v>
      </c>
      <c r="B26" s="1" t="s">
        <v>10</v>
      </c>
      <c r="C26" s="20">
        <v>9310</v>
      </c>
      <c r="BF26" s="4" t="str">
        <f>AI169</f>
        <v>Obese 4LR</v>
      </c>
      <c r="BG26" s="4">
        <f>AK169</f>
        <v>3.5472628144112583</v>
      </c>
      <c r="BH26" s="4">
        <f>AL169</f>
        <v>0.98592089493127133</v>
      </c>
      <c r="BI26" s="4">
        <f>AM169</f>
        <v>1.1306228947253634</v>
      </c>
      <c r="BJ26" s="4">
        <f>AN169</f>
        <v>0.72256532432690057</v>
      </c>
      <c r="BK26" s="1">
        <f t="shared" si="6"/>
        <v>11.801234585757495</v>
      </c>
      <c r="BL26" s="4"/>
      <c r="BM26" s="4"/>
      <c r="BR26" s="4"/>
    </row>
    <row r="27" spans="1:89" x14ac:dyDescent="0.2">
      <c r="A27" t="s">
        <v>38</v>
      </c>
      <c r="B27" s="1" t="s">
        <v>11</v>
      </c>
      <c r="C27" s="20">
        <v>4660</v>
      </c>
      <c r="BF27" s="4" t="str">
        <f>AI184</f>
        <v>Obese 4RR</v>
      </c>
      <c r="BG27" s="4">
        <f>AK184</f>
        <v>0.15536795297434403</v>
      </c>
      <c r="BH27" s="4">
        <f>AL184</f>
        <v>1.9787066479885824</v>
      </c>
      <c r="BI27" s="4">
        <f>AM184</f>
        <v>0.38683297221497037</v>
      </c>
      <c r="BJ27" s="4">
        <f>AN184</f>
        <v>0.65920063065299084</v>
      </c>
      <c r="BK27" s="1">
        <f t="shared" si="6"/>
        <v>7.9100826882083837</v>
      </c>
      <c r="BL27" s="4"/>
      <c r="BM27" s="4"/>
      <c r="BR27" s="4"/>
    </row>
    <row r="28" spans="1:89" x14ac:dyDescent="0.2">
      <c r="A28" t="s">
        <v>38</v>
      </c>
      <c r="B28" s="1" t="s">
        <v>12</v>
      </c>
      <c r="C28" s="20">
        <v>272</v>
      </c>
      <c r="BF28" s="1" t="str">
        <f>AI199</f>
        <v>Obese 4LL</v>
      </c>
      <c r="BG28" s="4">
        <f>AK199</f>
        <v>-1.1711674933859173</v>
      </c>
      <c r="BH28" s="4">
        <f>AL199</f>
        <v>3.0054802778033842</v>
      </c>
      <c r="BI28" s="4">
        <f>AM199</f>
        <v>3.1321334471090333E-2</v>
      </c>
      <c r="BJ28" s="4">
        <f>AN199</f>
        <v>1.1013395927414582</v>
      </c>
      <c r="BK28" s="1">
        <f t="shared" si="6"/>
        <v>9.339115436599954</v>
      </c>
      <c r="BL28" s="4"/>
      <c r="BM28" s="4"/>
      <c r="BR28" s="4"/>
    </row>
    <row r="29" spans="1:89" x14ac:dyDescent="0.2">
      <c r="A29" t="s">
        <v>38</v>
      </c>
      <c r="B29" s="1" t="s">
        <v>13</v>
      </c>
      <c r="C29" s="20">
        <v>874</v>
      </c>
      <c r="BL29" s="4"/>
      <c r="BM29" s="4"/>
      <c r="BR29" s="4"/>
    </row>
    <row r="30" spans="1:89" x14ac:dyDescent="0.2">
      <c r="A30" t="s">
        <v>38</v>
      </c>
      <c r="B30" s="1" t="s">
        <v>14</v>
      </c>
      <c r="C30" s="20">
        <v>676</v>
      </c>
      <c r="BH30"/>
    </row>
    <row r="31" spans="1:89" x14ac:dyDescent="0.2">
      <c r="A31" t="s">
        <v>38</v>
      </c>
      <c r="B31" s="1" t="s">
        <v>15</v>
      </c>
      <c r="C31" s="20">
        <v>901</v>
      </c>
      <c r="BG31" s="1" t="s">
        <v>127</v>
      </c>
      <c r="BH31"/>
      <c r="BK31" s="1" t="s">
        <v>124</v>
      </c>
    </row>
    <row r="32" spans="1:89" x14ac:dyDescent="0.2">
      <c r="A32" t="s">
        <v>38</v>
      </c>
      <c r="B32" s="1" t="s">
        <v>16</v>
      </c>
      <c r="C32" s="20">
        <v>0</v>
      </c>
      <c r="BF32" s="4" t="s">
        <v>91</v>
      </c>
      <c r="BG32" s="4" t="str">
        <f>BG15</f>
        <v>M1_T</v>
      </c>
      <c r="BH32" s="4" t="str">
        <f t="shared" ref="BH32:BJ32" si="7">BH15</f>
        <v>M2_TT</v>
      </c>
      <c r="BI32" s="4" t="str">
        <f t="shared" si="7"/>
        <v>M3_TTT</v>
      </c>
      <c r="BJ32" s="4" t="str">
        <f t="shared" si="7"/>
        <v>M4_TTTT</v>
      </c>
      <c r="BK32" s="1" t="s">
        <v>123</v>
      </c>
      <c r="BL32" s="4" t="s">
        <v>128</v>
      </c>
      <c r="BM32" s="79" t="s">
        <v>129</v>
      </c>
      <c r="BN32" s="73"/>
      <c r="BO32" s="1" t="s">
        <v>130</v>
      </c>
      <c r="BP32" s="80"/>
      <c r="BQ32" s="33" t="s">
        <v>148</v>
      </c>
      <c r="BR32" s="1" t="s">
        <v>133</v>
      </c>
      <c r="BS32" s="1" t="s">
        <v>147</v>
      </c>
    </row>
    <row r="33" spans="1:71" x14ac:dyDescent="0.2">
      <c r="A33" t="s">
        <v>38</v>
      </c>
      <c r="B33" s="1" t="s">
        <v>17</v>
      </c>
      <c r="C33" s="20">
        <v>0</v>
      </c>
      <c r="BF33" s="4" t="str">
        <f>BF16</f>
        <v>Lean 1N</v>
      </c>
      <c r="BG33" s="4">
        <f t="shared" ref="BG33:BJ33" si="8">BG16</f>
        <v>8.5856955798292329</v>
      </c>
      <c r="BH33" s="4">
        <f t="shared" si="8"/>
        <v>1.5148020185303086</v>
      </c>
      <c r="BI33" s="4">
        <f t="shared" si="8"/>
        <v>1.0532430107247015</v>
      </c>
      <c r="BJ33" s="4">
        <f t="shared" si="8"/>
        <v>0.77768335360639018</v>
      </c>
      <c r="BK33" s="4">
        <f>BK16</f>
        <v>17.885762063489516</v>
      </c>
      <c r="BL33" s="4">
        <f>BH33/BG33</f>
        <v>0.17643323181514869</v>
      </c>
      <c r="BM33" s="81">
        <f>'water enrichment'!X86</f>
        <v>3.3641548932781595</v>
      </c>
      <c r="BN33" s="82">
        <f>BM33/100</f>
        <v>3.3641548932781595E-2</v>
      </c>
      <c r="BO33" s="83">
        <f>BN33/(1-BN33)</f>
        <v>3.4812702155839627E-2</v>
      </c>
      <c r="BP33" s="83">
        <f>BL33/BO33</f>
        <v>5.0680705859988251</v>
      </c>
      <c r="BQ33" s="84">
        <f>BP33*2+1</f>
        <v>11.13614117199765</v>
      </c>
      <c r="BR33" s="1">
        <f>BK33/(BM33*$BQ$40)</f>
        <v>0.13177404460945163</v>
      </c>
      <c r="BS33" s="1">
        <f>BR33*100</f>
        <v>13.177404460945164</v>
      </c>
    </row>
    <row r="34" spans="1:71" x14ac:dyDescent="0.2">
      <c r="A34" t="s">
        <v>22</v>
      </c>
      <c r="B34" s="1" t="s">
        <v>3</v>
      </c>
      <c r="C34" s="20">
        <v>623000</v>
      </c>
      <c r="D34" s="4">
        <f>C34/$C34*100</f>
        <v>100</v>
      </c>
      <c r="E34" s="4">
        <f>C35/$C34*100</f>
        <v>56.982343499197427</v>
      </c>
      <c r="F34" s="4">
        <f>C37/$C34*100</f>
        <v>17.174959871589085</v>
      </c>
      <c r="G34" s="4">
        <f>C40/$C34*100</f>
        <v>4.8475120385232744</v>
      </c>
      <c r="H34" s="4">
        <f>C44/$C34*100</f>
        <v>1.9261637239165328</v>
      </c>
      <c r="T34" s="1" cm="1">
        <f t="array" ref="T34:X34">MMULT(D34:H34,Q9_red_T)</f>
        <v>1</v>
      </c>
      <c r="U34" s="1">
        <v>9.7488752130975631E-2</v>
      </c>
      <c r="V34" s="1">
        <v>1.7200255604093995E-2</v>
      </c>
      <c r="W34" s="1">
        <v>1.1959350975295727E-2</v>
      </c>
      <c r="X34" s="1">
        <v>8.8304295197975322E-3</v>
      </c>
      <c r="AI34" t="str">
        <f>A34</f>
        <v>Lean 1N</v>
      </c>
      <c r="AJ34" s="6">
        <f t="shared" ref="AJ34:AN34" si="9">T34/SUM($T34:$AH34)*100</f>
        <v>88.06857603730937</v>
      </c>
      <c r="AK34" s="12">
        <f t="shared" si="9"/>
        <v>8.5856955798292329</v>
      </c>
      <c r="AL34" s="6">
        <f t="shared" si="9"/>
        <v>1.5148020185303086</v>
      </c>
      <c r="AM34" s="12">
        <f t="shared" si="9"/>
        <v>1.0532430107247015</v>
      </c>
      <c r="AN34" s="6">
        <f t="shared" si="9"/>
        <v>0.77768335360639018</v>
      </c>
      <c r="AO34" s="12"/>
      <c r="AP34" s="12"/>
      <c r="AQ34" s="6"/>
      <c r="AR34" s="6"/>
      <c r="AS34" s="6"/>
      <c r="AT34" s="12"/>
      <c r="AU34" s="6"/>
      <c r="AV34" s="17"/>
      <c r="AW34" s="6"/>
      <c r="AX34" s="6"/>
      <c r="AY34" s="57"/>
      <c r="AZ34" s="57"/>
      <c r="BA34" s="57"/>
      <c r="BB34" s="57"/>
      <c r="BC34" s="57"/>
      <c r="BD34" s="6"/>
      <c r="BF34" s="4" t="str">
        <f t="shared" ref="BF34:BK38" si="10">BF17</f>
        <v>Lean 1L</v>
      </c>
      <c r="BG34" s="4">
        <f t="shared" si="10"/>
        <v>6.2588475623388664</v>
      </c>
      <c r="BH34" s="4">
        <f t="shared" si="10"/>
        <v>3.8030932477793726</v>
      </c>
      <c r="BI34" s="4">
        <f t="shared" si="10"/>
        <v>1.6531726185481637</v>
      </c>
      <c r="BJ34" s="4">
        <f t="shared" si="10"/>
        <v>0.85156455788496022</v>
      </c>
      <c r="BK34" s="4">
        <f t="shared" si="10"/>
        <v>22.230810145081943</v>
      </c>
      <c r="BL34" s="4">
        <f t="shared" ref="BL34:BL46" si="11">BH34/BG34</f>
        <v>0.60763474583780985</v>
      </c>
      <c r="BM34" s="81">
        <f>'water enrichment'!X83</f>
        <v>3.5115855911423761</v>
      </c>
      <c r="BN34" s="82">
        <f t="shared" ref="BN34:BN38" si="12">BM34/100</f>
        <v>3.5115855911423764E-2</v>
      </c>
      <c r="BO34" s="83">
        <f t="shared" ref="BO34:BO38" si="13">BN34/(1-BN34)</f>
        <v>3.6393857362630816E-2</v>
      </c>
      <c r="BP34" s="83">
        <f t="shared" ref="BP34:BP38" si="14">BL34/BO34</f>
        <v>16.696079774762449</v>
      </c>
      <c r="BQ34" s="84">
        <f t="shared" ref="BQ34:BQ38" si="15">BP34*2+1</f>
        <v>34.392159549524898</v>
      </c>
      <c r="BR34" s="1">
        <f>BK34/(BM34*$BQ$40)</f>
        <v>0.15690993484425692</v>
      </c>
      <c r="BS34" s="1">
        <f>BR34*100</f>
        <v>15.690993484425691</v>
      </c>
    </row>
    <row r="35" spans="1:71" x14ac:dyDescent="0.2">
      <c r="A35" t="s">
        <v>22</v>
      </c>
      <c r="B35" s="1" t="s">
        <v>4</v>
      </c>
      <c r="C35" s="20">
        <v>355000</v>
      </c>
      <c r="AI35" t="str">
        <f t="shared" ref="AI35:AI98" si="16">A35</f>
        <v>Lean 1N</v>
      </c>
      <c r="BF35" s="4" t="str">
        <f t="shared" si="10"/>
        <v>Lean 1R</v>
      </c>
      <c r="BG35" s="4">
        <f t="shared" si="10"/>
        <v>6.1150071141273434</v>
      </c>
      <c r="BH35" s="4">
        <f t="shared" si="10"/>
        <v>3.4526032364832151</v>
      </c>
      <c r="BI35" s="4">
        <f t="shared" si="10"/>
        <v>2.3563942609152724</v>
      </c>
      <c r="BJ35" s="4">
        <f t="shared" si="10"/>
        <v>1.2718986017831513</v>
      </c>
      <c r="BK35" s="4">
        <f t="shared" si="10"/>
        <v>25.176990776972197</v>
      </c>
      <c r="BL35" s="4">
        <f t="shared" si="11"/>
        <v>0.56461148319954602</v>
      </c>
      <c r="BM35" s="81">
        <f>'water enrichment'!X87</f>
        <v>4.0916533262785251</v>
      </c>
      <c r="BN35" s="82">
        <f t="shared" si="12"/>
        <v>4.091653326278525E-2</v>
      </c>
      <c r="BO35" s="83">
        <f t="shared" si="13"/>
        <v>4.2662119285595219E-2</v>
      </c>
      <c r="BP35" s="83">
        <f t="shared" si="14"/>
        <v>13.234492159656634</v>
      </c>
      <c r="BQ35" s="84">
        <f t="shared" si="15"/>
        <v>27.468984319313268</v>
      </c>
      <c r="BR35" s="1">
        <f t="shared" ref="BR35:BR38" si="17">BK35/(BM35*$BQ$40)</f>
        <v>0.15251178404282995</v>
      </c>
      <c r="BS35" s="1">
        <f t="shared" ref="BS35:BS46" si="18">BR35*100</f>
        <v>15.251178404282994</v>
      </c>
    </row>
    <row r="36" spans="1:71" x14ac:dyDescent="0.2">
      <c r="A36" t="s">
        <v>22</v>
      </c>
      <c r="B36" s="1" t="s">
        <v>5</v>
      </c>
      <c r="C36" s="20">
        <v>79700</v>
      </c>
      <c r="AI36" t="str">
        <f t="shared" si="16"/>
        <v>Lean 1N</v>
      </c>
      <c r="BF36" s="4" t="str">
        <f t="shared" si="10"/>
        <v>Lean 2LR</v>
      </c>
      <c r="BG36" s="4">
        <f t="shared" si="10"/>
        <v>2.3431503258323634</v>
      </c>
      <c r="BH36" s="4">
        <f t="shared" si="10"/>
        <v>4.202334177483027</v>
      </c>
      <c r="BI36" s="4">
        <f t="shared" si="10"/>
        <v>0.83161542928451915</v>
      </c>
      <c r="BJ36" s="4">
        <f t="shared" si="10"/>
        <v>1.2400373599378063</v>
      </c>
      <c r="BK36" s="4">
        <f t="shared" si="10"/>
        <v>18.202814408403199</v>
      </c>
      <c r="BL36" s="4">
        <f t="shared" si="11"/>
        <v>1.7934547908232139</v>
      </c>
      <c r="BM36" s="81">
        <f>'water enrichment'!X85</f>
        <v>3.871546470868493</v>
      </c>
      <c r="BN36" s="82">
        <f t="shared" si="12"/>
        <v>3.8715464708684928E-2</v>
      </c>
      <c r="BO36" s="83">
        <f t="shared" si="13"/>
        <v>4.0274719177659811E-2</v>
      </c>
      <c r="BP36" s="83">
        <f t="shared" si="14"/>
        <v>44.530534971874722</v>
      </c>
      <c r="BQ36" s="84">
        <f t="shared" si="15"/>
        <v>90.061069943749445</v>
      </c>
      <c r="BR36" s="1">
        <f t="shared" si="17"/>
        <v>0.11653395210706108</v>
      </c>
      <c r="BS36" s="1">
        <f t="shared" si="18"/>
        <v>11.653395210706108</v>
      </c>
    </row>
    <row r="37" spans="1:71" x14ac:dyDescent="0.2">
      <c r="A37" t="s">
        <v>22</v>
      </c>
      <c r="B37" s="1" t="s">
        <v>6</v>
      </c>
      <c r="C37" s="20">
        <v>107000</v>
      </c>
      <c r="AI37" t="str">
        <f t="shared" si="16"/>
        <v>Lean 1N</v>
      </c>
      <c r="BF37" s="4" t="str">
        <f t="shared" si="10"/>
        <v>Lean 2RR</v>
      </c>
      <c r="BG37" s="4">
        <f t="shared" si="10"/>
        <v>3.6330098780805127</v>
      </c>
      <c r="BH37" s="4">
        <f t="shared" si="10"/>
        <v>3.7192933591229882</v>
      </c>
      <c r="BI37" s="4">
        <f t="shared" si="10"/>
        <v>1.306571809497914</v>
      </c>
      <c r="BJ37" s="4">
        <f t="shared" si="10"/>
        <v>1.1553261335915492</v>
      </c>
      <c r="BK37" s="4">
        <f t="shared" si="10"/>
        <v>19.612616559186428</v>
      </c>
      <c r="BL37" s="4">
        <f t="shared" si="11"/>
        <v>1.0237498613926321</v>
      </c>
      <c r="BM37" s="81">
        <f>'water enrichment'!X88</f>
        <v>3.5046293449372667</v>
      </c>
      <c r="BN37" s="82">
        <f t="shared" si="12"/>
        <v>3.504629344937267E-2</v>
      </c>
      <c r="BO37" s="83">
        <f t="shared" si="13"/>
        <v>3.631914485789265E-2</v>
      </c>
      <c r="BP37" s="83">
        <f t="shared" si="14"/>
        <v>28.187609190643077</v>
      </c>
      <c r="BQ37" s="84">
        <f t="shared" si="15"/>
        <v>57.375218381286153</v>
      </c>
      <c r="BR37" s="1">
        <f t="shared" si="17"/>
        <v>0.13870491650207264</v>
      </c>
      <c r="BS37" s="1">
        <f t="shared" si="18"/>
        <v>13.870491650207265</v>
      </c>
    </row>
    <row r="38" spans="1:71" x14ac:dyDescent="0.2">
      <c r="A38" t="s">
        <v>22</v>
      </c>
      <c r="B38" s="1" t="s">
        <v>7</v>
      </c>
      <c r="C38" s="20">
        <v>39500</v>
      </c>
      <c r="AI38" t="str">
        <f t="shared" si="16"/>
        <v>Lean 1N</v>
      </c>
      <c r="BF38" s="4" t="str">
        <f t="shared" si="10"/>
        <v>Lean 2LL</v>
      </c>
      <c r="BG38" s="4">
        <f t="shared" si="10"/>
        <v>4.40305123534361</v>
      </c>
      <c r="BH38" s="4">
        <f t="shared" si="10"/>
        <v>1.7698697711930085</v>
      </c>
      <c r="BI38" s="4">
        <f t="shared" si="10"/>
        <v>1.9782900744457099</v>
      </c>
      <c r="BJ38" s="4">
        <f t="shared" si="10"/>
        <v>0.37231325388831449</v>
      </c>
      <c r="BK38" s="4">
        <f t="shared" si="10"/>
        <v>15.366914016620015</v>
      </c>
      <c r="BL38" s="4">
        <f t="shared" si="11"/>
        <v>0.40196438255956146</v>
      </c>
      <c r="BM38" s="81">
        <f>'water enrichment'!X84</f>
        <v>3.7484489062518604</v>
      </c>
      <c r="BN38" s="82">
        <f t="shared" si="12"/>
        <v>3.7484489062518604E-2</v>
      </c>
      <c r="BO38" s="83">
        <f t="shared" si="13"/>
        <v>3.8944296103871665E-2</v>
      </c>
      <c r="BP38" s="83">
        <f t="shared" si="14"/>
        <v>10.321521320797476</v>
      </c>
      <c r="BQ38" s="84">
        <f t="shared" si="15"/>
        <v>21.643042641594953</v>
      </c>
      <c r="BR38" s="1">
        <f t="shared" si="17"/>
        <v>0.10160930396412729</v>
      </c>
      <c r="BS38" s="1">
        <f t="shared" si="18"/>
        <v>10.160930396412729</v>
      </c>
    </row>
    <row r="39" spans="1:71" x14ac:dyDescent="0.2">
      <c r="A39" t="s">
        <v>22</v>
      </c>
      <c r="B39" s="1" t="s">
        <v>8</v>
      </c>
      <c r="C39" s="20">
        <v>10800</v>
      </c>
      <c r="AI39" t="str">
        <f t="shared" si="16"/>
        <v>Lean 1N</v>
      </c>
      <c r="BF39" s="4"/>
      <c r="BG39" s="4"/>
      <c r="BH39" s="4"/>
      <c r="BI39" s="4"/>
      <c r="BJ39" s="4"/>
      <c r="BK39" s="4"/>
      <c r="BL39" s="4"/>
      <c r="BN39" s="82"/>
      <c r="BO39" s="83"/>
      <c r="BP39" s="83"/>
      <c r="BQ39" s="84"/>
    </row>
    <row r="40" spans="1:71" x14ac:dyDescent="0.2">
      <c r="A40" t="s">
        <v>22</v>
      </c>
      <c r="B40" s="1" t="s">
        <v>9</v>
      </c>
      <c r="C40" s="20">
        <v>30200</v>
      </c>
      <c r="AI40" t="str">
        <f t="shared" si="16"/>
        <v>Lean 1N</v>
      </c>
      <c r="BF40" s="4"/>
      <c r="BG40" s="4"/>
      <c r="BH40" s="4"/>
      <c r="BI40" s="4"/>
      <c r="BJ40" s="4"/>
      <c r="BK40" s="4"/>
      <c r="BL40" s="4"/>
      <c r="BN40" s="82"/>
      <c r="BO40" s="83"/>
      <c r="BP40" s="86" t="s">
        <v>132</v>
      </c>
      <c r="BQ40" s="85">
        <f>AVERAGE(BQ33:BQ38)</f>
        <v>40.346102667911062</v>
      </c>
      <c r="BR40" s="85">
        <f>AVERAGE(BR33:BR38)</f>
        <v>0.13300732267829993</v>
      </c>
      <c r="BS40" s="85">
        <f>AVERAGE(BS33:BS38)</f>
        <v>13.300732267829991</v>
      </c>
    </row>
    <row r="41" spans="1:71" x14ac:dyDescent="0.2">
      <c r="A41" t="s">
        <v>22</v>
      </c>
      <c r="B41" s="1" t="s">
        <v>10</v>
      </c>
      <c r="C41" s="20">
        <v>15900</v>
      </c>
      <c r="AI41" t="str">
        <f t="shared" si="16"/>
        <v>Lean 1N</v>
      </c>
      <c r="BF41" s="4" t="str">
        <f t="shared" ref="BF41:BK46" si="19">BF23</f>
        <v>Obese 3L</v>
      </c>
      <c r="BG41" s="4">
        <f t="shared" si="19"/>
        <v>1.7159311966185233</v>
      </c>
      <c r="BH41" s="4">
        <f t="shared" si="19"/>
        <v>0.22117819503043912</v>
      </c>
      <c r="BI41" s="4">
        <f t="shared" si="19"/>
        <v>1.2201613985061002</v>
      </c>
      <c r="BJ41" s="4">
        <f t="shared" si="19"/>
        <v>0.51299665192438026</v>
      </c>
      <c r="BK41" s="4">
        <f t="shared" si="19"/>
        <v>7.8707583898952231</v>
      </c>
      <c r="BL41" s="4">
        <f t="shared" si="11"/>
        <v>0.12889689019367498</v>
      </c>
      <c r="BM41" s="81">
        <f>'water enrichment'!X89</f>
        <v>6.0579194122372826</v>
      </c>
      <c r="BN41" s="82">
        <f t="shared" ref="BN41:BN46" si="20">BM41/100</f>
        <v>6.0579194122372823E-2</v>
      </c>
      <c r="BR41" s="1">
        <f>BK41/(BM41*$BQ$40)</f>
        <v>3.2202641705240093E-2</v>
      </c>
      <c r="BS41" s="1">
        <f t="shared" si="18"/>
        <v>3.2202641705240094</v>
      </c>
    </row>
    <row r="42" spans="1:71" x14ac:dyDescent="0.2">
      <c r="A42" t="s">
        <v>22</v>
      </c>
      <c r="B42" s="1" t="s">
        <v>11</v>
      </c>
      <c r="C42" s="20">
        <v>6550</v>
      </c>
      <c r="AI42" t="str">
        <f t="shared" si="16"/>
        <v>Lean 1N</v>
      </c>
      <c r="BF42" s="4" t="str">
        <f t="shared" si="19"/>
        <v>Obese 3R</v>
      </c>
      <c r="BG42" s="4">
        <f t="shared" si="19"/>
        <v>-0.46819477799534531</v>
      </c>
      <c r="BH42" s="4">
        <f t="shared" si="19"/>
        <v>2.4224276209826971</v>
      </c>
      <c r="BI42" s="4">
        <f t="shared" si="19"/>
        <v>0.5069086009011845</v>
      </c>
      <c r="BJ42" s="4">
        <f t="shared" si="19"/>
        <v>0.85279923795689405</v>
      </c>
      <c r="BK42" s="4">
        <f t="shared" si="19"/>
        <v>9.3085832185011803</v>
      </c>
      <c r="BL42" s="4">
        <f t="shared" si="11"/>
        <v>-5.1739740271233448</v>
      </c>
      <c r="BM42" s="81">
        <f>'water enrichment'!X93</f>
        <v>5.9821838828515679</v>
      </c>
      <c r="BN42" s="82">
        <f t="shared" si="20"/>
        <v>5.9821838828515682E-2</v>
      </c>
      <c r="BO42" s="83"/>
      <c r="BP42" s="83"/>
      <c r="BQ42" s="84"/>
      <c r="BR42" s="1">
        <f t="shared" ref="BR42:BR46" si="21">BK42/(BM42*$BQ$40)</f>
        <v>3.8567566580384849E-2</v>
      </c>
      <c r="BS42" s="1">
        <f t="shared" si="18"/>
        <v>3.8567566580384849</v>
      </c>
    </row>
    <row r="43" spans="1:71" x14ac:dyDescent="0.2">
      <c r="A43" t="s">
        <v>22</v>
      </c>
      <c r="B43" s="1" t="s">
        <v>12</v>
      </c>
      <c r="C43" s="20">
        <v>563</v>
      </c>
      <c r="AI43" t="str">
        <f t="shared" si="16"/>
        <v>Lean 1N</v>
      </c>
      <c r="BF43" s="4" t="str">
        <f t="shared" si="19"/>
        <v>Obese 3N</v>
      </c>
      <c r="BG43" s="4">
        <f t="shared" si="19"/>
        <v>2.4654580399415491</v>
      </c>
      <c r="BH43" s="4">
        <f t="shared" si="19"/>
        <v>2.8247491669456761</v>
      </c>
      <c r="BI43" s="4">
        <f t="shared" si="19"/>
        <v>0.67324729132010286</v>
      </c>
      <c r="BJ43" s="4">
        <f t="shared" si="19"/>
        <v>0.24298989455572301</v>
      </c>
      <c r="BK43" s="4">
        <f t="shared" si="19"/>
        <v>11.106657826016102</v>
      </c>
      <c r="BL43" s="4">
        <f t="shared" si="11"/>
        <v>1.1457299703273982</v>
      </c>
      <c r="BM43" s="81">
        <f>'water enrichment'!X92</f>
        <v>5.6609435743089307</v>
      </c>
      <c r="BN43" s="82">
        <f t="shared" si="20"/>
        <v>5.6609435743089305E-2</v>
      </c>
      <c r="BO43" s="83"/>
      <c r="BP43" s="83"/>
      <c r="BQ43" s="84"/>
      <c r="BR43" s="1">
        <f t="shared" si="21"/>
        <v>4.8628735527607832E-2</v>
      </c>
      <c r="BS43" s="1">
        <f t="shared" si="18"/>
        <v>4.8628735527607834</v>
      </c>
    </row>
    <row r="44" spans="1:71" x14ac:dyDescent="0.2">
      <c r="A44" t="s">
        <v>22</v>
      </c>
      <c r="B44" s="1" t="s">
        <v>13</v>
      </c>
      <c r="C44" s="20">
        <v>12000</v>
      </c>
      <c r="AI44" t="str">
        <f t="shared" si="16"/>
        <v>Lean 1N</v>
      </c>
      <c r="BF44" s="4" t="str">
        <f t="shared" si="19"/>
        <v>Obese 4LR</v>
      </c>
      <c r="BG44" s="4">
        <f t="shared" si="19"/>
        <v>3.5472628144112583</v>
      </c>
      <c r="BH44" s="4">
        <f t="shared" si="19"/>
        <v>0.98592089493127133</v>
      </c>
      <c r="BI44" s="4">
        <f t="shared" si="19"/>
        <v>1.1306228947253634</v>
      </c>
      <c r="BJ44" s="4">
        <f t="shared" si="19"/>
        <v>0.72256532432690057</v>
      </c>
      <c r="BK44" s="4">
        <f t="shared" si="19"/>
        <v>11.801234585757495</v>
      </c>
      <c r="BL44" s="4">
        <f t="shared" si="11"/>
        <v>0.27793849695202394</v>
      </c>
      <c r="BM44" s="81">
        <f>'water enrichment'!X91</f>
        <v>5.8153845285105774</v>
      </c>
      <c r="BN44" s="82">
        <f t="shared" si="20"/>
        <v>5.8153845285105775E-2</v>
      </c>
      <c r="BO44" s="83"/>
      <c r="BP44" s="83"/>
      <c r="BQ44" s="84"/>
      <c r="BR44" s="1">
        <f t="shared" si="21"/>
        <v>5.029761790405661E-2</v>
      </c>
      <c r="BS44" s="1">
        <f t="shared" si="18"/>
        <v>5.0297617904056606</v>
      </c>
    </row>
    <row r="45" spans="1:71" x14ac:dyDescent="0.2">
      <c r="A45" t="s">
        <v>22</v>
      </c>
      <c r="B45" s="1" t="s">
        <v>14</v>
      </c>
      <c r="C45" s="20">
        <v>4610</v>
      </c>
      <c r="AI45" t="str">
        <f t="shared" si="16"/>
        <v>Lean 1N</v>
      </c>
      <c r="BF45" s="4" t="str">
        <f t="shared" si="19"/>
        <v>Obese 4RR</v>
      </c>
      <c r="BG45" s="4">
        <f t="shared" si="19"/>
        <v>0.15536795297434403</v>
      </c>
      <c r="BH45" s="4">
        <f t="shared" si="19"/>
        <v>1.9787066479885824</v>
      </c>
      <c r="BI45" s="4">
        <f t="shared" si="19"/>
        <v>0.38683297221497037</v>
      </c>
      <c r="BJ45" s="4">
        <f t="shared" si="19"/>
        <v>0.65920063065299084</v>
      </c>
      <c r="BK45" s="4">
        <f t="shared" si="19"/>
        <v>7.9100826882083837</v>
      </c>
      <c r="BL45" s="4">
        <f t="shared" si="11"/>
        <v>12.735616387475524</v>
      </c>
      <c r="BM45" s="81">
        <f>'water enrichment'!X94</f>
        <v>6.8332002975012358</v>
      </c>
      <c r="BN45" s="82">
        <f t="shared" si="20"/>
        <v>6.8332002975012351E-2</v>
      </c>
      <c r="BO45" s="83"/>
      <c r="BP45" s="83"/>
      <c r="BQ45" s="84"/>
      <c r="BR45" s="1">
        <f t="shared" si="21"/>
        <v>2.8691634051617305E-2</v>
      </c>
      <c r="BS45" s="1">
        <f t="shared" si="18"/>
        <v>2.8691634051617303</v>
      </c>
    </row>
    <row r="46" spans="1:71" x14ac:dyDescent="0.2">
      <c r="A46" t="s">
        <v>22</v>
      </c>
      <c r="B46" s="1" t="s">
        <v>15</v>
      </c>
      <c r="C46" s="20">
        <v>1990</v>
      </c>
      <c r="AI46" t="str">
        <f t="shared" si="16"/>
        <v>Lean 1N</v>
      </c>
      <c r="BF46" s="4" t="str">
        <f t="shared" si="19"/>
        <v>Obese 4LL</v>
      </c>
      <c r="BG46" s="4">
        <f t="shared" si="19"/>
        <v>-1.1711674933859173</v>
      </c>
      <c r="BH46" s="4">
        <f t="shared" si="19"/>
        <v>3.0054802778033842</v>
      </c>
      <c r="BI46" s="4">
        <f t="shared" si="19"/>
        <v>3.1321334471090333E-2</v>
      </c>
      <c r="BJ46" s="4">
        <f t="shared" si="19"/>
        <v>1.1013395927414582</v>
      </c>
      <c r="BK46" s="4">
        <f t="shared" si="19"/>
        <v>9.339115436599954</v>
      </c>
      <c r="BL46" s="4">
        <f t="shared" si="11"/>
        <v>-2.5662258342863971</v>
      </c>
      <c r="BM46" s="81">
        <f>'water enrichment'!X90</f>
        <v>5.9910372380250179</v>
      </c>
      <c r="BN46" s="82">
        <f t="shared" si="20"/>
        <v>5.9910372380250182E-2</v>
      </c>
      <c r="BO46" s="83"/>
      <c r="BP46" s="83"/>
      <c r="BQ46" s="84"/>
      <c r="BR46" s="1">
        <f t="shared" si="21"/>
        <v>3.863688766379985E-2</v>
      </c>
      <c r="BS46" s="1">
        <f t="shared" si="18"/>
        <v>3.863688766379985</v>
      </c>
    </row>
    <row r="47" spans="1:71" x14ac:dyDescent="0.2">
      <c r="A47" t="s">
        <v>22</v>
      </c>
      <c r="B47" s="1" t="s">
        <v>16</v>
      </c>
      <c r="C47" s="20">
        <v>0</v>
      </c>
      <c r="AI47" t="str">
        <f t="shared" si="16"/>
        <v>Lean 1N</v>
      </c>
      <c r="BG47" s="4"/>
      <c r="BH47" s="4"/>
      <c r="BI47" s="4"/>
      <c r="BJ47" s="4"/>
      <c r="BM47" s="81"/>
      <c r="BR47" s="85">
        <f>AVERAGE(BR41:BR46)</f>
        <v>3.9504180572117756E-2</v>
      </c>
      <c r="BS47" s="85">
        <f>AVERAGE(BS41:BS46)</f>
        <v>3.9504180572117762</v>
      </c>
    </row>
    <row r="48" spans="1:71" x14ac:dyDescent="0.2">
      <c r="A48" t="s">
        <v>22</v>
      </c>
      <c r="B48" s="1" t="s">
        <v>17</v>
      </c>
      <c r="C48" s="20">
        <v>0</v>
      </c>
      <c r="AI48" t="str">
        <f t="shared" si="16"/>
        <v>Lean 1N</v>
      </c>
      <c r="BH48"/>
    </row>
    <row r="49" spans="1:64" x14ac:dyDescent="0.2">
      <c r="A49" t="s">
        <v>23</v>
      </c>
      <c r="B49" s="1" t="s">
        <v>3</v>
      </c>
      <c r="C49" s="20">
        <v>592000</v>
      </c>
      <c r="D49" s="4">
        <f>C49/$C49*100</f>
        <v>100</v>
      </c>
      <c r="E49" s="4">
        <f>C50/$C49*100</f>
        <v>54.391891891891895</v>
      </c>
      <c r="F49" s="4">
        <f>C52/$C49*100</f>
        <v>18.581081081081081</v>
      </c>
      <c r="G49" s="4">
        <f>C55/$C49*100</f>
        <v>6.503378378378379</v>
      </c>
      <c r="H49" s="4">
        <f>C59/$C49*100</f>
        <v>2.5844594594594597</v>
      </c>
      <c r="T49" s="1" cm="1">
        <f t="array" ref="T49:X49">MMULT(D49:H49,Q9_red_T)</f>
        <v>1</v>
      </c>
      <c r="U49" s="1">
        <v>7.1584236057920303E-2</v>
      </c>
      <c r="V49" s="1">
        <v>4.3497069083048179E-2</v>
      </c>
      <c r="W49" s="1">
        <v>1.8907809751228251E-2</v>
      </c>
      <c r="X49" s="1">
        <v>9.7395882745250836E-3</v>
      </c>
      <c r="AI49" t="str">
        <f t="shared" si="16"/>
        <v>Lean 1L</v>
      </c>
      <c r="AJ49" s="6">
        <f t="shared" ref="AJ49:AN49" si="22">T49/SUM($T49:$AH49)*100</f>
        <v>87.433322013448631</v>
      </c>
      <c r="AK49" s="12">
        <f t="shared" si="22"/>
        <v>6.2588475623388664</v>
      </c>
      <c r="AL49" s="6">
        <f t="shared" si="22"/>
        <v>3.8030932477793726</v>
      </c>
      <c r="AM49" s="12">
        <f t="shared" si="22"/>
        <v>1.6531726185481637</v>
      </c>
      <c r="AN49" s="6">
        <f t="shared" si="22"/>
        <v>0.85156455788496022</v>
      </c>
      <c r="AO49" s="12"/>
      <c r="AP49" s="12"/>
      <c r="AQ49" s="6"/>
      <c r="AR49" s="6"/>
      <c r="AS49" s="6"/>
      <c r="AT49" s="12"/>
      <c r="AU49" s="6"/>
      <c r="AV49" s="17"/>
      <c r="AW49" s="6"/>
      <c r="AX49" s="6"/>
      <c r="AY49" s="57"/>
      <c r="AZ49" s="57"/>
      <c r="BA49" s="57"/>
      <c r="BB49" s="57"/>
      <c r="BC49" s="57"/>
      <c r="BD49" s="6"/>
      <c r="BH49"/>
    </row>
    <row r="50" spans="1:64" x14ac:dyDescent="0.2">
      <c r="A50" t="s">
        <v>23</v>
      </c>
      <c r="B50" s="1" t="s">
        <v>4</v>
      </c>
      <c r="C50" s="20">
        <v>322000</v>
      </c>
      <c r="AI50" t="str">
        <f t="shared" si="16"/>
        <v>Lean 1L</v>
      </c>
      <c r="BH50"/>
    </row>
    <row r="51" spans="1:64" x14ac:dyDescent="0.2">
      <c r="A51" t="s">
        <v>23</v>
      </c>
      <c r="B51" s="1" t="s">
        <v>5</v>
      </c>
      <c r="C51" s="20">
        <v>68200</v>
      </c>
      <c r="AI51" t="str">
        <f t="shared" si="16"/>
        <v>Lean 1L</v>
      </c>
      <c r="BG51" s="4"/>
      <c r="BH51"/>
      <c r="BI51" s="4"/>
      <c r="BJ51" s="4"/>
      <c r="BK51" s="4"/>
      <c r="BL51" s="4"/>
    </row>
    <row r="52" spans="1:64" x14ac:dyDescent="0.2">
      <c r="A52" t="s">
        <v>23</v>
      </c>
      <c r="B52" s="1" t="s">
        <v>6</v>
      </c>
      <c r="C52" s="20">
        <v>110000</v>
      </c>
      <c r="AI52" t="str">
        <f t="shared" si="16"/>
        <v>Lean 1L</v>
      </c>
      <c r="BG52" s="4"/>
      <c r="BH52"/>
      <c r="BI52" s="4"/>
      <c r="BJ52" s="4"/>
      <c r="BK52" s="4"/>
      <c r="BL52" s="4"/>
    </row>
    <row r="53" spans="1:64" x14ac:dyDescent="0.2">
      <c r="A53" t="s">
        <v>23</v>
      </c>
      <c r="B53" s="1" t="s">
        <v>7</v>
      </c>
      <c r="C53" s="20">
        <v>37800</v>
      </c>
      <c r="AI53" t="str">
        <f t="shared" si="16"/>
        <v>Lean 1L</v>
      </c>
      <c r="BG53" s="4"/>
      <c r="BH53"/>
      <c r="BI53" s="4"/>
      <c r="BJ53" s="4"/>
      <c r="BK53" s="4"/>
      <c r="BL53" s="4"/>
    </row>
    <row r="54" spans="1:64" x14ac:dyDescent="0.2">
      <c r="A54" t="s">
        <v>23</v>
      </c>
      <c r="B54" s="1" t="s">
        <v>8</v>
      </c>
      <c r="C54" s="20">
        <v>10700</v>
      </c>
      <c r="AI54" t="str">
        <f t="shared" si="16"/>
        <v>Lean 1L</v>
      </c>
      <c r="BG54" s="4"/>
      <c r="BH54"/>
      <c r="BI54" s="4"/>
      <c r="BJ54" s="4"/>
      <c r="BK54" s="4"/>
      <c r="BL54" s="4"/>
    </row>
    <row r="55" spans="1:64" x14ac:dyDescent="0.2">
      <c r="A55" t="s">
        <v>23</v>
      </c>
      <c r="B55" s="1" t="s">
        <v>9</v>
      </c>
      <c r="C55" s="20">
        <v>38500</v>
      </c>
      <c r="AI55" t="str">
        <f t="shared" si="16"/>
        <v>Lean 1L</v>
      </c>
      <c r="BG55" s="4"/>
      <c r="BH55"/>
      <c r="BI55" s="4"/>
      <c r="BJ55" s="4"/>
      <c r="BK55" s="4"/>
      <c r="BL55" s="4"/>
    </row>
    <row r="56" spans="1:64" x14ac:dyDescent="0.2">
      <c r="A56" t="s">
        <v>23</v>
      </c>
      <c r="B56" s="1" t="s">
        <v>10</v>
      </c>
      <c r="C56" s="20">
        <v>15100</v>
      </c>
      <c r="AI56" t="str">
        <f t="shared" si="16"/>
        <v>Lean 1L</v>
      </c>
      <c r="BG56" s="4"/>
      <c r="BH56"/>
      <c r="BI56" s="4"/>
      <c r="BJ56" s="4"/>
      <c r="BK56" s="4"/>
      <c r="BL56" s="4"/>
    </row>
    <row r="57" spans="1:64" x14ac:dyDescent="0.2">
      <c r="A57" t="s">
        <v>23</v>
      </c>
      <c r="B57" s="1" t="s">
        <v>11</v>
      </c>
      <c r="C57" s="20">
        <v>5330</v>
      </c>
      <c r="AI57" t="str">
        <f t="shared" si="16"/>
        <v>Lean 1L</v>
      </c>
      <c r="BG57" s="4"/>
      <c r="BH57"/>
      <c r="BI57" s="4"/>
      <c r="BJ57" s="4"/>
      <c r="BK57" s="4"/>
      <c r="BL57" s="4"/>
    </row>
    <row r="58" spans="1:64" x14ac:dyDescent="0.2">
      <c r="A58" t="s">
        <v>23</v>
      </c>
      <c r="B58" s="1" t="s">
        <v>12</v>
      </c>
      <c r="C58" s="20">
        <v>856</v>
      </c>
      <c r="AI58" t="str">
        <f t="shared" si="16"/>
        <v>Lean 1L</v>
      </c>
      <c r="BG58" s="4"/>
      <c r="BH58"/>
      <c r="BI58" s="4"/>
      <c r="BJ58" s="4"/>
      <c r="BK58" s="4"/>
      <c r="BL58" s="4"/>
    </row>
    <row r="59" spans="1:64" x14ac:dyDescent="0.2">
      <c r="A59" t="s">
        <v>23</v>
      </c>
      <c r="B59" s="1" t="s">
        <v>13</v>
      </c>
      <c r="C59" s="20">
        <v>15300</v>
      </c>
      <c r="AI59" t="str">
        <f t="shared" si="16"/>
        <v>Lean 1L</v>
      </c>
      <c r="BG59" s="4"/>
      <c r="BH59"/>
      <c r="BI59" s="4"/>
      <c r="BJ59" s="4"/>
      <c r="BK59" s="4"/>
      <c r="BL59" s="4"/>
    </row>
    <row r="60" spans="1:64" x14ac:dyDescent="0.2">
      <c r="A60" t="s">
        <v>23</v>
      </c>
      <c r="B60" s="1" t="s">
        <v>14</v>
      </c>
      <c r="C60" s="20">
        <v>7300</v>
      </c>
      <c r="AI60" t="str">
        <f t="shared" si="16"/>
        <v>Lean 1L</v>
      </c>
      <c r="BG60" s="4"/>
      <c r="BH60"/>
      <c r="BI60" s="4"/>
      <c r="BJ60" s="4"/>
      <c r="BK60" s="4"/>
      <c r="BL60" s="4"/>
    </row>
    <row r="61" spans="1:64" x14ac:dyDescent="0.2">
      <c r="A61" t="s">
        <v>23</v>
      </c>
      <c r="B61" s="1" t="s">
        <v>15</v>
      </c>
      <c r="C61" s="20">
        <v>2190</v>
      </c>
      <c r="AI61" t="str">
        <f t="shared" si="16"/>
        <v>Lean 1L</v>
      </c>
      <c r="BG61" s="4"/>
      <c r="BH61"/>
      <c r="BI61" s="4"/>
      <c r="BJ61" s="4"/>
      <c r="BK61" s="4"/>
      <c r="BL61" s="4"/>
    </row>
    <row r="62" spans="1:64" x14ac:dyDescent="0.2">
      <c r="A62" t="s">
        <v>23</v>
      </c>
      <c r="B62" s="1" t="s">
        <v>16</v>
      </c>
      <c r="C62" s="20">
        <v>0</v>
      </c>
      <c r="AI62" t="str">
        <f t="shared" si="16"/>
        <v>Lean 1L</v>
      </c>
      <c r="BG62" s="4"/>
      <c r="BH62"/>
      <c r="BI62" s="4"/>
      <c r="BJ62" s="4"/>
      <c r="BK62" s="4"/>
      <c r="BL62" s="4"/>
    </row>
    <row r="63" spans="1:64" x14ac:dyDescent="0.2">
      <c r="A63" t="s">
        <v>23</v>
      </c>
      <c r="B63" s="1" t="s">
        <v>17</v>
      </c>
      <c r="C63" s="20">
        <v>0</v>
      </c>
      <c r="AI63" t="str">
        <f t="shared" si="16"/>
        <v>Lean 1L</v>
      </c>
      <c r="BG63" s="4"/>
      <c r="BH63"/>
      <c r="BI63" s="4"/>
      <c r="BJ63" s="4"/>
      <c r="BK63" s="4"/>
      <c r="BL63" s="4"/>
    </row>
    <row r="64" spans="1:64" x14ac:dyDescent="0.2">
      <c r="A64" t="s">
        <v>24</v>
      </c>
      <c r="B64" s="1" t="s">
        <v>3</v>
      </c>
      <c r="C64" s="20">
        <v>374000</v>
      </c>
      <c r="D64" s="4">
        <f>C64/$C64*100</f>
        <v>100</v>
      </c>
      <c r="E64" s="4">
        <f>C65/$C64*100</f>
        <v>54.278074866310156</v>
      </c>
      <c r="F64" s="4">
        <f>C67/$C64*100</f>
        <v>18.155080213903744</v>
      </c>
      <c r="G64" s="4">
        <f>C70/$C64*100</f>
        <v>7.1390374331550808</v>
      </c>
      <c r="H64" s="4">
        <f>C74/$C64*100</f>
        <v>3.4224598930481283</v>
      </c>
      <c r="T64" s="1" cm="1">
        <f t="array" ref="T64:X64">MMULT(D64:H64,Q9_red_T)</f>
        <v>1</v>
      </c>
      <c r="U64" s="1">
        <v>7.0446065802102886E-2</v>
      </c>
      <c r="V64" s="1">
        <v>3.9774657698098126E-2</v>
      </c>
      <c r="W64" s="1">
        <v>2.7146118076728371E-2</v>
      </c>
      <c r="X64" s="1">
        <v>1.4652518128362824E-2</v>
      </c>
      <c r="AI64" t="str">
        <f t="shared" si="16"/>
        <v>Lean 1R</v>
      </c>
      <c r="AJ64" s="6">
        <f t="shared" ref="AJ64:AN64" si="23">T64/SUM($T64:$AH64)*100</f>
        <v>86.804096786691019</v>
      </c>
      <c r="AK64" s="12">
        <f t="shared" si="23"/>
        <v>6.1150071141273434</v>
      </c>
      <c r="AL64" s="6">
        <f t="shared" si="23"/>
        <v>3.4526032364832151</v>
      </c>
      <c r="AM64" s="12">
        <f t="shared" si="23"/>
        <v>2.3563942609152724</v>
      </c>
      <c r="AN64" s="6">
        <f t="shared" si="23"/>
        <v>1.2718986017831513</v>
      </c>
      <c r="AO64" s="12"/>
      <c r="AP64" s="12"/>
      <c r="AQ64" s="6"/>
      <c r="AR64" s="6"/>
      <c r="AS64" s="6"/>
      <c r="AT64" s="12"/>
      <c r="AU64" s="6"/>
      <c r="AV64" s="17"/>
      <c r="AW64" s="6"/>
      <c r="AX64" s="6"/>
      <c r="AY64" s="57"/>
      <c r="AZ64" s="57"/>
      <c r="BA64" s="57"/>
      <c r="BB64" s="57"/>
      <c r="BC64" s="57"/>
      <c r="BD64" s="6"/>
      <c r="BG64" s="4"/>
      <c r="BH64"/>
      <c r="BI64" s="4"/>
      <c r="BJ64" s="4"/>
      <c r="BK64" s="4"/>
      <c r="BL64" s="4"/>
    </row>
    <row r="65" spans="1:60" x14ac:dyDescent="0.2">
      <c r="A65" t="s">
        <v>24</v>
      </c>
      <c r="B65" s="1" t="s">
        <v>4</v>
      </c>
      <c r="C65" s="20">
        <v>203000</v>
      </c>
      <c r="AI65" t="str">
        <f t="shared" si="16"/>
        <v>Lean 1R</v>
      </c>
      <c r="BH65"/>
    </row>
    <row r="66" spans="1:60" x14ac:dyDescent="0.2">
      <c r="A66" t="s">
        <v>24</v>
      </c>
      <c r="B66" s="1" t="s">
        <v>5</v>
      </c>
      <c r="C66" s="20">
        <v>44700</v>
      </c>
      <c r="AI66" t="str">
        <f t="shared" si="16"/>
        <v>Lean 1R</v>
      </c>
      <c r="BH66"/>
    </row>
    <row r="67" spans="1:60" x14ac:dyDescent="0.2">
      <c r="A67" t="s">
        <v>24</v>
      </c>
      <c r="B67" s="1" t="s">
        <v>6</v>
      </c>
      <c r="C67" s="20">
        <v>67900</v>
      </c>
      <c r="AI67" t="str">
        <f t="shared" si="16"/>
        <v>Lean 1R</v>
      </c>
      <c r="BH67"/>
    </row>
    <row r="68" spans="1:60" x14ac:dyDescent="0.2">
      <c r="A68" t="s">
        <v>24</v>
      </c>
      <c r="B68" s="1" t="s">
        <v>7</v>
      </c>
      <c r="C68" s="20">
        <v>25400</v>
      </c>
      <c r="AI68" t="str">
        <f t="shared" si="16"/>
        <v>Lean 1R</v>
      </c>
      <c r="BH68"/>
    </row>
    <row r="69" spans="1:60" x14ac:dyDescent="0.2">
      <c r="A69" t="s">
        <v>24</v>
      </c>
      <c r="B69" s="1" t="s">
        <v>8</v>
      </c>
      <c r="C69" s="20">
        <v>6570</v>
      </c>
      <c r="AI69" t="str">
        <f t="shared" si="16"/>
        <v>Lean 1R</v>
      </c>
    </row>
    <row r="70" spans="1:60" x14ac:dyDescent="0.2">
      <c r="A70" t="s">
        <v>24</v>
      </c>
      <c r="B70" s="1" t="s">
        <v>9</v>
      </c>
      <c r="C70" s="20">
        <v>26700</v>
      </c>
      <c r="AI70" t="str">
        <f t="shared" si="16"/>
        <v>Lean 1R</v>
      </c>
    </row>
    <row r="71" spans="1:60" x14ac:dyDescent="0.2">
      <c r="A71" t="s">
        <v>24</v>
      </c>
      <c r="B71" s="1" t="s">
        <v>10</v>
      </c>
      <c r="C71" s="20">
        <v>9070</v>
      </c>
      <c r="AI71" t="str">
        <f t="shared" si="16"/>
        <v>Lean 1R</v>
      </c>
    </row>
    <row r="72" spans="1:60" x14ac:dyDescent="0.2">
      <c r="A72" t="s">
        <v>24</v>
      </c>
      <c r="B72" s="1" t="s">
        <v>11</v>
      </c>
      <c r="C72" s="20">
        <v>2590</v>
      </c>
      <c r="AI72" t="str">
        <f t="shared" si="16"/>
        <v>Lean 1R</v>
      </c>
    </row>
    <row r="73" spans="1:60" x14ac:dyDescent="0.2">
      <c r="A73" t="s">
        <v>24</v>
      </c>
      <c r="B73" s="1" t="s">
        <v>12</v>
      </c>
      <c r="C73" s="20">
        <v>439</v>
      </c>
      <c r="AI73" t="str">
        <f t="shared" si="16"/>
        <v>Lean 1R</v>
      </c>
    </row>
    <row r="74" spans="1:60" x14ac:dyDescent="0.2">
      <c r="A74" t="s">
        <v>24</v>
      </c>
      <c r="B74" s="1" t="s">
        <v>13</v>
      </c>
      <c r="C74" s="20">
        <v>12800</v>
      </c>
      <c r="AI74" t="str">
        <f t="shared" si="16"/>
        <v>Lean 1R</v>
      </c>
    </row>
    <row r="75" spans="1:60" x14ac:dyDescent="0.2">
      <c r="A75" t="s">
        <v>24</v>
      </c>
      <c r="B75" s="1" t="s">
        <v>14</v>
      </c>
      <c r="C75" s="20">
        <v>4340</v>
      </c>
      <c r="AI75" t="str">
        <f t="shared" si="16"/>
        <v>Lean 1R</v>
      </c>
    </row>
    <row r="76" spans="1:60" x14ac:dyDescent="0.2">
      <c r="A76" t="s">
        <v>24</v>
      </c>
      <c r="B76" s="1" t="s">
        <v>15</v>
      </c>
      <c r="C76" s="20">
        <v>1200</v>
      </c>
      <c r="AI76" t="str">
        <f t="shared" si="16"/>
        <v>Lean 1R</v>
      </c>
    </row>
    <row r="77" spans="1:60" x14ac:dyDescent="0.2">
      <c r="A77" t="s">
        <v>24</v>
      </c>
      <c r="B77" s="1" t="s">
        <v>16</v>
      </c>
      <c r="C77" s="20">
        <v>233</v>
      </c>
      <c r="AI77" t="str">
        <f t="shared" si="16"/>
        <v>Lean 1R</v>
      </c>
    </row>
    <row r="78" spans="1:60" x14ac:dyDescent="0.2">
      <c r="A78" t="s">
        <v>24</v>
      </c>
      <c r="B78" s="1" t="s">
        <v>17</v>
      </c>
      <c r="C78" s="20">
        <v>0</v>
      </c>
      <c r="AI78" t="str">
        <f t="shared" si="16"/>
        <v>Lean 1R</v>
      </c>
    </row>
    <row r="79" spans="1:60" x14ac:dyDescent="0.2">
      <c r="A79" t="s">
        <v>25</v>
      </c>
      <c r="B79" s="1" t="s">
        <v>3</v>
      </c>
      <c r="C79" s="20">
        <v>494000</v>
      </c>
      <c r="D79" s="4">
        <f>C79/$C79*100</f>
        <v>100</v>
      </c>
      <c r="E79" s="4">
        <f>C80/$C79*100</f>
        <v>49.797570850202426</v>
      </c>
      <c r="F79" s="4">
        <f>C82/$C79*100</f>
        <v>16.659919028340081</v>
      </c>
      <c r="G79" s="4">
        <f>C85/$C79*100</f>
        <v>5.141700404858299</v>
      </c>
      <c r="H79" s="4">
        <f>C89/$C79*100</f>
        <v>2.4493927125506074</v>
      </c>
      <c r="T79" s="1" cm="1">
        <f t="array" ref="T79:X79">MMULT(D79:H79,Q9_red_T)</f>
        <v>1</v>
      </c>
      <c r="U79" s="1">
        <v>2.5641025641025605E-2</v>
      </c>
      <c r="V79" s="1">
        <v>4.5986020277518247E-2</v>
      </c>
      <c r="W79" s="1">
        <v>9.100343375614231E-3</v>
      </c>
      <c r="X79" s="1">
        <v>1.3569692644751708E-2</v>
      </c>
      <c r="AI79" t="str">
        <f t="shared" si="16"/>
        <v>Lean 2LR</v>
      </c>
      <c r="AJ79" s="6">
        <f t="shared" ref="AJ79:AN79" si="24">T79/SUM($T79:$AH79)*100</f>
        <v>91.38286270746228</v>
      </c>
      <c r="AK79" s="12">
        <f t="shared" si="24"/>
        <v>2.3431503258323634</v>
      </c>
      <c r="AL79" s="6">
        <f t="shared" si="24"/>
        <v>4.202334177483027</v>
      </c>
      <c r="AM79" s="12">
        <f t="shared" si="24"/>
        <v>0.83161542928451915</v>
      </c>
      <c r="AN79" s="6">
        <f t="shared" si="24"/>
        <v>1.2400373599378063</v>
      </c>
      <c r="AO79" s="12"/>
      <c r="AP79" s="12"/>
      <c r="AQ79" s="6"/>
      <c r="AR79" s="6"/>
      <c r="AS79" s="6"/>
      <c r="AT79" s="12"/>
      <c r="AU79" s="6"/>
      <c r="AV79" s="17"/>
      <c r="AW79" s="6"/>
      <c r="AX79" s="6"/>
      <c r="AY79" s="57"/>
      <c r="AZ79" s="57"/>
      <c r="BA79" s="57"/>
      <c r="BB79" s="57"/>
      <c r="BC79" s="57"/>
      <c r="BD79" s="6"/>
    </row>
    <row r="80" spans="1:60" x14ac:dyDescent="0.2">
      <c r="A80" t="s">
        <v>25</v>
      </c>
      <c r="B80" s="1" t="s">
        <v>4</v>
      </c>
      <c r="C80" s="20">
        <v>246000</v>
      </c>
      <c r="AI80" t="str">
        <f t="shared" si="16"/>
        <v>Lean 2LR</v>
      </c>
    </row>
    <row r="81" spans="1:56" x14ac:dyDescent="0.2">
      <c r="A81" t="s">
        <v>25</v>
      </c>
      <c r="B81" s="1" t="s">
        <v>5</v>
      </c>
      <c r="C81" s="20">
        <v>57500</v>
      </c>
      <c r="AI81" t="str">
        <f t="shared" si="16"/>
        <v>Lean 2LR</v>
      </c>
    </row>
    <row r="82" spans="1:56" x14ac:dyDescent="0.2">
      <c r="A82" t="s">
        <v>25</v>
      </c>
      <c r="B82" s="1" t="s">
        <v>6</v>
      </c>
      <c r="C82" s="20">
        <v>82300</v>
      </c>
      <c r="AI82" t="str">
        <f t="shared" si="16"/>
        <v>Lean 2LR</v>
      </c>
    </row>
    <row r="83" spans="1:56" x14ac:dyDescent="0.2">
      <c r="A83" t="s">
        <v>25</v>
      </c>
      <c r="B83" s="1" t="s">
        <v>7</v>
      </c>
      <c r="C83" s="20">
        <v>31900</v>
      </c>
      <c r="AI83" t="str">
        <f t="shared" si="16"/>
        <v>Lean 2LR</v>
      </c>
    </row>
    <row r="84" spans="1:56" x14ac:dyDescent="0.2">
      <c r="A84" t="s">
        <v>25</v>
      </c>
      <c r="B84" s="1" t="s">
        <v>8</v>
      </c>
      <c r="C84" s="20">
        <v>9100</v>
      </c>
      <c r="AI84" t="str">
        <f t="shared" si="16"/>
        <v>Lean 2LR</v>
      </c>
    </row>
    <row r="85" spans="1:56" x14ac:dyDescent="0.2">
      <c r="A85" t="s">
        <v>25</v>
      </c>
      <c r="B85" s="1" t="s">
        <v>9</v>
      </c>
      <c r="C85" s="20">
        <v>25400</v>
      </c>
      <c r="AI85" t="str">
        <f t="shared" si="16"/>
        <v>Lean 2LR</v>
      </c>
    </row>
    <row r="86" spans="1:56" x14ac:dyDescent="0.2">
      <c r="A86" t="s">
        <v>25</v>
      </c>
      <c r="B86" s="1" t="s">
        <v>10</v>
      </c>
      <c r="C86" s="20">
        <v>12700</v>
      </c>
      <c r="AI86" t="str">
        <f t="shared" si="16"/>
        <v>Lean 2LR</v>
      </c>
    </row>
    <row r="87" spans="1:56" x14ac:dyDescent="0.2">
      <c r="A87" t="s">
        <v>25</v>
      </c>
      <c r="B87" s="1" t="s">
        <v>11</v>
      </c>
      <c r="C87" s="20">
        <v>4700</v>
      </c>
      <c r="AI87" t="str">
        <f t="shared" si="16"/>
        <v>Lean 2LR</v>
      </c>
    </row>
    <row r="88" spans="1:56" x14ac:dyDescent="0.2">
      <c r="A88" t="s">
        <v>25</v>
      </c>
      <c r="B88" s="1" t="s">
        <v>12</v>
      </c>
      <c r="C88" s="20">
        <v>513</v>
      </c>
      <c r="AI88" t="str">
        <f t="shared" si="16"/>
        <v>Lean 2LR</v>
      </c>
    </row>
    <row r="89" spans="1:56" x14ac:dyDescent="0.2">
      <c r="A89" t="s">
        <v>25</v>
      </c>
      <c r="B89" s="1" t="s">
        <v>13</v>
      </c>
      <c r="C89" s="20">
        <v>12100</v>
      </c>
      <c r="AI89" t="str">
        <f t="shared" si="16"/>
        <v>Lean 2LR</v>
      </c>
    </row>
    <row r="90" spans="1:56" x14ac:dyDescent="0.2">
      <c r="A90" t="s">
        <v>25</v>
      </c>
      <c r="B90" s="1" t="s">
        <v>14</v>
      </c>
      <c r="C90" s="20">
        <v>5100</v>
      </c>
      <c r="AI90" t="str">
        <f t="shared" si="16"/>
        <v>Lean 2LR</v>
      </c>
    </row>
    <row r="91" spans="1:56" x14ac:dyDescent="0.2">
      <c r="A91" t="s">
        <v>25</v>
      </c>
      <c r="B91" s="1" t="s">
        <v>15</v>
      </c>
      <c r="C91" s="20">
        <v>1460</v>
      </c>
      <c r="AI91" t="str">
        <f t="shared" si="16"/>
        <v>Lean 2LR</v>
      </c>
    </row>
    <row r="92" spans="1:56" x14ac:dyDescent="0.2">
      <c r="A92" t="s">
        <v>25</v>
      </c>
      <c r="B92" s="1" t="s">
        <v>16</v>
      </c>
      <c r="C92" s="20">
        <v>283</v>
      </c>
      <c r="AI92" t="str">
        <f t="shared" si="16"/>
        <v>Lean 2LR</v>
      </c>
    </row>
    <row r="93" spans="1:56" x14ac:dyDescent="0.2">
      <c r="A93" t="s">
        <v>25</v>
      </c>
      <c r="B93" s="1" t="s">
        <v>17</v>
      </c>
      <c r="C93" s="20">
        <v>0</v>
      </c>
      <c r="AI93" t="str">
        <f t="shared" si="16"/>
        <v>Lean 2LR</v>
      </c>
    </row>
    <row r="94" spans="1:56" x14ac:dyDescent="0.2">
      <c r="A94" t="s">
        <v>26</v>
      </c>
      <c r="B94" s="1" t="s">
        <v>3</v>
      </c>
      <c r="C94" s="20">
        <v>634000</v>
      </c>
      <c r="D94" s="4">
        <f>C94/$C94*100</f>
        <v>100</v>
      </c>
      <c r="E94" s="4">
        <f>C95/$C94*100</f>
        <v>51.261829652996852</v>
      </c>
      <c r="F94" s="4">
        <f>C97/$C94*100</f>
        <v>16.876971608832807</v>
      </c>
      <c r="G94" s="4">
        <f>C100/$C94*100</f>
        <v>5.6151419558359628</v>
      </c>
      <c r="H94" s="4">
        <f>C104/$C94*100</f>
        <v>2.6025236593059939</v>
      </c>
      <c r="T94" s="1" cm="1">
        <f t="array" ref="T94:X94">MMULT(D94:H94,Q9_red_T)</f>
        <v>1</v>
      </c>
      <c r="U94" s="1">
        <v>4.028361366896982E-2</v>
      </c>
      <c r="V94" s="1">
        <v>4.1240343910002197E-2</v>
      </c>
      <c r="W94" s="1">
        <v>1.4487555985504087E-2</v>
      </c>
      <c r="X94" s="1">
        <v>1.2810510620426995E-2</v>
      </c>
      <c r="AI94" t="str">
        <f t="shared" si="16"/>
        <v>Lean 2RR</v>
      </c>
      <c r="AJ94" s="6">
        <f t="shared" ref="AJ94:AN94" si="25">T94/SUM($T94:$AH94)*100</f>
        <v>90.185798819707031</v>
      </c>
      <c r="AK94" s="12">
        <f t="shared" si="25"/>
        <v>3.6330098780805127</v>
      </c>
      <c r="AL94" s="6">
        <f t="shared" si="25"/>
        <v>3.7192933591229882</v>
      </c>
      <c r="AM94" s="12">
        <f t="shared" si="25"/>
        <v>1.306571809497914</v>
      </c>
      <c r="AN94" s="6">
        <f t="shared" si="25"/>
        <v>1.1553261335915492</v>
      </c>
      <c r="AO94" s="12"/>
      <c r="AP94" s="12"/>
      <c r="AQ94" s="6"/>
      <c r="AR94" s="6"/>
      <c r="AS94" s="6"/>
      <c r="AT94" s="12"/>
      <c r="AU94" s="6"/>
      <c r="AV94" s="17"/>
      <c r="AW94" s="6"/>
      <c r="AX94" s="6"/>
      <c r="AY94" s="57"/>
      <c r="AZ94" s="57"/>
      <c r="BA94" s="57"/>
      <c r="BB94" s="57"/>
      <c r="BC94" s="57"/>
      <c r="BD94" s="6"/>
    </row>
    <row r="95" spans="1:56" x14ac:dyDescent="0.2">
      <c r="A95" t="s">
        <v>26</v>
      </c>
      <c r="B95" s="1" t="s">
        <v>4</v>
      </c>
      <c r="C95" s="20">
        <v>325000</v>
      </c>
      <c r="AI95" t="str">
        <f t="shared" si="16"/>
        <v>Lean 2RR</v>
      </c>
    </row>
    <row r="96" spans="1:56" x14ac:dyDescent="0.2">
      <c r="A96" t="s">
        <v>26</v>
      </c>
      <c r="B96" s="1" t="s">
        <v>5</v>
      </c>
      <c r="C96" s="20">
        <v>71900</v>
      </c>
      <c r="AI96" t="str">
        <f t="shared" si="16"/>
        <v>Lean 2RR</v>
      </c>
    </row>
    <row r="97" spans="1:56" x14ac:dyDescent="0.2">
      <c r="A97" t="s">
        <v>26</v>
      </c>
      <c r="B97" s="1" t="s">
        <v>6</v>
      </c>
      <c r="C97" s="20">
        <v>107000</v>
      </c>
      <c r="AI97" t="str">
        <f t="shared" si="16"/>
        <v>Lean 2RR</v>
      </c>
    </row>
    <row r="98" spans="1:56" x14ac:dyDescent="0.2">
      <c r="A98" t="s">
        <v>26</v>
      </c>
      <c r="B98" s="1" t="s">
        <v>7</v>
      </c>
      <c r="C98" s="20">
        <v>39800</v>
      </c>
      <c r="AI98" t="str">
        <f t="shared" si="16"/>
        <v>Lean 2RR</v>
      </c>
    </row>
    <row r="99" spans="1:56" x14ac:dyDescent="0.2">
      <c r="A99" t="s">
        <v>26</v>
      </c>
      <c r="B99" s="1" t="s">
        <v>8</v>
      </c>
      <c r="C99" s="20">
        <v>11100</v>
      </c>
      <c r="AI99" t="str">
        <f t="shared" ref="AI99:AI162" si="26">A99</f>
        <v>Lean 2RR</v>
      </c>
    </row>
    <row r="100" spans="1:56" x14ac:dyDescent="0.2">
      <c r="A100" t="s">
        <v>26</v>
      </c>
      <c r="B100" s="1" t="s">
        <v>9</v>
      </c>
      <c r="C100" s="20">
        <v>35600</v>
      </c>
      <c r="AI100" t="str">
        <f t="shared" si="26"/>
        <v>Lean 2RR</v>
      </c>
    </row>
    <row r="101" spans="1:56" x14ac:dyDescent="0.2">
      <c r="A101" t="s">
        <v>26</v>
      </c>
      <c r="B101" s="1" t="s">
        <v>10</v>
      </c>
      <c r="C101" s="20">
        <v>18600</v>
      </c>
      <c r="AI101" t="str">
        <f t="shared" si="26"/>
        <v>Lean 2RR</v>
      </c>
    </row>
    <row r="102" spans="1:56" x14ac:dyDescent="0.2">
      <c r="A102" t="s">
        <v>26</v>
      </c>
      <c r="B102" s="1" t="s">
        <v>11</v>
      </c>
      <c r="C102" s="20">
        <v>5740</v>
      </c>
      <c r="AI102" t="str">
        <f t="shared" si="26"/>
        <v>Lean 2RR</v>
      </c>
    </row>
    <row r="103" spans="1:56" x14ac:dyDescent="0.2">
      <c r="A103" t="s">
        <v>26</v>
      </c>
      <c r="B103" s="1" t="s">
        <v>12</v>
      </c>
      <c r="C103" s="20">
        <v>678</v>
      </c>
      <c r="AI103" t="str">
        <f t="shared" si="26"/>
        <v>Lean 2RR</v>
      </c>
    </row>
    <row r="104" spans="1:56" x14ac:dyDescent="0.2">
      <c r="A104" t="s">
        <v>26</v>
      </c>
      <c r="B104" s="1" t="s">
        <v>13</v>
      </c>
      <c r="C104" s="20">
        <v>16500</v>
      </c>
      <c r="AI104" t="str">
        <f t="shared" si="26"/>
        <v>Lean 2RR</v>
      </c>
    </row>
    <row r="105" spans="1:56" x14ac:dyDescent="0.2">
      <c r="A105" t="s">
        <v>26</v>
      </c>
      <c r="B105" s="1" t="s">
        <v>14</v>
      </c>
      <c r="C105" s="20">
        <v>5600</v>
      </c>
      <c r="AI105" t="str">
        <f t="shared" si="26"/>
        <v>Lean 2RR</v>
      </c>
    </row>
    <row r="106" spans="1:56" x14ac:dyDescent="0.2">
      <c r="A106" t="s">
        <v>26</v>
      </c>
      <c r="B106" s="1" t="s">
        <v>15</v>
      </c>
      <c r="C106" s="20">
        <v>1470</v>
      </c>
      <c r="AI106" t="str">
        <f t="shared" si="26"/>
        <v>Lean 2RR</v>
      </c>
    </row>
    <row r="107" spans="1:56" x14ac:dyDescent="0.2">
      <c r="A107" t="s">
        <v>26</v>
      </c>
      <c r="B107" s="1" t="s">
        <v>16</v>
      </c>
      <c r="C107" s="20">
        <v>0</v>
      </c>
      <c r="AI107" t="str">
        <f t="shared" si="26"/>
        <v>Lean 2RR</v>
      </c>
    </row>
    <row r="108" spans="1:56" x14ac:dyDescent="0.2">
      <c r="A108" t="s">
        <v>26</v>
      </c>
      <c r="B108" s="1" t="s">
        <v>17</v>
      </c>
      <c r="C108" s="20">
        <v>0</v>
      </c>
      <c r="AI108" t="str">
        <f t="shared" si="26"/>
        <v>Lean 2RR</v>
      </c>
    </row>
    <row r="109" spans="1:56" x14ac:dyDescent="0.2">
      <c r="A109" t="s">
        <v>27</v>
      </c>
      <c r="B109" s="1" t="s">
        <v>3</v>
      </c>
      <c r="C109" s="20">
        <v>684000</v>
      </c>
      <c r="D109" s="4">
        <f>C109/$C109*100</f>
        <v>100</v>
      </c>
      <c r="E109" s="4">
        <f>C110/$C109*100</f>
        <v>52.046783625730995</v>
      </c>
      <c r="F109" s="4">
        <f>C112/$C109*100</f>
        <v>15.058479532163743</v>
      </c>
      <c r="G109" s="4">
        <f>C115/$C109*100</f>
        <v>5.3801169590643276</v>
      </c>
      <c r="H109" s="4">
        <f>C119/$C109*100</f>
        <v>1.8421052631578945</v>
      </c>
      <c r="T109" s="1" cm="1">
        <f t="array" ref="T109:X109">MMULT(D109:H109,Q9_red_T)</f>
        <v>1</v>
      </c>
      <c r="U109" s="1">
        <v>4.8133153396311301E-2</v>
      </c>
      <c r="V109" s="1">
        <v>1.934781328559293E-2</v>
      </c>
      <c r="W109" s="1">
        <v>2.1626216577119724E-2</v>
      </c>
      <c r="X109" s="1">
        <v>4.0700437044738427E-3</v>
      </c>
      <c r="AI109" t="str">
        <f t="shared" si="26"/>
        <v>Lean 2LL</v>
      </c>
      <c r="AJ109" s="6">
        <f t="shared" ref="AJ109:AN109" si="27">T109/SUM($T109:$AH109)*100</f>
        <v>91.476475665129371</v>
      </c>
      <c r="AK109" s="12">
        <f t="shared" si="27"/>
        <v>4.40305123534361</v>
      </c>
      <c r="AL109" s="6">
        <f t="shared" si="27"/>
        <v>1.7698697711930085</v>
      </c>
      <c r="AM109" s="12">
        <f t="shared" si="27"/>
        <v>1.9782900744457099</v>
      </c>
      <c r="AN109" s="6">
        <f t="shared" si="27"/>
        <v>0.37231325388831449</v>
      </c>
      <c r="AO109" s="12"/>
      <c r="AP109" s="12"/>
      <c r="AQ109" s="6"/>
      <c r="AR109" s="6"/>
      <c r="AS109" s="6"/>
      <c r="AT109" s="12"/>
      <c r="AU109" s="6"/>
      <c r="AV109" s="17"/>
      <c r="AW109" s="6"/>
      <c r="AX109" s="6"/>
      <c r="AY109" s="57"/>
      <c r="AZ109" s="57"/>
      <c r="BA109" s="57"/>
      <c r="BB109" s="57"/>
      <c r="BC109" s="57"/>
      <c r="BD109" s="6"/>
    </row>
    <row r="110" spans="1:56" x14ac:dyDescent="0.2">
      <c r="A110" t="s">
        <v>27</v>
      </c>
      <c r="B110" s="1" t="s">
        <v>4</v>
      </c>
      <c r="C110" s="20">
        <v>356000</v>
      </c>
      <c r="AI110" t="str">
        <f t="shared" si="26"/>
        <v>Lean 2LL</v>
      </c>
    </row>
    <row r="111" spans="1:56" x14ac:dyDescent="0.2">
      <c r="A111" t="s">
        <v>27</v>
      </c>
      <c r="B111" s="1" t="s">
        <v>5</v>
      </c>
      <c r="C111" s="20">
        <v>78700</v>
      </c>
      <c r="AI111" t="str">
        <f t="shared" si="26"/>
        <v>Lean 2LL</v>
      </c>
    </row>
    <row r="112" spans="1:56" x14ac:dyDescent="0.2">
      <c r="A112" t="s">
        <v>27</v>
      </c>
      <c r="B112" s="1" t="s">
        <v>6</v>
      </c>
      <c r="C112" s="20">
        <v>103000</v>
      </c>
      <c r="AI112" t="str">
        <f t="shared" si="26"/>
        <v>Lean 2LL</v>
      </c>
    </row>
    <row r="113" spans="1:56" x14ac:dyDescent="0.2">
      <c r="A113" t="s">
        <v>27</v>
      </c>
      <c r="B113" s="1" t="s">
        <v>7</v>
      </c>
      <c r="C113" s="20">
        <v>39200</v>
      </c>
      <c r="AI113" t="str">
        <f t="shared" si="26"/>
        <v>Lean 2LL</v>
      </c>
    </row>
    <row r="114" spans="1:56" x14ac:dyDescent="0.2">
      <c r="A114" t="s">
        <v>27</v>
      </c>
      <c r="B114" s="1" t="s">
        <v>8</v>
      </c>
      <c r="C114" s="20">
        <v>11700</v>
      </c>
      <c r="AI114" t="str">
        <f t="shared" si="26"/>
        <v>Lean 2LL</v>
      </c>
    </row>
    <row r="115" spans="1:56" x14ac:dyDescent="0.2">
      <c r="A115" t="s">
        <v>27</v>
      </c>
      <c r="B115" s="1" t="s">
        <v>9</v>
      </c>
      <c r="C115" s="20">
        <v>36800</v>
      </c>
      <c r="AI115" t="str">
        <f t="shared" si="26"/>
        <v>Lean 2LL</v>
      </c>
    </row>
    <row r="116" spans="1:56" x14ac:dyDescent="0.2">
      <c r="A116" t="s">
        <v>27</v>
      </c>
      <c r="B116" s="1" t="s">
        <v>10</v>
      </c>
      <c r="C116" s="20">
        <v>16600</v>
      </c>
      <c r="AI116" t="str">
        <f t="shared" si="26"/>
        <v>Lean 2LL</v>
      </c>
    </row>
    <row r="117" spans="1:56" x14ac:dyDescent="0.2">
      <c r="A117" t="s">
        <v>27</v>
      </c>
      <c r="B117" s="1" t="s">
        <v>11</v>
      </c>
      <c r="C117" s="20">
        <v>5180</v>
      </c>
      <c r="AI117" t="str">
        <f t="shared" si="26"/>
        <v>Lean 2LL</v>
      </c>
    </row>
    <row r="118" spans="1:56" x14ac:dyDescent="0.2">
      <c r="A118" t="s">
        <v>27</v>
      </c>
      <c r="B118" s="1" t="s">
        <v>12</v>
      </c>
      <c r="C118" s="20">
        <v>1150</v>
      </c>
      <c r="AI118" t="str">
        <f t="shared" si="26"/>
        <v>Lean 2LL</v>
      </c>
    </row>
    <row r="119" spans="1:56" x14ac:dyDescent="0.2">
      <c r="A119" t="s">
        <v>27</v>
      </c>
      <c r="B119" s="1" t="s">
        <v>13</v>
      </c>
      <c r="C119" s="20">
        <v>12600</v>
      </c>
      <c r="AI119" t="str">
        <f t="shared" si="26"/>
        <v>Lean 2LL</v>
      </c>
    </row>
    <row r="120" spans="1:56" x14ac:dyDescent="0.2">
      <c r="A120" t="s">
        <v>27</v>
      </c>
      <c r="B120" s="1" t="s">
        <v>14</v>
      </c>
      <c r="C120" s="20">
        <v>5180</v>
      </c>
      <c r="AI120" t="str">
        <f t="shared" si="26"/>
        <v>Lean 2LL</v>
      </c>
    </row>
    <row r="121" spans="1:56" x14ac:dyDescent="0.2">
      <c r="A121" t="s">
        <v>27</v>
      </c>
      <c r="B121" s="1" t="s">
        <v>15</v>
      </c>
      <c r="C121" s="20">
        <v>1500</v>
      </c>
      <c r="AI121" t="str">
        <f t="shared" si="26"/>
        <v>Lean 2LL</v>
      </c>
    </row>
    <row r="122" spans="1:56" x14ac:dyDescent="0.2">
      <c r="A122" t="s">
        <v>27</v>
      </c>
      <c r="B122" s="1" t="s">
        <v>16</v>
      </c>
      <c r="C122" s="20">
        <v>0</v>
      </c>
      <c r="AI122" t="str">
        <f t="shared" si="26"/>
        <v>Lean 2LL</v>
      </c>
    </row>
    <row r="123" spans="1:56" x14ac:dyDescent="0.2">
      <c r="A123" t="s">
        <v>27</v>
      </c>
      <c r="B123" s="1" t="s">
        <v>17</v>
      </c>
      <c r="C123" s="20">
        <v>0</v>
      </c>
      <c r="AI123" t="str">
        <f t="shared" si="26"/>
        <v>Lean 2LL</v>
      </c>
    </row>
    <row r="124" spans="1:56" x14ac:dyDescent="0.2">
      <c r="A124" t="s">
        <v>28</v>
      </c>
      <c r="B124" s="1" t="s">
        <v>3</v>
      </c>
      <c r="C124" s="20">
        <v>203000</v>
      </c>
      <c r="D124" s="4">
        <f>C124/$C124*100</f>
        <v>100</v>
      </c>
      <c r="E124" s="4">
        <f>C125/$C124*100</f>
        <v>49.014778325123153</v>
      </c>
      <c r="F124" s="4">
        <f>C127/$C124*100</f>
        <v>11.921182266009852</v>
      </c>
      <c r="G124" s="4">
        <f>C130/$C124*100</f>
        <v>3.3497536945812803</v>
      </c>
      <c r="H124" s="4">
        <f>C134/$C124*100</f>
        <v>1.3054187192118225</v>
      </c>
      <c r="T124" s="1" cm="1">
        <f t="array" ref="T124:X124">MMULT(D124:H124,Q9_red_T)</f>
        <v>1</v>
      </c>
      <c r="U124" s="1">
        <v>1.7813100390232872E-2</v>
      </c>
      <c r="V124" s="1">
        <v>2.2960532450087556E-3</v>
      </c>
      <c r="W124" s="1">
        <v>1.2666508731065444E-2</v>
      </c>
      <c r="X124" s="1">
        <v>5.3254238157043436E-3</v>
      </c>
      <c r="AI124" t="str">
        <f t="shared" si="26"/>
        <v>Obese 3L</v>
      </c>
      <c r="AJ124" s="6">
        <f t="shared" ref="AJ124:AN124" si="28">T124/SUM($T124:$AH124)*100</f>
        <v>96.329732557920579</v>
      </c>
      <c r="AK124" s="12">
        <f t="shared" si="28"/>
        <v>1.7159311966185233</v>
      </c>
      <c r="AL124" s="6">
        <f t="shared" si="28"/>
        <v>0.22117819503043912</v>
      </c>
      <c r="AM124" s="12">
        <f t="shared" si="28"/>
        <v>1.2201613985061002</v>
      </c>
      <c r="AN124" s="6">
        <f t="shared" si="28"/>
        <v>0.51299665192438026</v>
      </c>
      <c r="AO124" s="12"/>
      <c r="AP124" s="12"/>
      <c r="AQ124" s="6"/>
      <c r="AR124" s="6"/>
      <c r="AS124" s="6"/>
      <c r="AT124" s="12"/>
      <c r="AU124" s="6"/>
      <c r="AV124" s="17"/>
      <c r="AW124" s="6"/>
      <c r="AX124" s="6"/>
      <c r="AY124" s="57"/>
      <c r="AZ124" s="57"/>
      <c r="BA124" s="57"/>
      <c r="BB124" s="57"/>
      <c r="BC124" s="57"/>
      <c r="BD124" s="6"/>
    </row>
    <row r="125" spans="1:56" x14ac:dyDescent="0.2">
      <c r="A125" t="s">
        <v>28</v>
      </c>
      <c r="B125" s="1" t="s">
        <v>4</v>
      </c>
      <c r="C125" s="20">
        <v>99500</v>
      </c>
      <c r="AI125" t="str">
        <f t="shared" si="26"/>
        <v>Obese 3L</v>
      </c>
    </row>
    <row r="126" spans="1:56" x14ac:dyDescent="0.2">
      <c r="A126" t="s">
        <v>28</v>
      </c>
      <c r="B126" s="1" t="s">
        <v>5</v>
      </c>
      <c r="C126" s="20">
        <v>22100</v>
      </c>
      <c r="AI126" t="str">
        <f t="shared" si="26"/>
        <v>Obese 3L</v>
      </c>
    </row>
    <row r="127" spans="1:56" x14ac:dyDescent="0.2">
      <c r="A127" t="s">
        <v>28</v>
      </c>
      <c r="B127" s="1" t="s">
        <v>6</v>
      </c>
      <c r="C127" s="20">
        <v>24200</v>
      </c>
      <c r="AI127" t="str">
        <f t="shared" si="26"/>
        <v>Obese 3L</v>
      </c>
    </row>
    <row r="128" spans="1:56" x14ac:dyDescent="0.2">
      <c r="A128" t="s">
        <v>28</v>
      </c>
      <c r="B128" s="1" t="s">
        <v>7</v>
      </c>
      <c r="C128" s="20">
        <v>10200</v>
      </c>
      <c r="AI128" t="str">
        <f t="shared" si="26"/>
        <v>Obese 3L</v>
      </c>
    </row>
    <row r="129" spans="1:56" x14ac:dyDescent="0.2">
      <c r="A129" t="s">
        <v>28</v>
      </c>
      <c r="B129" s="1" t="s">
        <v>8</v>
      </c>
      <c r="C129" s="20">
        <v>3020</v>
      </c>
      <c r="AI129" t="str">
        <f t="shared" si="26"/>
        <v>Obese 3L</v>
      </c>
    </row>
    <row r="130" spans="1:56" x14ac:dyDescent="0.2">
      <c r="A130" t="s">
        <v>28</v>
      </c>
      <c r="B130" s="1" t="s">
        <v>9</v>
      </c>
      <c r="C130" s="20">
        <v>6800</v>
      </c>
      <c r="AI130" t="str">
        <f t="shared" si="26"/>
        <v>Obese 3L</v>
      </c>
    </row>
    <row r="131" spans="1:56" x14ac:dyDescent="0.2">
      <c r="A131" t="s">
        <v>28</v>
      </c>
      <c r="B131" s="1" t="s">
        <v>10</v>
      </c>
      <c r="C131" s="20">
        <v>2780</v>
      </c>
      <c r="AI131" t="str">
        <f t="shared" si="26"/>
        <v>Obese 3L</v>
      </c>
    </row>
    <row r="132" spans="1:56" x14ac:dyDescent="0.2">
      <c r="A132" t="s">
        <v>28</v>
      </c>
      <c r="B132" s="1" t="s">
        <v>11</v>
      </c>
      <c r="C132" s="20">
        <v>874</v>
      </c>
      <c r="AI132" t="str">
        <f t="shared" si="26"/>
        <v>Obese 3L</v>
      </c>
    </row>
    <row r="133" spans="1:56" x14ac:dyDescent="0.2">
      <c r="A133" t="s">
        <v>28</v>
      </c>
      <c r="B133" s="1" t="s">
        <v>12</v>
      </c>
      <c r="C133" s="20">
        <v>0</v>
      </c>
      <c r="AI133" t="str">
        <f t="shared" si="26"/>
        <v>Obese 3L</v>
      </c>
    </row>
    <row r="134" spans="1:56" x14ac:dyDescent="0.2">
      <c r="A134" t="s">
        <v>28</v>
      </c>
      <c r="B134" s="1" t="s">
        <v>13</v>
      </c>
      <c r="C134" s="20">
        <v>2650</v>
      </c>
      <c r="AI134" t="str">
        <f t="shared" si="26"/>
        <v>Obese 3L</v>
      </c>
    </row>
    <row r="135" spans="1:56" x14ac:dyDescent="0.2">
      <c r="A135" t="s">
        <v>28</v>
      </c>
      <c r="B135" s="1" t="s">
        <v>14</v>
      </c>
      <c r="C135" s="20">
        <v>0</v>
      </c>
      <c r="AI135" t="str">
        <f t="shared" si="26"/>
        <v>Obese 3L</v>
      </c>
    </row>
    <row r="136" spans="1:56" x14ac:dyDescent="0.2">
      <c r="A136" t="s">
        <v>28</v>
      </c>
      <c r="B136" s="1" t="s">
        <v>15</v>
      </c>
      <c r="C136" s="20">
        <v>0</v>
      </c>
      <c r="AI136" t="str">
        <f t="shared" si="26"/>
        <v>Obese 3L</v>
      </c>
    </row>
    <row r="137" spans="1:56" x14ac:dyDescent="0.2">
      <c r="A137" t="s">
        <v>28</v>
      </c>
      <c r="B137" s="1" t="s">
        <v>16</v>
      </c>
      <c r="C137" s="20">
        <v>0</v>
      </c>
      <c r="AI137" t="str">
        <f t="shared" si="26"/>
        <v>Obese 3L</v>
      </c>
    </row>
    <row r="138" spans="1:56" x14ac:dyDescent="0.2">
      <c r="A138" t="s">
        <v>28</v>
      </c>
      <c r="B138" s="1" t="s">
        <v>17</v>
      </c>
      <c r="C138" s="20">
        <v>0</v>
      </c>
      <c r="AI138" t="str">
        <f t="shared" si="26"/>
        <v>Obese 3L</v>
      </c>
    </row>
    <row r="139" spans="1:56" x14ac:dyDescent="0.2">
      <c r="A139" t="s">
        <v>29</v>
      </c>
      <c r="B139" s="1" t="s">
        <v>3</v>
      </c>
      <c r="C139" s="20">
        <v>323000</v>
      </c>
      <c r="D139" s="4">
        <f>C139/$C139*100</f>
        <v>100</v>
      </c>
      <c r="E139" s="4">
        <f>C140/$C139*100</f>
        <v>46.749226006191954</v>
      </c>
      <c r="F139" s="4">
        <f>C142/$C139*100</f>
        <v>13.126934984520124</v>
      </c>
      <c r="G139" s="4">
        <f>C145/$C139*100</f>
        <v>3.4365325077399382</v>
      </c>
      <c r="H139" s="4">
        <f>C149/$C139*100</f>
        <v>1.5108359133126934</v>
      </c>
      <c r="T139" s="1" cm="1">
        <f t="array" ref="T139:X139">MMULT(D139:H139,Q9_red_T)</f>
        <v>1</v>
      </c>
      <c r="U139" s="1">
        <v>-4.8424227990790936E-3</v>
      </c>
      <c r="V139" s="1">
        <v>2.5054569790785158E-2</v>
      </c>
      <c r="W139" s="1">
        <v>5.2428302950392677E-3</v>
      </c>
      <c r="X139" s="1">
        <v>8.820291611541204E-3</v>
      </c>
      <c r="AI139" t="str">
        <f t="shared" si="26"/>
        <v>Obese 3R</v>
      </c>
      <c r="AJ139" s="6">
        <f t="shared" ref="AJ139:AN139" si="29">T139/SUM($T139:$AH139)*100</f>
        <v>96.686059318154562</v>
      </c>
      <c r="AK139" s="12">
        <f t="shared" si="29"/>
        <v>-0.46819477799534531</v>
      </c>
      <c r="AL139" s="6">
        <f t="shared" si="29"/>
        <v>2.4224276209826971</v>
      </c>
      <c r="AM139" s="12">
        <f t="shared" si="29"/>
        <v>0.5069086009011845</v>
      </c>
      <c r="AN139" s="6">
        <f t="shared" si="29"/>
        <v>0.85279923795689405</v>
      </c>
      <c r="AO139" s="12"/>
      <c r="AP139" s="12"/>
      <c r="AQ139" s="6"/>
      <c r="AR139" s="6"/>
      <c r="AS139" s="6"/>
      <c r="AT139" s="12"/>
      <c r="AU139" s="6"/>
      <c r="AV139" s="17"/>
      <c r="AW139" s="6"/>
      <c r="AX139" s="6"/>
      <c r="AY139" s="57"/>
      <c r="AZ139" s="57"/>
      <c r="BA139" s="57"/>
      <c r="BB139" s="57"/>
      <c r="BC139" s="57"/>
      <c r="BD139" s="6"/>
    </row>
    <row r="140" spans="1:56" x14ac:dyDescent="0.2">
      <c r="A140" t="s">
        <v>29</v>
      </c>
      <c r="B140" s="1" t="s">
        <v>4</v>
      </c>
      <c r="C140" s="20">
        <v>151000</v>
      </c>
      <c r="AI140" t="str">
        <f t="shared" si="26"/>
        <v>Obese 3R</v>
      </c>
    </row>
    <row r="141" spans="1:56" x14ac:dyDescent="0.2">
      <c r="A141" t="s">
        <v>29</v>
      </c>
      <c r="B141" s="1" t="s">
        <v>5</v>
      </c>
      <c r="C141" s="20">
        <v>34200</v>
      </c>
      <c r="AI141" t="str">
        <f t="shared" si="26"/>
        <v>Obese 3R</v>
      </c>
    </row>
    <row r="142" spans="1:56" x14ac:dyDescent="0.2">
      <c r="A142" t="s">
        <v>29</v>
      </c>
      <c r="B142" s="1" t="s">
        <v>6</v>
      </c>
      <c r="C142" s="20">
        <v>42400</v>
      </c>
      <c r="AI142" t="str">
        <f t="shared" si="26"/>
        <v>Obese 3R</v>
      </c>
    </row>
    <row r="143" spans="1:56" x14ac:dyDescent="0.2">
      <c r="A143" t="s">
        <v>29</v>
      </c>
      <c r="B143" s="1" t="s">
        <v>7</v>
      </c>
      <c r="C143" s="20">
        <v>17400</v>
      </c>
      <c r="AI143" t="str">
        <f t="shared" si="26"/>
        <v>Obese 3R</v>
      </c>
    </row>
    <row r="144" spans="1:56" x14ac:dyDescent="0.2">
      <c r="A144" t="s">
        <v>29</v>
      </c>
      <c r="B144" s="1" t="s">
        <v>8</v>
      </c>
      <c r="C144" s="20">
        <v>4710</v>
      </c>
      <c r="AI144" t="str">
        <f t="shared" si="26"/>
        <v>Obese 3R</v>
      </c>
    </row>
    <row r="145" spans="1:56" x14ac:dyDescent="0.2">
      <c r="A145" t="s">
        <v>29</v>
      </c>
      <c r="B145" s="1" t="s">
        <v>9</v>
      </c>
      <c r="C145" s="20">
        <v>11100</v>
      </c>
      <c r="AI145" t="str">
        <f t="shared" si="26"/>
        <v>Obese 3R</v>
      </c>
    </row>
    <row r="146" spans="1:56" x14ac:dyDescent="0.2">
      <c r="A146" t="s">
        <v>29</v>
      </c>
      <c r="B146" s="1" t="s">
        <v>10</v>
      </c>
      <c r="C146" s="20">
        <v>5230</v>
      </c>
      <c r="AI146" t="str">
        <f t="shared" si="26"/>
        <v>Obese 3R</v>
      </c>
    </row>
    <row r="147" spans="1:56" x14ac:dyDescent="0.2">
      <c r="A147" t="s">
        <v>29</v>
      </c>
      <c r="B147" s="1" t="s">
        <v>11</v>
      </c>
      <c r="C147" s="20">
        <v>2320</v>
      </c>
      <c r="AI147" t="str">
        <f t="shared" si="26"/>
        <v>Obese 3R</v>
      </c>
    </row>
    <row r="148" spans="1:56" x14ac:dyDescent="0.2">
      <c r="A148" t="s">
        <v>29</v>
      </c>
      <c r="B148" s="1" t="s">
        <v>12</v>
      </c>
      <c r="C148" s="20">
        <v>0</v>
      </c>
      <c r="AI148" t="str">
        <f t="shared" si="26"/>
        <v>Obese 3R</v>
      </c>
    </row>
    <row r="149" spans="1:56" x14ac:dyDescent="0.2">
      <c r="A149" t="s">
        <v>29</v>
      </c>
      <c r="B149" s="1" t="s">
        <v>13</v>
      </c>
      <c r="C149" s="20">
        <v>4880</v>
      </c>
      <c r="AI149" t="str">
        <f t="shared" si="26"/>
        <v>Obese 3R</v>
      </c>
    </row>
    <row r="150" spans="1:56" x14ac:dyDescent="0.2">
      <c r="A150" t="s">
        <v>29</v>
      </c>
      <c r="B150" s="1" t="s">
        <v>14</v>
      </c>
      <c r="C150" s="20">
        <v>1460</v>
      </c>
      <c r="AI150" t="str">
        <f t="shared" si="26"/>
        <v>Obese 3R</v>
      </c>
    </row>
    <row r="151" spans="1:56" x14ac:dyDescent="0.2">
      <c r="A151" t="s">
        <v>29</v>
      </c>
      <c r="B151" s="1" t="s">
        <v>15</v>
      </c>
      <c r="C151" s="20">
        <v>416</v>
      </c>
      <c r="AI151" t="str">
        <f t="shared" si="26"/>
        <v>Obese 3R</v>
      </c>
    </row>
    <row r="152" spans="1:56" x14ac:dyDescent="0.2">
      <c r="A152" t="s">
        <v>29</v>
      </c>
      <c r="B152" s="1" t="s">
        <v>16</v>
      </c>
      <c r="C152" s="20">
        <v>0</v>
      </c>
      <c r="AI152" t="str">
        <f t="shared" si="26"/>
        <v>Obese 3R</v>
      </c>
    </row>
    <row r="153" spans="1:56" x14ac:dyDescent="0.2">
      <c r="A153" t="s">
        <v>29</v>
      </c>
      <c r="B153" s="1" t="s">
        <v>17</v>
      </c>
      <c r="C153" s="20">
        <v>0</v>
      </c>
      <c r="AI153" t="str">
        <f t="shared" si="26"/>
        <v>Obese 3R</v>
      </c>
    </row>
    <row r="154" spans="1:56" x14ac:dyDescent="0.2">
      <c r="A154" t="s">
        <v>30</v>
      </c>
      <c r="B154" s="1" t="s">
        <v>3</v>
      </c>
      <c r="C154" s="20">
        <v>145000</v>
      </c>
      <c r="D154" s="4">
        <f>C154/$C154*100</f>
        <v>100</v>
      </c>
      <c r="E154" s="4">
        <f>C155/$C154*100</f>
        <v>49.862068965517246</v>
      </c>
      <c r="F154" s="4">
        <f>C157/$C154*100</f>
        <v>15.103448275862069</v>
      </c>
      <c r="G154" s="4">
        <f>C160/$C154*100</f>
        <v>4.2068965517241379</v>
      </c>
      <c r="H154" s="4">
        <f>C164/$C154*100</f>
        <v>1.0896551724137931</v>
      </c>
      <c r="T154" s="1" cm="1">
        <f t="array" ref="T154:X154">MMULT(D154:H154,Q9_red_T)</f>
        <v>1</v>
      </c>
      <c r="U154" s="1">
        <v>2.6286006794173811E-2</v>
      </c>
      <c r="V154" s="1">
        <v>3.0116665784314545E-2</v>
      </c>
      <c r="W154" s="1">
        <v>7.1779696052823097E-3</v>
      </c>
      <c r="X154" s="1">
        <v>2.5906885924364548E-3</v>
      </c>
      <c r="AI154" t="str">
        <f t="shared" si="26"/>
        <v>Obese 3N</v>
      </c>
      <c r="AJ154" s="6">
        <f t="shared" ref="AJ154:AN154" si="30">T154/SUM($T154:$AH154)*100</f>
        <v>93.793555607236939</v>
      </c>
      <c r="AK154" s="12">
        <f t="shared" si="30"/>
        <v>2.4654580399415491</v>
      </c>
      <c r="AL154" s="6">
        <f t="shared" si="30"/>
        <v>2.8247491669456761</v>
      </c>
      <c r="AM154" s="12">
        <f t="shared" si="30"/>
        <v>0.67324729132010286</v>
      </c>
      <c r="AN154" s="6">
        <f t="shared" si="30"/>
        <v>0.24298989455572301</v>
      </c>
      <c r="AO154" s="12"/>
      <c r="AP154" s="12"/>
      <c r="AQ154" s="6"/>
      <c r="AR154" s="6"/>
      <c r="AS154" s="6"/>
      <c r="AT154" s="12"/>
      <c r="AU154" s="6"/>
      <c r="AV154" s="17"/>
      <c r="AW154" s="6"/>
      <c r="AX154" s="6"/>
      <c r="AY154" s="57"/>
      <c r="AZ154" s="57"/>
      <c r="BA154" s="57"/>
      <c r="BB154" s="57"/>
      <c r="BC154" s="57"/>
      <c r="BD154" s="6"/>
    </row>
    <row r="155" spans="1:56" x14ac:dyDescent="0.2">
      <c r="A155" t="s">
        <v>30</v>
      </c>
      <c r="B155" s="1" t="s">
        <v>4</v>
      </c>
      <c r="C155" s="20">
        <v>72300</v>
      </c>
      <c r="AI155" t="str">
        <f t="shared" si="26"/>
        <v>Obese 3N</v>
      </c>
    </row>
    <row r="156" spans="1:56" x14ac:dyDescent="0.2">
      <c r="A156" t="s">
        <v>30</v>
      </c>
      <c r="B156" s="1" t="s">
        <v>5</v>
      </c>
      <c r="C156" s="20">
        <v>17000</v>
      </c>
      <c r="AI156" t="str">
        <f t="shared" si="26"/>
        <v>Obese 3N</v>
      </c>
    </row>
    <row r="157" spans="1:56" x14ac:dyDescent="0.2">
      <c r="A157" t="s">
        <v>30</v>
      </c>
      <c r="B157" s="1" t="s">
        <v>6</v>
      </c>
      <c r="C157" s="20">
        <v>21900</v>
      </c>
      <c r="AI157" t="str">
        <f t="shared" si="26"/>
        <v>Obese 3N</v>
      </c>
    </row>
    <row r="158" spans="1:56" x14ac:dyDescent="0.2">
      <c r="A158" t="s">
        <v>30</v>
      </c>
      <c r="B158" s="1" t="s">
        <v>7</v>
      </c>
      <c r="C158" s="20">
        <v>8370</v>
      </c>
      <c r="AI158" t="str">
        <f t="shared" si="26"/>
        <v>Obese 3N</v>
      </c>
    </row>
    <row r="159" spans="1:56" x14ac:dyDescent="0.2">
      <c r="A159" t="s">
        <v>30</v>
      </c>
      <c r="B159" s="1" t="s">
        <v>8</v>
      </c>
      <c r="C159" s="20">
        <v>1760</v>
      </c>
      <c r="AI159" t="str">
        <f t="shared" si="26"/>
        <v>Obese 3N</v>
      </c>
    </row>
    <row r="160" spans="1:56" x14ac:dyDescent="0.2">
      <c r="A160" t="s">
        <v>30</v>
      </c>
      <c r="B160" s="1" t="s">
        <v>9</v>
      </c>
      <c r="C160" s="20">
        <v>6100</v>
      </c>
      <c r="AI160" t="str">
        <f t="shared" si="26"/>
        <v>Obese 3N</v>
      </c>
    </row>
    <row r="161" spans="1:56" x14ac:dyDescent="0.2">
      <c r="A161" t="s">
        <v>30</v>
      </c>
      <c r="B161" s="1" t="s">
        <v>10</v>
      </c>
      <c r="C161" s="20">
        <v>2670</v>
      </c>
      <c r="AI161" t="str">
        <f t="shared" si="26"/>
        <v>Obese 3N</v>
      </c>
    </row>
    <row r="162" spans="1:56" x14ac:dyDescent="0.2">
      <c r="A162" t="s">
        <v>30</v>
      </c>
      <c r="B162" s="1" t="s">
        <v>11</v>
      </c>
      <c r="C162" s="20">
        <v>754</v>
      </c>
      <c r="AI162" t="str">
        <f t="shared" si="26"/>
        <v>Obese 3N</v>
      </c>
    </row>
    <row r="163" spans="1:56" x14ac:dyDescent="0.2">
      <c r="A163" t="s">
        <v>30</v>
      </c>
      <c r="B163" s="1" t="s">
        <v>12</v>
      </c>
      <c r="C163" s="20">
        <v>0</v>
      </c>
      <c r="AI163" t="str">
        <f t="shared" ref="AI163:AI199" si="31">A163</f>
        <v>Obese 3N</v>
      </c>
    </row>
    <row r="164" spans="1:56" x14ac:dyDescent="0.2">
      <c r="A164" t="s">
        <v>30</v>
      </c>
      <c r="B164" s="1" t="s">
        <v>13</v>
      </c>
      <c r="C164" s="20">
        <v>1580</v>
      </c>
      <c r="AI164" t="str">
        <f t="shared" si="31"/>
        <v>Obese 3N</v>
      </c>
    </row>
    <row r="165" spans="1:56" x14ac:dyDescent="0.2">
      <c r="A165" t="s">
        <v>30</v>
      </c>
      <c r="B165" s="1" t="s">
        <v>14</v>
      </c>
      <c r="C165" s="20">
        <v>285</v>
      </c>
      <c r="AI165" t="str">
        <f t="shared" si="31"/>
        <v>Obese 3N</v>
      </c>
    </row>
    <row r="166" spans="1:56" x14ac:dyDescent="0.2">
      <c r="A166" t="s">
        <v>30</v>
      </c>
      <c r="B166" s="1" t="s">
        <v>15</v>
      </c>
      <c r="C166" s="20">
        <v>0</v>
      </c>
      <c r="AI166" t="str">
        <f t="shared" si="31"/>
        <v>Obese 3N</v>
      </c>
    </row>
    <row r="167" spans="1:56" x14ac:dyDescent="0.2">
      <c r="A167" t="s">
        <v>30</v>
      </c>
      <c r="B167" s="1" t="s">
        <v>16</v>
      </c>
      <c r="C167" s="20">
        <v>0</v>
      </c>
      <c r="AI167" t="str">
        <f t="shared" si="31"/>
        <v>Obese 3N</v>
      </c>
    </row>
    <row r="168" spans="1:56" x14ac:dyDescent="0.2">
      <c r="A168" t="s">
        <v>30</v>
      </c>
      <c r="B168" s="1" t="s">
        <v>17</v>
      </c>
      <c r="C168" s="20">
        <v>0</v>
      </c>
      <c r="AI168" t="str">
        <f t="shared" si="31"/>
        <v>Obese 3N</v>
      </c>
    </row>
    <row r="169" spans="1:56" x14ac:dyDescent="0.2">
      <c r="A169" t="s">
        <v>31</v>
      </c>
      <c r="B169" s="1" t="s">
        <v>3</v>
      </c>
      <c r="C169" s="20">
        <v>176000</v>
      </c>
      <c r="D169" s="4">
        <f>C169/$C169*100</f>
        <v>100</v>
      </c>
      <c r="E169" s="4">
        <f>C170/$C169*100</f>
        <v>51.022727272727273</v>
      </c>
      <c r="F169" s="4">
        <f>C172/$C169*100</f>
        <v>13.693181818181818</v>
      </c>
      <c r="G169" s="4">
        <f>C175/$C169*100</f>
        <v>3.8977272727272729</v>
      </c>
      <c r="H169" s="4">
        <f>C179/$C169*100</f>
        <v>1.6420454545454548</v>
      </c>
      <c r="T169" s="1" cm="1">
        <f t="array" ref="T169:X169">MMULT(D169:H169,Q9_red_T)</f>
        <v>1</v>
      </c>
      <c r="U169" s="1">
        <v>3.7892589866274085E-2</v>
      </c>
      <c r="V169" s="1">
        <v>1.0531809473051712E-2</v>
      </c>
      <c r="W169" s="1">
        <v>1.2077545951541889E-2</v>
      </c>
      <c r="X169" s="1">
        <v>7.7185911839055023E-3</v>
      </c>
      <c r="AI169" t="str">
        <f t="shared" si="31"/>
        <v>Obese 4LR</v>
      </c>
      <c r="AJ169" s="6">
        <f t="shared" ref="AJ169:AN169" si="32">T169/SUM($T169:$AH169)*100</f>
        <v>93.613628071605206</v>
      </c>
      <c r="AK169" s="12">
        <f t="shared" si="32"/>
        <v>3.5472628144112583</v>
      </c>
      <c r="AL169" s="6">
        <f t="shared" si="32"/>
        <v>0.98592089493127133</v>
      </c>
      <c r="AM169" s="12">
        <f t="shared" si="32"/>
        <v>1.1306228947253634</v>
      </c>
      <c r="AN169" s="6">
        <f t="shared" si="32"/>
        <v>0.72256532432690057</v>
      </c>
      <c r="AO169" s="12"/>
      <c r="AP169" s="12"/>
      <c r="AQ169" s="6"/>
      <c r="AR169" s="6"/>
      <c r="AS169" s="6"/>
      <c r="AT169" s="12"/>
      <c r="AU169" s="6"/>
      <c r="AV169" s="17"/>
      <c r="AW169" s="6"/>
      <c r="AX169" s="6"/>
      <c r="AY169" s="57"/>
      <c r="AZ169" s="57"/>
      <c r="BA169" s="57"/>
      <c r="BB169" s="57"/>
      <c r="BC169" s="57"/>
      <c r="BD169" s="6"/>
    </row>
    <row r="170" spans="1:56" x14ac:dyDescent="0.2">
      <c r="A170" t="s">
        <v>31</v>
      </c>
      <c r="B170" s="1" t="s">
        <v>4</v>
      </c>
      <c r="C170" s="20">
        <v>89800</v>
      </c>
      <c r="AI170" t="str">
        <f t="shared" si="31"/>
        <v>Obese 4LR</v>
      </c>
    </row>
    <row r="171" spans="1:56" x14ac:dyDescent="0.2">
      <c r="A171" t="s">
        <v>31</v>
      </c>
      <c r="B171" s="1" t="s">
        <v>5</v>
      </c>
      <c r="C171" s="20">
        <v>19800</v>
      </c>
      <c r="AI171" t="str">
        <f t="shared" si="31"/>
        <v>Obese 4LR</v>
      </c>
    </row>
    <row r="172" spans="1:56" x14ac:dyDescent="0.2">
      <c r="A172" t="s">
        <v>31</v>
      </c>
      <c r="B172" s="1" t="s">
        <v>6</v>
      </c>
      <c r="C172" s="20">
        <v>24100</v>
      </c>
      <c r="AI172" t="str">
        <f t="shared" si="31"/>
        <v>Obese 4LR</v>
      </c>
    </row>
    <row r="173" spans="1:56" x14ac:dyDescent="0.2">
      <c r="A173" t="s">
        <v>31</v>
      </c>
      <c r="B173" s="1" t="s">
        <v>7</v>
      </c>
      <c r="C173" s="20">
        <v>10400</v>
      </c>
      <c r="AI173" t="str">
        <f t="shared" si="31"/>
        <v>Obese 4LR</v>
      </c>
    </row>
    <row r="174" spans="1:56" x14ac:dyDescent="0.2">
      <c r="A174" t="s">
        <v>31</v>
      </c>
      <c r="B174" s="1" t="s">
        <v>8</v>
      </c>
      <c r="C174" s="20">
        <v>2050</v>
      </c>
      <c r="AI174" t="str">
        <f t="shared" si="31"/>
        <v>Obese 4LR</v>
      </c>
    </row>
    <row r="175" spans="1:56" x14ac:dyDescent="0.2">
      <c r="A175" t="s">
        <v>31</v>
      </c>
      <c r="B175" s="1" t="s">
        <v>9</v>
      </c>
      <c r="C175" s="20">
        <v>6860</v>
      </c>
      <c r="AI175" t="str">
        <f t="shared" si="31"/>
        <v>Obese 4LR</v>
      </c>
    </row>
    <row r="176" spans="1:56" x14ac:dyDescent="0.2">
      <c r="A176" t="s">
        <v>31</v>
      </c>
      <c r="B176" s="1" t="s">
        <v>10</v>
      </c>
      <c r="C176" s="20">
        <v>3220</v>
      </c>
      <c r="AI176" t="str">
        <f t="shared" si="31"/>
        <v>Obese 4LR</v>
      </c>
    </row>
    <row r="177" spans="1:56" x14ac:dyDescent="0.2">
      <c r="A177" t="s">
        <v>31</v>
      </c>
      <c r="B177" s="1" t="s">
        <v>11</v>
      </c>
      <c r="C177" s="20">
        <v>634</v>
      </c>
      <c r="AI177" t="str">
        <f t="shared" si="31"/>
        <v>Obese 4LR</v>
      </c>
    </row>
    <row r="178" spans="1:56" x14ac:dyDescent="0.2">
      <c r="A178" t="s">
        <v>31</v>
      </c>
      <c r="B178" s="1" t="s">
        <v>12</v>
      </c>
      <c r="C178" s="20">
        <v>0</v>
      </c>
      <c r="AI178" t="str">
        <f t="shared" si="31"/>
        <v>Obese 4LR</v>
      </c>
    </row>
    <row r="179" spans="1:56" x14ac:dyDescent="0.2">
      <c r="A179" t="s">
        <v>31</v>
      </c>
      <c r="B179" s="1" t="s">
        <v>13</v>
      </c>
      <c r="C179" s="20">
        <v>2890</v>
      </c>
      <c r="AI179" t="str">
        <f t="shared" si="31"/>
        <v>Obese 4LR</v>
      </c>
    </row>
    <row r="180" spans="1:56" x14ac:dyDescent="0.2">
      <c r="A180" t="s">
        <v>31</v>
      </c>
      <c r="B180" s="1" t="s">
        <v>14</v>
      </c>
      <c r="C180" s="20">
        <v>858</v>
      </c>
      <c r="AI180" t="str">
        <f t="shared" si="31"/>
        <v>Obese 4LR</v>
      </c>
    </row>
    <row r="181" spans="1:56" x14ac:dyDescent="0.2">
      <c r="A181" t="s">
        <v>31</v>
      </c>
      <c r="B181" s="1" t="s">
        <v>15</v>
      </c>
      <c r="C181" s="20">
        <v>337</v>
      </c>
      <c r="AI181" t="str">
        <f t="shared" si="31"/>
        <v>Obese 4LR</v>
      </c>
    </row>
    <row r="182" spans="1:56" x14ac:dyDescent="0.2">
      <c r="A182" t="s">
        <v>31</v>
      </c>
      <c r="B182" s="1" t="s">
        <v>16</v>
      </c>
      <c r="C182" s="20">
        <v>0</v>
      </c>
      <c r="AI182" t="str">
        <f t="shared" si="31"/>
        <v>Obese 4LR</v>
      </c>
    </row>
    <row r="183" spans="1:56" x14ac:dyDescent="0.2">
      <c r="A183" t="s">
        <v>31</v>
      </c>
      <c r="B183" s="1" t="s">
        <v>17</v>
      </c>
      <c r="C183" s="20">
        <v>0</v>
      </c>
      <c r="AI183" t="str">
        <f t="shared" si="31"/>
        <v>Obese 4LR</v>
      </c>
    </row>
    <row r="184" spans="1:56" x14ac:dyDescent="0.2">
      <c r="A184" t="s">
        <v>32</v>
      </c>
      <c r="B184" s="1" t="s">
        <v>3</v>
      </c>
      <c r="C184" s="20">
        <v>165000</v>
      </c>
      <c r="D184" s="4">
        <f>C184/$C184*100</f>
        <v>100</v>
      </c>
      <c r="E184" s="4">
        <f>C185/$C184*100</f>
        <v>47.393939393939391</v>
      </c>
      <c r="F184" s="4">
        <f>C187/$C184*100</f>
        <v>12.969696969696971</v>
      </c>
      <c r="G184" s="4">
        <f>C190/$C184*100</f>
        <v>3.1636363636363636</v>
      </c>
      <c r="H184" s="4">
        <f>C194/$C184*100</f>
        <v>1.2121212121212122</v>
      </c>
      <c r="T184" s="1" cm="1">
        <f t="array" ref="T184:X184">MMULT(D184:H184,Q9_red_T)</f>
        <v>1</v>
      </c>
      <c r="U184" s="1">
        <v>1.6047110783952712E-3</v>
      </c>
      <c r="V184" s="1">
        <v>2.0436984707174338E-2</v>
      </c>
      <c r="W184" s="1">
        <v>3.995387363470243E-3</v>
      </c>
      <c r="X184" s="1">
        <v>6.8085247610147961E-3</v>
      </c>
      <c r="AI184" t="str">
        <f t="shared" si="31"/>
        <v>Obese 4RR</v>
      </c>
      <c r="AJ184" s="6">
        <f t="shared" ref="AJ184:AN184" si="33">T184/SUM($T184:$AH184)*100</f>
        <v>96.819891796169117</v>
      </c>
      <c r="AK184" s="12">
        <f t="shared" si="33"/>
        <v>0.15536795297434403</v>
      </c>
      <c r="AL184" s="6">
        <f t="shared" si="33"/>
        <v>1.9787066479885824</v>
      </c>
      <c r="AM184" s="12">
        <f t="shared" si="33"/>
        <v>0.38683297221497037</v>
      </c>
      <c r="AN184" s="6">
        <f t="shared" si="33"/>
        <v>0.65920063065299084</v>
      </c>
      <c r="AO184" s="12"/>
      <c r="AP184" s="12"/>
      <c r="AQ184" s="6"/>
      <c r="AR184" s="6"/>
      <c r="AS184" s="6"/>
      <c r="AT184" s="12"/>
      <c r="AU184" s="6"/>
      <c r="AV184" s="17"/>
      <c r="AW184" s="6"/>
      <c r="AX184" s="6"/>
      <c r="AY184" s="57"/>
      <c r="AZ184" s="57"/>
      <c r="BA184" s="57"/>
      <c r="BB184" s="57"/>
      <c r="BC184" s="57"/>
      <c r="BD184" s="6"/>
    </row>
    <row r="185" spans="1:56" x14ac:dyDescent="0.2">
      <c r="A185" t="s">
        <v>32</v>
      </c>
      <c r="B185" s="1" t="s">
        <v>4</v>
      </c>
      <c r="C185" s="20">
        <v>78200</v>
      </c>
      <c r="AI185" t="str">
        <f t="shared" si="31"/>
        <v>Obese 4RR</v>
      </c>
    </row>
    <row r="186" spans="1:56" x14ac:dyDescent="0.2">
      <c r="A186" t="s">
        <v>32</v>
      </c>
      <c r="B186" s="1" t="s">
        <v>5</v>
      </c>
      <c r="C186" s="20">
        <v>17800</v>
      </c>
      <c r="AI186" t="str">
        <f t="shared" si="31"/>
        <v>Obese 4RR</v>
      </c>
    </row>
    <row r="187" spans="1:56" x14ac:dyDescent="0.2">
      <c r="A187" t="s">
        <v>32</v>
      </c>
      <c r="B187" s="1" t="s">
        <v>6</v>
      </c>
      <c r="C187" s="20">
        <v>21400</v>
      </c>
      <c r="AI187" t="str">
        <f t="shared" si="31"/>
        <v>Obese 4RR</v>
      </c>
    </row>
    <row r="188" spans="1:56" x14ac:dyDescent="0.2">
      <c r="A188" t="s">
        <v>32</v>
      </c>
      <c r="B188" s="1" t="s">
        <v>7</v>
      </c>
      <c r="C188" s="20">
        <v>10100</v>
      </c>
      <c r="AI188" t="str">
        <f t="shared" si="31"/>
        <v>Obese 4RR</v>
      </c>
    </row>
    <row r="189" spans="1:56" x14ac:dyDescent="0.2">
      <c r="A189" t="s">
        <v>32</v>
      </c>
      <c r="B189" s="1" t="s">
        <v>8</v>
      </c>
      <c r="C189" s="20">
        <v>2710</v>
      </c>
      <c r="AI189" t="str">
        <f t="shared" si="31"/>
        <v>Obese 4RR</v>
      </c>
    </row>
    <row r="190" spans="1:56" x14ac:dyDescent="0.2">
      <c r="A190" t="s">
        <v>32</v>
      </c>
      <c r="B190" s="1" t="s">
        <v>9</v>
      </c>
      <c r="C190" s="20">
        <v>5220</v>
      </c>
      <c r="AI190" t="str">
        <f t="shared" si="31"/>
        <v>Obese 4RR</v>
      </c>
    </row>
    <row r="191" spans="1:56" x14ac:dyDescent="0.2">
      <c r="A191" t="s">
        <v>32</v>
      </c>
      <c r="B191" s="1" t="s">
        <v>10</v>
      </c>
      <c r="C191" s="20">
        <v>1540</v>
      </c>
      <c r="AI191" t="str">
        <f t="shared" si="31"/>
        <v>Obese 4RR</v>
      </c>
    </row>
    <row r="192" spans="1:56" x14ac:dyDescent="0.2">
      <c r="A192" t="s">
        <v>32</v>
      </c>
      <c r="B192" s="1" t="s">
        <v>11</v>
      </c>
      <c r="C192" s="20">
        <v>0</v>
      </c>
      <c r="AI192" t="str">
        <f t="shared" si="31"/>
        <v>Obese 4RR</v>
      </c>
    </row>
    <row r="193" spans="1:56" x14ac:dyDescent="0.2">
      <c r="A193" t="s">
        <v>32</v>
      </c>
      <c r="B193" s="1" t="s">
        <v>12</v>
      </c>
      <c r="C193" s="20">
        <v>0</v>
      </c>
      <c r="AI193" t="str">
        <f t="shared" si="31"/>
        <v>Obese 4RR</v>
      </c>
    </row>
    <row r="194" spans="1:56" x14ac:dyDescent="0.2">
      <c r="A194" t="s">
        <v>32</v>
      </c>
      <c r="B194" s="1" t="s">
        <v>13</v>
      </c>
      <c r="C194" s="20">
        <v>2000</v>
      </c>
      <c r="AI194" t="str">
        <f t="shared" si="31"/>
        <v>Obese 4RR</v>
      </c>
    </row>
    <row r="195" spans="1:56" x14ac:dyDescent="0.2">
      <c r="A195" t="s">
        <v>32</v>
      </c>
      <c r="B195" s="1" t="s">
        <v>14</v>
      </c>
      <c r="C195" s="20">
        <v>563</v>
      </c>
      <c r="AI195" t="str">
        <f t="shared" si="31"/>
        <v>Obese 4RR</v>
      </c>
    </row>
    <row r="196" spans="1:56" x14ac:dyDescent="0.2">
      <c r="A196" t="s">
        <v>32</v>
      </c>
      <c r="B196" s="1" t="s">
        <v>15</v>
      </c>
      <c r="C196" s="20">
        <v>0</v>
      </c>
      <c r="AI196" t="str">
        <f t="shared" si="31"/>
        <v>Obese 4RR</v>
      </c>
    </row>
    <row r="197" spans="1:56" x14ac:dyDescent="0.2">
      <c r="A197" t="s">
        <v>32</v>
      </c>
      <c r="B197" s="1" t="s">
        <v>16</v>
      </c>
      <c r="C197" s="20">
        <v>0</v>
      </c>
      <c r="AI197" t="str">
        <f t="shared" si="31"/>
        <v>Obese 4RR</v>
      </c>
    </row>
    <row r="198" spans="1:56" x14ac:dyDescent="0.2">
      <c r="A198" t="s">
        <v>32</v>
      </c>
      <c r="B198" s="1" t="s">
        <v>17</v>
      </c>
      <c r="C198" s="20">
        <v>0</v>
      </c>
      <c r="AI198" t="str">
        <f t="shared" si="31"/>
        <v>Obese 4RR</v>
      </c>
    </row>
    <row r="199" spans="1:56" x14ac:dyDescent="0.2">
      <c r="A199" t="s">
        <v>33</v>
      </c>
      <c r="B199" s="1" t="s">
        <v>3</v>
      </c>
      <c r="C199" s="20">
        <v>151000</v>
      </c>
      <c r="D199" s="4">
        <f>C199/$C199*100</f>
        <v>100</v>
      </c>
      <c r="E199" s="4">
        <f>C200/$C199*100</f>
        <v>46.026490066225165</v>
      </c>
      <c r="F199" s="4">
        <f>C202/$C199*100</f>
        <v>13.377483443708609</v>
      </c>
      <c r="G199" s="4">
        <f>C205/$C199*100</f>
        <v>3.1456953642384109</v>
      </c>
      <c r="H199" s="4">
        <f>C209/$C199*100</f>
        <v>1.5827814569536425</v>
      </c>
      <c r="T199" s="1" cm="1">
        <f t="array" ref="T199:X199">MMULT(D199:H199,Q9_red_T)</f>
        <v>1</v>
      </c>
      <c r="U199" s="1">
        <v>-1.2069782198746992E-2</v>
      </c>
      <c r="V199" s="1">
        <v>3.0973786892634608E-2</v>
      </c>
      <c r="W199" s="1">
        <v>3.2279045258268302E-4</v>
      </c>
      <c r="X199" s="1">
        <v>1.1350151952062331E-2</v>
      </c>
      <c r="AI199" t="str">
        <f t="shared" si="31"/>
        <v>Obese 4LL</v>
      </c>
      <c r="AJ199" s="6">
        <f t="shared" ref="AJ199:AN199" si="34">T199/SUM($T199:$AH199)*100</f>
        <v>97.03302628837001</v>
      </c>
      <c r="AK199" s="12">
        <f t="shared" si="34"/>
        <v>-1.1711674933859173</v>
      </c>
      <c r="AL199" s="6">
        <f t="shared" si="34"/>
        <v>3.0054802778033842</v>
      </c>
      <c r="AM199" s="12">
        <f t="shared" si="34"/>
        <v>3.1321334471090333E-2</v>
      </c>
      <c r="AN199" s="6">
        <f t="shared" si="34"/>
        <v>1.1013395927414582</v>
      </c>
      <c r="AO199" s="12"/>
      <c r="AP199" s="12"/>
      <c r="AQ199" s="6"/>
      <c r="AR199" s="6"/>
      <c r="AS199" s="6"/>
      <c r="AT199" s="12"/>
      <c r="AU199" s="6"/>
      <c r="AV199" s="17"/>
      <c r="AW199" s="6"/>
      <c r="AX199" s="6"/>
      <c r="AY199" s="57"/>
      <c r="AZ199" s="57"/>
      <c r="BA199" s="57"/>
      <c r="BB199" s="57"/>
      <c r="BC199" s="57"/>
      <c r="BD199" s="6"/>
    </row>
    <row r="200" spans="1:56" x14ac:dyDescent="0.2">
      <c r="A200" t="s">
        <v>33</v>
      </c>
      <c r="B200" s="1" t="s">
        <v>4</v>
      </c>
      <c r="C200" s="20">
        <v>69500</v>
      </c>
      <c r="AI200"/>
    </row>
    <row r="201" spans="1:56" x14ac:dyDescent="0.2">
      <c r="A201" t="s">
        <v>33</v>
      </c>
      <c r="B201" s="1" t="s">
        <v>5</v>
      </c>
      <c r="C201" s="20">
        <v>15100</v>
      </c>
      <c r="S201" s="4"/>
      <c r="AG201" s="5"/>
      <c r="AI201"/>
      <c r="AK201" s="13"/>
      <c r="AL201" s="4"/>
      <c r="AM201" s="13"/>
      <c r="AN201" s="4"/>
      <c r="AO201" s="13"/>
      <c r="AP201" s="13"/>
      <c r="AQ201" s="4"/>
      <c r="AR201" s="4"/>
      <c r="AS201" s="4"/>
      <c r="AT201" s="13"/>
      <c r="AU201" s="4"/>
      <c r="AV201" s="18"/>
    </row>
    <row r="202" spans="1:56" x14ac:dyDescent="0.2">
      <c r="A202" t="s">
        <v>33</v>
      </c>
      <c r="B202" s="1" t="s">
        <v>6</v>
      </c>
      <c r="C202" s="20">
        <v>20200</v>
      </c>
      <c r="S202" s="4"/>
      <c r="AH202" s="5"/>
      <c r="AI202"/>
      <c r="AJ202" s="5"/>
      <c r="AK202" s="14"/>
      <c r="AL202" s="5"/>
      <c r="AM202" s="14"/>
      <c r="AN202" s="5"/>
      <c r="AO202" s="14"/>
      <c r="AP202" s="14"/>
      <c r="AQ202" s="5"/>
      <c r="AR202" s="5"/>
      <c r="AS202" s="5"/>
      <c r="AT202" s="14"/>
      <c r="AU202" s="5"/>
      <c r="AV202" s="19"/>
    </row>
    <row r="203" spans="1:56" x14ac:dyDescent="0.2">
      <c r="A203" t="s">
        <v>33</v>
      </c>
      <c r="B203" s="1" t="s">
        <v>7</v>
      </c>
      <c r="C203" s="20">
        <v>8260</v>
      </c>
      <c r="S203" s="4"/>
      <c r="AH203" s="5"/>
      <c r="AI203"/>
      <c r="AJ203" s="5"/>
      <c r="AK203" s="14"/>
      <c r="AL203" s="5"/>
      <c r="AM203" s="14"/>
      <c r="AN203" s="5"/>
      <c r="AO203" s="14"/>
      <c r="AP203" s="14"/>
      <c r="AQ203" s="5"/>
      <c r="AR203" s="5"/>
      <c r="AS203" s="5"/>
      <c r="AT203" s="14"/>
      <c r="AU203" s="5"/>
      <c r="AV203" s="19"/>
    </row>
    <row r="204" spans="1:56" x14ac:dyDescent="0.2">
      <c r="A204" t="s">
        <v>33</v>
      </c>
      <c r="B204" s="1" t="s">
        <v>8</v>
      </c>
      <c r="C204" s="20">
        <v>2090</v>
      </c>
      <c r="S204" s="4"/>
      <c r="AI204"/>
    </row>
    <row r="205" spans="1:56" x14ac:dyDescent="0.2">
      <c r="A205" t="s">
        <v>33</v>
      </c>
      <c r="B205" s="1" t="s">
        <v>9</v>
      </c>
      <c r="C205" s="20">
        <v>4750</v>
      </c>
      <c r="S205" s="4"/>
      <c r="AI205"/>
    </row>
    <row r="206" spans="1:56" x14ac:dyDescent="0.2">
      <c r="A206" t="s">
        <v>33</v>
      </c>
      <c r="B206" s="1" t="s">
        <v>10</v>
      </c>
      <c r="C206" s="20">
        <v>1850</v>
      </c>
      <c r="S206" s="4"/>
      <c r="AI206"/>
    </row>
    <row r="207" spans="1:56" x14ac:dyDescent="0.2">
      <c r="A207" t="s">
        <v>33</v>
      </c>
      <c r="B207" s="1" t="s">
        <v>11</v>
      </c>
      <c r="C207" s="20">
        <v>388</v>
      </c>
      <c r="G207" s="1"/>
      <c r="S207" s="4"/>
      <c r="AI207"/>
    </row>
    <row r="208" spans="1:56" x14ac:dyDescent="0.2">
      <c r="A208" t="s">
        <v>33</v>
      </c>
      <c r="B208" s="1" t="s">
        <v>12</v>
      </c>
      <c r="C208" s="20">
        <v>0</v>
      </c>
      <c r="G208" s="1"/>
      <c r="H208" s="1"/>
      <c r="S208" s="4"/>
      <c r="AI208"/>
    </row>
    <row r="209" spans="1:35" x14ac:dyDescent="0.2">
      <c r="A209" t="s">
        <v>33</v>
      </c>
      <c r="B209" s="1" t="s">
        <v>13</v>
      </c>
      <c r="C209" s="20">
        <v>2390</v>
      </c>
      <c r="G209" s="1"/>
      <c r="H209" s="1"/>
      <c r="I209" s="1"/>
      <c r="S209" s="4"/>
      <c r="AI209"/>
    </row>
    <row r="210" spans="1:35" x14ac:dyDescent="0.2">
      <c r="A210" t="s">
        <v>33</v>
      </c>
      <c r="B210" s="1" t="s">
        <v>14</v>
      </c>
      <c r="C210" s="20">
        <v>564</v>
      </c>
      <c r="G210" s="1"/>
      <c r="H210" s="1"/>
      <c r="I210" s="1"/>
      <c r="J210" s="1"/>
      <c r="S210" s="4"/>
      <c r="AI210"/>
    </row>
    <row r="211" spans="1:35" x14ac:dyDescent="0.2">
      <c r="A211" t="s">
        <v>33</v>
      </c>
      <c r="B211" s="1" t="s">
        <v>15</v>
      </c>
      <c r="C211" s="20">
        <v>0</v>
      </c>
      <c r="G211" s="1"/>
      <c r="H211" s="1"/>
      <c r="I211" s="1"/>
      <c r="J211" s="1"/>
      <c r="K211" s="1"/>
      <c r="S211" s="4"/>
      <c r="AI211"/>
    </row>
    <row r="212" spans="1:35" x14ac:dyDescent="0.2">
      <c r="A212" t="s">
        <v>33</v>
      </c>
      <c r="B212" s="1" t="s">
        <v>16</v>
      </c>
      <c r="C212" s="20">
        <v>0</v>
      </c>
      <c r="G212" s="1"/>
      <c r="H212" s="1"/>
      <c r="I212" s="1"/>
      <c r="J212" s="1"/>
      <c r="K212" s="1"/>
      <c r="L212" s="1"/>
      <c r="S212" s="4"/>
      <c r="AI212"/>
    </row>
    <row r="213" spans="1:35" x14ac:dyDescent="0.2">
      <c r="A213" t="s">
        <v>33</v>
      </c>
      <c r="B213" s="1" t="s">
        <v>17</v>
      </c>
      <c r="C213" s="20">
        <v>0</v>
      </c>
      <c r="G213" s="1"/>
      <c r="H213" s="1"/>
      <c r="I213" s="1"/>
      <c r="J213" s="1"/>
      <c r="K213" s="1"/>
      <c r="L213" s="1"/>
      <c r="M213" s="1"/>
      <c r="S213" s="4"/>
      <c r="AI213"/>
    </row>
    <row r="214" spans="1:35" x14ac:dyDescent="0.2">
      <c r="G214" s="1"/>
      <c r="H214" s="1"/>
      <c r="I214" s="1"/>
      <c r="J214" s="1"/>
      <c r="K214" s="1"/>
      <c r="L214" s="1"/>
      <c r="M214" s="1"/>
      <c r="N214" s="1"/>
      <c r="S214" s="4"/>
      <c r="T214" s="1" t="e" cm="1">
        <f t="array" ref="T214">MMULT(D214:H214,Q9_red_T)</f>
        <v>#VALUE!</v>
      </c>
      <c r="AI214"/>
    </row>
    <row r="215" spans="1:35" x14ac:dyDescent="0.2">
      <c r="G215" s="1"/>
      <c r="H215" s="1"/>
      <c r="I215" s="1"/>
      <c r="J215" s="1"/>
      <c r="K215" s="1"/>
      <c r="L215" s="1"/>
      <c r="M215" s="1"/>
      <c r="N215" s="1"/>
      <c r="O215" s="1"/>
      <c r="S215" s="4"/>
      <c r="AI215"/>
    </row>
    <row r="216" spans="1:35" x14ac:dyDescent="0.2">
      <c r="A216" s="1" t="s">
        <v>18</v>
      </c>
      <c r="B216" s="1">
        <v>100</v>
      </c>
      <c r="C216" s="4">
        <f>AVERAGE(E4,E19)</f>
        <v>47.233468286099864</v>
      </c>
      <c r="D216" s="4">
        <f t="shared" ref="D216:F216" si="35">AVERAGE(F4,F19)</f>
        <v>10.850202429149798</v>
      </c>
      <c r="E216" s="4">
        <f t="shared" si="35"/>
        <v>1.7813765182186234</v>
      </c>
      <c r="F216" s="4">
        <f t="shared" si="35"/>
        <v>0.11794871794871796</v>
      </c>
      <c r="S216" s="4"/>
      <c r="AI216"/>
    </row>
    <row r="217" spans="1:35" x14ac:dyDescent="0.2">
      <c r="B217" s="1">
        <v>0</v>
      </c>
      <c r="C217" s="4">
        <f>B216</f>
        <v>100</v>
      </c>
      <c r="D217" s="4">
        <f t="shared" ref="D217:F217" si="36">C216</f>
        <v>47.233468286099864</v>
      </c>
      <c r="E217" s="4">
        <f>D216</f>
        <v>10.850202429149798</v>
      </c>
      <c r="F217" s="4">
        <f t="shared" si="36"/>
        <v>1.7813765182186234</v>
      </c>
      <c r="S217" s="4"/>
      <c r="AI217"/>
    </row>
    <row r="218" spans="1:35" x14ac:dyDescent="0.2">
      <c r="B218" s="1">
        <v>0</v>
      </c>
      <c r="C218" s="1">
        <v>0</v>
      </c>
      <c r="D218" s="4">
        <f>B216</f>
        <v>100</v>
      </c>
      <c r="E218" s="4">
        <f>C216</f>
        <v>47.233468286099864</v>
      </c>
      <c r="F218" s="4">
        <f>D216</f>
        <v>10.850202429149798</v>
      </c>
      <c r="S218" s="4"/>
    </row>
    <row r="219" spans="1:35" x14ac:dyDescent="0.2">
      <c r="B219" s="1">
        <v>0</v>
      </c>
      <c r="C219" s="1">
        <v>0</v>
      </c>
      <c r="D219" s="1">
        <v>0</v>
      </c>
      <c r="E219" s="4">
        <f>B216</f>
        <v>100</v>
      </c>
      <c r="F219" s="4">
        <f>C216</f>
        <v>47.233468286099864</v>
      </c>
      <c r="S219" s="4"/>
    </row>
    <row r="220" spans="1:35" x14ac:dyDescent="0.2">
      <c r="B220" s="1">
        <v>0</v>
      </c>
      <c r="C220" s="1">
        <v>0</v>
      </c>
      <c r="D220" s="1">
        <v>0</v>
      </c>
      <c r="E220" s="1">
        <v>0</v>
      </c>
      <c r="F220" s="4">
        <f>B216</f>
        <v>100</v>
      </c>
      <c r="S220" s="4"/>
    </row>
    <row r="221" spans="1:35" x14ac:dyDescent="0.2">
      <c r="D221" s="1"/>
      <c r="E221" s="1"/>
      <c r="F221" s="1"/>
      <c r="S221" s="4"/>
    </row>
    <row r="222" spans="1:35" x14ac:dyDescent="0.2">
      <c r="D222" s="1"/>
      <c r="E222" s="1"/>
      <c r="F222" s="1"/>
      <c r="S222" s="4"/>
    </row>
    <row r="223" spans="1:35" x14ac:dyDescent="0.2">
      <c r="D223" s="1"/>
      <c r="E223" s="1"/>
      <c r="F223" s="1"/>
      <c r="S223" s="4"/>
    </row>
    <row r="224" spans="1:35" x14ac:dyDescent="0.2">
      <c r="D224" s="1"/>
      <c r="E224" s="1"/>
      <c r="F224" s="1"/>
      <c r="S224" s="4"/>
    </row>
    <row r="225" spans="1:20" x14ac:dyDescent="0.2">
      <c r="D225" s="1"/>
      <c r="E225" s="1"/>
      <c r="F225" s="1"/>
      <c r="S225" s="4"/>
    </row>
    <row r="226" spans="1:20" x14ac:dyDescent="0.2">
      <c r="D226" s="1"/>
      <c r="E226" s="1"/>
      <c r="F226" s="1"/>
      <c r="S226" s="4"/>
    </row>
    <row r="227" spans="1:20" x14ac:dyDescent="0.2">
      <c r="D227" s="1"/>
      <c r="E227" s="1"/>
      <c r="F227" s="1"/>
      <c r="S227" s="4"/>
    </row>
    <row r="228" spans="1:20" x14ac:dyDescent="0.2">
      <c r="D228" s="1"/>
      <c r="E228" s="1"/>
      <c r="F228" s="1"/>
      <c r="S228" s="4"/>
    </row>
    <row r="229" spans="1:20" x14ac:dyDescent="0.2">
      <c r="D229" s="1"/>
      <c r="E229" s="1"/>
      <c r="F229" s="1"/>
      <c r="S229" s="4"/>
      <c r="T229" s="1" t="e" cm="1">
        <f t="array" ref="T229">MMULT(G229:H229,Q9_red_T)</f>
        <v>#VALUE!</v>
      </c>
    </row>
    <row r="230" spans="1:20" x14ac:dyDescent="0.2">
      <c r="D230" s="1"/>
      <c r="E230" s="1"/>
      <c r="F230" s="1"/>
      <c r="S230" s="4"/>
    </row>
    <row r="231" spans="1:20" x14ac:dyDescent="0.2">
      <c r="C231" s="4"/>
      <c r="S231" s="4"/>
    </row>
    <row r="232" spans="1:20" x14ac:dyDescent="0.2">
      <c r="C232" s="4"/>
      <c r="S232" s="4"/>
    </row>
    <row r="233" spans="1:20" x14ac:dyDescent="0.2">
      <c r="A233" s="1" t="s">
        <v>19</v>
      </c>
      <c r="B233" s="1" cm="1">
        <f t="array" ref="B233:F237">MINVERSE(B216:F220)</f>
        <v>0.01</v>
      </c>
      <c r="C233" s="4">
        <v>-4.7233468286099868E-3</v>
      </c>
      <c r="D233" s="4">
        <v>1.145980283419022E-3</v>
      </c>
      <c r="E233" s="4">
        <v>-2.0693119322053269E-4</v>
      </c>
      <c r="F233" s="4">
        <v>4.5745318458770445E-5</v>
      </c>
    </row>
    <row r="234" spans="1:20" x14ac:dyDescent="0.2">
      <c r="B234" s="1">
        <v>0</v>
      </c>
      <c r="C234" s="4">
        <v>0.01</v>
      </c>
      <c r="D234" s="4">
        <v>-4.7233468286099868E-3</v>
      </c>
      <c r="E234" s="4">
        <v>1.145980283419022E-3</v>
      </c>
      <c r="F234" s="4">
        <v>-2.0693119322053269E-4</v>
      </c>
    </row>
    <row r="235" spans="1:20" x14ac:dyDescent="0.2">
      <c r="B235" s="1">
        <v>0</v>
      </c>
      <c r="C235" s="4">
        <v>0</v>
      </c>
      <c r="D235" s="4">
        <v>0.01</v>
      </c>
      <c r="E235" s="4">
        <v>-4.7233468286099868E-3</v>
      </c>
      <c r="F235" s="4">
        <v>1.145980283419022E-3</v>
      </c>
    </row>
    <row r="236" spans="1:20" x14ac:dyDescent="0.2">
      <c r="B236" s="1">
        <v>0</v>
      </c>
      <c r="C236" s="4">
        <v>0</v>
      </c>
      <c r="D236" s="4">
        <v>0</v>
      </c>
      <c r="E236" s="4">
        <v>0.01</v>
      </c>
      <c r="F236" s="4">
        <v>-4.7233468286099868E-3</v>
      </c>
    </row>
    <row r="237" spans="1:20" x14ac:dyDescent="0.2">
      <c r="B237" s="1">
        <v>0</v>
      </c>
      <c r="C237" s="4">
        <v>0</v>
      </c>
      <c r="D237" s="4">
        <v>0</v>
      </c>
      <c r="E237" s="4">
        <v>0</v>
      </c>
      <c r="F237" s="4">
        <v>0.01</v>
      </c>
    </row>
    <row r="238" spans="1:20" x14ac:dyDescent="0.2">
      <c r="A238" s="62"/>
      <c r="B238" s="51"/>
      <c r="C238" s="51" t="s">
        <v>88</v>
      </c>
      <c r="D238" s="40"/>
      <c r="E238" s="40"/>
      <c r="F238" s="63" t="s">
        <v>89</v>
      </c>
    </row>
    <row r="239" spans="1:20" x14ac:dyDescent="0.2">
      <c r="A239" s="64" t="str">
        <f t="shared" ref="A239:B239" si="37">A19</f>
        <v>control 2</v>
      </c>
      <c r="B239" s="65" t="str">
        <f t="shared" si="37"/>
        <v>M0</v>
      </c>
      <c r="C239" s="65">
        <f>C19</f>
        <v>741000</v>
      </c>
      <c r="D239" s="40" t="str">
        <f t="shared" ref="D239:E239" si="38">A109</f>
        <v>Lean 2LL</v>
      </c>
      <c r="E239" s="40" t="str">
        <f t="shared" si="38"/>
        <v>M0</v>
      </c>
      <c r="F239" s="66">
        <f>C109</f>
        <v>684000</v>
      </c>
    </row>
    <row r="240" spans="1:20" x14ac:dyDescent="0.2">
      <c r="A240" s="64" t="str">
        <f t="shared" ref="A240:B240" si="39">A34</f>
        <v>Lean 1N</v>
      </c>
      <c r="B240" s="65" t="str">
        <f t="shared" si="39"/>
        <v>M0</v>
      </c>
      <c r="C240" s="65">
        <f>C34</f>
        <v>623000</v>
      </c>
      <c r="D240" s="40" t="str">
        <f t="shared" ref="D240:E240" si="40">A124</f>
        <v>Obese 3L</v>
      </c>
      <c r="E240" s="40" t="str">
        <f t="shared" si="40"/>
        <v>M0</v>
      </c>
      <c r="F240" s="66">
        <f>C124</f>
        <v>203000</v>
      </c>
    </row>
    <row r="241" spans="1:6" x14ac:dyDescent="0.2">
      <c r="A241" s="64" t="str">
        <f t="shared" ref="A241:B241" si="41">A49</f>
        <v>Lean 1L</v>
      </c>
      <c r="B241" s="65" t="str">
        <f t="shared" si="41"/>
        <v>M0</v>
      </c>
      <c r="C241" s="65">
        <f>C49</f>
        <v>592000</v>
      </c>
      <c r="D241" s="40" t="str">
        <f t="shared" ref="D241:E241" si="42">A139</f>
        <v>Obese 3R</v>
      </c>
      <c r="E241" s="40" t="str">
        <f t="shared" si="42"/>
        <v>M0</v>
      </c>
      <c r="F241" s="66">
        <f>C139</f>
        <v>323000</v>
      </c>
    </row>
    <row r="242" spans="1:6" x14ac:dyDescent="0.2">
      <c r="A242" s="64" t="str">
        <f t="shared" ref="A242:B242" si="43">A64</f>
        <v>Lean 1R</v>
      </c>
      <c r="B242" s="65" t="str">
        <f t="shared" si="43"/>
        <v>M0</v>
      </c>
      <c r="C242" s="65">
        <f>C64</f>
        <v>374000</v>
      </c>
      <c r="D242" s="40" t="str">
        <f t="shared" ref="D242:E242" si="44">A154</f>
        <v>Obese 3N</v>
      </c>
      <c r="E242" s="40" t="str">
        <f t="shared" si="44"/>
        <v>M0</v>
      </c>
      <c r="F242" s="66">
        <f>C154</f>
        <v>145000</v>
      </c>
    </row>
    <row r="243" spans="1:6" x14ac:dyDescent="0.2">
      <c r="A243" s="64" t="str">
        <f t="shared" ref="A243:B243" si="45">A79</f>
        <v>Lean 2LR</v>
      </c>
      <c r="B243" s="65" t="str">
        <f t="shared" si="45"/>
        <v>M0</v>
      </c>
      <c r="C243" s="65">
        <f>C79</f>
        <v>494000</v>
      </c>
      <c r="D243" s="40" t="str">
        <f t="shared" ref="D243:E243" si="46">A169</f>
        <v>Obese 4LR</v>
      </c>
      <c r="E243" s="40" t="str">
        <f t="shared" si="46"/>
        <v>M0</v>
      </c>
      <c r="F243" s="66">
        <f>C169</f>
        <v>176000</v>
      </c>
    </row>
    <row r="244" spans="1:6" x14ac:dyDescent="0.2">
      <c r="A244" s="64" t="str">
        <f t="shared" ref="A244:B244" si="47">A94</f>
        <v>Lean 2RR</v>
      </c>
      <c r="B244" s="65" t="str">
        <f t="shared" si="47"/>
        <v>M0</v>
      </c>
      <c r="C244" s="65">
        <f>C94</f>
        <v>634000</v>
      </c>
      <c r="D244" s="40" t="str">
        <f t="shared" ref="D244:E244" si="48">A184</f>
        <v>Obese 4RR</v>
      </c>
      <c r="E244" s="40" t="str">
        <f t="shared" si="48"/>
        <v>M0</v>
      </c>
      <c r="F244" s="66">
        <f>C184</f>
        <v>165000</v>
      </c>
    </row>
    <row r="245" spans="1:6" x14ac:dyDescent="0.2">
      <c r="A245" s="62"/>
      <c r="B245" s="51"/>
      <c r="C245" s="51"/>
      <c r="D245" s="40"/>
      <c r="E245" s="40"/>
      <c r="F245" s="66"/>
    </row>
    <row r="246" spans="1:6" x14ac:dyDescent="0.2">
      <c r="A246" s="62"/>
      <c r="B246" s="51"/>
      <c r="C246" s="51"/>
      <c r="D246" s="40"/>
      <c r="E246" s="40"/>
      <c r="F246" s="63"/>
    </row>
    <row r="247" spans="1:6" x14ac:dyDescent="0.2">
      <c r="A247" s="62"/>
      <c r="B247" s="51"/>
      <c r="C247" s="51">
        <f>TTEST(C239:C244,F239:F244,2,2)</f>
        <v>1.4106059089178386E-2</v>
      </c>
      <c r="D247" s="40"/>
      <c r="E247" s="40"/>
      <c r="F247" s="63"/>
    </row>
    <row r="248" spans="1:6" ht="16" thickBot="1" x14ac:dyDescent="0.25">
      <c r="A248" s="67"/>
      <c r="B248" s="68"/>
      <c r="C248" s="68"/>
      <c r="D248" s="69"/>
      <c r="E248" s="69"/>
      <c r="F248" s="70"/>
    </row>
  </sheetData>
  <mergeCells count="4">
    <mergeCell ref="BN15:BS15"/>
    <mergeCell ref="BT15:BY15"/>
    <mergeCell ref="BZ15:CE15"/>
    <mergeCell ref="CF15:CK1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580E2-1A02-41C2-8EBB-632A1D7762BF}">
  <sheetPr>
    <tabColor theme="6" tint="-0.499984740745262"/>
  </sheetPr>
  <dimension ref="A1:CK248"/>
  <sheetViews>
    <sheetView topLeftCell="A33" zoomScale="80" zoomScaleNormal="100" workbookViewId="0">
      <selection activeCell="I49" sqref="I49:I54"/>
    </sheetView>
  </sheetViews>
  <sheetFormatPr baseColWidth="10" defaultColWidth="13.1640625" defaultRowHeight="15" x14ac:dyDescent="0.2"/>
  <cols>
    <col min="1" max="2" width="13.1640625" style="1"/>
    <col min="3" max="3" width="21.33203125" style="1" bestFit="1" customWidth="1"/>
    <col min="4" max="18" width="13.1640625" style="4"/>
    <col min="19" max="34" width="13.1640625" style="1"/>
    <col min="35" max="35" width="13.1640625" style="8"/>
    <col min="36" max="36" width="13.1640625" style="1"/>
    <col min="37" max="37" width="13.1640625" style="10"/>
    <col min="38" max="38" width="13.1640625" style="1"/>
    <col min="39" max="39" width="13.1640625" style="10"/>
    <col min="40" max="40" width="13.1640625" style="1"/>
    <col min="41" max="42" width="13.1640625" style="10"/>
    <col min="43" max="45" width="13.1640625" style="1"/>
    <col min="46" max="46" width="13.1640625" style="10"/>
    <col min="47" max="47" width="13.1640625" style="1"/>
    <col min="48" max="48" width="13.1640625" style="15"/>
    <col min="49" max="50" width="13.1640625" style="1"/>
    <col min="51" max="55" width="13.1640625" style="55"/>
    <col min="56" max="16384" width="13.1640625" style="1"/>
  </cols>
  <sheetData>
    <row r="1" spans="1:89" x14ac:dyDescent="0.2">
      <c r="N1" s="1"/>
      <c r="T1" s="4" t="s">
        <v>20</v>
      </c>
    </row>
    <row r="2" spans="1:89" x14ac:dyDescent="0.2">
      <c r="AJ2" s="1" t="s">
        <v>21</v>
      </c>
      <c r="BA2" s="52"/>
      <c r="BB2" s="52"/>
      <c r="BC2" s="52"/>
    </row>
    <row r="3" spans="1:89" ht="16" x14ac:dyDescent="0.2">
      <c r="A3" s="1" t="s">
        <v>0</v>
      </c>
      <c r="C3" s="1" t="s">
        <v>1</v>
      </c>
      <c r="D3" s="4" t="s">
        <v>3</v>
      </c>
      <c r="E3" s="3" t="str">
        <f>B6</f>
        <v>M1_H</v>
      </c>
      <c r="F3" s="3" t="str">
        <f>B9</f>
        <v>M2_HH</v>
      </c>
      <c r="G3" s="3" t="str">
        <f>B13</f>
        <v>M3_HHH</v>
      </c>
      <c r="H3" s="3" t="str">
        <f>B18</f>
        <v>M4_HHHH</v>
      </c>
      <c r="I3" s="3"/>
      <c r="K3" s="3"/>
      <c r="L3" s="3"/>
      <c r="M3" s="3"/>
      <c r="O3" s="3"/>
      <c r="P3" s="3"/>
      <c r="Q3" s="3"/>
      <c r="R3" s="3"/>
      <c r="T3" s="4" t="str">
        <f>D3</f>
        <v>M0</v>
      </c>
      <c r="U3" s="4" t="str">
        <f t="shared" ref="U3:X3" si="0">E3</f>
        <v>M1_H</v>
      </c>
      <c r="V3" s="4" t="str">
        <f t="shared" si="0"/>
        <v>M2_HH</v>
      </c>
      <c r="W3" s="4" t="str">
        <f t="shared" si="0"/>
        <v>M3_HHH</v>
      </c>
      <c r="X3" s="4" t="str">
        <f t="shared" si="0"/>
        <v>M4_HHHH</v>
      </c>
      <c r="Y3" s="3"/>
      <c r="Z3" s="3"/>
      <c r="AA3" s="3"/>
      <c r="AB3" s="3"/>
      <c r="AC3" s="3"/>
      <c r="AD3" s="3"/>
      <c r="AE3" s="3"/>
      <c r="AF3" s="3"/>
      <c r="AG3" s="3"/>
      <c r="AH3" s="3"/>
      <c r="AJ3" s="4" t="str">
        <f>D3</f>
        <v>M0</v>
      </c>
      <c r="AK3" s="4" t="str">
        <f t="shared" ref="AK3:AN3" si="1">E3</f>
        <v>M1_H</v>
      </c>
      <c r="AL3" s="4" t="str">
        <f t="shared" si="1"/>
        <v>M2_HH</v>
      </c>
      <c r="AM3" s="4" t="str">
        <f t="shared" si="1"/>
        <v>M3_HHH</v>
      </c>
      <c r="AN3" s="4" t="str">
        <f t="shared" si="1"/>
        <v>M4_HHHH</v>
      </c>
      <c r="AO3" s="11"/>
      <c r="AP3" s="11"/>
      <c r="AQ3" s="3"/>
      <c r="AR3" s="3"/>
      <c r="AS3" s="3"/>
      <c r="AT3" s="11"/>
      <c r="AU3" s="3"/>
      <c r="AV3" s="16"/>
      <c r="AW3" s="3"/>
      <c r="AX3" s="3"/>
      <c r="AY3" s="56"/>
      <c r="AZ3" s="56"/>
      <c r="BA3" s="56"/>
      <c r="BB3" s="56"/>
      <c r="BC3" s="56"/>
      <c r="BD3" s="3"/>
      <c r="BF3" s="11"/>
      <c r="BG3" s="11"/>
      <c r="BH3" s="11"/>
      <c r="BI3" s="11"/>
      <c r="BJ3" s="11"/>
      <c r="BK3" s="3"/>
      <c r="BL3" s="16"/>
      <c r="BM3" s="3"/>
      <c r="BN3" s="3"/>
    </row>
    <row r="4" spans="1:89" x14ac:dyDescent="0.2">
      <c r="A4" t="s">
        <v>37</v>
      </c>
      <c r="B4" s="1" t="s">
        <v>3</v>
      </c>
      <c r="C4" s="20">
        <v>502000</v>
      </c>
      <c r="T4" s="1" t="e" cm="1">
        <f t="array" ref="T4">MMULT(D4:H4,Q9_red_T)</f>
        <v>#VALUE!</v>
      </c>
      <c r="AI4" s="8" t="s">
        <v>2</v>
      </c>
      <c r="AJ4" s="6" t="e">
        <f t="shared" ref="AJ4:AN4" si="2">T4/SUM($T4:$AH4)*100</f>
        <v>#VALUE!</v>
      </c>
      <c r="AK4" s="12" t="e">
        <f>U4/SUM($T4:$AH4)*100</f>
        <v>#VALUE!</v>
      </c>
      <c r="AL4" s="6" t="e">
        <f t="shared" si="2"/>
        <v>#VALUE!</v>
      </c>
      <c r="AM4" s="12" t="e">
        <f t="shared" si="2"/>
        <v>#VALUE!</v>
      </c>
      <c r="AN4" s="6" t="e">
        <f t="shared" si="2"/>
        <v>#VALUE!</v>
      </c>
      <c r="AO4" s="12"/>
      <c r="AP4" s="12"/>
      <c r="AQ4" s="6"/>
      <c r="AR4" s="6"/>
      <c r="AS4" s="6"/>
      <c r="AT4" s="12"/>
      <c r="AU4" s="6"/>
      <c r="AV4" s="17"/>
      <c r="AW4" s="6"/>
      <c r="AX4" s="6"/>
      <c r="AY4" s="57"/>
      <c r="AZ4" s="57"/>
      <c r="BA4" s="57"/>
      <c r="BB4" s="57"/>
      <c r="BC4" s="57"/>
      <c r="BD4" s="6"/>
      <c r="BF4" s="4"/>
      <c r="BG4" s="4"/>
      <c r="BH4" s="4"/>
      <c r="BI4" s="4"/>
      <c r="BJ4" s="4"/>
      <c r="BK4" s="4"/>
      <c r="BL4" s="4"/>
      <c r="BM4" s="4"/>
      <c r="BN4" s="4"/>
    </row>
    <row r="5" spans="1:89" x14ac:dyDescent="0.2">
      <c r="A5" t="s">
        <v>37</v>
      </c>
      <c r="B5" s="1" t="s">
        <v>4</v>
      </c>
      <c r="C5" s="20">
        <v>242000</v>
      </c>
      <c r="BF5" s="4"/>
      <c r="BG5" s="4"/>
      <c r="BH5" s="4"/>
      <c r="BI5" s="4"/>
      <c r="BJ5" s="4"/>
      <c r="BK5" s="4"/>
      <c r="BL5" s="4"/>
      <c r="BM5" s="4"/>
      <c r="BN5" s="4"/>
    </row>
    <row r="6" spans="1:89" x14ac:dyDescent="0.2">
      <c r="A6" t="s">
        <v>37</v>
      </c>
      <c r="B6" s="1" t="s">
        <v>5</v>
      </c>
      <c r="C6" s="20">
        <v>56100</v>
      </c>
      <c r="D6" s="7"/>
    </row>
    <row r="7" spans="1:89" x14ac:dyDescent="0.2">
      <c r="A7" t="s">
        <v>37</v>
      </c>
      <c r="B7" s="1" t="s">
        <v>6</v>
      </c>
      <c r="C7" s="20">
        <v>58400</v>
      </c>
      <c r="D7" s="1"/>
      <c r="E7" s="1"/>
      <c r="F7" s="1"/>
      <c r="G7" s="1"/>
      <c r="H7" s="1"/>
      <c r="I7" s="1"/>
      <c r="K7" s="1"/>
      <c r="L7" s="1"/>
      <c r="M7" s="1"/>
      <c r="O7" s="1"/>
      <c r="P7" s="1"/>
      <c r="Q7" s="1"/>
      <c r="R7" s="1"/>
    </row>
    <row r="8" spans="1:89" x14ac:dyDescent="0.2">
      <c r="A8" t="s">
        <v>37</v>
      </c>
      <c r="B8" s="1" t="s">
        <v>7</v>
      </c>
      <c r="C8" s="20">
        <v>28900</v>
      </c>
    </row>
    <row r="9" spans="1:89" x14ac:dyDescent="0.2">
      <c r="A9" t="s">
        <v>37</v>
      </c>
      <c r="B9" s="1" t="s">
        <v>8</v>
      </c>
      <c r="C9" s="20">
        <v>8140</v>
      </c>
    </row>
    <row r="10" spans="1:89" x14ac:dyDescent="0.2">
      <c r="A10" t="s">
        <v>37</v>
      </c>
      <c r="B10" s="1" t="s">
        <v>9</v>
      </c>
      <c r="C10" s="20">
        <v>10500</v>
      </c>
      <c r="BF10" s="4"/>
      <c r="BG10" s="4"/>
      <c r="BH10" s="4"/>
      <c r="BI10" s="4"/>
      <c r="BJ10" s="4"/>
      <c r="BK10" s="4"/>
      <c r="BL10" s="4"/>
      <c r="BM10" s="4"/>
      <c r="BN10" s="4"/>
    </row>
    <row r="11" spans="1:89" x14ac:dyDescent="0.2">
      <c r="A11" t="s">
        <v>37</v>
      </c>
      <c r="B11" s="1" t="s">
        <v>10</v>
      </c>
      <c r="C11" s="20">
        <v>6170</v>
      </c>
      <c r="BF11" s="1" t="s">
        <v>135</v>
      </c>
      <c r="BG11" s="4"/>
      <c r="BH11" s="4"/>
      <c r="BI11" s="4"/>
      <c r="BJ11" s="4"/>
      <c r="BK11" s="4"/>
      <c r="BL11" s="4"/>
      <c r="BM11" s="4"/>
      <c r="BN11" s="4"/>
    </row>
    <row r="12" spans="1:89" x14ac:dyDescent="0.2">
      <c r="A12" t="s">
        <v>37</v>
      </c>
      <c r="B12" s="1" t="s">
        <v>11</v>
      </c>
      <c r="C12" s="20">
        <v>2410</v>
      </c>
      <c r="BF12" s="4" t="str">
        <f>AI4</f>
        <v>control</v>
      </c>
      <c r="BG12" s="4" t="e">
        <f t="shared" ref="BG12:BK12" si="3">AJ4</f>
        <v>#VALUE!</v>
      </c>
      <c r="BH12" s="4" t="e">
        <f t="shared" si="3"/>
        <v>#VALUE!</v>
      </c>
      <c r="BI12" s="4" t="e">
        <f t="shared" si="3"/>
        <v>#VALUE!</v>
      </c>
      <c r="BJ12" s="4" t="e">
        <f t="shared" si="3"/>
        <v>#VALUE!</v>
      </c>
      <c r="BK12" s="4" t="e">
        <f t="shared" si="3"/>
        <v>#VALUE!</v>
      </c>
    </row>
    <row r="13" spans="1:89" x14ac:dyDescent="0.2">
      <c r="A13" t="s">
        <v>37</v>
      </c>
      <c r="B13" s="1" t="s">
        <v>12</v>
      </c>
      <c r="C13" s="20">
        <v>0</v>
      </c>
      <c r="BF13" s="4" t="str">
        <f>AI19</f>
        <v>control 2</v>
      </c>
      <c r="BG13" s="4">
        <f>AK19</f>
        <v>1.3877787807814457E-15</v>
      </c>
      <c r="BH13" s="4">
        <f>AL19</f>
        <v>0</v>
      </c>
      <c r="BI13" s="4">
        <f>AM19</f>
        <v>-5.4210108624275222E-18</v>
      </c>
      <c r="BJ13" s="4">
        <f>AN19</f>
        <v>6.7762635780344027E-19</v>
      </c>
      <c r="BK13" s="1">
        <f>BG13+2*BH13+3*BI13+4*BJ13</f>
        <v>1.3742262536253769E-15</v>
      </c>
    </row>
    <row r="14" spans="1:89" x14ac:dyDescent="0.2">
      <c r="A14" t="s">
        <v>37</v>
      </c>
      <c r="B14" s="1" t="s">
        <v>13</v>
      </c>
      <c r="C14" s="20">
        <v>894</v>
      </c>
      <c r="BH14"/>
    </row>
    <row r="15" spans="1:89" x14ac:dyDescent="0.2">
      <c r="A15" t="s">
        <v>37</v>
      </c>
      <c r="B15" s="1" t="s">
        <v>14</v>
      </c>
      <c r="C15" s="20">
        <v>0</v>
      </c>
      <c r="BF15" s="1" t="s">
        <v>91</v>
      </c>
      <c r="BG15" s="4" t="str">
        <f>AK3</f>
        <v>M1_H</v>
      </c>
      <c r="BH15" s="4" t="str">
        <f>AL3</f>
        <v>M2_HH</v>
      </c>
      <c r="BI15" s="4" t="str">
        <f>AM3</f>
        <v>M3_HHH</v>
      </c>
      <c r="BJ15" s="4" t="str">
        <f>AN3</f>
        <v>M4_HHHH</v>
      </c>
      <c r="BK15" s="1" t="s">
        <v>123</v>
      </c>
      <c r="BL15" s="4"/>
      <c r="BM15" s="88"/>
      <c r="BN15" s="117" t="s">
        <v>42</v>
      </c>
      <c r="BO15" s="117"/>
      <c r="BP15" s="117"/>
      <c r="BQ15" s="117"/>
      <c r="BR15" s="117"/>
      <c r="BS15" s="117"/>
      <c r="BT15" s="117" t="s">
        <v>43</v>
      </c>
      <c r="BU15" s="117"/>
      <c r="BV15" s="117"/>
      <c r="BW15" s="117"/>
      <c r="BX15" s="117"/>
      <c r="BY15" s="117"/>
      <c r="BZ15" s="117" t="s">
        <v>44</v>
      </c>
      <c r="CA15" s="117"/>
      <c r="CB15" s="117"/>
      <c r="CC15" s="117"/>
      <c r="CD15" s="117"/>
      <c r="CE15" s="117"/>
      <c r="CF15" s="117" t="s">
        <v>136</v>
      </c>
      <c r="CG15" s="117"/>
      <c r="CH15" s="117"/>
      <c r="CI15" s="117"/>
      <c r="CJ15" s="117"/>
      <c r="CK15" s="117"/>
    </row>
    <row r="16" spans="1:89" x14ac:dyDescent="0.2">
      <c r="A16" t="s">
        <v>37</v>
      </c>
      <c r="B16" s="1" t="s">
        <v>15</v>
      </c>
      <c r="C16" s="20">
        <v>1920</v>
      </c>
      <c r="BF16" s="4" t="str">
        <f>AI34</f>
        <v>Lean 1N</v>
      </c>
      <c r="BG16" s="4">
        <f>AK34</f>
        <v>2.1376861962918543</v>
      </c>
      <c r="BH16" s="4">
        <f>AL34</f>
        <v>4.3248914337608579E-2</v>
      </c>
      <c r="BI16" s="4">
        <f>AM34</f>
        <v>1.674032725585288E-2</v>
      </c>
      <c r="BJ16" s="4">
        <f>AN34</f>
        <v>-3.1907269130196933E-3</v>
      </c>
      <c r="BK16" s="1">
        <f t="shared" ref="BK16:BK21" si="4">BG16+2*BH16+3*BI16+4*BJ16</f>
        <v>2.2616420990825512</v>
      </c>
      <c r="BL16" s="4"/>
      <c r="BM16" s="89" t="s">
        <v>121</v>
      </c>
      <c r="BN16" s="4">
        <f>BG16</f>
        <v>2.1376861962918543</v>
      </c>
      <c r="BO16" s="4">
        <f>BG17</f>
        <v>0.90195544422724538</v>
      </c>
      <c r="BP16" s="4">
        <f>BG18</f>
        <v>1.3242160440814841</v>
      </c>
      <c r="BQ16" s="4">
        <f>BG19</f>
        <v>1.0189025970073198</v>
      </c>
      <c r="BR16" s="4">
        <f>BG20</f>
        <v>0.72630119716076769</v>
      </c>
      <c r="BS16" s="4">
        <f>BG21</f>
        <v>0.88839307756050545</v>
      </c>
      <c r="BT16" s="4">
        <f>BH16</f>
        <v>4.3248914337608579E-2</v>
      </c>
      <c r="BU16" s="4">
        <f>BH17</f>
        <v>0.25004279921636624</v>
      </c>
      <c r="BV16" s="4">
        <f>BH18</f>
        <v>0.15419892157882217</v>
      </c>
      <c r="BW16" s="4">
        <f>BH19</f>
        <v>0.27151323629706797</v>
      </c>
      <c r="BX16" s="4">
        <f>BH20</f>
        <v>0.21341638402144519</v>
      </c>
      <c r="BY16" s="4">
        <f>BH21</f>
        <v>0.15593886223360659</v>
      </c>
      <c r="BZ16" s="4">
        <f>BI16</f>
        <v>1.674032725585288E-2</v>
      </c>
      <c r="CA16" s="4">
        <f>BI17</f>
        <v>6.6915666064825075E-2</v>
      </c>
      <c r="CB16" s="4">
        <f>BI18</f>
        <v>4.3793837385108551E-2</v>
      </c>
      <c r="CC16" s="4">
        <f>BI19</f>
        <v>2.2611374615198805E-2</v>
      </c>
      <c r="CD16" s="4">
        <f>BI20</f>
        <v>3.6329027196095126E-2</v>
      </c>
      <c r="CE16" s="4">
        <f>BI21</f>
        <v>0.10044531430116621</v>
      </c>
      <c r="CF16" s="4">
        <f>BJ16</f>
        <v>-3.1907269130196933E-3</v>
      </c>
      <c r="CG16" s="4">
        <f>BJ17</f>
        <v>-1.1073367699138754E-2</v>
      </c>
      <c r="CH16" s="4">
        <f>BJ18</f>
        <v>-7.3788538940768866E-3</v>
      </c>
      <c r="CI16" s="4">
        <f>BJ19</f>
        <v>-6.7297415697016904E-3</v>
      </c>
      <c r="CJ16" s="4">
        <f>BJ20</f>
        <v>-7.2306510265484642E-3</v>
      </c>
      <c r="CK16" s="4">
        <f>BJ21</f>
        <v>-1.3253420152889439E-2</v>
      </c>
    </row>
    <row r="17" spans="1:89" x14ac:dyDescent="0.2">
      <c r="A17" t="s">
        <v>38</v>
      </c>
      <c r="B17" s="1" t="s">
        <v>16</v>
      </c>
      <c r="C17" s="20">
        <v>0</v>
      </c>
      <c r="BF17" s="4" t="str">
        <f>AI49</f>
        <v>Lean 1L</v>
      </c>
      <c r="BG17" s="4">
        <f>AK49</f>
        <v>0.90195544422724538</v>
      </c>
      <c r="BH17" s="4">
        <f>AL49</f>
        <v>0.25004279921636624</v>
      </c>
      <c r="BI17" s="4">
        <f>AM49</f>
        <v>6.6915666064825075E-2</v>
      </c>
      <c r="BJ17" s="4">
        <f>AN49</f>
        <v>-1.1073367699138754E-2</v>
      </c>
      <c r="BK17" s="1">
        <f t="shared" si="4"/>
        <v>1.558494570057898</v>
      </c>
      <c r="BL17" s="4"/>
      <c r="BM17" s="89" t="s">
        <v>137</v>
      </c>
      <c r="BN17" s="4">
        <f>BG23</f>
        <v>0.27873375538672623</v>
      </c>
      <c r="BO17" s="4">
        <f>BG24</f>
        <v>-1.9061528652069237E-2</v>
      </c>
      <c r="BP17" s="4">
        <f>BG25</f>
        <v>1.1085746306402475</v>
      </c>
      <c r="BQ17" s="4">
        <f>BG26</f>
        <v>0.64091876026511529</v>
      </c>
      <c r="BR17" s="4">
        <f>BG27</f>
        <v>0.18006374884836507</v>
      </c>
      <c r="BS17" s="4">
        <f>BG28</f>
        <v>-0.61119882839622852</v>
      </c>
      <c r="BT17" s="4">
        <f>BH23</f>
        <v>5.5545864496643507E-4</v>
      </c>
      <c r="BU17" s="4">
        <f>BH24</f>
        <v>2.7367184608260622E-3</v>
      </c>
      <c r="BV17" s="4">
        <f>BH25</f>
        <v>-0.35948068206875627</v>
      </c>
      <c r="BW17" s="4">
        <f>BH26</f>
        <v>-0.3598842822038586</v>
      </c>
      <c r="BX17" s="4">
        <f>BH27</f>
        <v>0.16529420685420299</v>
      </c>
      <c r="BY17" s="4">
        <f>BH28</f>
        <v>-9.0249482112027025E-3</v>
      </c>
      <c r="BZ17" s="4">
        <f>BI23</f>
        <v>-4.0739477331892024E-2</v>
      </c>
      <c r="CA17" s="4">
        <f>BI24</f>
        <v>-3.6737683612675397E-2</v>
      </c>
      <c r="CB17" s="4">
        <f>BI25</f>
        <v>-1.4461366625977246E-2</v>
      </c>
      <c r="CC17" s="4">
        <f>BI26</f>
        <v>-7.7720697603407968E-3</v>
      </c>
      <c r="CD17" s="4">
        <f>BI27</f>
        <v>-5.675755674069969E-2</v>
      </c>
      <c r="CE17" s="4">
        <f>BI28</f>
        <v>-2.7078110366938909E-2</v>
      </c>
      <c r="CF17" s="4">
        <f>BJ23</f>
        <v>4.2109424877947166E-3</v>
      </c>
      <c r="CG17" s="4">
        <f>BJ24</f>
        <v>3.8639812528646796E-3</v>
      </c>
      <c r="CH17" s="4">
        <f>BJ25</f>
        <v>6.3664271033876266E-3</v>
      </c>
      <c r="CI17" s="4">
        <f>BJ26</f>
        <v>5.834419741123276E-3</v>
      </c>
      <c r="CJ17" s="4">
        <f>BJ27</f>
        <v>3.5451945831401449E-3</v>
      </c>
      <c r="CK17" s="4">
        <f>BJ28</f>
        <v>3.2281443952039972E-3</v>
      </c>
    </row>
    <row r="18" spans="1:89" x14ac:dyDescent="0.2">
      <c r="A18" t="s">
        <v>38</v>
      </c>
      <c r="B18" s="1" t="s">
        <v>17</v>
      </c>
      <c r="C18" s="20">
        <v>0</v>
      </c>
      <c r="BF18" s="4" t="str">
        <f>AI64</f>
        <v>Lean 1R</v>
      </c>
      <c r="BG18" s="4">
        <f>AK64</f>
        <v>1.3242160440814841</v>
      </c>
      <c r="BH18" s="4">
        <f>AL64</f>
        <v>0.15419892157882217</v>
      </c>
      <c r="BI18" s="4">
        <f>AM64</f>
        <v>4.3793837385108551E-2</v>
      </c>
      <c r="BJ18" s="4">
        <f>AN64</f>
        <v>-7.3788538940768866E-3</v>
      </c>
      <c r="BK18" s="1">
        <f t="shared" si="4"/>
        <v>1.7344799838181466</v>
      </c>
      <c r="BL18" s="4"/>
      <c r="BM18" s="4"/>
      <c r="BN18" s="4"/>
      <c r="BO18" s="4"/>
      <c r="BP18" s="4"/>
    </row>
    <row r="19" spans="1:89" x14ac:dyDescent="0.2">
      <c r="A19" t="s">
        <v>38</v>
      </c>
      <c r="B19" s="1" t="s">
        <v>3</v>
      </c>
      <c r="C19" s="20">
        <v>741000</v>
      </c>
      <c r="D19" s="4">
        <f>C19/$C19*100</f>
        <v>100</v>
      </c>
      <c r="E19" s="4">
        <f>C21/$C19*100</f>
        <v>10.607287449392713</v>
      </c>
      <c r="F19" s="4">
        <f>C24/$C19*100</f>
        <v>1.4574898785425101</v>
      </c>
      <c r="G19" s="4">
        <f>C28/$C19*100</f>
        <v>3.6707152496626184E-2</v>
      </c>
      <c r="H19" s="4">
        <f>C33/$C19*100</f>
        <v>0</v>
      </c>
      <c r="T19" s="1" cm="1">
        <f t="array" ref="T19:X19">MMULT(D19:H19,Q9_red_T)</f>
        <v>1</v>
      </c>
      <c r="U19" s="1">
        <v>1.3877787807814457E-17</v>
      </c>
      <c r="V19" s="1">
        <v>0</v>
      </c>
      <c r="W19" s="1">
        <v>-5.4210108624275222E-20</v>
      </c>
      <c r="X19" s="1">
        <v>6.7762635780344027E-21</v>
      </c>
      <c r="AI19" t="str">
        <f>A19</f>
        <v>control 2</v>
      </c>
      <c r="AJ19" s="6">
        <f t="shared" ref="AJ19:AN19" si="5">T19/SUM($T19:$AH19)*100</f>
        <v>100</v>
      </c>
      <c r="AK19" s="12">
        <f t="shared" si="5"/>
        <v>1.3877787807814457E-15</v>
      </c>
      <c r="AL19" s="6">
        <f t="shared" si="5"/>
        <v>0</v>
      </c>
      <c r="AM19" s="12">
        <f t="shared" si="5"/>
        <v>-5.4210108624275222E-18</v>
      </c>
      <c r="AN19" s="6">
        <f t="shared" si="5"/>
        <v>6.7762635780344027E-19</v>
      </c>
      <c r="AO19" s="12"/>
      <c r="AP19" s="12"/>
      <c r="AQ19" s="6"/>
      <c r="AR19" s="6"/>
      <c r="AS19" s="6"/>
      <c r="AT19" s="12"/>
      <c r="AU19" s="6"/>
      <c r="AV19" s="17"/>
      <c r="AW19" s="6"/>
      <c r="AX19" s="6"/>
      <c r="AY19" s="57"/>
      <c r="AZ19" s="57"/>
      <c r="BA19" s="57"/>
      <c r="BB19" s="57"/>
      <c r="BC19" s="57"/>
      <c r="BD19" s="6"/>
      <c r="BF19" s="4" t="str">
        <f>AI79</f>
        <v>Lean 2LR</v>
      </c>
      <c r="BG19" s="4">
        <f>AK79</f>
        <v>1.0189025970073198</v>
      </c>
      <c r="BH19" s="4">
        <f>AL79</f>
        <v>0.27151323629706797</v>
      </c>
      <c r="BI19" s="4">
        <f>AM79</f>
        <v>2.2611374615198805E-2</v>
      </c>
      <c r="BJ19" s="4">
        <f>AN79</f>
        <v>-6.7297415697016904E-3</v>
      </c>
      <c r="BK19" s="1">
        <f t="shared" si="4"/>
        <v>1.6028442271682455</v>
      </c>
      <c r="BL19" s="4"/>
      <c r="BM19" s="4"/>
      <c r="BN19" s="4"/>
      <c r="BO19" s="4"/>
      <c r="BP19" s="4"/>
    </row>
    <row r="20" spans="1:89" x14ac:dyDescent="0.2">
      <c r="A20" t="s">
        <v>38</v>
      </c>
      <c r="B20" s="1" t="s">
        <v>4</v>
      </c>
      <c r="C20" s="20">
        <v>350000</v>
      </c>
      <c r="D20" s="4">
        <f>C19+C20+C22+C25+C29</f>
        <v>1185474</v>
      </c>
      <c r="E20" s="4">
        <f>C21+C23+C26+C30</f>
        <v>125386</v>
      </c>
      <c r="F20" s="4">
        <f>C24+C27+C31</f>
        <v>16361</v>
      </c>
      <c r="G20" s="4">
        <f>C28+C32</f>
        <v>272</v>
      </c>
      <c r="BF20" s="4" t="str">
        <f>AI94</f>
        <v>Lean 2RR</v>
      </c>
      <c r="BG20" s="4">
        <f>AK94</f>
        <v>0.72630119716076769</v>
      </c>
      <c r="BH20" s="4">
        <f>AL94</f>
        <v>0.21341638402144519</v>
      </c>
      <c r="BI20" s="4">
        <f>AM94</f>
        <v>3.6329027196095126E-2</v>
      </c>
      <c r="BJ20" s="4">
        <f>AN94</f>
        <v>-7.2306510265484642E-3</v>
      </c>
      <c r="BK20" s="1">
        <f t="shared" si="4"/>
        <v>1.2331984426857496</v>
      </c>
      <c r="BL20" s="4"/>
      <c r="BM20" s="4"/>
      <c r="BN20" s="4"/>
      <c r="BO20" s="4"/>
      <c r="BP20" s="4"/>
    </row>
    <row r="21" spans="1:89" x14ac:dyDescent="0.2">
      <c r="A21" t="s">
        <v>38</v>
      </c>
      <c r="B21" s="1" t="s">
        <v>5</v>
      </c>
      <c r="C21" s="20">
        <v>78600</v>
      </c>
      <c r="D21" s="4">
        <f>D20/D20*100</f>
        <v>100</v>
      </c>
      <c r="E21" s="4">
        <f>E20/D20*100</f>
        <v>10.576866299893545</v>
      </c>
      <c r="F21" s="4">
        <f>F20/D20*100</f>
        <v>1.3801230562627271</v>
      </c>
      <c r="G21" s="4">
        <f>G20/D20*100</f>
        <v>2.2944408734396536E-2</v>
      </c>
      <c r="BF21" s="4" t="str">
        <f>AI109</f>
        <v>Lean 2LL</v>
      </c>
      <c r="BG21" s="4">
        <f>AK109</f>
        <v>0.88839307756050545</v>
      </c>
      <c r="BH21" s="4">
        <f>AL109</f>
        <v>0.15593886223360659</v>
      </c>
      <c r="BI21" s="4">
        <f>AM109</f>
        <v>0.10044531430116621</v>
      </c>
      <c r="BJ21" s="4">
        <f>AN109</f>
        <v>-1.3253420152889439E-2</v>
      </c>
      <c r="BK21" s="1">
        <f t="shared" si="4"/>
        <v>1.4485930643196596</v>
      </c>
      <c r="BL21" s="4"/>
      <c r="BM21" s="4"/>
      <c r="BN21" s="4"/>
      <c r="BO21" s="4"/>
      <c r="BP21" s="4"/>
    </row>
    <row r="22" spans="1:89" x14ac:dyDescent="0.2">
      <c r="A22" t="s">
        <v>38</v>
      </c>
      <c r="B22" s="1" t="s">
        <v>6</v>
      </c>
      <c r="C22" s="20">
        <v>80400</v>
      </c>
      <c r="D22" s="1"/>
      <c r="E22" s="1"/>
      <c r="F22" s="1"/>
      <c r="G22" s="1"/>
      <c r="H22" s="1"/>
      <c r="I22" s="1"/>
      <c r="K22" s="1"/>
      <c r="L22" s="1"/>
      <c r="M22" s="1"/>
      <c r="O22" s="1"/>
      <c r="P22" s="1"/>
      <c r="Q22" s="1"/>
      <c r="R22" s="1"/>
      <c r="BL22" s="4"/>
    </row>
    <row r="23" spans="1:89" x14ac:dyDescent="0.2">
      <c r="A23" t="s">
        <v>38</v>
      </c>
      <c r="B23" s="1" t="s">
        <v>7</v>
      </c>
      <c r="C23" s="20">
        <v>36800</v>
      </c>
      <c r="BF23" s="4" t="str">
        <f>AI124</f>
        <v>Obese 3L</v>
      </c>
      <c r="BG23" s="4">
        <f>AK124</f>
        <v>0.27873375538672623</v>
      </c>
      <c r="BH23" s="4">
        <f>AL124</f>
        <v>5.5545864496643507E-4</v>
      </c>
      <c r="BI23" s="4">
        <f>AM124</f>
        <v>-4.0739477331892024E-2</v>
      </c>
      <c r="BJ23" s="4">
        <f>AN124</f>
        <v>4.2109424877947166E-3</v>
      </c>
      <c r="BK23" s="1">
        <f t="shared" ref="BK23:BK28" si="6">BG23+2*BH23+3*BI23+4*BJ23</f>
        <v>0.17447001063216189</v>
      </c>
      <c r="BL23" s="4"/>
      <c r="BM23" s="4"/>
      <c r="BN23" s="4"/>
      <c r="BO23" s="4"/>
      <c r="BP23" s="4"/>
    </row>
    <row r="24" spans="1:89" x14ac:dyDescent="0.2">
      <c r="A24" t="s">
        <v>38</v>
      </c>
      <c r="B24" s="1" t="s">
        <v>8</v>
      </c>
      <c r="C24" s="20">
        <v>10800</v>
      </c>
      <c r="BF24" s="4" t="str">
        <f>AI139</f>
        <v>Obese 3R</v>
      </c>
      <c r="BG24" s="4">
        <f>AK139</f>
        <v>-1.9061528652069237E-2</v>
      </c>
      <c r="BH24" s="4">
        <f>AL139</f>
        <v>2.7367184608260622E-3</v>
      </c>
      <c r="BI24" s="4">
        <f>AM139</f>
        <v>-3.6737683612675397E-2</v>
      </c>
      <c r="BJ24" s="4">
        <f>AN139</f>
        <v>3.8639812528646796E-3</v>
      </c>
      <c r="BK24" s="1">
        <f t="shared" si="6"/>
        <v>-0.10834521755698458</v>
      </c>
      <c r="BL24" s="4"/>
      <c r="BM24" s="4"/>
      <c r="BN24" s="4"/>
      <c r="BO24" s="4"/>
      <c r="BP24" s="4"/>
    </row>
    <row r="25" spans="1:89" x14ac:dyDescent="0.2">
      <c r="A25" t="s">
        <v>38</v>
      </c>
      <c r="B25" s="1" t="s">
        <v>9</v>
      </c>
      <c r="C25" s="20">
        <v>13200</v>
      </c>
      <c r="BF25" s="4" t="str">
        <f>AI154</f>
        <v>Obese 3N</v>
      </c>
      <c r="BG25" s="4">
        <f>AK154</f>
        <v>1.1085746306402475</v>
      </c>
      <c r="BH25" s="4">
        <f>AL154</f>
        <v>-0.35948068206875627</v>
      </c>
      <c r="BI25" s="4">
        <f>AM154</f>
        <v>-1.4461366625977246E-2</v>
      </c>
      <c r="BJ25" s="4">
        <f>AN154</f>
        <v>6.3664271033876266E-3</v>
      </c>
      <c r="BK25" s="1">
        <f t="shared" si="6"/>
        <v>0.37169487503835374</v>
      </c>
      <c r="BL25" s="4"/>
      <c r="BM25" s="4"/>
      <c r="BN25" s="4"/>
      <c r="BO25" s="4"/>
      <c r="BP25" s="4"/>
    </row>
    <row r="26" spans="1:89" x14ac:dyDescent="0.2">
      <c r="A26" t="s">
        <v>38</v>
      </c>
      <c r="B26" s="1" t="s">
        <v>10</v>
      </c>
      <c r="C26" s="20">
        <v>9310</v>
      </c>
      <c r="BF26" s="4" t="str">
        <f>AI169</f>
        <v>Obese 4LR</v>
      </c>
      <c r="BG26" s="4">
        <f>AK169</f>
        <v>0.64091876026511529</v>
      </c>
      <c r="BH26" s="4">
        <f>AL169</f>
        <v>-0.3598842822038586</v>
      </c>
      <c r="BI26" s="4">
        <f>AM169</f>
        <v>-7.7720697603407968E-3</v>
      </c>
      <c r="BJ26" s="4">
        <f>AN169</f>
        <v>5.834419741123276E-3</v>
      </c>
      <c r="BK26" s="1">
        <f t="shared" si="6"/>
        <v>-7.8828334459131177E-2</v>
      </c>
      <c r="BL26" s="4"/>
      <c r="BM26" s="4"/>
      <c r="BN26" s="4"/>
      <c r="BO26" s="4"/>
      <c r="BP26" s="4"/>
    </row>
    <row r="27" spans="1:89" x14ac:dyDescent="0.2">
      <c r="A27" t="s">
        <v>38</v>
      </c>
      <c r="B27" s="1" t="s">
        <v>11</v>
      </c>
      <c r="C27" s="20">
        <v>4660</v>
      </c>
      <c r="BF27" s="4" t="str">
        <f>AI184</f>
        <v>Obese 4RR</v>
      </c>
      <c r="BG27" s="4">
        <f>AK184</f>
        <v>0.18006374884836507</v>
      </c>
      <c r="BH27" s="4">
        <f>AL184</f>
        <v>0.16529420685420299</v>
      </c>
      <c r="BI27" s="4">
        <f>AM184</f>
        <v>-5.675755674069969E-2</v>
      </c>
      <c r="BJ27" s="4">
        <f>AN184</f>
        <v>3.5451945831401449E-3</v>
      </c>
      <c r="BK27" s="1">
        <f t="shared" si="6"/>
        <v>0.35456027066723256</v>
      </c>
      <c r="BL27" s="4"/>
      <c r="BM27" s="4"/>
      <c r="BN27" s="4"/>
      <c r="BO27" s="4"/>
      <c r="BP27" s="4"/>
    </row>
    <row r="28" spans="1:89" x14ac:dyDescent="0.2">
      <c r="A28" t="s">
        <v>38</v>
      </c>
      <c r="B28" s="1" t="s">
        <v>12</v>
      </c>
      <c r="C28" s="20">
        <v>272</v>
      </c>
      <c r="BF28" s="1" t="str">
        <f>AI199</f>
        <v>Obese 4LL</v>
      </c>
      <c r="BG28" s="4">
        <f>AK199</f>
        <v>-0.61119882839622852</v>
      </c>
      <c r="BH28" s="4">
        <f>AL199</f>
        <v>-9.0249482112027025E-3</v>
      </c>
      <c r="BI28" s="4">
        <f>AM199</f>
        <v>-2.7078110366938909E-2</v>
      </c>
      <c r="BJ28" s="4">
        <f>AN199</f>
        <v>3.2281443952039972E-3</v>
      </c>
      <c r="BK28" s="1">
        <f t="shared" si="6"/>
        <v>-0.69757047833863461</v>
      </c>
      <c r="BL28" s="4"/>
      <c r="BM28" s="4"/>
      <c r="BN28" s="4"/>
      <c r="BO28" s="4"/>
      <c r="BP28" s="4"/>
    </row>
    <row r="29" spans="1:89" x14ac:dyDescent="0.2">
      <c r="A29" t="s">
        <v>38</v>
      </c>
      <c r="B29" s="1" t="s">
        <v>13</v>
      </c>
      <c r="C29" s="20">
        <v>874</v>
      </c>
      <c r="BL29" s="90"/>
      <c r="BM29" s="4"/>
      <c r="BN29" s="4"/>
      <c r="BO29" s="4"/>
      <c r="BP29" s="4"/>
    </row>
    <row r="30" spans="1:89" x14ac:dyDescent="0.2">
      <c r="A30" t="s">
        <v>38</v>
      </c>
      <c r="B30" s="1" t="s">
        <v>14</v>
      </c>
      <c r="C30" s="20">
        <v>676</v>
      </c>
      <c r="BH30"/>
    </row>
    <row r="31" spans="1:89" x14ac:dyDescent="0.2">
      <c r="A31" t="s">
        <v>38</v>
      </c>
      <c r="B31" s="1" t="s">
        <v>15</v>
      </c>
      <c r="C31" s="20">
        <v>901</v>
      </c>
      <c r="BG31" s="1" t="s">
        <v>127</v>
      </c>
      <c r="BH31"/>
      <c r="BK31" s="1" t="s">
        <v>124</v>
      </c>
    </row>
    <row r="32" spans="1:89" x14ac:dyDescent="0.2">
      <c r="A32" t="s">
        <v>38</v>
      </c>
      <c r="B32" s="1" t="s">
        <v>16</v>
      </c>
      <c r="C32" s="20">
        <v>0</v>
      </c>
      <c r="BF32" s="4" t="s">
        <v>91</v>
      </c>
      <c r="BG32" s="4" t="str">
        <f>BG15</f>
        <v>M1_H</v>
      </c>
      <c r="BH32" s="4" t="str">
        <f t="shared" ref="BH32:BJ32" si="7">BH15</f>
        <v>M2_HH</v>
      </c>
      <c r="BI32" s="4" t="str">
        <f t="shared" si="7"/>
        <v>M3_HHH</v>
      </c>
      <c r="BJ32" s="4" t="str">
        <f t="shared" si="7"/>
        <v>M4_HHHH</v>
      </c>
      <c r="BK32" s="1" t="s">
        <v>123</v>
      </c>
      <c r="BL32" s="4" t="s">
        <v>128</v>
      </c>
      <c r="BM32" s="79" t="s">
        <v>129</v>
      </c>
      <c r="BN32" s="73"/>
      <c r="BO32" s="1" t="s">
        <v>130</v>
      </c>
      <c r="BP32" s="80"/>
      <c r="BQ32" s="33" t="s">
        <v>131</v>
      </c>
      <c r="BR32" s="1" t="s">
        <v>133</v>
      </c>
    </row>
    <row r="33" spans="1:70" x14ac:dyDescent="0.2">
      <c r="A33" t="s">
        <v>38</v>
      </c>
      <c r="B33" s="1" t="s">
        <v>17</v>
      </c>
      <c r="C33" s="20">
        <v>0</v>
      </c>
      <c r="BF33" s="4" t="str">
        <f>BF16</f>
        <v>Lean 1N</v>
      </c>
      <c r="BG33" s="4">
        <f t="shared" ref="BG33:BK33" si="8">BG16</f>
        <v>2.1376861962918543</v>
      </c>
      <c r="BH33" s="4">
        <f t="shared" si="8"/>
        <v>4.3248914337608579E-2</v>
      </c>
      <c r="BI33" s="4">
        <f t="shared" si="8"/>
        <v>1.674032725585288E-2</v>
      </c>
      <c r="BJ33" s="4">
        <f t="shared" si="8"/>
        <v>-3.1907269130196933E-3</v>
      </c>
      <c r="BK33" s="4">
        <f t="shared" si="8"/>
        <v>2.2616420990825512</v>
      </c>
      <c r="BL33" s="4">
        <f>BH33/BG33</f>
        <v>2.0231647850199191E-2</v>
      </c>
      <c r="BM33" s="81">
        <f>'water enrichment'!X86</f>
        <v>3.3641548932781595</v>
      </c>
      <c r="BN33" s="82">
        <f>BM33/100</f>
        <v>3.3641548932781595E-2</v>
      </c>
      <c r="BO33" s="83">
        <f>BN33/(1-BN33)</f>
        <v>3.4812702155839627E-2</v>
      </c>
      <c r="BP33" s="83">
        <f>BL33/BO33</f>
        <v>0.5811570661660187</v>
      </c>
      <c r="BQ33" s="84">
        <f>BP33*2+1</f>
        <v>2.1623141323320372</v>
      </c>
      <c r="BR33" s="1">
        <f>BK33/(BM33*$BQ$40)</f>
        <v>7.4697383008978518E-2</v>
      </c>
    </row>
    <row r="34" spans="1:70" x14ac:dyDescent="0.2">
      <c r="A34" t="s">
        <v>22</v>
      </c>
      <c r="B34" s="1" t="s">
        <v>3</v>
      </c>
      <c r="C34" s="20">
        <v>623000</v>
      </c>
      <c r="D34" s="4">
        <f>C34/$C34*100</f>
        <v>100</v>
      </c>
      <c r="E34" s="4">
        <f>C36/$C34*100</f>
        <v>12.792937399678973</v>
      </c>
      <c r="F34" s="4">
        <f>C39/$C34*100</f>
        <v>1.7335473515248796</v>
      </c>
      <c r="G34" s="4">
        <f>C43/$C34*100</f>
        <v>9.0369181380417329E-2</v>
      </c>
      <c r="H34" s="4">
        <f>C48/$C34*100</f>
        <v>0</v>
      </c>
      <c r="T34" s="1" cm="1">
        <f t="array" ref="T34:X34">MMULT(D34:H34,Q9_red_T)</f>
        <v>1</v>
      </c>
      <c r="U34" s="1">
        <v>2.18564995028626E-2</v>
      </c>
      <c r="V34" s="1">
        <v>4.4219300117996976E-4</v>
      </c>
      <c r="W34" s="1">
        <v>1.7115933806373894E-4</v>
      </c>
      <c r="X34" s="1">
        <v>-3.2623179823660156E-5</v>
      </c>
      <c r="AI34" t="str">
        <f>A34</f>
        <v>Lean 1N</v>
      </c>
      <c r="AJ34" s="6">
        <f t="shared" ref="AJ34:AN34" si="9">T34/SUM($T34:$AH34)*100</f>
        <v>97.805515289027696</v>
      </c>
      <c r="AK34" s="12">
        <f t="shared" si="9"/>
        <v>2.1376861962918543</v>
      </c>
      <c r="AL34" s="6">
        <f t="shared" si="9"/>
        <v>4.3248914337608579E-2</v>
      </c>
      <c r="AM34" s="12">
        <f t="shared" si="9"/>
        <v>1.674032725585288E-2</v>
      </c>
      <c r="AN34" s="6">
        <f t="shared" si="9"/>
        <v>-3.1907269130196933E-3</v>
      </c>
      <c r="AO34" s="12"/>
      <c r="AP34" s="12"/>
      <c r="AQ34" s="6"/>
      <c r="AR34" s="6"/>
      <c r="AS34" s="6"/>
      <c r="AT34" s="12"/>
      <c r="AU34" s="6"/>
      <c r="AV34" s="17"/>
      <c r="AW34" s="6"/>
      <c r="AX34" s="6"/>
      <c r="AY34" s="57"/>
      <c r="AZ34" s="57"/>
      <c r="BA34" s="57"/>
      <c r="BB34" s="57"/>
      <c r="BC34" s="57"/>
      <c r="BD34" s="6"/>
      <c r="BF34" s="4" t="str">
        <f t="shared" ref="BF34:BK38" si="10">BF17</f>
        <v>Lean 1L</v>
      </c>
      <c r="BG34" s="4">
        <f t="shared" si="10"/>
        <v>0.90195544422724538</v>
      </c>
      <c r="BH34" s="4">
        <f t="shared" si="10"/>
        <v>0.25004279921636624</v>
      </c>
      <c r="BI34" s="4">
        <f t="shared" si="10"/>
        <v>6.6915666064825075E-2</v>
      </c>
      <c r="BJ34" s="4">
        <f t="shared" si="10"/>
        <v>-1.1073367699138754E-2</v>
      </c>
      <c r="BK34" s="4">
        <f t="shared" si="10"/>
        <v>1.558494570057898</v>
      </c>
      <c r="BL34" s="4">
        <f t="shared" ref="BL34:BL46" si="11">BH34/BG34</f>
        <v>0.27722300565588537</v>
      </c>
      <c r="BM34" s="81">
        <f>'water enrichment'!X83</f>
        <v>3.5115855911423761</v>
      </c>
      <c r="BN34" s="82">
        <f t="shared" ref="BN34:BN46" si="12">BM34/100</f>
        <v>3.5115855911423764E-2</v>
      </c>
      <c r="BO34" s="83">
        <f t="shared" ref="BO34:BO38" si="13">BN34/(1-BN34)</f>
        <v>3.6393857362630816E-2</v>
      </c>
      <c r="BP34" s="83">
        <f t="shared" ref="BP34:BP38" si="14">BL34/BO34</f>
        <v>7.6173020873719679</v>
      </c>
      <c r="BQ34" s="84">
        <f t="shared" ref="BQ34:BQ38" si="15">BP34*2+1</f>
        <v>16.234604174743936</v>
      </c>
      <c r="BR34" s="1">
        <f t="shared" ref="BR34:BR38" si="16">BK34/(BM34*$BQ$40)</f>
        <v>4.9312784451719056E-2</v>
      </c>
    </row>
    <row r="35" spans="1:70" x14ac:dyDescent="0.2">
      <c r="A35" t="s">
        <v>22</v>
      </c>
      <c r="B35" s="1" t="s">
        <v>4</v>
      </c>
      <c r="C35" s="20">
        <v>355000</v>
      </c>
      <c r="AI35" t="str">
        <f t="shared" ref="AI35:AI98" si="17">A35</f>
        <v>Lean 1N</v>
      </c>
      <c r="BF35" s="4" t="str">
        <f t="shared" si="10"/>
        <v>Lean 1R</v>
      </c>
      <c r="BG35" s="4">
        <f t="shared" si="10"/>
        <v>1.3242160440814841</v>
      </c>
      <c r="BH35" s="4">
        <f t="shared" si="10"/>
        <v>0.15419892157882217</v>
      </c>
      <c r="BI35" s="4">
        <f t="shared" si="10"/>
        <v>4.3793837385108551E-2</v>
      </c>
      <c r="BJ35" s="4">
        <f t="shared" si="10"/>
        <v>-7.3788538940768866E-3</v>
      </c>
      <c r="BK35" s="4">
        <f t="shared" si="10"/>
        <v>1.7344799838181466</v>
      </c>
      <c r="BL35" s="4">
        <f t="shared" si="11"/>
        <v>0.11644544126164788</v>
      </c>
      <c r="BM35" s="81">
        <f>'water enrichment'!X87</f>
        <v>4.0916533262785251</v>
      </c>
      <c r="BN35" s="82">
        <f t="shared" si="12"/>
        <v>4.091653326278525E-2</v>
      </c>
      <c r="BO35" s="83">
        <f t="shared" si="13"/>
        <v>4.2662119285595219E-2</v>
      </c>
      <c r="BP35" s="83">
        <f t="shared" si="14"/>
        <v>2.7294809355841227</v>
      </c>
      <c r="BQ35" s="84">
        <f t="shared" si="15"/>
        <v>6.4589618711682455</v>
      </c>
      <c r="BR35" s="1">
        <f t="shared" si="16"/>
        <v>4.7100764124926635E-2</v>
      </c>
    </row>
    <row r="36" spans="1:70" x14ac:dyDescent="0.2">
      <c r="A36" t="s">
        <v>22</v>
      </c>
      <c r="B36" s="1" t="s">
        <v>5</v>
      </c>
      <c r="C36" s="20">
        <v>79700</v>
      </c>
      <c r="AI36" t="str">
        <f t="shared" si="17"/>
        <v>Lean 1N</v>
      </c>
      <c r="BF36" s="4" t="str">
        <f t="shared" si="10"/>
        <v>Lean 2LR</v>
      </c>
      <c r="BG36" s="4">
        <f t="shared" si="10"/>
        <v>1.0189025970073198</v>
      </c>
      <c r="BH36" s="4">
        <f t="shared" si="10"/>
        <v>0.27151323629706797</v>
      </c>
      <c r="BI36" s="4">
        <f t="shared" si="10"/>
        <v>2.2611374615198805E-2</v>
      </c>
      <c r="BJ36" s="4">
        <f t="shared" si="10"/>
        <v>-6.7297415697016904E-3</v>
      </c>
      <c r="BK36" s="4">
        <f t="shared" si="10"/>
        <v>1.6028442271682455</v>
      </c>
      <c r="BL36" s="4">
        <f t="shared" si="11"/>
        <v>0.26647614511391554</v>
      </c>
      <c r="BM36" s="81">
        <f>'water enrichment'!X85</f>
        <v>3.871546470868493</v>
      </c>
      <c r="BN36" s="82">
        <f t="shared" si="12"/>
        <v>3.8715464708684928E-2</v>
      </c>
      <c r="BO36" s="83">
        <f t="shared" si="13"/>
        <v>4.0274719177659811E-2</v>
      </c>
      <c r="BP36" s="83">
        <f t="shared" si="14"/>
        <v>6.6164619035190828</v>
      </c>
      <c r="BQ36" s="84">
        <f t="shared" si="15"/>
        <v>14.232923807038166</v>
      </c>
      <c r="BR36" s="1">
        <f>BK36/(BM36*$BQ$40)</f>
        <v>4.6000688448082264E-2</v>
      </c>
    </row>
    <row r="37" spans="1:70" x14ac:dyDescent="0.2">
      <c r="A37" t="s">
        <v>22</v>
      </c>
      <c r="B37" s="1" t="s">
        <v>6</v>
      </c>
      <c r="C37" s="20">
        <v>107000</v>
      </c>
      <c r="AI37" t="str">
        <f t="shared" si="17"/>
        <v>Lean 1N</v>
      </c>
      <c r="BF37" s="4" t="str">
        <f t="shared" si="10"/>
        <v>Lean 2RR</v>
      </c>
      <c r="BG37" s="4">
        <f t="shared" si="10"/>
        <v>0.72630119716076769</v>
      </c>
      <c r="BH37" s="4">
        <f t="shared" si="10"/>
        <v>0.21341638402144519</v>
      </c>
      <c r="BI37" s="4">
        <f t="shared" si="10"/>
        <v>3.6329027196095126E-2</v>
      </c>
      <c r="BJ37" s="4">
        <f t="shared" si="10"/>
        <v>-7.2306510265484642E-3</v>
      </c>
      <c r="BK37" s="4">
        <f t="shared" si="10"/>
        <v>1.2331984426857496</v>
      </c>
      <c r="BL37" s="4">
        <f t="shared" si="11"/>
        <v>0.29384005541464803</v>
      </c>
      <c r="BM37" s="81">
        <f>'water enrichment'!X88</f>
        <v>3.5046293449372667</v>
      </c>
      <c r="BN37" s="82">
        <f t="shared" si="12"/>
        <v>3.504629344937267E-2</v>
      </c>
      <c r="BO37" s="83">
        <f t="shared" si="13"/>
        <v>3.631914485789265E-2</v>
      </c>
      <c r="BP37" s="83">
        <f t="shared" si="14"/>
        <v>8.0905003838710297</v>
      </c>
      <c r="BQ37" s="84">
        <f t="shared" si="15"/>
        <v>17.181000767742059</v>
      </c>
      <c r="BR37" s="1">
        <f>BK37/(BM37*$BQ$40)</f>
        <v>3.909744389524257E-2</v>
      </c>
    </row>
    <row r="38" spans="1:70" x14ac:dyDescent="0.2">
      <c r="A38" t="s">
        <v>22</v>
      </c>
      <c r="B38" s="1" t="s">
        <v>7</v>
      </c>
      <c r="C38" s="20">
        <v>39500</v>
      </c>
      <c r="AI38" t="str">
        <f t="shared" si="17"/>
        <v>Lean 1N</v>
      </c>
      <c r="BF38" s="4" t="str">
        <f t="shared" si="10"/>
        <v>Lean 2LL</v>
      </c>
      <c r="BG38" s="4">
        <f t="shared" si="10"/>
        <v>0.88839307756050545</v>
      </c>
      <c r="BH38" s="4">
        <f t="shared" si="10"/>
        <v>0.15593886223360659</v>
      </c>
      <c r="BI38" s="4">
        <f t="shared" si="10"/>
        <v>0.10044531430116621</v>
      </c>
      <c r="BJ38" s="4">
        <f t="shared" si="10"/>
        <v>-1.3253420152889439E-2</v>
      </c>
      <c r="BK38" s="4">
        <f t="shared" si="10"/>
        <v>1.4485930643196596</v>
      </c>
      <c r="BL38" s="4">
        <f t="shared" si="11"/>
        <v>0.17552912800920167</v>
      </c>
      <c r="BM38" s="81">
        <f>'water enrichment'!X84</f>
        <v>3.7484489062518604</v>
      </c>
      <c r="BN38" s="82">
        <f t="shared" si="12"/>
        <v>3.7484489062518604E-2</v>
      </c>
      <c r="BO38" s="83">
        <f t="shared" si="13"/>
        <v>3.8944296103871665E-2</v>
      </c>
      <c r="BP38" s="83">
        <f t="shared" si="14"/>
        <v>4.5071845063275227</v>
      </c>
      <c r="BQ38" s="84">
        <f t="shared" si="15"/>
        <v>10.014369012655045</v>
      </c>
      <c r="BR38" s="1">
        <f t="shared" si="16"/>
        <v>4.2939036638850202E-2</v>
      </c>
    </row>
    <row r="39" spans="1:70" x14ac:dyDescent="0.2">
      <c r="A39" t="s">
        <v>22</v>
      </c>
      <c r="B39" s="1" t="s">
        <v>8</v>
      </c>
      <c r="C39" s="20">
        <v>10800</v>
      </c>
      <c r="AI39" t="str">
        <f t="shared" si="17"/>
        <v>Lean 1N</v>
      </c>
      <c r="BF39" s="4"/>
      <c r="BG39" s="4"/>
      <c r="BH39" s="4"/>
      <c r="BI39" s="4"/>
      <c r="BJ39" s="4"/>
      <c r="BK39" s="4"/>
      <c r="BL39" s="4"/>
      <c r="BN39" s="82"/>
      <c r="BO39" s="83"/>
      <c r="BP39" s="83"/>
      <c r="BQ39" s="84"/>
    </row>
    <row r="40" spans="1:70" x14ac:dyDescent="0.2">
      <c r="A40" t="s">
        <v>22</v>
      </c>
      <c r="B40" s="1" t="s">
        <v>9</v>
      </c>
      <c r="C40" s="20">
        <v>30200</v>
      </c>
      <c r="AI40" t="str">
        <f t="shared" si="17"/>
        <v>Lean 1N</v>
      </c>
      <c r="BF40" s="4"/>
      <c r="BG40" s="4"/>
      <c r="BH40" s="4"/>
      <c r="BI40" s="4"/>
      <c r="BJ40" s="4"/>
      <c r="BK40" s="4"/>
      <c r="BL40" s="4"/>
      <c r="BN40" s="82"/>
      <c r="BO40" s="83"/>
      <c r="BP40" s="86" t="s">
        <v>132</v>
      </c>
      <c r="BQ40" s="87">
        <v>9</v>
      </c>
      <c r="BR40" s="85">
        <f>AVERAGE(BR33:BR38)</f>
        <v>4.9858016761299868E-2</v>
      </c>
    </row>
    <row r="41" spans="1:70" x14ac:dyDescent="0.2">
      <c r="A41" t="s">
        <v>22</v>
      </c>
      <c r="B41" s="1" t="s">
        <v>10</v>
      </c>
      <c r="C41" s="20">
        <v>15900</v>
      </c>
      <c r="AI41" t="str">
        <f t="shared" si="17"/>
        <v>Lean 1N</v>
      </c>
      <c r="BF41" s="4" t="str">
        <f t="shared" ref="BF41:BK46" si="18">BF23</f>
        <v>Obese 3L</v>
      </c>
      <c r="BG41" s="4">
        <f t="shared" si="18"/>
        <v>0.27873375538672623</v>
      </c>
      <c r="BH41" s="4">
        <f t="shared" si="18"/>
        <v>5.5545864496643507E-4</v>
      </c>
      <c r="BI41" s="4">
        <f t="shared" si="18"/>
        <v>-4.0739477331892024E-2</v>
      </c>
      <c r="BJ41" s="4">
        <f t="shared" si="18"/>
        <v>4.2109424877947166E-3</v>
      </c>
      <c r="BK41" s="4">
        <f t="shared" si="18"/>
        <v>0.17447001063216189</v>
      </c>
      <c r="BL41" s="4">
        <f t="shared" si="11"/>
        <v>1.992792886515556E-3</v>
      </c>
      <c r="BM41" s="81">
        <f>'water enrichment'!X89</f>
        <v>6.0579194122372826</v>
      </c>
      <c r="BN41" s="82">
        <f t="shared" si="12"/>
        <v>6.0579194122372823E-2</v>
      </c>
      <c r="BR41" s="1">
        <f>BK41/(BM41*$BQ$40)</f>
        <v>3.2000354276333124E-3</v>
      </c>
    </row>
    <row r="42" spans="1:70" x14ac:dyDescent="0.2">
      <c r="A42" t="s">
        <v>22</v>
      </c>
      <c r="B42" s="1" t="s">
        <v>11</v>
      </c>
      <c r="C42" s="20">
        <v>6550</v>
      </c>
      <c r="AI42" t="str">
        <f t="shared" si="17"/>
        <v>Lean 1N</v>
      </c>
      <c r="BF42" s="4" t="str">
        <f t="shared" si="18"/>
        <v>Obese 3R</v>
      </c>
      <c r="BG42" s="4">
        <f t="shared" si="18"/>
        <v>-1.9061528652069237E-2</v>
      </c>
      <c r="BH42" s="4">
        <f t="shared" si="18"/>
        <v>2.7367184608260622E-3</v>
      </c>
      <c r="BI42" s="4">
        <f t="shared" si="18"/>
        <v>-3.6737683612675397E-2</v>
      </c>
      <c r="BJ42" s="4">
        <f t="shared" si="18"/>
        <v>3.8639812528646796E-3</v>
      </c>
      <c r="BK42" s="4">
        <f t="shared" si="18"/>
        <v>-0.10834521755698458</v>
      </c>
      <c r="BL42" s="4">
        <f t="shared" si="11"/>
        <v>-0.14357287449393394</v>
      </c>
      <c r="BM42" s="81">
        <f>'water enrichment'!X93</f>
        <v>5.9821838828515679</v>
      </c>
      <c r="BN42" s="82">
        <f t="shared" si="12"/>
        <v>5.9821838828515682E-2</v>
      </c>
      <c r="BO42" s="83"/>
      <c r="BP42" s="83"/>
      <c r="BQ42" s="84"/>
      <c r="BR42" s="1">
        <f>BK42/(BM42*$BQ$40)</f>
        <v>-2.0123683494318156E-3</v>
      </c>
    </row>
    <row r="43" spans="1:70" x14ac:dyDescent="0.2">
      <c r="A43" t="s">
        <v>22</v>
      </c>
      <c r="B43" s="1" t="s">
        <v>12</v>
      </c>
      <c r="C43" s="20">
        <v>563</v>
      </c>
      <c r="AI43" t="str">
        <f t="shared" si="17"/>
        <v>Lean 1N</v>
      </c>
      <c r="BF43" s="4" t="str">
        <f t="shared" si="18"/>
        <v>Obese 3N</v>
      </c>
      <c r="BG43" s="4">
        <f t="shared" si="18"/>
        <v>1.1085746306402475</v>
      </c>
      <c r="BH43" s="4">
        <f t="shared" si="18"/>
        <v>-0.35948068206875627</v>
      </c>
      <c r="BI43" s="4">
        <f t="shared" si="18"/>
        <v>-1.4461366625977246E-2</v>
      </c>
      <c r="BJ43" s="4">
        <f t="shared" si="18"/>
        <v>6.3664271033876266E-3</v>
      </c>
      <c r="BK43" s="4">
        <f t="shared" si="18"/>
        <v>0.37169487503835374</v>
      </c>
      <c r="BL43" s="4">
        <f t="shared" si="11"/>
        <v>-0.32427287449392683</v>
      </c>
      <c r="BM43" s="81">
        <f>'water enrichment'!X92</f>
        <v>5.6609435743089307</v>
      </c>
      <c r="BN43" s="82">
        <f t="shared" si="12"/>
        <v>5.6609435743089305E-2</v>
      </c>
      <c r="BO43" s="83"/>
      <c r="BP43" s="83"/>
      <c r="BQ43" s="84"/>
      <c r="BR43" s="1">
        <f t="shared" ref="BR43:BR46" si="19">BK43/(BM43*$BQ$40)</f>
        <v>7.295502952413508E-3</v>
      </c>
    </row>
    <row r="44" spans="1:70" x14ac:dyDescent="0.2">
      <c r="A44" t="s">
        <v>22</v>
      </c>
      <c r="B44" s="1" t="s">
        <v>13</v>
      </c>
      <c r="C44" s="20">
        <v>12000</v>
      </c>
      <c r="AI44" t="str">
        <f t="shared" si="17"/>
        <v>Lean 1N</v>
      </c>
      <c r="BF44" s="4" t="str">
        <f t="shared" si="18"/>
        <v>Obese 4LR</v>
      </c>
      <c r="BG44" s="4">
        <f t="shared" si="18"/>
        <v>0.64091876026511529</v>
      </c>
      <c r="BH44" s="4">
        <f t="shared" si="18"/>
        <v>-0.3598842822038586</v>
      </c>
      <c r="BI44" s="4">
        <f t="shared" si="18"/>
        <v>-7.7720697603407968E-3</v>
      </c>
      <c r="BJ44" s="4">
        <f t="shared" si="18"/>
        <v>5.834419741123276E-3</v>
      </c>
      <c r="BK44" s="4">
        <f t="shared" si="18"/>
        <v>-7.8828334459131177E-2</v>
      </c>
      <c r="BL44" s="4">
        <f t="shared" si="11"/>
        <v>-0.56151310355620243</v>
      </c>
      <c r="BM44" s="81">
        <f>'water enrichment'!X91</f>
        <v>5.8153845285105774</v>
      </c>
      <c r="BN44" s="82">
        <f t="shared" si="12"/>
        <v>5.8153845285105775E-2</v>
      </c>
      <c r="BO44" s="83"/>
      <c r="BP44" s="83"/>
      <c r="BQ44" s="84"/>
      <c r="BR44" s="1">
        <f t="shared" si="19"/>
        <v>-1.5061263422653862E-3</v>
      </c>
    </row>
    <row r="45" spans="1:70" x14ac:dyDescent="0.2">
      <c r="A45" t="s">
        <v>22</v>
      </c>
      <c r="B45" s="1" t="s">
        <v>14</v>
      </c>
      <c r="C45" s="20">
        <v>4610</v>
      </c>
      <c r="AI45" t="str">
        <f t="shared" si="17"/>
        <v>Lean 1N</v>
      </c>
      <c r="BF45" s="4" t="str">
        <f t="shared" si="18"/>
        <v>Obese 4RR</v>
      </c>
      <c r="BG45" s="4">
        <f t="shared" si="18"/>
        <v>0.18006374884836507</v>
      </c>
      <c r="BH45" s="4">
        <f t="shared" si="18"/>
        <v>0.16529420685420299</v>
      </c>
      <c r="BI45" s="4">
        <f t="shared" si="18"/>
        <v>-5.675755674069969E-2</v>
      </c>
      <c r="BJ45" s="4">
        <f t="shared" si="18"/>
        <v>3.5451945831401449E-3</v>
      </c>
      <c r="BK45" s="4">
        <f t="shared" si="18"/>
        <v>0.35456027066723256</v>
      </c>
      <c r="BL45" s="4">
        <f t="shared" si="11"/>
        <v>0.91797603854954846</v>
      </c>
      <c r="BM45" s="81">
        <f>'water enrichment'!X94</f>
        <v>6.8332002975012358</v>
      </c>
      <c r="BN45" s="82">
        <f t="shared" si="12"/>
        <v>6.8332002975012351E-2</v>
      </c>
      <c r="BO45" s="83"/>
      <c r="BP45" s="83"/>
      <c r="BQ45" s="84"/>
      <c r="BR45" s="1">
        <f t="shared" si="19"/>
        <v>5.765319896169103E-3</v>
      </c>
    </row>
    <row r="46" spans="1:70" x14ac:dyDescent="0.2">
      <c r="A46" t="s">
        <v>22</v>
      </c>
      <c r="B46" s="1" t="s">
        <v>15</v>
      </c>
      <c r="C46" s="20">
        <v>1990</v>
      </c>
      <c r="AI46" t="str">
        <f t="shared" si="17"/>
        <v>Lean 1N</v>
      </c>
      <c r="BF46" s="4" t="str">
        <f t="shared" si="18"/>
        <v>Obese 4LL</v>
      </c>
      <c r="BG46" s="4">
        <f t="shared" si="18"/>
        <v>-0.61119882839622852</v>
      </c>
      <c r="BH46" s="4">
        <f t="shared" si="18"/>
        <v>-9.0249482112027025E-3</v>
      </c>
      <c r="BI46" s="4">
        <f t="shared" si="18"/>
        <v>-2.7078110366938909E-2</v>
      </c>
      <c r="BJ46" s="4">
        <f t="shared" si="18"/>
        <v>3.2281443952039972E-3</v>
      </c>
      <c r="BK46" s="4">
        <f t="shared" si="18"/>
        <v>-0.69757047833863461</v>
      </c>
      <c r="BL46" s="4">
        <f t="shared" si="11"/>
        <v>1.4765977603203128E-2</v>
      </c>
      <c r="BM46" s="81">
        <f>'water enrichment'!X90</f>
        <v>5.9910372380250179</v>
      </c>
      <c r="BN46" s="82">
        <f t="shared" si="12"/>
        <v>5.9910372380250182E-2</v>
      </c>
      <c r="BO46" s="83"/>
      <c r="BP46" s="83"/>
      <c r="BQ46" s="84"/>
      <c r="BR46" s="1">
        <f t="shared" si="19"/>
        <v>-1.293729747406242E-2</v>
      </c>
    </row>
    <row r="47" spans="1:70" x14ac:dyDescent="0.2">
      <c r="A47" t="s">
        <v>22</v>
      </c>
      <c r="B47" s="1" t="s">
        <v>16</v>
      </c>
      <c r="C47" s="20">
        <v>0</v>
      </c>
      <c r="AI47" t="str">
        <f t="shared" si="17"/>
        <v>Lean 1N</v>
      </c>
      <c r="BG47" s="4"/>
      <c r="BH47" s="4"/>
      <c r="BI47" s="4"/>
      <c r="BJ47" s="4"/>
      <c r="BM47" s="81"/>
      <c r="BR47" s="85">
        <f>AVERAGE(BR39:BR46)</f>
        <v>7.0947261245365963E-3</v>
      </c>
    </row>
    <row r="48" spans="1:70" x14ac:dyDescent="0.2">
      <c r="A48" t="s">
        <v>22</v>
      </c>
      <c r="B48" s="1" t="s">
        <v>17</v>
      </c>
      <c r="C48" s="20">
        <v>0</v>
      </c>
      <c r="AI48" t="str">
        <f t="shared" si="17"/>
        <v>Lean 1N</v>
      </c>
      <c r="BH48"/>
    </row>
    <row r="49" spans="1:64" x14ac:dyDescent="0.2">
      <c r="A49" t="s">
        <v>23</v>
      </c>
      <c r="B49" s="1" t="s">
        <v>3</v>
      </c>
      <c r="C49" s="20">
        <v>592000</v>
      </c>
      <c r="D49" s="4">
        <f>C49/$C49*100</f>
        <v>100</v>
      </c>
      <c r="E49" s="4">
        <f>C51/$C49*100</f>
        <v>11.52027027027027</v>
      </c>
      <c r="F49" s="4">
        <f>C54/$C49*100</f>
        <v>1.8074324324324325</v>
      </c>
      <c r="G49" s="4">
        <f>C58/$C49*100</f>
        <v>0.14459459459459462</v>
      </c>
      <c r="H49" s="4">
        <f>C63/$C49*100</f>
        <v>0</v>
      </c>
      <c r="T49" s="1" cm="1">
        <f t="array" ref="T49:X49">MMULT(D49:H49,Q9_red_T)</f>
        <v>1</v>
      </c>
      <c r="U49" s="1">
        <v>9.1298282087755867E-3</v>
      </c>
      <c r="V49" s="1">
        <v>2.5309984171586562E-3</v>
      </c>
      <c r="W49" s="1">
        <v>6.7733782146086295E-4</v>
      </c>
      <c r="X49" s="1">
        <v>-1.1208751544524194E-4</v>
      </c>
      <c r="AI49" t="str">
        <f t="shared" si="17"/>
        <v>Lean 1L</v>
      </c>
      <c r="AJ49" s="6">
        <f t="shared" ref="AJ49:AN49" si="20">T49/SUM($T49:$AH49)*100</f>
        <v>98.79215945819071</v>
      </c>
      <c r="AK49" s="12">
        <f t="shared" si="20"/>
        <v>0.90195544422724538</v>
      </c>
      <c r="AL49" s="6">
        <f t="shared" si="20"/>
        <v>0.25004279921636624</v>
      </c>
      <c r="AM49" s="12">
        <f t="shared" si="20"/>
        <v>6.6915666064825075E-2</v>
      </c>
      <c r="AN49" s="6">
        <f t="shared" si="20"/>
        <v>-1.1073367699138754E-2</v>
      </c>
      <c r="AO49" s="12"/>
      <c r="AP49" s="12"/>
      <c r="AQ49" s="6"/>
      <c r="AR49" s="6"/>
      <c r="AS49" s="6"/>
      <c r="AT49" s="12"/>
      <c r="AU49" s="6"/>
      <c r="AV49" s="17"/>
      <c r="AW49" s="6"/>
      <c r="AX49" s="6"/>
      <c r="AY49" s="57"/>
      <c r="AZ49" s="57"/>
      <c r="BA49" s="57"/>
      <c r="BB49" s="57"/>
      <c r="BC49" s="57"/>
      <c r="BD49" s="6"/>
      <c r="BH49"/>
    </row>
    <row r="50" spans="1:64" x14ac:dyDescent="0.2">
      <c r="A50" t="s">
        <v>23</v>
      </c>
      <c r="B50" s="1" t="s">
        <v>4</v>
      </c>
      <c r="C50" s="20">
        <v>322000</v>
      </c>
      <c r="AI50" t="str">
        <f t="shared" si="17"/>
        <v>Lean 1L</v>
      </c>
      <c r="BH50"/>
    </row>
    <row r="51" spans="1:64" x14ac:dyDescent="0.2">
      <c r="A51" t="s">
        <v>23</v>
      </c>
      <c r="B51" s="1" t="s">
        <v>5</v>
      </c>
      <c r="C51" s="20">
        <v>68200</v>
      </c>
      <c r="AI51" t="str">
        <f t="shared" si="17"/>
        <v>Lean 1L</v>
      </c>
      <c r="BG51" s="4"/>
      <c r="BH51"/>
      <c r="BI51" s="4"/>
      <c r="BJ51" s="4"/>
      <c r="BK51" s="4"/>
      <c r="BL51" s="4"/>
    </row>
    <row r="52" spans="1:64" x14ac:dyDescent="0.2">
      <c r="A52" t="s">
        <v>23</v>
      </c>
      <c r="B52" s="1" t="s">
        <v>6</v>
      </c>
      <c r="C52" s="20">
        <v>110000</v>
      </c>
      <c r="AI52" t="str">
        <f t="shared" si="17"/>
        <v>Lean 1L</v>
      </c>
      <c r="BG52" s="4"/>
      <c r="BH52"/>
      <c r="BI52" s="4"/>
      <c r="BJ52" s="4"/>
      <c r="BK52" s="4"/>
      <c r="BL52" s="4"/>
    </row>
    <row r="53" spans="1:64" x14ac:dyDescent="0.2">
      <c r="A53" t="s">
        <v>23</v>
      </c>
      <c r="B53" s="1" t="s">
        <v>7</v>
      </c>
      <c r="C53" s="20">
        <v>37800</v>
      </c>
      <c r="AI53" t="str">
        <f t="shared" si="17"/>
        <v>Lean 1L</v>
      </c>
      <c r="BG53" s="4"/>
      <c r="BH53"/>
      <c r="BI53" s="4"/>
      <c r="BJ53" s="4"/>
      <c r="BK53" s="4"/>
      <c r="BL53" s="4"/>
    </row>
    <row r="54" spans="1:64" x14ac:dyDescent="0.2">
      <c r="A54" t="s">
        <v>23</v>
      </c>
      <c r="B54" s="1" t="s">
        <v>8</v>
      </c>
      <c r="C54" s="20">
        <v>10700</v>
      </c>
      <c r="AI54" t="str">
        <f t="shared" si="17"/>
        <v>Lean 1L</v>
      </c>
      <c r="BG54" s="4"/>
      <c r="BH54"/>
      <c r="BI54" s="4"/>
      <c r="BJ54" s="4"/>
      <c r="BK54" s="4"/>
      <c r="BL54" s="4"/>
    </row>
    <row r="55" spans="1:64" x14ac:dyDescent="0.2">
      <c r="A55" t="s">
        <v>23</v>
      </c>
      <c r="B55" s="1" t="s">
        <v>9</v>
      </c>
      <c r="C55" s="20">
        <v>38500</v>
      </c>
      <c r="AI55" t="str">
        <f t="shared" si="17"/>
        <v>Lean 1L</v>
      </c>
      <c r="BG55" s="4"/>
      <c r="BH55"/>
      <c r="BI55" s="4"/>
      <c r="BJ55" s="4"/>
      <c r="BK55" s="4"/>
      <c r="BL55" s="4"/>
    </row>
    <row r="56" spans="1:64" x14ac:dyDescent="0.2">
      <c r="A56" t="s">
        <v>23</v>
      </c>
      <c r="B56" s="1" t="s">
        <v>10</v>
      </c>
      <c r="C56" s="20">
        <v>15100</v>
      </c>
      <c r="AI56" t="str">
        <f t="shared" si="17"/>
        <v>Lean 1L</v>
      </c>
      <c r="BG56" s="4"/>
      <c r="BH56"/>
      <c r="BI56" s="4"/>
      <c r="BJ56" s="4"/>
      <c r="BK56" s="4"/>
      <c r="BL56" s="4"/>
    </row>
    <row r="57" spans="1:64" x14ac:dyDescent="0.2">
      <c r="A57" t="s">
        <v>23</v>
      </c>
      <c r="B57" s="1" t="s">
        <v>11</v>
      </c>
      <c r="C57" s="20">
        <v>5330</v>
      </c>
      <c r="AI57" t="str">
        <f t="shared" si="17"/>
        <v>Lean 1L</v>
      </c>
      <c r="BG57" s="4"/>
      <c r="BH57"/>
      <c r="BI57" s="4"/>
      <c r="BJ57" s="4"/>
      <c r="BK57" s="4"/>
      <c r="BL57" s="4"/>
    </row>
    <row r="58" spans="1:64" x14ac:dyDescent="0.2">
      <c r="A58" t="s">
        <v>23</v>
      </c>
      <c r="B58" s="1" t="s">
        <v>12</v>
      </c>
      <c r="C58" s="20">
        <v>856</v>
      </c>
      <c r="AI58" t="str">
        <f t="shared" si="17"/>
        <v>Lean 1L</v>
      </c>
      <c r="BG58" s="4"/>
      <c r="BH58"/>
      <c r="BI58" s="4"/>
      <c r="BJ58" s="4"/>
      <c r="BK58" s="4"/>
      <c r="BL58" s="4"/>
    </row>
    <row r="59" spans="1:64" x14ac:dyDescent="0.2">
      <c r="A59" t="s">
        <v>23</v>
      </c>
      <c r="B59" s="1" t="s">
        <v>13</v>
      </c>
      <c r="C59" s="20">
        <v>15300</v>
      </c>
      <c r="AI59" t="str">
        <f t="shared" si="17"/>
        <v>Lean 1L</v>
      </c>
      <c r="BG59" s="4"/>
      <c r="BH59"/>
      <c r="BI59" s="4"/>
      <c r="BJ59" s="4"/>
      <c r="BK59" s="4"/>
      <c r="BL59" s="4"/>
    </row>
    <row r="60" spans="1:64" x14ac:dyDescent="0.2">
      <c r="A60" t="s">
        <v>23</v>
      </c>
      <c r="B60" s="1" t="s">
        <v>14</v>
      </c>
      <c r="C60" s="20">
        <v>7300</v>
      </c>
      <c r="AI60" t="str">
        <f t="shared" si="17"/>
        <v>Lean 1L</v>
      </c>
      <c r="BG60" s="4"/>
      <c r="BH60"/>
      <c r="BI60" s="4"/>
      <c r="BJ60" s="4"/>
      <c r="BK60" s="4"/>
      <c r="BL60" s="4"/>
    </row>
    <row r="61" spans="1:64" x14ac:dyDescent="0.2">
      <c r="A61" t="s">
        <v>23</v>
      </c>
      <c r="B61" s="1" t="s">
        <v>15</v>
      </c>
      <c r="C61" s="20">
        <v>2190</v>
      </c>
      <c r="AI61" t="str">
        <f t="shared" si="17"/>
        <v>Lean 1L</v>
      </c>
      <c r="BG61" s="4"/>
      <c r="BH61"/>
      <c r="BI61" s="4"/>
      <c r="BJ61" s="4"/>
      <c r="BK61" s="4"/>
      <c r="BL61" s="4"/>
    </row>
    <row r="62" spans="1:64" x14ac:dyDescent="0.2">
      <c r="A62" t="s">
        <v>23</v>
      </c>
      <c r="B62" s="1" t="s">
        <v>16</v>
      </c>
      <c r="C62" s="20">
        <v>0</v>
      </c>
      <c r="AI62" t="str">
        <f t="shared" si="17"/>
        <v>Lean 1L</v>
      </c>
      <c r="BG62" s="4"/>
      <c r="BH62"/>
      <c r="BI62" s="4"/>
      <c r="BJ62" s="4"/>
      <c r="BK62" s="4"/>
      <c r="BL62" s="4"/>
    </row>
    <row r="63" spans="1:64" x14ac:dyDescent="0.2">
      <c r="A63" t="s">
        <v>23</v>
      </c>
      <c r="B63" s="1" t="s">
        <v>17</v>
      </c>
      <c r="C63" s="20">
        <v>0</v>
      </c>
      <c r="AI63" t="str">
        <f t="shared" si="17"/>
        <v>Lean 1L</v>
      </c>
      <c r="BG63" s="4"/>
      <c r="BH63"/>
      <c r="BI63" s="4"/>
      <c r="BJ63" s="4"/>
      <c r="BK63" s="4"/>
      <c r="BL63" s="4"/>
    </row>
    <row r="64" spans="1:64" x14ac:dyDescent="0.2">
      <c r="A64" t="s">
        <v>24</v>
      </c>
      <c r="B64" s="1" t="s">
        <v>3</v>
      </c>
      <c r="C64" s="20">
        <v>374000</v>
      </c>
      <c r="D64" s="4">
        <f>C64/$C64*100</f>
        <v>100</v>
      </c>
      <c r="E64" s="4">
        <f>C66/$C64*100</f>
        <v>11.951871657754012</v>
      </c>
      <c r="F64" s="4">
        <f>C69/$C64*100</f>
        <v>1.7566844919786095</v>
      </c>
      <c r="G64" s="4">
        <f>C73/$C64*100</f>
        <v>0.11737967914438503</v>
      </c>
      <c r="H64" s="4">
        <f>C78/$C64*100</f>
        <v>0</v>
      </c>
      <c r="T64" s="1" cm="1">
        <f t="array" ref="T64:X64">MMULT(D64:H64,Q9_red_T)</f>
        <v>1</v>
      </c>
      <c r="U64" s="1">
        <v>1.3445842083613005E-2</v>
      </c>
      <c r="V64" s="1">
        <v>1.5657070145607514E-3</v>
      </c>
      <c r="W64" s="1">
        <v>4.4467443537435586E-4</v>
      </c>
      <c r="X64" s="1">
        <v>-7.4923502597062344E-5</v>
      </c>
      <c r="AI64" t="str">
        <f t="shared" si="17"/>
        <v>Lean 1R</v>
      </c>
      <c r="AJ64" s="6">
        <f t="shared" ref="AJ64:AN64" si="21">T64/SUM($T64:$AH64)*100</f>
        <v>98.485170050848652</v>
      </c>
      <c r="AK64" s="12">
        <f t="shared" si="21"/>
        <v>1.3242160440814841</v>
      </c>
      <c r="AL64" s="6">
        <f t="shared" si="21"/>
        <v>0.15419892157882217</v>
      </c>
      <c r="AM64" s="12">
        <f t="shared" si="21"/>
        <v>4.3793837385108551E-2</v>
      </c>
      <c r="AN64" s="6">
        <f t="shared" si="21"/>
        <v>-7.3788538940768866E-3</v>
      </c>
      <c r="AO64" s="12"/>
      <c r="AP64" s="12"/>
      <c r="AQ64" s="6"/>
      <c r="AR64" s="6"/>
      <c r="AS64" s="6"/>
      <c r="AT64" s="12"/>
      <c r="AU64" s="6"/>
      <c r="AV64" s="17"/>
      <c r="AW64" s="6"/>
      <c r="AX64" s="6"/>
      <c r="AY64" s="57"/>
      <c r="AZ64" s="57"/>
      <c r="BA64" s="57"/>
      <c r="BB64" s="57"/>
      <c r="BC64" s="57"/>
      <c r="BD64" s="6"/>
      <c r="BG64" s="4"/>
      <c r="BH64"/>
      <c r="BI64" s="4"/>
      <c r="BJ64" s="4"/>
      <c r="BK64" s="4"/>
      <c r="BL64" s="4"/>
    </row>
    <row r="65" spans="1:60" x14ac:dyDescent="0.2">
      <c r="A65" t="s">
        <v>24</v>
      </c>
      <c r="B65" s="1" t="s">
        <v>4</v>
      </c>
      <c r="C65" s="20">
        <v>203000</v>
      </c>
      <c r="AI65" t="str">
        <f t="shared" si="17"/>
        <v>Lean 1R</v>
      </c>
      <c r="BH65"/>
    </row>
    <row r="66" spans="1:60" x14ac:dyDescent="0.2">
      <c r="A66" t="s">
        <v>24</v>
      </c>
      <c r="B66" s="1" t="s">
        <v>5</v>
      </c>
      <c r="C66" s="20">
        <v>44700</v>
      </c>
      <c r="AI66" t="str">
        <f t="shared" si="17"/>
        <v>Lean 1R</v>
      </c>
      <c r="BH66"/>
    </row>
    <row r="67" spans="1:60" x14ac:dyDescent="0.2">
      <c r="A67" t="s">
        <v>24</v>
      </c>
      <c r="B67" s="1" t="s">
        <v>6</v>
      </c>
      <c r="C67" s="20">
        <v>67900</v>
      </c>
      <c r="AI67" t="str">
        <f t="shared" si="17"/>
        <v>Lean 1R</v>
      </c>
      <c r="BH67"/>
    </row>
    <row r="68" spans="1:60" x14ac:dyDescent="0.2">
      <c r="A68" t="s">
        <v>24</v>
      </c>
      <c r="B68" s="1" t="s">
        <v>7</v>
      </c>
      <c r="C68" s="20">
        <v>25400</v>
      </c>
      <c r="AI68" t="str">
        <f t="shared" si="17"/>
        <v>Lean 1R</v>
      </c>
      <c r="BH68"/>
    </row>
    <row r="69" spans="1:60" x14ac:dyDescent="0.2">
      <c r="A69" t="s">
        <v>24</v>
      </c>
      <c r="B69" s="1" t="s">
        <v>8</v>
      </c>
      <c r="C69" s="20">
        <v>6570</v>
      </c>
      <c r="AI69" t="str">
        <f t="shared" si="17"/>
        <v>Lean 1R</v>
      </c>
    </row>
    <row r="70" spans="1:60" x14ac:dyDescent="0.2">
      <c r="A70" t="s">
        <v>24</v>
      </c>
      <c r="B70" s="1" t="s">
        <v>9</v>
      </c>
      <c r="C70" s="20">
        <v>26700</v>
      </c>
      <c r="AI70" t="str">
        <f t="shared" si="17"/>
        <v>Lean 1R</v>
      </c>
    </row>
    <row r="71" spans="1:60" x14ac:dyDescent="0.2">
      <c r="A71" t="s">
        <v>24</v>
      </c>
      <c r="B71" s="1" t="s">
        <v>10</v>
      </c>
      <c r="C71" s="20">
        <v>9070</v>
      </c>
      <c r="AI71" t="str">
        <f t="shared" si="17"/>
        <v>Lean 1R</v>
      </c>
    </row>
    <row r="72" spans="1:60" x14ac:dyDescent="0.2">
      <c r="A72" t="s">
        <v>24</v>
      </c>
      <c r="B72" s="1" t="s">
        <v>11</v>
      </c>
      <c r="C72" s="20">
        <v>2590</v>
      </c>
      <c r="AI72" t="str">
        <f t="shared" si="17"/>
        <v>Lean 1R</v>
      </c>
    </row>
    <row r="73" spans="1:60" x14ac:dyDescent="0.2">
      <c r="A73" t="s">
        <v>24</v>
      </c>
      <c r="B73" s="1" t="s">
        <v>12</v>
      </c>
      <c r="C73" s="20">
        <v>439</v>
      </c>
      <c r="AI73" t="str">
        <f t="shared" si="17"/>
        <v>Lean 1R</v>
      </c>
    </row>
    <row r="74" spans="1:60" x14ac:dyDescent="0.2">
      <c r="A74" t="s">
        <v>24</v>
      </c>
      <c r="B74" s="1" t="s">
        <v>13</v>
      </c>
      <c r="C74" s="20">
        <v>12800</v>
      </c>
      <c r="AI74" t="str">
        <f t="shared" si="17"/>
        <v>Lean 1R</v>
      </c>
    </row>
    <row r="75" spans="1:60" x14ac:dyDescent="0.2">
      <c r="A75" t="s">
        <v>24</v>
      </c>
      <c r="B75" s="1" t="s">
        <v>14</v>
      </c>
      <c r="C75" s="20">
        <v>4340</v>
      </c>
      <c r="AI75" t="str">
        <f t="shared" si="17"/>
        <v>Lean 1R</v>
      </c>
    </row>
    <row r="76" spans="1:60" x14ac:dyDescent="0.2">
      <c r="A76" t="s">
        <v>24</v>
      </c>
      <c r="B76" s="1" t="s">
        <v>15</v>
      </c>
      <c r="C76" s="20">
        <v>1200</v>
      </c>
      <c r="AI76" t="str">
        <f t="shared" si="17"/>
        <v>Lean 1R</v>
      </c>
    </row>
    <row r="77" spans="1:60" x14ac:dyDescent="0.2">
      <c r="A77" t="s">
        <v>24</v>
      </c>
      <c r="B77" s="1" t="s">
        <v>16</v>
      </c>
      <c r="C77" s="20">
        <v>233</v>
      </c>
      <c r="AI77" t="str">
        <f t="shared" si="17"/>
        <v>Lean 1R</v>
      </c>
    </row>
    <row r="78" spans="1:60" x14ac:dyDescent="0.2">
      <c r="A78" t="s">
        <v>24</v>
      </c>
      <c r="B78" s="1" t="s">
        <v>17</v>
      </c>
      <c r="C78" s="20">
        <v>0</v>
      </c>
      <c r="AI78" t="str">
        <f t="shared" si="17"/>
        <v>Lean 1R</v>
      </c>
    </row>
    <row r="79" spans="1:60" x14ac:dyDescent="0.2">
      <c r="A79" t="s">
        <v>25</v>
      </c>
      <c r="B79" s="1" t="s">
        <v>3</v>
      </c>
      <c r="C79" s="20">
        <v>494000</v>
      </c>
      <c r="D79" s="4">
        <f>C79/$C79*100</f>
        <v>100</v>
      </c>
      <c r="E79" s="4">
        <f>C81/$C79*100</f>
        <v>11.639676113360323</v>
      </c>
      <c r="F79" s="4">
        <f>C84/$C79*100</f>
        <v>1.8421052631578945</v>
      </c>
      <c r="G79" s="4">
        <f>C88/$C79*100</f>
        <v>0.10384615384615384</v>
      </c>
      <c r="H79" s="4">
        <f>C93/$C79*100</f>
        <v>0</v>
      </c>
      <c r="T79" s="1" cm="1">
        <f t="array" ref="T79:X79">MMULT(D79:H79,Q9_red_T)</f>
        <v>1</v>
      </c>
      <c r="U79" s="1">
        <v>1.0323886639676122E-2</v>
      </c>
      <c r="V79" s="1">
        <v>2.7510695143339488E-3</v>
      </c>
      <c r="W79" s="1">
        <v>2.2910655933178052E-4</v>
      </c>
      <c r="X79" s="1">
        <v>-6.8188155849226067E-5</v>
      </c>
      <c r="AI79" t="str">
        <f t="shared" si="17"/>
        <v>Lean 2LR</v>
      </c>
      <c r="AJ79" s="6">
        <f t="shared" ref="AJ79:AN79" si="22">T79/SUM($T79:$AH79)*100</f>
        <v>98.693702533650111</v>
      </c>
      <c r="AK79" s="12">
        <f t="shared" si="22"/>
        <v>1.0189025970073198</v>
      </c>
      <c r="AL79" s="6">
        <f t="shared" si="22"/>
        <v>0.27151323629706797</v>
      </c>
      <c r="AM79" s="12">
        <f t="shared" si="22"/>
        <v>2.2611374615198805E-2</v>
      </c>
      <c r="AN79" s="6">
        <f t="shared" si="22"/>
        <v>-6.7297415697016904E-3</v>
      </c>
      <c r="AO79" s="12"/>
      <c r="AP79" s="12"/>
      <c r="AQ79" s="6"/>
      <c r="AR79" s="6"/>
      <c r="AS79" s="6"/>
      <c r="AT79" s="12"/>
      <c r="AU79" s="6"/>
      <c r="AV79" s="17"/>
      <c r="AW79" s="6"/>
      <c r="AX79" s="6"/>
      <c r="AY79" s="57"/>
      <c r="AZ79" s="57"/>
      <c r="BA79" s="57"/>
      <c r="BB79" s="57"/>
      <c r="BC79" s="57"/>
      <c r="BD79" s="6"/>
    </row>
    <row r="80" spans="1:60" x14ac:dyDescent="0.2">
      <c r="A80" t="s">
        <v>25</v>
      </c>
      <c r="B80" s="1" t="s">
        <v>4</v>
      </c>
      <c r="C80" s="20">
        <v>246000</v>
      </c>
      <c r="AI80" t="str">
        <f t="shared" si="17"/>
        <v>Lean 2LR</v>
      </c>
    </row>
    <row r="81" spans="1:56" x14ac:dyDescent="0.2">
      <c r="A81" t="s">
        <v>25</v>
      </c>
      <c r="B81" s="1" t="s">
        <v>5</v>
      </c>
      <c r="C81" s="20">
        <v>57500</v>
      </c>
      <c r="AI81" t="str">
        <f t="shared" si="17"/>
        <v>Lean 2LR</v>
      </c>
    </row>
    <row r="82" spans="1:56" x14ac:dyDescent="0.2">
      <c r="A82" t="s">
        <v>25</v>
      </c>
      <c r="B82" s="1" t="s">
        <v>6</v>
      </c>
      <c r="C82" s="20">
        <v>82300</v>
      </c>
      <c r="AI82" t="str">
        <f t="shared" si="17"/>
        <v>Lean 2LR</v>
      </c>
    </row>
    <row r="83" spans="1:56" x14ac:dyDescent="0.2">
      <c r="A83" t="s">
        <v>25</v>
      </c>
      <c r="B83" s="1" t="s">
        <v>7</v>
      </c>
      <c r="C83" s="20">
        <v>31900</v>
      </c>
      <c r="AI83" t="str">
        <f t="shared" si="17"/>
        <v>Lean 2LR</v>
      </c>
    </row>
    <row r="84" spans="1:56" x14ac:dyDescent="0.2">
      <c r="A84" t="s">
        <v>25</v>
      </c>
      <c r="B84" s="1" t="s">
        <v>8</v>
      </c>
      <c r="C84" s="20">
        <v>9100</v>
      </c>
      <c r="AI84" t="str">
        <f t="shared" si="17"/>
        <v>Lean 2LR</v>
      </c>
    </row>
    <row r="85" spans="1:56" x14ac:dyDescent="0.2">
      <c r="A85" t="s">
        <v>25</v>
      </c>
      <c r="B85" s="1" t="s">
        <v>9</v>
      </c>
      <c r="C85" s="20">
        <v>25400</v>
      </c>
      <c r="AI85" t="str">
        <f t="shared" si="17"/>
        <v>Lean 2LR</v>
      </c>
    </row>
    <row r="86" spans="1:56" x14ac:dyDescent="0.2">
      <c r="A86" t="s">
        <v>25</v>
      </c>
      <c r="B86" s="1" t="s">
        <v>10</v>
      </c>
      <c r="C86" s="20">
        <v>12700</v>
      </c>
      <c r="AI86" t="str">
        <f t="shared" si="17"/>
        <v>Lean 2LR</v>
      </c>
    </row>
    <row r="87" spans="1:56" x14ac:dyDescent="0.2">
      <c r="A87" t="s">
        <v>25</v>
      </c>
      <c r="B87" s="1" t="s">
        <v>11</v>
      </c>
      <c r="C87" s="20">
        <v>4700</v>
      </c>
      <c r="AI87" t="str">
        <f t="shared" si="17"/>
        <v>Lean 2LR</v>
      </c>
    </row>
    <row r="88" spans="1:56" x14ac:dyDescent="0.2">
      <c r="A88" t="s">
        <v>25</v>
      </c>
      <c r="B88" s="1" t="s">
        <v>12</v>
      </c>
      <c r="C88" s="20">
        <v>513</v>
      </c>
      <c r="AI88" t="str">
        <f t="shared" si="17"/>
        <v>Lean 2LR</v>
      </c>
    </row>
    <row r="89" spans="1:56" x14ac:dyDescent="0.2">
      <c r="A89" t="s">
        <v>25</v>
      </c>
      <c r="B89" s="1" t="s">
        <v>13</v>
      </c>
      <c r="C89" s="20">
        <v>12100</v>
      </c>
      <c r="AI89" t="str">
        <f t="shared" si="17"/>
        <v>Lean 2LR</v>
      </c>
    </row>
    <row r="90" spans="1:56" x14ac:dyDescent="0.2">
      <c r="A90" t="s">
        <v>25</v>
      </c>
      <c r="B90" s="1" t="s">
        <v>14</v>
      </c>
      <c r="C90" s="20">
        <v>5100</v>
      </c>
      <c r="AI90" t="str">
        <f t="shared" si="17"/>
        <v>Lean 2LR</v>
      </c>
    </row>
    <row r="91" spans="1:56" x14ac:dyDescent="0.2">
      <c r="A91" t="s">
        <v>25</v>
      </c>
      <c r="B91" s="1" t="s">
        <v>15</v>
      </c>
      <c r="C91" s="20">
        <v>1460</v>
      </c>
      <c r="AI91" t="str">
        <f t="shared" si="17"/>
        <v>Lean 2LR</v>
      </c>
    </row>
    <row r="92" spans="1:56" x14ac:dyDescent="0.2">
      <c r="A92" t="s">
        <v>25</v>
      </c>
      <c r="B92" s="1" t="s">
        <v>16</v>
      </c>
      <c r="C92" s="20">
        <v>283</v>
      </c>
      <c r="AI92" t="str">
        <f t="shared" si="17"/>
        <v>Lean 2LR</v>
      </c>
    </row>
    <row r="93" spans="1:56" x14ac:dyDescent="0.2">
      <c r="A93" t="s">
        <v>25</v>
      </c>
      <c r="B93" s="1" t="s">
        <v>17</v>
      </c>
      <c r="C93" s="20">
        <v>0</v>
      </c>
      <c r="AI93" t="str">
        <f t="shared" si="17"/>
        <v>Lean 2LR</v>
      </c>
    </row>
    <row r="94" spans="1:56" x14ac:dyDescent="0.2">
      <c r="A94" t="s">
        <v>26</v>
      </c>
      <c r="B94" s="1" t="s">
        <v>3</v>
      </c>
      <c r="C94" s="20">
        <v>634000</v>
      </c>
      <c r="D94" s="4">
        <f>C94/$C94*100</f>
        <v>100</v>
      </c>
      <c r="E94" s="4">
        <f>C96/$C94*100</f>
        <v>11.34069400630915</v>
      </c>
      <c r="F94" s="4">
        <f>C99/$C94*100</f>
        <v>1.750788643533123</v>
      </c>
      <c r="G94" s="4">
        <f>C103/$C94*100</f>
        <v>0.10694006309148266</v>
      </c>
      <c r="H94" s="4">
        <f>C108/$C94*100</f>
        <v>0</v>
      </c>
      <c r="T94" s="1" cm="1">
        <f t="array" ref="T94:X94">MMULT(D94:H94,Q9_red_T)</f>
        <v>1</v>
      </c>
      <c r="U94" s="1">
        <v>7.334065569164383E-3</v>
      </c>
      <c r="V94" s="1">
        <v>2.1550422332579245E-3</v>
      </c>
      <c r="W94" s="1">
        <v>3.6684431825484247E-4</v>
      </c>
      <c r="X94" s="1">
        <v>-7.3013880389782588E-5</v>
      </c>
      <c r="AI94" t="str">
        <f t="shared" si="17"/>
        <v>Lean 2RR</v>
      </c>
      <c r="AJ94" s="6">
        <f t="shared" ref="AJ94:AN94" si="23">T94/SUM($T94:$AH94)*100</f>
        <v>99.031184042648235</v>
      </c>
      <c r="AK94" s="12">
        <f t="shared" si="23"/>
        <v>0.72630119716076769</v>
      </c>
      <c r="AL94" s="6">
        <f t="shared" si="23"/>
        <v>0.21341638402144519</v>
      </c>
      <c r="AM94" s="12">
        <f t="shared" si="23"/>
        <v>3.6329027196095126E-2</v>
      </c>
      <c r="AN94" s="6">
        <f t="shared" si="23"/>
        <v>-7.2306510265484642E-3</v>
      </c>
      <c r="AO94" s="12"/>
      <c r="AP94" s="12"/>
      <c r="AQ94" s="6"/>
      <c r="AR94" s="6"/>
      <c r="AS94" s="6"/>
      <c r="AT94" s="12"/>
      <c r="AU94" s="6"/>
      <c r="AV94" s="17"/>
      <c r="AW94" s="6"/>
      <c r="AX94" s="6"/>
      <c r="AY94" s="57"/>
      <c r="AZ94" s="57"/>
      <c r="BA94" s="57"/>
      <c r="BB94" s="57"/>
      <c r="BC94" s="57"/>
      <c r="BD94" s="6"/>
    </row>
    <row r="95" spans="1:56" x14ac:dyDescent="0.2">
      <c r="A95" t="s">
        <v>26</v>
      </c>
      <c r="B95" s="1" t="s">
        <v>4</v>
      </c>
      <c r="C95" s="20">
        <v>325000</v>
      </c>
      <c r="AI95" t="str">
        <f t="shared" si="17"/>
        <v>Lean 2RR</v>
      </c>
    </row>
    <row r="96" spans="1:56" x14ac:dyDescent="0.2">
      <c r="A96" t="s">
        <v>26</v>
      </c>
      <c r="B96" s="1" t="s">
        <v>5</v>
      </c>
      <c r="C96" s="20">
        <v>71900</v>
      </c>
      <c r="AI96" t="str">
        <f t="shared" si="17"/>
        <v>Lean 2RR</v>
      </c>
    </row>
    <row r="97" spans="1:56" x14ac:dyDescent="0.2">
      <c r="A97" t="s">
        <v>26</v>
      </c>
      <c r="B97" s="1" t="s">
        <v>6</v>
      </c>
      <c r="C97" s="20">
        <v>107000</v>
      </c>
      <c r="AI97" t="str">
        <f t="shared" si="17"/>
        <v>Lean 2RR</v>
      </c>
    </row>
    <row r="98" spans="1:56" x14ac:dyDescent="0.2">
      <c r="A98" t="s">
        <v>26</v>
      </c>
      <c r="B98" s="1" t="s">
        <v>7</v>
      </c>
      <c r="C98" s="20">
        <v>39800</v>
      </c>
      <c r="AI98" t="str">
        <f t="shared" si="17"/>
        <v>Lean 2RR</v>
      </c>
    </row>
    <row r="99" spans="1:56" x14ac:dyDescent="0.2">
      <c r="A99" t="s">
        <v>26</v>
      </c>
      <c r="B99" s="1" t="s">
        <v>8</v>
      </c>
      <c r="C99" s="20">
        <v>11100</v>
      </c>
      <c r="AI99" t="str">
        <f t="shared" ref="AI99:AI162" si="24">A99</f>
        <v>Lean 2RR</v>
      </c>
    </row>
    <row r="100" spans="1:56" x14ac:dyDescent="0.2">
      <c r="A100" t="s">
        <v>26</v>
      </c>
      <c r="B100" s="1" t="s">
        <v>9</v>
      </c>
      <c r="C100" s="20">
        <v>35600</v>
      </c>
      <c r="AI100" t="str">
        <f t="shared" si="24"/>
        <v>Lean 2RR</v>
      </c>
    </row>
    <row r="101" spans="1:56" x14ac:dyDescent="0.2">
      <c r="A101" t="s">
        <v>26</v>
      </c>
      <c r="B101" s="1" t="s">
        <v>10</v>
      </c>
      <c r="C101" s="20">
        <v>18600</v>
      </c>
      <c r="AI101" t="str">
        <f t="shared" si="24"/>
        <v>Lean 2RR</v>
      </c>
    </row>
    <row r="102" spans="1:56" x14ac:dyDescent="0.2">
      <c r="A102" t="s">
        <v>26</v>
      </c>
      <c r="B102" s="1" t="s">
        <v>11</v>
      </c>
      <c r="C102" s="20">
        <v>5740</v>
      </c>
      <c r="AI102" t="str">
        <f t="shared" si="24"/>
        <v>Lean 2RR</v>
      </c>
    </row>
    <row r="103" spans="1:56" x14ac:dyDescent="0.2">
      <c r="A103" t="s">
        <v>26</v>
      </c>
      <c r="B103" s="1" t="s">
        <v>12</v>
      </c>
      <c r="C103" s="20">
        <v>678</v>
      </c>
      <c r="AI103" t="str">
        <f t="shared" si="24"/>
        <v>Lean 2RR</v>
      </c>
    </row>
    <row r="104" spans="1:56" x14ac:dyDescent="0.2">
      <c r="A104" t="s">
        <v>26</v>
      </c>
      <c r="B104" s="1" t="s">
        <v>13</v>
      </c>
      <c r="C104" s="20">
        <v>16500</v>
      </c>
      <c r="AI104" t="str">
        <f t="shared" si="24"/>
        <v>Lean 2RR</v>
      </c>
    </row>
    <row r="105" spans="1:56" x14ac:dyDescent="0.2">
      <c r="A105" t="s">
        <v>26</v>
      </c>
      <c r="B105" s="1" t="s">
        <v>14</v>
      </c>
      <c r="C105" s="20">
        <v>5600</v>
      </c>
      <c r="AI105" t="str">
        <f t="shared" si="24"/>
        <v>Lean 2RR</v>
      </c>
    </row>
    <row r="106" spans="1:56" x14ac:dyDescent="0.2">
      <c r="A106" t="s">
        <v>26</v>
      </c>
      <c r="B106" s="1" t="s">
        <v>15</v>
      </c>
      <c r="C106" s="20">
        <v>1470</v>
      </c>
      <c r="AI106" t="str">
        <f t="shared" si="24"/>
        <v>Lean 2RR</v>
      </c>
    </row>
    <row r="107" spans="1:56" x14ac:dyDescent="0.2">
      <c r="A107" t="s">
        <v>26</v>
      </c>
      <c r="B107" s="1" t="s">
        <v>16</v>
      </c>
      <c r="C107" s="20">
        <v>0</v>
      </c>
      <c r="AI107" t="str">
        <f t="shared" si="24"/>
        <v>Lean 2RR</v>
      </c>
    </row>
    <row r="108" spans="1:56" x14ac:dyDescent="0.2">
      <c r="A108" t="s">
        <v>26</v>
      </c>
      <c r="B108" s="1" t="s">
        <v>17</v>
      </c>
      <c r="C108" s="20">
        <v>0</v>
      </c>
      <c r="AI108" t="str">
        <f t="shared" si="24"/>
        <v>Lean 2RR</v>
      </c>
    </row>
    <row r="109" spans="1:56" x14ac:dyDescent="0.2">
      <c r="A109" t="s">
        <v>27</v>
      </c>
      <c r="B109" s="1" t="s">
        <v>3</v>
      </c>
      <c r="C109" s="20">
        <v>684000</v>
      </c>
      <c r="D109" s="4">
        <f>C109/$C109*100</f>
        <v>100</v>
      </c>
      <c r="E109" s="4">
        <f>C111/$C109*100</f>
        <v>11.505847953216374</v>
      </c>
      <c r="F109" s="4">
        <f>C114/$C109*100</f>
        <v>1.7105263157894739</v>
      </c>
      <c r="G109" s="4">
        <f>C118/$C109*100</f>
        <v>0.16812865497076024</v>
      </c>
      <c r="H109" s="4">
        <f>C123/$C109*100</f>
        <v>0</v>
      </c>
      <c r="T109" s="1" cm="1">
        <f t="array" ref="T109:X109">MMULT(D109:H109,Q9_red_T)</f>
        <v>1</v>
      </c>
      <c r="U109" s="1">
        <v>8.9856050382366298E-3</v>
      </c>
      <c r="V109" s="1">
        <v>1.577235416996765E-3</v>
      </c>
      <c r="W109" s="1">
        <v>1.0159488463487613E-3</v>
      </c>
      <c r="X109" s="1">
        <v>-1.3405102077864787E-4</v>
      </c>
      <c r="AI109" t="str">
        <f t="shared" si="24"/>
        <v>Lean 2LL</v>
      </c>
      <c r="AJ109" s="6">
        <f t="shared" ref="AJ109:AN109" si="25">T109/SUM($T109:$AH109)*100</f>
        <v>98.868476166057604</v>
      </c>
      <c r="AK109" s="12">
        <f t="shared" si="25"/>
        <v>0.88839307756050545</v>
      </c>
      <c r="AL109" s="6">
        <f t="shared" si="25"/>
        <v>0.15593886223360659</v>
      </c>
      <c r="AM109" s="12">
        <f t="shared" si="25"/>
        <v>0.10044531430116621</v>
      </c>
      <c r="AN109" s="6">
        <f t="shared" si="25"/>
        <v>-1.3253420152889439E-2</v>
      </c>
      <c r="AO109" s="12"/>
      <c r="AP109" s="12"/>
      <c r="AQ109" s="6"/>
      <c r="AR109" s="6"/>
      <c r="AS109" s="6"/>
      <c r="AT109" s="12"/>
      <c r="AU109" s="6"/>
      <c r="AV109" s="17"/>
      <c r="AW109" s="6"/>
      <c r="AX109" s="6"/>
      <c r="AY109" s="57"/>
      <c r="AZ109" s="57"/>
      <c r="BA109" s="57"/>
      <c r="BB109" s="57"/>
      <c r="BC109" s="57"/>
      <c r="BD109" s="6"/>
    </row>
    <row r="110" spans="1:56" x14ac:dyDescent="0.2">
      <c r="A110" t="s">
        <v>27</v>
      </c>
      <c r="B110" s="1" t="s">
        <v>4</v>
      </c>
      <c r="C110" s="20">
        <v>356000</v>
      </c>
      <c r="AI110" t="str">
        <f t="shared" si="24"/>
        <v>Lean 2LL</v>
      </c>
    </row>
    <row r="111" spans="1:56" x14ac:dyDescent="0.2">
      <c r="A111" t="s">
        <v>27</v>
      </c>
      <c r="B111" s="1" t="s">
        <v>5</v>
      </c>
      <c r="C111" s="20">
        <v>78700</v>
      </c>
      <c r="AI111" t="str">
        <f t="shared" si="24"/>
        <v>Lean 2LL</v>
      </c>
    </row>
    <row r="112" spans="1:56" x14ac:dyDescent="0.2">
      <c r="A112" t="s">
        <v>27</v>
      </c>
      <c r="B112" s="1" t="s">
        <v>6</v>
      </c>
      <c r="C112" s="20">
        <v>103000</v>
      </c>
      <c r="AI112" t="str">
        <f t="shared" si="24"/>
        <v>Lean 2LL</v>
      </c>
    </row>
    <row r="113" spans="1:56" x14ac:dyDescent="0.2">
      <c r="A113" t="s">
        <v>27</v>
      </c>
      <c r="B113" s="1" t="s">
        <v>7</v>
      </c>
      <c r="C113" s="20">
        <v>39200</v>
      </c>
      <c r="AI113" t="str">
        <f t="shared" si="24"/>
        <v>Lean 2LL</v>
      </c>
    </row>
    <row r="114" spans="1:56" x14ac:dyDescent="0.2">
      <c r="A114" t="s">
        <v>27</v>
      </c>
      <c r="B114" s="1" t="s">
        <v>8</v>
      </c>
      <c r="C114" s="20">
        <v>11700</v>
      </c>
      <c r="AI114" t="str">
        <f t="shared" si="24"/>
        <v>Lean 2LL</v>
      </c>
    </row>
    <row r="115" spans="1:56" x14ac:dyDescent="0.2">
      <c r="A115" t="s">
        <v>27</v>
      </c>
      <c r="B115" s="1" t="s">
        <v>9</v>
      </c>
      <c r="C115" s="20">
        <v>36800</v>
      </c>
      <c r="AI115" t="str">
        <f t="shared" si="24"/>
        <v>Lean 2LL</v>
      </c>
    </row>
    <row r="116" spans="1:56" x14ac:dyDescent="0.2">
      <c r="A116" t="s">
        <v>27</v>
      </c>
      <c r="B116" s="1" t="s">
        <v>10</v>
      </c>
      <c r="C116" s="20">
        <v>16600</v>
      </c>
      <c r="AI116" t="str">
        <f t="shared" si="24"/>
        <v>Lean 2LL</v>
      </c>
    </row>
    <row r="117" spans="1:56" x14ac:dyDescent="0.2">
      <c r="A117" t="s">
        <v>27</v>
      </c>
      <c r="B117" s="1" t="s">
        <v>11</v>
      </c>
      <c r="C117" s="20">
        <v>5180</v>
      </c>
      <c r="AI117" t="str">
        <f t="shared" si="24"/>
        <v>Lean 2LL</v>
      </c>
    </row>
    <row r="118" spans="1:56" x14ac:dyDescent="0.2">
      <c r="A118" t="s">
        <v>27</v>
      </c>
      <c r="B118" s="1" t="s">
        <v>12</v>
      </c>
      <c r="C118" s="20">
        <v>1150</v>
      </c>
      <c r="AI118" t="str">
        <f t="shared" si="24"/>
        <v>Lean 2LL</v>
      </c>
    </row>
    <row r="119" spans="1:56" x14ac:dyDescent="0.2">
      <c r="A119" t="s">
        <v>27</v>
      </c>
      <c r="B119" s="1" t="s">
        <v>13</v>
      </c>
      <c r="C119" s="20">
        <v>12600</v>
      </c>
      <c r="AI119" t="str">
        <f t="shared" si="24"/>
        <v>Lean 2LL</v>
      </c>
    </row>
    <row r="120" spans="1:56" x14ac:dyDescent="0.2">
      <c r="A120" t="s">
        <v>27</v>
      </c>
      <c r="B120" s="1" t="s">
        <v>14</v>
      </c>
      <c r="C120" s="20">
        <v>5180</v>
      </c>
      <c r="AI120" t="str">
        <f t="shared" si="24"/>
        <v>Lean 2LL</v>
      </c>
    </row>
    <row r="121" spans="1:56" x14ac:dyDescent="0.2">
      <c r="A121" t="s">
        <v>27</v>
      </c>
      <c r="B121" s="1" t="s">
        <v>15</v>
      </c>
      <c r="C121" s="20">
        <v>1500</v>
      </c>
      <c r="AI121" t="str">
        <f t="shared" si="24"/>
        <v>Lean 2LL</v>
      </c>
    </row>
    <row r="122" spans="1:56" x14ac:dyDescent="0.2">
      <c r="A122" t="s">
        <v>27</v>
      </c>
      <c r="B122" s="1" t="s">
        <v>16</v>
      </c>
      <c r="C122" s="20">
        <v>0</v>
      </c>
      <c r="AI122" t="str">
        <f t="shared" si="24"/>
        <v>Lean 2LL</v>
      </c>
    </row>
    <row r="123" spans="1:56" x14ac:dyDescent="0.2">
      <c r="A123" t="s">
        <v>27</v>
      </c>
      <c r="B123" s="1" t="s">
        <v>17</v>
      </c>
      <c r="C123" s="20">
        <v>0</v>
      </c>
      <c r="AI123" t="str">
        <f t="shared" si="24"/>
        <v>Lean 2LL</v>
      </c>
    </row>
    <row r="124" spans="1:56" x14ac:dyDescent="0.2">
      <c r="A124" t="s">
        <v>28</v>
      </c>
      <c r="B124" s="1" t="s">
        <v>3</v>
      </c>
      <c r="C124" s="20">
        <v>203000</v>
      </c>
      <c r="D124" s="4">
        <f>C124/$C124*100</f>
        <v>100</v>
      </c>
      <c r="E124" s="4">
        <f>C126/$C124*100</f>
        <v>10.886699507389162</v>
      </c>
      <c r="F124" s="4">
        <f>C129/$C124*100</f>
        <v>1.4876847290640394</v>
      </c>
      <c r="G124" s="4">
        <f>C133/$C124*100</f>
        <v>0</v>
      </c>
      <c r="H124" s="4">
        <f>C138/$C124*100</f>
        <v>0</v>
      </c>
      <c r="T124" s="1" cm="1">
        <f t="array" ref="T124:X124">MMULT(D124:H124,Q9_red_T)</f>
        <v>1</v>
      </c>
      <c r="U124" s="1">
        <v>2.7941205799645041E-3</v>
      </c>
      <c r="V124" s="1">
        <v>5.5681036158199831E-6</v>
      </c>
      <c r="W124" s="1">
        <v>-4.0838617436952788E-4</v>
      </c>
      <c r="X124" s="1">
        <v>4.2211898770099441E-5</v>
      </c>
      <c r="AI124" t="str">
        <f t="shared" si="24"/>
        <v>Obese 3L</v>
      </c>
      <c r="AJ124" s="6">
        <f t="shared" ref="AJ124:AN124" si="26">T124/SUM($T124:$AH124)*100</f>
        <v>99.757239320812417</v>
      </c>
      <c r="AK124" s="12">
        <f t="shared" si="26"/>
        <v>0.27873375538672623</v>
      </c>
      <c r="AL124" s="6">
        <f t="shared" si="26"/>
        <v>5.5545864496643507E-4</v>
      </c>
      <c r="AM124" s="12">
        <f t="shared" si="26"/>
        <v>-4.0739477331892024E-2</v>
      </c>
      <c r="AN124" s="6">
        <f t="shared" si="26"/>
        <v>4.2109424877947166E-3</v>
      </c>
      <c r="AO124" s="12"/>
      <c r="AP124" s="12"/>
      <c r="AQ124" s="6"/>
      <c r="AR124" s="6"/>
      <c r="AS124" s="6"/>
      <c r="AT124" s="12"/>
      <c r="AU124" s="6"/>
      <c r="AV124" s="17"/>
      <c r="AW124" s="6"/>
      <c r="AX124" s="6"/>
      <c r="AY124" s="57"/>
      <c r="AZ124" s="57"/>
      <c r="BA124" s="57"/>
      <c r="BB124" s="57"/>
      <c r="BC124" s="57"/>
      <c r="BD124" s="6"/>
    </row>
    <row r="125" spans="1:56" x14ac:dyDescent="0.2">
      <c r="A125" t="s">
        <v>28</v>
      </c>
      <c r="B125" s="1" t="s">
        <v>4</v>
      </c>
      <c r="C125" s="20">
        <v>99500</v>
      </c>
      <c r="AI125" t="str">
        <f t="shared" si="24"/>
        <v>Obese 3L</v>
      </c>
    </row>
    <row r="126" spans="1:56" x14ac:dyDescent="0.2">
      <c r="A126" t="s">
        <v>28</v>
      </c>
      <c r="B126" s="1" t="s">
        <v>5</v>
      </c>
      <c r="C126" s="20">
        <v>22100</v>
      </c>
      <c r="AI126" t="str">
        <f t="shared" si="24"/>
        <v>Obese 3L</v>
      </c>
    </row>
    <row r="127" spans="1:56" x14ac:dyDescent="0.2">
      <c r="A127" t="s">
        <v>28</v>
      </c>
      <c r="B127" s="1" t="s">
        <v>6</v>
      </c>
      <c r="C127" s="20">
        <v>24200</v>
      </c>
      <c r="AI127" t="str">
        <f t="shared" si="24"/>
        <v>Obese 3L</v>
      </c>
    </row>
    <row r="128" spans="1:56" x14ac:dyDescent="0.2">
      <c r="A128" t="s">
        <v>28</v>
      </c>
      <c r="B128" s="1" t="s">
        <v>7</v>
      </c>
      <c r="C128" s="20">
        <v>10200</v>
      </c>
      <c r="AI128" t="str">
        <f t="shared" si="24"/>
        <v>Obese 3L</v>
      </c>
    </row>
    <row r="129" spans="1:56" x14ac:dyDescent="0.2">
      <c r="A129" t="s">
        <v>28</v>
      </c>
      <c r="B129" s="1" t="s">
        <v>8</v>
      </c>
      <c r="C129" s="20">
        <v>3020</v>
      </c>
      <c r="AI129" t="str">
        <f t="shared" si="24"/>
        <v>Obese 3L</v>
      </c>
    </row>
    <row r="130" spans="1:56" x14ac:dyDescent="0.2">
      <c r="A130" t="s">
        <v>28</v>
      </c>
      <c r="B130" s="1" t="s">
        <v>9</v>
      </c>
      <c r="C130" s="20">
        <v>6800</v>
      </c>
      <c r="AI130" t="str">
        <f t="shared" si="24"/>
        <v>Obese 3L</v>
      </c>
    </row>
    <row r="131" spans="1:56" x14ac:dyDescent="0.2">
      <c r="A131" t="s">
        <v>28</v>
      </c>
      <c r="B131" s="1" t="s">
        <v>10</v>
      </c>
      <c r="C131" s="20">
        <v>2780</v>
      </c>
      <c r="AI131" t="str">
        <f t="shared" si="24"/>
        <v>Obese 3L</v>
      </c>
    </row>
    <row r="132" spans="1:56" x14ac:dyDescent="0.2">
      <c r="A132" t="s">
        <v>28</v>
      </c>
      <c r="B132" s="1" t="s">
        <v>11</v>
      </c>
      <c r="C132" s="20">
        <v>874</v>
      </c>
      <c r="AI132" t="str">
        <f t="shared" si="24"/>
        <v>Obese 3L</v>
      </c>
    </row>
    <row r="133" spans="1:56" x14ac:dyDescent="0.2">
      <c r="A133" t="s">
        <v>28</v>
      </c>
      <c r="B133" s="1" t="s">
        <v>12</v>
      </c>
      <c r="C133" s="20">
        <v>0</v>
      </c>
      <c r="AI133" t="str">
        <f t="shared" si="24"/>
        <v>Obese 3L</v>
      </c>
    </row>
    <row r="134" spans="1:56" x14ac:dyDescent="0.2">
      <c r="A134" t="s">
        <v>28</v>
      </c>
      <c r="B134" s="1" t="s">
        <v>13</v>
      </c>
      <c r="C134" s="20">
        <v>2650</v>
      </c>
      <c r="AI134" t="str">
        <f t="shared" si="24"/>
        <v>Obese 3L</v>
      </c>
    </row>
    <row r="135" spans="1:56" x14ac:dyDescent="0.2">
      <c r="A135" t="s">
        <v>28</v>
      </c>
      <c r="B135" s="1" t="s">
        <v>14</v>
      </c>
      <c r="C135" s="20">
        <v>0</v>
      </c>
      <c r="AI135" t="str">
        <f t="shared" si="24"/>
        <v>Obese 3L</v>
      </c>
    </row>
    <row r="136" spans="1:56" x14ac:dyDescent="0.2">
      <c r="A136" t="s">
        <v>28</v>
      </c>
      <c r="B136" s="1" t="s">
        <v>15</v>
      </c>
      <c r="C136" s="20">
        <v>0</v>
      </c>
      <c r="AI136" t="str">
        <f t="shared" si="24"/>
        <v>Obese 3L</v>
      </c>
    </row>
    <row r="137" spans="1:56" x14ac:dyDescent="0.2">
      <c r="A137" t="s">
        <v>28</v>
      </c>
      <c r="B137" s="1" t="s">
        <v>16</v>
      </c>
      <c r="C137" s="20">
        <v>0</v>
      </c>
      <c r="AI137" t="str">
        <f t="shared" si="24"/>
        <v>Obese 3L</v>
      </c>
    </row>
    <row r="138" spans="1:56" x14ac:dyDescent="0.2">
      <c r="A138" t="s">
        <v>28</v>
      </c>
      <c r="B138" s="1" t="s">
        <v>17</v>
      </c>
      <c r="C138" s="20">
        <v>0</v>
      </c>
      <c r="AI138" t="str">
        <f t="shared" si="24"/>
        <v>Obese 3L</v>
      </c>
    </row>
    <row r="139" spans="1:56" x14ac:dyDescent="0.2">
      <c r="A139" t="s">
        <v>29</v>
      </c>
      <c r="B139" s="1" t="s">
        <v>3</v>
      </c>
      <c r="C139" s="20">
        <v>323000</v>
      </c>
      <c r="D139" s="4">
        <f>C139/$C139*100</f>
        <v>100</v>
      </c>
      <c r="E139" s="4">
        <f>C141/$C139*100</f>
        <v>10.588235294117647</v>
      </c>
      <c r="F139" s="4">
        <f>C144/$C139*100</f>
        <v>1.458204334365325</v>
      </c>
      <c r="G139" s="4">
        <f>C148/$C139*100</f>
        <v>0</v>
      </c>
      <c r="H139" s="4">
        <f>C153/$C139*100</f>
        <v>0</v>
      </c>
      <c r="T139" s="1" cm="1">
        <f t="array" ref="T139:X139">MMULT(D139:H139,Q9_red_T)</f>
        <v>1</v>
      </c>
      <c r="U139" s="1">
        <v>-1.9052155275064986E-4</v>
      </c>
      <c r="V139" s="1">
        <v>2.7353726981458465E-5</v>
      </c>
      <c r="W139" s="1">
        <v>-3.6719618106752444E-4</v>
      </c>
      <c r="X139" s="1">
        <v>3.8620811663773078E-5</v>
      </c>
      <c r="AI139" t="str">
        <f t="shared" si="24"/>
        <v>Obese 3R</v>
      </c>
      <c r="AJ139" s="6">
        <f t="shared" ref="AJ139:AN139" si="27">T139/SUM($T139:$AH139)*100</f>
        <v>100.04919851255106</v>
      </c>
      <c r="AK139" s="12">
        <f t="shared" si="27"/>
        <v>-1.9061528652069237E-2</v>
      </c>
      <c r="AL139" s="6">
        <f t="shared" si="27"/>
        <v>2.7367184608260622E-3</v>
      </c>
      <c r="AM139" s="12">
        <f t="shared" si="27"/>
        <v>-3.6737683612675397E-2</v>
      </c>
      <c r="AN139" s="6">
        <f t="shared" si="27"/>
        <v>3.8639812528646796E-3</v>
      </c>
      <c r="AO139" s="12"/>
      <c r="AP139" s="12"/>
      <c r="AQ139" s="6"/>
      <c r="AR139" s="6"/>
      <c r="AS139" s="6"/>
      <c r="AT139" s="12"/>
      <c r="AU139" s="6"/>
      <c r="AV139" s="17"/>
      <c r="AW139" s="6"/>
      <c r="AX139" s="6"/>
      <c r="AY139" s="57"/>
      <c r="AZ139" s="57"/>
      <c r="BA139" s="57"/>
      <c r="BB139" s="57"/>
      <c r="BC139" s="57"/>
      <c r="BD139" s="6"/>
    </row>
    <row r="140" spans="1:56" x14ac:dyDescent="0.2">
      <c r="A140" t="s">
        <v>29</v>
      </c>
      <c r="B140" s="1" t="s">
        <v>4</v>
      </c>
      <c r="C140" s="20">
        <v>151000</v>
      </c>
      <c r="AI140" t="str">
        <f t="shared" si="24"/>
        <v>Obese 3R</v>
      </c>
    </row>
    <row r="141" spans="1:56" x14ac:dyDescent="0.2">
      <c r="A141" t="s">
        <v>29</v>
      </c>
      <c r="B141" s="1" t="s">
        <v>5</v>
      </c>
      <c r="C141" s="20">
        <v>34200</v>
      </c>
      <c r="AI141" t="str">
        <f t="shared" si="24"/>
        <v>Obese 3R</v>
      </c>
    </row>
    <row r="142" spans="1:56" x14ac:dyDescent="0.2">
      <c r="A142" t="s">
        <v>29</v>
      </c>
      <c r="B142" s="1" t="s">
        <v>6</v>
      </c>
      <c r="C142" s="20">
        <v>42400</v>
      </c>
      <c r="AI142" t="str">
        <f t="shared" si="24"/>
        <v>Obese 3R</v>
      </c>
    </row>
    <row r="143" spans="1:56" x14ac:dyDescent="0.2">
      <c r="A143" t="s">
        <v>29</v>
      </c>
      <c r="B143" s="1" t="s">
        <v>7</v>
      </c>
      <c r="C143" s="20">
        <v>17400</v>
      </c>
      <c r="AI143" t="str">
        <f t="shared" si="24"/>
        <v>Obese 3R</v>
      </c>
    </row>
    <row r="144" spans="1:56" x14ac:dyDescent="0.2">
      <c r="A144" t="s">
        <v>29</v>
      </c>
      <c r="B144" s="1" t="s">
        <v>8</v>
      </c>
      <c r="C144" s="20">
        <v>4710</v>
      </c>
      <c r="AI144" t="str">
        <f t="shared" si="24"/>
        <v>Obese 3R</v>
      </c>
    </row>
    <row r="145" spans="1:56" x14ac:dyDescent="0.2">
      <c r="A145" t="s">
        <v>29</v>
      </c>
      <c r="B145" s="1" t="s">
        <v>9</v>
      </c>
      <c r="C145" s="20">
        <v>11100</v>
      </c>
      <c r="AI145" t="str">
        <f t="shared" si="24"/>
        <v>Obese 3R</v>
      </c>
    </row>
    <row r="146" spans="1:56" x14ac:dyDescent="0.2">
      <c r="A146" t="s">
        <v>29</v>
      </c>
      <c r="B146" s="1" t="s">
        <v>10</v>
      </c>
      <c r="C146" s="20">
        <v>5230</v>
      </c>
      <c r="AI146" t="str">
        <f t="shared" si="24"/>
        <v>Obese 3R</v>
      </c>
    </row>
    <row r="147" spans="1:56" x14ac:dyDescent="0.2">
      <c r="A147" t="s">
        <v>29</v>
      </c>
      <c r="B147" s="1" t="s">
        <v>11</v>
      </c>
      <c r="C147" s="20">
        <v>2320</v>
      </c>
      <c r="AI147" t="str">
        <f t="shared" si="24"/>
        <v>Obese 3R</v>
      </c>
    </row>
    <row r="148" spans="1:56" x14ac:dyDescent="0.2">
      <c r="A148" t="s">
        <v>29</v>
      </c>
      <c r="B148" s="1" t="s">
        <v>12</v>
      </c>
      <c r="C148" s="20">
        <v>0</v>
      </c>
      <c r="AI148" t="str">
        <f t="shared" si="24"/>
        <v>Obese 3R</v>
      </c>
    </row>
    <row r="149" spans="1:56" x14ac:dyDescent="0.2">
      <c r="A149" t="s">
        <v>29</v>
      </c>
      <c r="B149" s="1" t="s">
        <v>13</v>
      </c>
      <c r="C149" s="20">
        <v>4880</v>
      </c>
      <c r="AI149" t="str">
        <f t="shared" si="24"/>
        <v>Obese 3R</v>
      </c>
    </row>
    <row r="150" spans="1:56" x14ac:dyDescent="0.2">
      <c r="A150" t="s">
        <v>29</v>
      </c>
      <c r="B150" s="1" t="s">
        <v>14</v>
      </c>
      <c r="C150" s="20">
        <v>1460</v>
      </c>
      <c r="AI150" t="str">
        <f t="shared" si="24"/>
        <v>Obese 3R</v>
      </c>
    </row>
    <row r="151" spans="1:56" x14ac:dyDescent="0.2">
      <c r="A151" t="s">
        <v>29</v>
      </c>
      <c r="B151" s="1" t="s">
        <v>15</v>
      </c>
      <c r="C151" s="20">
        <v>416</v>
      </c>
      <c r="AI151" t="str">
        <f t="shared" si="24"/>
        <v>Obese 3R</v>
      </c>
    </row>
    <row r="152" spans="1:56" x14ac:dyDescent="0.2">
      <c r="A152" t="s">
        <v>29</v>
      </c>
      <c r="B152" s="1" t="s">
        <v>16</v>
      </c>
      <c r="C152" s="20">
        <v>0</v>
      </c>
      <c r="AI152" t="str">
        <f t="shared" si="24"/>
        <v>Obese 3R</v>
      </c>
    </row>
    <row r="153" spans="1:56" x14ac:dyDescent="0.2">
      <c r="A153" t="s">
        <v>29</v>
      </c>
      <c r="B153" s="1" t="s">
        <v>17</v>
      </c>
      <c r="C153" s="20">
        <v>0</v>
      </c>
      <c r="AI153" t="str">
        <f t="shared" si="24"/>
        <v>Obese 3R</v>
      </c>
    </row>
    <row r="154" spans="1:56" x14ac:dyDescent="0.2">
      <c r="A154" t="s">
        <v>30</v>
      </c>
      <c r="B154" s="1" t="s">
        <v>3</v>
      </c>
      <c r="C154" s="20">
        <v>145000</v>
      </c>
      <c r="D154" s="4">
        <f>C154/$C154*100</f>
        <v>100</v>
      </c>
      <c r="E154" s="4">
        <f>C156/$C154*100</f>
        <v>11.724137931034482</v>
      </c>
      <c r="F154" s="4">
        <f>C159/$C154*100</f>
        <v>1.2137931034482758</v>
      </c>
      <c r="G154" s="4">
        <f>C163/$C154*100</f>
        <v>0</v>
      </c>
      <c r="H154" s="4">
        <f>C168/$C154*100</f>
        <v>0</v>
      </c>
      <c r="T154" s="1" cm="1">
        <f t="array" ref="T154:X154">MMULT(D154:H154,Q9_red_T)</f>
        <v>1</v>
      </c>
      <c r="U154" s="1">
        <v>1.1168504816417707E-2</v>
      </c>
      <c r="V154" s="1">
        <v>-3.6216431606190362E-3</v>
      </c>
      <c r="W154" s="1">
        <v>-1.4569325181195011E-4</v>
      </c>
      <c r="X154" s="1">
        <v>6.4139544422455133E-5</v>
      </c>
      <c r="AI154" t="str">
        <f t="shared" si="24"/>
        <v>Obese 3N</v>
      </c>
      <c r="AJ154" s="6">
        <f t="shared" ref="AJ154:AN154" si="28">T154/SUM($T154:$AH154)*100</f>
        <v>99.259000990951108</v>
      </c>
      <c r="AK154" s="12">
        <f t="shared" si="28"/>
        <v>1.1085746306402475</v>
      </c>
      <c r="AL154" s="6">
        <f t="shared" si="28"/>
        <v>-0.35948068206875627</v>
      </c>
      <c r="AM154" s="12">
        <f t="shared" si="28"/>
        <v>-1.4461366625977246E-2</v>
      </c>
      <c r="AN154" s="6">
        <f t="shared" si="28"/>
        <v>6.3664271033876266E-3</v>
      </c>
      <c r="AO154" s="12"/>
      <c r="AP154" s="12"/>
      <c r="AQ154" s="6"/>
      <c r="AR154" s="6"/>
      <c r="AS154" s="6"/>
      <c r="AT154" s="12"/>
      <c r="AU154" s="6"/>
      <c r="AV154" s="17"/>
      <c r="AW154" s="6"/>
      <c r="AX154" s="6"/>
      <c r="AY154" s="57"/>
      <c r="AZ154" s="57"/>
      <c r="BA154" s="57"/>
      <c r="BB154" s="57"/>
      <c r="BC154" s="57"/>
      <c r="BD154" s="6"/>
    </row>
    <row r="155" spans="1:56" x14ac:dyDescent="0.2">
      <c r="A155" t="s">
        <v>30</v>
      </c>
      <c r="B155" s="1" t="s">
        <v>4</v>
      </c>
      <c r="C155" s="20">
        <v>72300</v>
      </c>
      <c r="AI155" t="str">
        <f t="shared" si="24"/>
        <v>Obese 3N</v>
      </c>
    </row>
    <row r="156" spans="1:56" x14ac:dyDescent="0.2">
      <c r="A156" t="s">
        <v>30</v>
      </c>
      <c r="B156" s="1" t="s">
        <v>5</v>
      </c>
      <c r="C156" s="20">
        <v>17000</v>
      </c>
      <c r="AI156" t="str">
        <f t="shared" si="24"/>
        <v>Obese 3N</v>
      </c>
    </row>
    <row r="157" spans="1:56" x14ac:dyDescent="0.2">
      <c r="A157" t="s">
        <v>30</v>
      </c>
      <c r="B157" s="1" t="s">
        <v>6</v>
      </c>
      <c r="C157" s="20">
        <v>21900</v>
      </c>
      <c r="AI157" t="str">
        <f t="shared" si="24"/>
        <v>Obese 3N</v>
      </c>
    </row>
    <row r="158" spans="1:56" x14ac:dyDescent="0.2">
      <c r="A158" t="s">
        <v>30</v>
      </c>
      <c r="B158" s="1" t="s">
        <v>7</v>
      </c>
      <c r="C158" s="20">
        <v>8370</v>
      </c>
      <c r="AI158" t="str">
        <f t="shared" si="24"/>
        <v>Obese 3N</v>
      </c>
    </row>
    <row r="159" spans="1:56" x14ac:dyDescent="0.2">
      <c r="A159" t="s">
        <v>30</v>
      </c>
      <c r="B159" s="1" t="s">
        <v>8</v>
      </c>
      <c r="C159" s="20">
        <v>1760</v>
      </c>
      <c r="AI159" t="str">
        <f t="shared" si="24"/>
        <v>Obese 3N</v>
      </c>
    </row>
    <row r="160" spans="1:56" x14ac:dyDescent="0.2">
      <c r="A160" t="s">
        <v>30</v>
      </c>
      <c r="B160" s="1" t="s">
        <v>9</v>
      </c>
      <c r="C160" s="20">
        <v>6100</v>
      </c>
      <c r="AI160" t="str">
        <f t="shared" si="24"/>
        <v>Obese 3N</v>
      </c>
    </row>
    <row r="161" spans="1:56" x14ac:dyDescent="0.2">
      <c r="A161" t="s">
        <v>30</v>
      </c>
      <c r="B161" s="1" t="s">
        <v>10</v>
      </c>
      <c r="C161" s="20">
        <v>2670</v>
      </c>
      <c r="AI161" t="str">
        <f t="shared" si="24"/>
        <v>Obese 3N</v>
      </c>
    </row>
    <row r="162" spans="1:56" x14ac:dyDescent="0.2">
      <c r="A162" t="s">
        <v>30</v>
      </c>
      <c r="B162" s="1" t="s">
        <v>11</v>
      </c>
      <c r="C162" s="20">
        <v>754</v>
      </c>
      <c r="AI162" t="str">
        <f t="shared" si="24"/>
        <v>Obese 3N</v>
      </c>
    </row>
    <row r="163" spans="1:56" x14ac:dyDescent="0.2">
      <c r="A163" t="s">
        <v>30</v>
      </c>
      <c r="B163" s="1" t="s">
        <v>12</v>
      </c>
      <c r="C163" s="20">
        <v>0</v>
      </c>
      <c r="AI163" t="str">
        <f t="shared" ref="AI163:AI199" si="29">A163</f>
        <v>Obese 3N</v>
      </c>
    </row>
    <row r="164" spans="1:56" x14ac:dyDescent="0.2">
      <c r="A164" t="s">
        <v>30</v>
      </c>
      <c r="B164" s="1" t="s">
        <v>13</v>
      </c>
      <c r="C164" s="20">
        <v>1580</v>
      </c>
      <c r="AI164" t="str">
        <f t="shared" si="29"/>
        <v>Obese 3N</v>
      </c>
    </row>
    <row r="165" spans="1:56" x14ac:dyDescent="0.2">
      <c r="A165" t="s">
        <v>30</v>
      </c>
      <c r="B165" s="1" t="s">
        <v>14</v>
      </c>
      <c r="C165" s="20">
        <v>285</v>
      </c>
      <c r="AI165" t="str">
        <f t="shared" si="29"/>
        <v>Obese 3N</v>
      </c>
    </row>
    <row r="166" spans="1:56" x14ac:dyDescent="0.2">
      <c r="A166" t="s">
        <v>30</v>
      </c>
      <c r="B166" s="1" t="s">
        <v>15</v>
      </c>
      <c r="C166" s="20">
        <v>0</v>
      </c>
      <c r="AI166" t="str">
        <f t="shared" si="29"/>
        <v>Obese 3N</v>
      </c>
    </row>
    <row r="167" spans="1:56" x14ac:dyDescent="0.2">
      <c r="A167" t="s">
        <v>30</v>
      </c>
      <c r="B167" s="1" t="s">
        <v>16</v>
      </c>
      <c r="C167" s="20">
        <v>0</v>
      </c>
      <c r="AI167" t="str">
        <f t="shared" si="29"/>
        <v>Obese 3N</v>
      </c>
    </row>
    <row r="168" spans="1:56" x14ac:dyDescent="0.2">
      <c r="A168" t="s">
        <v>30</v>
      </c>
      <c r="B168" s="1" t="s">
        <v>17</v>
      </c>
      <c r="C168" s="20">
        <v>0</v>
      </c>
      <c r="AI168" t="str">
        <f t="shared" si="29"/>
        <v>Obese 3N</v>
      </c>
    </row>
    <row r="169" spans="1:56" x14ac:dyDescent="0.2">
      <c r="A169" t="s">
        <v>31</v>
      </c>
      <c r="B169" s="1" t="s">
        <v>3</v>
      </c>
      <c r="C169" s="20">
        <v>176000</v>
      </c>
      <c r="D169" s="4">
        <f>C169/$C169*100</f>
        <v>100</v>
      </c>
      <c r="E169" s="4">
        <f>C171/$C169*100</f>
        <v>11.25</v>
      </c>
      <c r="F169" s="4">
        <f>C174/$C169*100</f>
        <v>1.1647727272727273</v>
      </c>
      <c r="G169" s="4">
        <f>C178/$C169*100</f>
        <v>0</v>
      </c>
      <c r="H169" s="4">
        <f>C183/$C169*100</f>
        <v>0</v>
      </c>
      <c r="T169" s="1" cm="1">
        <f t="array" ref="T169:X169">MMULT(D169:H169,Q9_red_T)</f>
        <v>1</v>
      </c>
      <c r="U169" s="1">
        <v>6.4271255060728838E-3</v>
      </c>
      <c r="V169" s="1">
        <v>-3.6089151898602134E-3</v>
      </c>
      <c r="W169" s="1">
        <v>-7.7938220705228668E-5</v>
      </c>
      <c r="X169" s="1">
        <v>5.8507489959877799E-5</v>
      </c>
      <c r="AI169" t="str">
        <f t="shared" si="29"/>
        <v>Obese 4LR</v>
      </c>
      <c r="AJ169" s="6">
        <f t="shared" ref="AJ169:AN169" si="30">T169/SUM($T169:$AH169)*100</f>
        <v>99.720903171957957</v>
      </c>
      <c r="AK169" s="12">
        <f t="shared" si="30"/>
        <v>0.64091876026511529</v>
      </c>
      <c r="AL169" s="6">
        <f t="shared" si="30"/>
        <v>-0.3598842822038586</v>
      </c>
      <c r="AM169" s="12">
        <f t="shared" si="30"/>
        <v>-7.7720697603407968E-3</v>
      </c>
      <c r="AN169" s="6">
        <f t="shared" si="30"/>
        <v>5.834419741123276E-3</v>
      </c>
      <c r="AO169" s="12"/>
      <c r="AP169" s="12"/>
      <c r="AQ169" s="6"/>
      <c r="AR169" s="6"/>
      <c r="AS169" s="6"/>
      <c r="AT169" s="12"/>
      <c r="AU169" s="6"/>
      <c r="AV169" s="17"/>
      <c r="AW169" s="6"/>
      <c r="AX169" s="6"/>
      <c r="AY169" s="57"/>
      <c r="AZ169" s="57"/>
      <c r="BA169" s="57"/>
      <c r="BB169" s="57"/>
      <c r="BC169" s="57"/>
      <c r="BD169" s="6"/>
    </row>
    <row r="170" spans="1:56" x14ac:dyDescent="0.2">
      <c r="A170" t="s">
        <v>31</v>
      </c>
      <c r="B170" s="1" t="s">
        <v>4</v>
      </c>
      <c r="C170" s="20">
        <v>89800</v>
      </c>
      <c r="AI170" t="str">
        <f t="shared" si="29"/>
        <v>Obese 4LR</v>
      </c>
    </row>
    <row r="171" spans="1:56" x14ac:dyDescent="0.2">
      <c r="A171" t="s">
        <v>31</v>
      </c>
      <c r="B171" s="1" t="s">
        <v>5</v>
      </c>
      <c r="C171" s="20">
        <v>19800</v>
      </c>
      <c r="AI171" t="str">
        <f t="shared" si="29"/>
        <v>Obese 4LR</v>
      </c>
    </row>
    <row r="172" spans="1:56" x14ac:dyDescent="0.2">
      <c r="A172" t="s">
        <v>31</v>
      </c>
      <c r="B172" s="1" t="s">
        <v>6</v>
      </c>
      <c r="C172" s="20">
        <v>24100</v>
      </c>
      <c r="AI172" t="str">
        <f t="shared" si="29"/>
        <v>Obese 4LR</v>
      </c>
    </row>
    <row r="173" spans="1:56" x14ac:dyDescent="0.2">
      <c r="A173" t="s">
        <v>31</v>
      </c>
      <c r="B173" s="1" t="s">
        <v>7</v>
      </c>
      <c r="C173" s="20">
        <v>10400</v>
      </c>
      <c r="AI173" t="str">
        <f t="shared" si="29"/>
        <v>Obese 4LR</v>
      </c>
    </row>
    <row r="174" spans="1:56" x14ac:dyDescent="0.2">
      <c r="A174" t="s">
        <v>31</v>
      </c>
      <c r="B174" s="1" t="s">
        <v>8</v>
      </c>
      <c r="C174" s="20">
        <v>2050</v>
      </c>
      <c r="AI174" t="str">
        <f t="shared" si="29"/>
        <v>Obese 4LR</v>
      </c>
    </row>
    <row r="175" spans="1:56" x14ac:dyDescent="0.2">
      <c r="A175" t="s">
        <v>31</v>
      </c>
      <c r="B175" s="1" t="s">
        <v>9</v>
      </c>
      <c r="C175" s="20">
        <v>6860</v>
      </c>
      <c r="AI175" t="str">
        <f t="shared" si="29"/>
        <v>Obese 4LR</v>
      </c>
    </row>
    <row r="176" spans="1:56" x14ac:dyDescent="0.2">
      <c r="A176" t="s">
        <v>31</v>
      </c>
      <c r="B176" s="1" t="s">
        <v>10</v>
      </c>
      <c r="C176" s="20">
        <v>3220</v>
      </c>
      <c r="AI176" t="str">
        <f t="shared" si="29"/>
        <v>Obese 4LR</v>
      </c>
    </row>
    <row r="177" spans="1:56" x14ac:dyDescent="0.2">
      <c r="A177" t="s">
        <v>31</v>
      </c>
      <c r="B177" s="1" t="s">
        <v>11</v>
      </c>
      <c r="C177" s="20">
        <v>634</v>
      </c>
      <c r="AI177" t="str">
        <f t="shared" si="29"/>
        <v>Obese 4LR</v>
      </c>
    </row>
    <row r="178" spans="1:56" x14ac:dyDescent="0.2">
      <c r="A178" t="s">
        <v>31</v>
      </c>
      <c r="B178" s="1" t="s">
        <v>12</v>
      </c>
      <c r="C178" s="20">
        <v>0</v>
      </c>
      <c r="AI178" t="str">
        <f t="shared" si="29"/>
        <v>Obese 4LR</v>
      </c>
    </row>
    <row r="179" spans="1:56" x14ac:dyDescent="0.2">
      <c r="A179" t="s">
        <v>31</v>
      </c>
      <c r="B179" s="1" t="s">
        <v>13</v>
      </c>
      <c r="C179" s="20">
        <v>2890</v>
      </c>
      <c r="AI179" t="str">
        <f t="shared" si="29"/>
        <v>Obese 4LR</v>
      </c>
    </row>
    <row r="180" spans="1:56" x14ac:dyDescent="0.2">
      <c r="A180" t="s">
        <v>31</v>
      </c>
      <c r="B180" s="1" t="s">
        <v>14</v>
      </c>
      <c r="C180" s="20">
        <v>858</v>
      </c>
      <c r="AI180" t="str">
        <f t="shared" si="29"/>
        <v>Obese 4LR</v>
      </c>
    </row>
    <row r="181" spans="1:56" x14ac:dyDescent="0.2">
      <c r="A181" t="s">
        <v>31</v>
      </c>
      <c r="B181" s="1" t="s">
        <v>15</v>
      </c>
      <c r="C181" s="20">
        <v>337</v>
      </c>
      <c r="AI181" t="str">
        <f t="shared" si="29"/>
        <v>Obese 4LR</v>
      </c>
    </row>
    <row r="182" spans="1:56" x14ac:dyDescent="0.2">
      <c r="A182" t="s">
        <v>31</v>
      </c>
      <c r="B182" s="1" t="s">
        <v>16</v>
      </c>
      <c r="C182" s="20">
        <v>0</v>
      </c>
      <c r="AI182" t="str">
        <f t="shared" si="29"/>
        <v>Obese 4LR</v>
      </c>
    </row>
    <row r="183" spans="1:56" x14ac:dyDescent="0.2">
      <c r="A183" t="s">
        <v>31</v>
      </c>
      <c r="B183" s="1" t="s">
        <v>17</v>
      </c>
      <c r="C183" s="20">
        <v>0</v>
      </c>
      <c r="AI183" t="str">
        <f t="shared" si="29"/>
        <v>Obese 4LR</v>
      </c>
    </row>
    <row r="184" spans="1:56" x14ac:dyDescent="0.2">
      <c r="A184" t="s">
        <v>32</v>
      </c>
      <c r="B184" s="1" t="s">
        <v>3</v>
      </c>
      <c r="C184" s="20">
        <v>165000</v>
      </c>
      <c r="D184" s="4">
        <f>C184/$C184*100</f>
        <v>100</v>
      </c>
      <c r="E184" s="4">
        <f>C186/$C184*100</f>
        <v>10.787878787878787</v>
      </c>
      <c r="F184" s="4">
        <f>C189/$C184*100</f>
        <v>1.6424242424242426</v>
      </c>
      <c r="G184" s="4">
        <f>C193/$C184*100</f>
        <v>0</v>
      </c>
      <c r="H184" s="4">
        <f>C198/$C184*100</f>
        <v>0</v>
      </c>
      <c r="T184" s="1" cm="1">
        <f t="array" ref="T184:X184">MMULT(D184:H184,Q9_red_T)</f>
        <v>1</v>
      </c>
      <c r="U184" s="1">
        <v>1.8059133848607606E-3</v>
      </c>
      <c r="V184" s="1">
        <v>1.6577852149980872E-3</v>
      </c>
      <c r="W184" s="1">
        <v>-5.6923857281423215E-4</v>
      </c>
      <c r="X184" s="1">
        <v>3.5555820594517102E-5</v>
      </c>
      <c r="AI184" t="str">
        <f t="shared" si="29"/>
        <v>Obese 4RR</v>
      </c>
      <c r="AJ184" s="6">
        <f t="shared" ref="AJ184:AN184" si="31">T184/SUM($T184:$AH184)*100</f>
        <v>99.707854406454999</v>
      </c>
      <c r="AK184" s="12">
        <f t="shared" si="31"/>
        <v>0.18006374884836507</v>
      </c>
      <c r="AL184" s="6">
        <f t="shared" si="31"/>
        <v>0.16529420685420299</v>
      </c>
      <c r="AM184" s="12">
        <f t="shared" si="31"/>
        <v>-5.675755674069969E-2</v>
      </c>
      <c r="AN184" s="6">
        <f t="shared" si="31"/>
        <v>3.5451945831401449E-3</v>
      </c>
      <c r="AO184" s="12"/>
      <c r="AP184" s="12"/>
      <c r="AQ184" s="6"/>
      <c r="AR184" s="6"/>
      <c r="AS184" s="6"/>
      <c r="AT184" s="12"/>
      <c r="AU184" s="6"/>
      <c r="AV184" s="17"/>
      <c r="AW184" s="6"/>
      <c r="AX184" s="6"/>
      <c r="AY184" s="57"/>
      <c r="AZ184" s="57"/>
      <c r="BA184" s="57"/>
      <c r="BB184" s="57"/>
      <c r="BC184" s="57"/>
      <c r="BD184" s="6"/>
    </row>
    <row r="185" spans="1:56" x14ac:dyDescent="0.2">
      <c r="A185" t="s">
        <v>32</v>
      </c>
      <c r="B185" s="1" t="s">
        <v>4</v>
      </c>
      <c r="C185" s="20">
        <v>78200</v>
      </c>
      <c r="AI185" t="str">
        <f t="shared" si="29"/>
        <v>Obese 4RR</v>
      </c>
    </row>
    <row r="186" spans="1:56" x14ac:dyDescent="0.2">
      <c r="A186" t="s">
        <v>32</v>
      </c>
      <c r="B186" s="1" t="s">
        <v>5</v>
      </c>
      <c r="C186" s="20">
        <v>17800</v>
      </c>
      <c r="AI186" t="str">
        <f t="shared" si="29"/>
        <v>Obese 4RR</v>
      </c>
    </row>
    <row r="187" spans="1:56" x14ac:dyDescent="0.2">
      <c r="A187" t="s">
        <v>32</v>
      </c>
      <c r="B187" s="1" t="s">
        <v>6</v>
      </c>
      <c r="C187" s="20">
        <v>21400</v>
      </c>
      <c r="AI187" t="str">
        <f t="shared" si="29"/>
        <v>Obese 4RR</v>
      </c>
    </row>
    <row r="188" spans="1:56" x14ac:dyDescent="0.2">
      <c r="A188" t="s">
        <v>32</v>
      </c>
      <c r="B188" s="1" t="s">
        <v>7</v>
      </c>
      <c r="C188" s="20">
        <v>10100</v>
      </c>
      <c r="AI188" t="str">
        <f t="shared" si="29"/>
        <v>Obese 4RR</v>
      </c>
    </row>
    <row r="189" spans="1:56" x14ac:dyDescent="0.2">
      <c r="A189" t="s">
        <v>32</v>
      </c>
      <c r="B189" s="1" t="s">
        <v>8</v>
      </c>
      <c r="C189" s="20">
        <v>2710</v>
      </c>
      <c r="AI189" t="str">
        <f t="shared" si="29"/>
        <v>Obese 4RR</v>
      </c>
    </row>
    <row r="190" spans="1:56" x14ac:dyDescent="0.2">
      <c r="A190" t="s">
        <v>32</v>
      </c>
      <c r="B190" s="1" t="s">
        <v>9</v>
      </c>
      <c r="C190" s="20">
        <v>5220</v>
      </c>
      <c r="AI190" t="str">
        <f t="shared" si="29"/>
        <v>Obese 4RR</v>
      </c>
    </row>
    <row r="191" spans="1:56" x14ac:dyDescent="0.2">
      <c r="A191" t="s">
        <v>32</v>
      </c>
      <c r="B191" s="1" t="s">
        <v>10</v>
      </c>
      <c r="C191" s="20">
        <v>1540</v>
      </c>
      <c r="AI191" t="str">
        <f t="shared" si="29"/>
        <v>Obese 4RR</v>
      </c>
    </row>
    <row r="192" spans="1:56" x14ac:dyDescent="0.2">
      <c r="A192" t="s">
        <v>32</v>
      </c>
      <c r="B192" s="1" t="s">
        <v>11</v>
      </c>
      <c r="C192" s="20">
        <v>0</v>
      </c>
      <c r="AI192" t="str">
        <f t="shared" si="29"/>
        <v>Obese 4RR</v>
      </c>
    </row>
    <row r="193" spans="1:56" x14ac:dyDescent="0.2">
      <c r="A193" t="s">
        <v>32</v>
      </c>
      <c r="B193" s="1" t="s">
        <v>12</v>
      </c>
      <c r="C193" s="20">
        <v>0</v>
      </c>
      <c r="AI193" t="str">
        <f t="shared" si="29"/>
        <v>Obese 4RR</v>
      </c>
    </row>
    <row r="194" spans="1:56" x14ac:dyDescent="0.2">
      <c r="A194" t="s">
        <v>32</v>
      </c>
      <c r="B194" s="1" t="s">
        <v>13</v>
      </c>
      <c r="C194" s="20">
        <v>2000</v>
      </c>
      <c r="AI194" t="str">
        <f t="shared" si="29"/>
        <v>Obese 4RR</v>
      </c>
    </row>
    <row r="195" spans="1:56" x14ac:dyDescent="0.2">
      <c r="A195" t="s">
        <v>32</v>
      </c>
      <c r="B195" s="1" t="s">
        <v>14</v>
      </c>
      <c r="C195" s="20">
        <v>563</v>
      </c>
      <c r="AI195" t="str">
        <f t="shared" si="29"/>
        <v>Obese 4RR</v>
      </c>
    </row>
    <row r="196" spans="1:56" x14ac:dyDescent="0.2">
      <c r="A196" t="s">
        <v>32</v>
      </c>
      <c r="B196" s="1" t="s">
        <v>15</v>
      </c>
      <c r="C196" s="20">
        <v>0</v>
      </c>
      <c r="AI196" t="str">
        <f t="shared" si="29"/>
        <v>Obese 4RR</v>
      </c>
    </row>
    <row r="197" spans="1:56" x14ac:dyDescent="0.2">
      <c r="A197" t="s">
        <v>32</v>
      </c>
      <c r="B197" s="1" t="s">
        <v>16</v>
      </c>
      <c r="C197" s="20">
        <v>0</v>
      </c>
      <c r="AI197" t="str">
        <f t="shared" si="29"/>
        <v>Obese 4RR</v>
      </c>
    </row>
    <row r="198" spans="1:56" x14ac:dyDescent="0.2">
      <c r="A198" t="s">
        <v>32</v>
      </c>
      <c r="B198" s="1" t="s">
        <v>17</v>
      </c>
      <c r="C198" s="20">
        <v>0</v>
      </c>
      <c r="AI198" t="str">
        <f t="shared" si="29"/>
        <v>Obese 4RR</v>
      </c>
    </row>
    <row r="199" spans="1:56" x14ac:dyDescent="0.2">
      <c r="A199" t="s">
        <v>33</v>
      </c>
      <c r="B199" s="1" t="s">
        <v>3</v>
      </c>
      <c r="C199" s="20">
        <v>151000</v>
      </c>
      <c r="D199" s="4">
        <f>C199/$C199*100</f>
        <v>100</v>
      </c>
      <c r="E199" s="4">
        <f>C201/$C199*100</f>
        <v>10</v>
      </c>
      <c r="F199" s="4">
        <f>C204/$C199*100</f>
        <v>1.3841059602649006</v>
      </c>
      <c r="G199" s="4">
        <f>C208/$C199*100</f>
        <v>0</v>
      </c>
      <c r="H199" s="4">
        <f>C213/$C199*100</f>
        <v>0</v>
      </c>
      <c r="T199" s="1" cm="1">
        <f t="array" ref="T199:X199">MMULT(D199:H199,Q9_red_T)</f>
        <v>1</v>
      </c>
      <c r="U199" s="1">
        <v>-6.0728744939271134E-3</v>
      </c>
      <c r="V199" s="1">
        <v>-8.9671928764391284E-5</v>
      </c>
      <c r="W199" s="1">
        <v>-2.6904823463523076E-4</v>
      </c>
      <c r="X199" s="1">
        <v>3.2074858212324887E-5</v>
      </c>
      <c r="AI199" t="str">
        <f t="shared" si="29"/>
        <v>Obese 4LL</v>
      </c>
      <c r="AJ199" s="6">
        <f t="shared" ref="AJ199" si="32">T199/SUM($T199:$AH199)*100</f>
        <v>100.64407374257918</v>
      </c>
      <c r="AK199" s="12">
        <f t="shared" ref="AK199" si="33">U199/SUM($T199:$AH199)*100</f>
        <v>-0.61119882839622852</v>
      </c>
      <c r="AL199" s="6">
        <f t="shared" ref="AL199" si="34">V199/SUM($T199:$AH199)*100</f>
        <v>-9.0249482112027025E-3</v>
      </c>
      <c r="AM199" s="12">
        <f t="shared" ref="AM199" si="35">W199/SUM($T199:$AH199)*100</f>
        <v>-2.7078110366938909E-2</v>
      </c>
      <c r="AN199" s="6">
        <f t="shared" ref="AN199" si="36">X199/SUM($T199:$AH199)*100</f>
        <v>3.2281443952039972E-3</v>
      </c>
      <c r="AO199" s="12"/>
      <c r="AP199" s="12"/>
      <c r="AQ199" s="6"/>
      <c r="AR199" s="6"/>
      <c r="AS199" s="6"/>
      <c r="AT199" s="12"/>
      <c r="AU199" s="6"/>
      <c r="AV199" s="17"/>
      <c r="AW199" s="6"/>
      <c r="AX199" s="6"/>
      <c r="AY199" s="57"/>
      <c r="AZ199" s="57"/>
      <c r="BA199" s="57"/>
      <c r="BB199" s="57"/>
      <c r="BC199" s="57"/>
      <c r="BD199" s="6"/>
    </row>
    <row r="200" spans="1:56" x14ac:dyDescent="0.2">
      <c r="A200" t="s">
        <v>33</v>
      </c>
      <c r="B200" s="1" t="s">
        <v>4</v>
      </c>
      <c r="C200" s="20">
        <v>69500</v>
      </c>
      <c r="AI200"/>
    </row>
    <row r="201" spans="1:56" x14ac:dyDescent="0.2">
      <c r="A201" t="s">
        <v>33</v>
      </c>
      <c r="B201" s="1" t="s">
        <v>5</v>
      </c>
      <c r="C201" s="20">
        <v>15100</v>
      </c>
      <c r="S201" s="4"/>
      <c r="AG201" s="5"/>
      <c r="AI201"/>
      <c r="AK201" s="13"/>
      <c r="AL201" s="4"/>
      <c r="AM201" s="13"/>
      <c r="AN201" s="4"/>
      <c r="AO201" s="13"/>
      <c r="AP201" s="13"/>
      <c r="AQ201" s="4"/>
      <c r="AR201" s="4"/>
      <c r="AS201" s="4"/>
      <c r="AT201" s="13"/>
      <c r="AU201" s="4"/>
      <c r="AV201" s="18"/>
    </row>
    <row r="202" spans="1:56" x14ac:dyDescent="0.2">
      <c r="A202" t="s">
        <v>33</v>
      </c>
      <c r="B202" s="1" t="s">
        <v>6</v>
      </c>
      <c r="C202" s="20">
        <v>20200</v>
      </c>
      <c r="S202" s="4"/>
      <c r="AH202" s="5"/>
      <c r="AI202"/>
      <c r="AJ202" s="5"/>
      <c r="AK202" s="14"/>
      <c r="AL202" s="5"/>
      <c r="AM202" s="14"/>
      <c r="AN202" s="5"/>
      <c r="AO202" s="14"/>
      <c r="AP202" s="14"/>
      <c r="AQ202" s="5"/>
      <c r="AR202" s="5"/>
      <c r="AS202" s="5"/>
      <c r="AT202" s="14"/>
      <c r="AU202" s="5"/>
      <c r="AV202" s="19"/>
    </row>
    <row r="203" spans="1:56" x14ac:dyDescent="0.2">
      <c r="A203" t="s">
        <v>33</v>
      </c>
      <c r="B203" s="1" t="s">
        <v>7</v>
      </c>
      <c r="C203" s="20">
        <v>8260</v>
      </c>
      <c r="S203" s="4"/>
      <c r="AH203" s="5"/>
      <c r="AI203"/>
      <c r="AJ203" s="5"/>
      <c r="AK203" s="14"/>
      <c r="AL203" s="5"/>
      <c r="AM203" s="14"/>
      <c r="AN203" s="5"/>
      <c r="AO203" s="14"/>
      <c r="AP203" s="14"/>
      <c r="AQ203" s="5"/>
      <c r="AR203" s="5"/>
      <c r="AS203" s="5"/>
      <c r="AT203" s="14"/>
      <c r="AU203" s="5"/>
      <c r="AV203" s="19"/>
    </row>
    <row r="204" spans="1:56" x14ac:dyDescent="0.2">
      <c r="A204" t="s">
        <v>33</v>
      </c>
      <c r="B204" s="1" t="s">
        <v>8</v>
      </c>
      <c r="C204" s="20">
        <v>2090</v>
      </c>
      <c r="S204" s="4"/>
      <c r="AI204"/>
    </row>
    <row r="205" spans="1:56" x14ac:dyDescent="0.2">
      <c r="A205" t="s">
        <v>33</v>
      </c>
      <c r="B205" s="1" t="s">
        <v>9</v>
      </c>
      <c r="C205" s="20">
        <v>4750</v>
      </c>
      <c r="S205" s="4"/>
      <c r="AI205"/>
    </row>
    <row r="206" spans="1:56" x14ac:dyDescent="0.2">
      <c r="A206" t="s">
        <v>33</v>
      </c>
      <c r="B206" s="1" t="s">
        <v>10</v>
      </c>
      <c r="C206" s="20">
        <v>1850</v>
      </c>
      <c r="S206" s="4"/>
      <c r="AI206"/>
    </row>
    <row r="207" spans="1:56" x14ac:dyDescent="0.2">
      <c r="A207" t="s">
        <v>33</v>
      </c>
      <c r="B207" s="1" t="s">
        <v>11</v>
      </c>
      <c r="C207" s="20">
        <v>388</v>
      </c>
      <c r="G207" s="1"/>
      <c r="S207" s="4"/>
      <c r="AI207"/>
    </row>
    <row r="208" spans="1:56" x14ac:dyDescent="0.2">
      <c r="A208" t="s">
        <v>33</v>
      </c>
      <c r="B208" s="1" t="s">
        <v>12</v>
      </c>
      <c r="C208" s="20">
        <v>0</v>
      </c>
      <c r="G208" s="1"/>
      <c r="H208" s="1"/>
      <c r="S208" s="4"/>
      <c r="AI208"/>
    </row>
    <row r="209" spans="1:35" x14ac:dyDescent="0.2">
      <c r="A209" t="s">
        <v>33</v>
      </c>
      <c r="B209" s="1" t="s">
        <v>13</v>
      </c>
      <c r="C209" s="20">
        <v>2390</v>
      </c>
      <c r="G209" s="1"/>
      <c r="H209" s="1"/>
      <c r="I209" s="1"/>
      <c r="S209" s="4"/>
      <c r="AI209"/>
    </row>
    <row r="210" spans="1:35" x14ac:dyDescent="0.2">
      <c r="A210" t="s">
        <v>33</v>
      </c>
      <c r="B210" s="1" t="s">
        <v>14</v>
      </c>
      <c r="C210" s="20">
        <v>564</v>
      </c>
      <c r="G210" s="1"/>
      <c r="H210" s="1"/>
      <c r="I210" s="1"/>
      <c r="J210" s="1"/>
      <c r="S210" s="4"/>
      <c r="AI210"/>
    </row>
    <row r="211" spans="1:35" x14ac:dyDescent="0.2">
      <c r="A211" t="s">
        <v>33</v>
      </c>
      <c r="B211" s="1" t="s">
        <v>15</v>
      </c>
      <c r="C211" s="20">
        <v>0</v>
      </c>
      <c r="G211" s="1"/>
      <c r="H211" s="1"/>
      <c r="I211" s="1"/>
      <c r="J211" s="1"/>
      <c r="K211" s="1"/>
      <c r="S211" s="4"/>
      <c r="AI211"/>
    </row>
    <row r="212" spans="1:35" x14ac:dyDescent="0.2">
      <c r="A212" t="s">
        <v>33</v>
      </c>
      <c r="B212" s="1" t="s">
        <v>16</v>
      </c>
      <c r="C212" s="20">
        <v>0</v>
      </c>
      <c r="G212" s="1"/>
      <c r="H212" s="1"/>
      <c r="I212" s="1"/>
      <c r="J212" s="1"/>
      <c r="K212" s="1"/>
      <c r="L212" s="1"/>
      <c r="S212" s="4"/>
      <c r="AI212"/>
    </row>
    <row r="213" spans="1:35" x14ac:dyDescent="0.2">
      <c r="A213" t="s">
        <v>33</v>
      </c>
      <c r="B213" s="1" t="s">
        <v>17</v>
      </c>
      <c r="C213" s="20">
        <v>0</v>
      </c>
      <c r="G213" s="1"/>
      <c r="H213" s="1"/>
      <c r="I213" s="1"/>
      <c r="J213" s="1"/>
      <c r="K213" s="1"/>
      <c r="L213" s="1"/>
      <c r="M213" s="1"/>
      <c r="S213" s="4"/>
      <c r="AI213"/>
    </row>
    <row r="214" spans="1:35" x14ac:dyDescent="0.2">
      <c r="G214" s="1"/>
      <c r="H214" s="1"/>
      <c r="I214" s="1"/>
      <c r="J214" s="1"/>
      <c r="K214" s="1"/>
      <c r="L214" s="1"/>
      <c r="M214" s="1"/>
      <c r="N214" s="1"/>
      <c r="S214" s="4"/>
      <c r="T214" s="1" t="e" cm="1">
        <f t="array" ref="T214">MMULT(D214:H214,Q9_red_T)</f>
        <v>#VALUE!</v>
      </c>
      <c r="AI214"/>
    </row>
    <row r="215" spans="1:35" x14ac:dyDescent="0.2">
      <c r="G215" s="1"/>
      <c r="H215" s="1"/>
      <c r="I215" s="1"/>
      <c r="J215" s="1"/>
      <c r="K215" s="1"/>
      <c r="L215" s="1"/>
      <c r="M215" s="1"/>
      <c r="N215" s="1"/>
      <c r="O215" s="1"/>
      <c r="S215" s="4"/>
      <c r="AI215"/>
    </row>
    <row r="216" spans="1:35" x14ac:dyDescent="0.2">
      <c r="A216" s="1" t="s">
        <v>18</v>
      </c>
      <c r="B216" s="1">
        <v>100</v>
      </c>
      <c r="C216" s="4">
        <f>AVERAGE(E4,E19)</f>
        <v>10.607287449392713</v>
      </c>
      <c r="D216" s="4">
        <f t="shared" ref="D216:F216" si="37">AVERAGE(F4,F19)</f>
        <v>1.4574898785425101</v>
      </c>
      <c r="E216" s="4">
        <f t="shared" si="37"/>
        <v>3.6707152496626184E-2</v>
      </c>
      <c r="F216" s="4">
        <f t="shared" si="37"/>
        <v>0</v>
      </c>
      <c r="S216" s="4"/>
      <c r="AI216"/>
    </row>
    <row r="217" spans="1:35" x14ac:dyDescent="0.2">
      <c r="B217" s="1">
        <v>0</v>
      </c>
      <c r="C217" s="4">
        <f>B216</f>
        <v>100</v>
      </c>
      <c r="D217" s="4">
        <f t="shared" ref="D217:F217" si="38">C216</f>
        <v>10.607287449392713</v>
      </c>
      <c r="E217" s="4">
        <f>D216</f>
        <v>1.4574898785425101</v>
      </c>
      <c r="F217" s="4">
        <f t="shared" si="38"/>
        <v>3.6707152496626184E-2</v>
      </c>
      <c r="S217" s="4"/>
      <c r="AI217"/>
    </row>
    <row r="218" spans="1:35" x14ac:dyDescent="0.2">
      <c r="B218" s="1">
        <v>0</v>
      </c>
      <c r="C218" s="1">
        <v>0</v>
      </c>
      <c r="D218" s="4">
        <f>B216</f>
        <v>100</v>
      </c>
      <c r="E218" s="4">
        <f>C216</f>
        <v>10.607287449392713</v>
      </c>
      <c r="F218" s="4">
        <f>D216</f>
        <v>1.4574898785425101</v>
      </c>
      <c r="S218" s="4"/>
    </row>
    <row r="219" spans="1:35" x14ac:dyDescent="0.2">
      <c r="B219" s="1">
        <v>0</v>
      </c>
      <c r="C219" s="1">
        <v>0</v>
      </c>
      <c r="D219" s="1">
        <v>0</v>
      </c>
      <c r="E219" s="4">
        <f>B216</f>
        <v>100</v>
      </c>
      <c r="F219" s="4">
        <f>C216</f>
        <v>10.607287449392713</v>
      </c>
      <c r="S219" s="4"/>
    </row>
    <row r="220" spans="1:35" x14ac:dyDescent="0.2">
      <c r="B220" s="1">
        <v>0</v>
      </c>
      <c r="C220" s="1">
        <v>0</v>
      </c>
      <c r="D220" s="1">
        <v>0</v>
      </c>
      <c r="E220" s="1">
        <v>0</v>
      </c>
      <c r="F220" s="4">
        <f>B216</f>
        <v>100</v>
      </c>
      <c r="S220" s="4"/>
    </row>
    <row r="221" spans="1:35" x14ac:dyDescent="0.2">
      <c r="D221" s="1"/>
      <c r="E221" s="1"/>
      <c r="F221" s="1"/>
      <c r="S221" s="4"/>
    </row>
    <row r="222" spans="1:35" x14ac:dyDescent="0.2">
      <c r="D222" s="1"/>
      <c r="E222" s="1"/>
      <c r="F222" s="1"/>
      <c r="S222" s="4"/>
    </row>
    <row r="223" spans="1:35" x14ac:dyDescent="0.2">
      <c r="D223" s="1"/>
      <c r="E223" s="1"/>
      <c r="F223" s="1"/>
      <c r="S223" s="4"/>
    </row>
    <row r="224" spans="1:35" x14ac:dyDescent="0.2">
      <c r="D224" s="1"/>
      <c r="E224" s="1"/>
      <c r="F224" s="1"/>
      <c r="S224" s="4"/>
    </row>
    <row r="225" spans="1:20" x14ac:dyDescent="0.2">
      <c r="D225" s="1"/>
      <c r="E225" s="1"/>
      <c r="F225" s="1"/>
      <c r="S225" s="4"/>
    </row>
    <row r="226" spans="1:20" x14ac:dyDescent="0.2">
      <c r="D226" s="1"/>
      <c r="E226" s="1"/>
      <c r="F226" s="1"/>
      <c r="S226" s="4"/>
    </row>
    <row r="227" spans="1:20" x14ac:dyDescent="0.2">
      <c r="D227" s="1"/>
      <c r="E227" s="1"/>
      <c r="F227" s="1"/>
      <c r="S227" s="4"/>
    </row>
    <row r="228" spans="1:20" x14ac:dyDescent="0.2">
      <c r="D228" s="1"/>
      <c r="E228" s="1"/>
      <c r="F228" s="1"/>
      <c r="S228" s="4"/>
    </row>
    <row r="229" spans="1:20" x14ac:dyDescent="0.2">
      <c r="D229" s="1"/>
      <c r="E229" s="1"/>
      <c r="F229" s="1"/>
      <c r="S229" s="4"/>
      <c r="T229" s="1" t="e" cm="1">
        <f t="array" ref="T229">MMULT(G229:H229,Q9_red_T)</f>
        <v>#VALUE!</v>
      </c>
    </row>
    <row r="230" spans="1:20" x14ac:dyDescent="0.2">
      <c r="D230" s="1"/>
      <c r="E230" s="1"/>
      <c r="F230" s="1"/>
      <c r="S230" s="4"/>
    </row>
    <row r="231" spans="1:20" x14ac:dyDescent="0.2">
      <c r="C231" s="4"/>
      <c r="S231" s="4"/>
    </row>
    <row r="232" spans="1:20" x14ac:dyDescent="0.2">
      <c r="C232" s="4"/>
      <c r="S232" s="4"/>
    </row>
    <row r="233" spans="1:20" x14ac:dyDescent="0.2">
      <c r="A233" s="1" t="s">
        <v>19</v>
      </c>
      <c r="B233" s="1" cm="1">
        <f t="array" ref="B233:F237">MINVERSE(B216:F220)</f>
        <v>0.01</v>
      </c>
      <c r="C233" s="4">
        <v>-1.0607287449392712E-3</v>
      </c>
      <c r="D233" s="4">
        <v>-3.3234440820206856E-5</v>
      </c>
      <c r="E233" s="4">
        <v>1.5314571516615906E-5</v>
      </c>
      <c r="F233" s="4">
        <v>-7.5070869328514745E-7</v>
      </c>
    </row>
    <row r="234" spans="1:20" x14ac:dyDescent="0.2">
      <c r="B234" s="1">
        <v>0</v>
      </c>
      <c r="C234" s="4">
        <v>0.01</v>
      </c>
      <c r="D234" s="4">
        <v>-1.0607287449392712E-3</v>
      </c>
      <c r="E234" s="4">
        <v>-3.3234440820206856E-5</v>
      </c>
      <c r="F234" s="4">
        <v>1.5314571516615906E-5</v>
      </c>
    </row>
    <row r="235" spans="1:20" x14ac:dyDescent="0.2">
      <c r="B235" s="1">
        <v>0</v>
      </c>
      <c r="C235" s="4">
        <v>0</v>
      </c>
      <c r="D235" s="4">
        <v>0.01</v>
      </c>
      <c r="E235" s="4">
        <v>-1.0607287449392712E-3</v>
      </c>
      <c r="F235" s="4">
        <v>-3.3234440820206856E-5</v>
      </c>
    </row>
    <row r="236" spans="1:20" x14ac:dyDescent="0.2">
      <c r="B236" s="1">
        <v>0</v>
      </c>
      <c r="C236" s="4">
        <v>0</v>
      </c>
      <c r="D236" s="4">
        <v>0</v>
      </c>
      <c r="E236" s="4">
        <v>0.01</v>
      </c>
      <c r="F236" s="4">
        <v>-1.0607287449392712E-3</v>
      </c>
    </row>
    <row r="237" spans="1:20" x14ac:dyDescent="0.2">
      <c r="B237" s="1">
        <v>0</v>
      </c>
      <c r="C237" s="4">
        <v>0</v>
      </c>
      <c r="D237" s="4">
        <v>0</v>
      </c>
      <c r="E237" s="4">
        <v>0</v>
      </c>
      <c r="F237" s="4">
        <v>0.01</v>
      </c>
    </row>
    <row r="238" spans="1:20" x14ac:dyDescent="0.2">
      <c r="A238" s="62"/>
      <c r="B238" s="51"/>
      <c r="C238" s="51" t="s">
        <v>88</v>
      </c>
      <c r="D238" s="40"/>
      <c r="E238" s="40"/>
      <c r="F238" s="63" t="s">
        <v>89</v>
      </c>
    </row>
    <row r="239" spans="1:20" x14ac:dyDescent="0.2">
      <c r="A239" s="64" t="str">
        <f t="shared" ref="A239:B239" si="39">A19</f>
        <v>control 2</v>
      </c>
      <c r="B239" s="65" t="str">
        <f t="shared" si="39"/>
        <v>M0</v>
      </c>
      <c r="C239" s="65">
        <f>C19</f>
        <v>741000</v>
      </c>
      <c r="D239" s="40" t="str">
        <f t="shared" ref="D239:E239" si="40">A109</f>
        <v>Lean 2LL</v>
      </c>
      <c r="E239" s="40" t="str">
        <f t="shared" si="40"/>
        <v>M0</v>
      </c>
      <c r="F239" s="66">
        <f>C109</f>
        <v>684000</v>
      </c>
    </row>
    <row r="240" spans="1:20" x14ac:dyDescent="0.2">
      <c r="A240" s="64" t="str">
        <f t="shared" ref="A240:B240" si="41">A34</f>
        <v>Lean 1N</v>
      </c>
      <c r="B240" s="65" t="str">
        <f t="shared" si="41"/>
        <v>M0</v>
      </c>
      <c r="C240" s="65">
        <f>C34</f>
        <v>623000</v>
      </c>
      <c r="D240" s="40" t="str">
        <f t="shared" ref="D240:E240" si="42">A124</f>
        <v>Obese 3L</v>
      </c>
      <c r="E240" s="40" t="str">
        <f t="shared" si="42"/>
        <v>M0</v>
      </c>
      <c r="F240" s="66">
        <f>C124</f>
        <v>203000</v>
      </c>
    </row>
    <row r="241" spans="1:6" x14ac:dyDescent="0.2">
      <c r="A241" s="64" t="str">
        <f t="shared" ref="A241:B241" si="43">A49</f>
        <v>Lean 1L</v>
      </c>
      <c r="B241" s="65" t="str">
        <f t="shared" si="43"/>
        <v>M0</v>
      </c>
      <c r="C241" s="65">
        <f>C49</f>
        <v>592000</v>
      </c>
      <c r="D241" s="40" t="str">
        <f t="shared" ref="D241:E241" si="44">A139</f>
        <v>Obese 3R</v>
      </c>
      <c r="E241" s="40" t="str">
        <f t="shared" si="44"/>
        <v>M0</v>
      </c>
      <c r="F241" s="66">
        <f>C139</f>
        <v>323000</v>
      </c>
    </row>
    <row r="242" spans="1:6" x14ac:dyDescent="0.2">
      <c r="A242" s="64" t="str">
        <f t="shared" ref="A242:B242" si="45">A64</f>
        <v>Lean 1R</v>
      </c>
      <c r="B242" s="65" t="str">
        <f t="shared" si="45"/>
        <v>M0</v>
      </c>
      <c r="C242" s="65">
        <f>C64</f>
        <v>374000</v>
      </c>
      <c r="D242" s="40" t="str">
        <f t="shared" ref="D242:E242" si="46">A154</f>
        <v>Obese 3N</v>
      </c>
      <c r="E242" s="40" t="str">
        <f t="shared" si="46"/>
        <v>M0</v>
      </c>
      <c r="F242" s="66">
        <f>C154</f>
        <v>145000</v>
      </c>
    </row>
    <row r="243" spans="1:6" x14ac:dyDescent="0.2">
      <c r="A243" s="64" t="str">
        <f t="shared" ref="A243:B243" si="47">A79</f>
        <v>Lean 2LR</v>
      </c>
      <c r="B243" s="65" t="str">
        <f t="shared" si="47"/>
        <v>M0</v>
      </c>
      <c r="C243" s="65">
        <f>C79</f>
        <v>494000</v>
      </c>
      <c r="D243" s="40" t="str">
        <f t="shared" ref="D243:E243" si="48">A169</f>
        <v>Obese 4LR</v>
      </c>
      <c r="E243" s="40" t="str">
        <f t="shared" si="48"/>
        <v>M0</v>
      </c>
      <c r="F243" s="66">
        <f>C169</f>
        <v>176000</v>
      </c>
    </row>
    <row r="244" spans="1:6" x14ac:dyDescent="0.2">
      <c r="A244" s="64" t="str">
        <f t="shared" ref="A244:B244" si="49">A94</f>
        <v>Lean 2RR</v>
      </c>
      <c r="B244" s="65" t="str">
        <f t="shared" si="49"/>
        <v>M0</v>
      </c>
      <c r="C244" s="65">
        <f>C94</f>
        <v>634000</v>
      </c>
      <c r="D244" s="40" t="str">
        <f t="shared" ref="D244:E244" si="50">A184</f>
        <v>Obese 4RR</v>
      </c>
      <c r="E244" s="40" t="str">
        <f t="shared" si="50"/>
        <v>M0</v>
      </c>
      <c r="F244" s="66">
        <f>C184</f>
        <v>165000</v>
      </c>
    </row>
    <row r="245" spans="1:6" x14ac:dyDescent="0.2">
      <c r="A245" s="62"/>
      <c r="B245" s="51"/>
      <c r="C245" s="51"/>
      <c r="D245" s="40"/>
      <c r="E245" s="40"/>
      <c r="F245" s="66"/>
    </row>
    <row r="246" spans="1:6" x14ac:dyDescent="0.2">
      <c r="A246" s="62"/>
      <c r="B246" s="51"/>
      <c r="C246" s="51"/>
      <c r="D246" s="40"/>
      <c r="E246" s="40"/>
      <c r="F246" s="63"/>
    </row>
    <row r="247" spans="1:6" x14ac:dyDescent="0.2">
      <c r="A247" s="62"/>
      <c r="B247" s="51"/>
      <c r="C247" s="51">
        <f>TTEST(C239:C244,F239:F244,2,2)</f>
        <v>1.4106059089178386E-2</v>
      </c>
      <c r="D247" s="40"/>
      <c r="E247" s="40"/>
      <c r="F247" s="63"/>
    </row>
    <row r="248" spans="1:6" ht="16" thickBot="1" x14ac:dyDescent="0.25">
      <c r="A248" s="67"/>
      <c r="B248" s="68"/>
      <c r="C248" s="68"/>
      <c r="D248" s="69"/>
      <c r="E248" s="69"/>
      <c r="F248" s="70"/>
    </row>
  </sheetData>
  <mergeCells count="4">
    <mergeCell ref="BN15:BS15"/>
    <mergeCell ref="BT15:BY15"/>
    <mergeCell ref="BZ15:CE15"/>
    <mergeCell ref="CF15:CK1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BR248"/>
  <sheetViews>
    <sheetView zoomScale="68" zoomScaleNormal="100" workbookViewId="0">
      <selection activeCell="W32" sqref="W32"/>
    </sheetView>
  </sheetViews>
  <sheetFormatPr baseColWidth="10" defaultColWidth="13.1640625" defaultRowHeight="15" x14ac:dyDescent="0.2"/>
  <cols>
    <col min="1" max="2" width="13.1640625" style="1"/>
    <col min="3" max="3" width="21.33203125" style="1" bestFit="1" customWidth="1"/>
    <col min="4" max="18" width="13.1640625" style="4"/>
    <col min="19" max="34" width="13.1640625" style="1"/>
    <col min="35" max="35" width="13.1640625" style="8"/>
    <col min="36" max="36" width="13.1640625" style="1"/>
    <col min="37" max="37" width="13.1640625" style="10"/>
    <col min="38" max="38" width="13.1640625" style="1"/>
    <col min="39" max="39" width="13.1640625" style="10"/>
    <col min="40" max="40" width="13.1640625" style="1"/>
    <col min="41" max="42" width="13.1640625" style="10"/>
    <col min="43" max="45" width="13.1640625" style="1"/>
    <col min="46" max="46" width="13.1640625" style="10"/>
    <col min="47" max="47" width="13.1640625" style="1"/>
    <col min="48" max="48" width="13.1640625" style="15"/>
    <col min="49" max="50" width="13.1640625" style="1"/>
    <col min="51" max="55" width="13.1640625" style="55"/>
    <col min="56" max="16384" width="13.1640625" style="1"/>
  </cols>
  <sheetData>
    <row r="1" spans="1:69" x14ac:dyDescent="0.2">
      <c r="N1" s="1"/>
      <c r="T1" s="4" t="s">
        <v>20</v>
      </c>
    </row>
    <row r="2" spans="1:69" x14ac:dyDescent="0.2">
      <c r="AJ2" s="1" t="s">
        <v>21</v>
      </c>
      <c r="BA2" s="52"/>
      <c r="BB2" s="52" t="s">
        <v>87</v>
      </c>
      <c r="BC2" s="52"/>
    </row>
    <row r="3" spans="1:69" ht="16" x14ac:dyDescent="0.2">
      <c r="A3" s="1" t="s">
        <v>0</v>
      </c>
      <c r="C3" s="1" t="s">
        <v>1</v>
      </c>
      <c r="D3" s="4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T3" s="4" t="s">
        <v>3</v>
      </c>
      <c r="U3" s="3" t="s">
        <v>4</v>
      </c>
      <c r="V3" s="3" t="s">
        <v>5</v>
      </c>
      <c r="W3" s="3" t="s">
        <v>6</v>
      </c>
      <c r="X3" s="3" t="s">
        <v>7</v>
      </c>
      <c r="Y3" s="3" t="s">
        <v>8</v>
      </c>
      <c r="Z3" s="3" t="s">
        <v>9</v>
      </c>
      <c r="AA3" s="3" t="s">
        <v>10</v>
      </c>
      <c r="AB3" s="3" t="s">
        <v>11</v>
      </c>
      <c r="AC3" s="3" t="s">
        <v>12</v>
      </c>
      <c r="AD3" s="3" t="s">
        <v>13</v>
      </c>
      <c r="AE3" s="3" t="s">
        <v>14</v>
      </c>
      <c r="AF3" s="3" t="s">
        <v>15</v>
      </c>
      <c r="AG3" s="3" t="s">
        <v>16</v>
      </c>
      <c r="AH3" s="3" t="s">
        <v>17</v>
      </c>
      <c r="AJ3" s="4" t="s">
        <v>3</v>
      </c>
      <c r="AK3" s="11" t="s">
        <v>4</v>
      </c>
      <c r="AL3" s="3" t="s">
        <v>5</v>
      </c>
      <c r="AM3" s="11" t="s">
        <v>6</v>
      </c>
      <c r="AN3" s="3" t="s">
        <v>7</v>
      </c>
      <c r="AO3" s="11" t="s">
        <v>8</v>
      </c>
      <c r="AP3" s="11" t="s">
        <v>9</v>
      </c>
      <c r="AQ3" s="3" t="s">
        <v>10</v>
      </c>
      <c r="AR3" s="3" t="s">
        <v>11</v>
      </c>
      <c r="AS3" s="3" t="s">
        <v>12</v>
      </c>
      <c r="AT3" s="11" t="s">
        <v>13</v>
      </c>
      <c r="AU3" s="3" t="s">
        <v>14</v>
      </c>
      <c r="AV3" s="16" t="s">
        <v>15</v>
      </c>
      <c r="AW3" s="3" t="s">
        <v>16</v>
      </c>
      <c r="AX3" s="3" t="s">
        <v>17</v>
      </c>
      <c r="AY3" s="56" t="s">
        <v>4</v>
      </c>
      <c r="AZ3" s="56" t="s">
        <v>6</v>
      </c>
      <c r="BA3" s="56" t="s">
        <v>8</v>
      </c>
      <c r="BB3" s="56" t="s">
        <v>9</v>
      </c>
      <c r="BC3" s="56" t="s">
        <v>13</v>
      </c>
      <c r="BD3" s="3"/>
      <c r="BE3" s="1" t="s">
        <v>40</v>
      </c>
      <c r="BF3" s="11" t="s">
        <v>4</v>
      </c>
      <c r="BG3" s="11" t="s">
        <v>6</v>
      </c>
      <c r="BH3" s="11" t="s">
        <v>8</v>
      </c>
      <c r="BI3" s="11" t="s">
        <v>9</v>
      </c>
      <c r="BJ3" s="11" t="s">
        <v>13</v>
      </c>
      <c r="BK3" s="3"/>
      <c r="BL3" s="16"/>
      <c r="BM3" s="3"/>
      <c r="BN3" s="3"/>
    </row>
    <row r="4" spans="1:69" x14ac:dyDescent="0.2">
      <c r="A4" s="1" t="s">
        <v>2</v>
      </c>
      <c r="B4" s="1" t="s">
        <v>3</v>
      </c>
      <c r="C4" s="2">
        <v>1860000</v>
      </c>
      <c r="D4" s="4">
        <f>C4/$C4*100</f>
        <v>100</v>
      </c>
      <c r="E4" s="4">
        <f>C5/$C4*100</f>
        <v>49.247311827956992</v>
      </c>
      <c r="F4" s="4">
        <f>C6/$C4*100</f>
        <v>11.881720430107528</v>
      </c>
      <c r="G4" s="4">
        <f>C7/$C4*100</f>
        <v>10.913978494623656</v>
      </c>
      <c r="H4" s="4">
        <f>C8/$C4*100</f>
        <v>5.193548387096774</v>
      </c>
      <c r="I4" s="4">
        <f>C9/$C4*100</f>
        <v>1.424731182795699</v>
      </c>
      <c r="J4" s="4">
        <f>C10/$C4*100</f>
        <v>1.8602150537634408</v>
      </c>
      <c r="K4" s="4">
        <f>C11/$C4*100</f>
        <v>1.2365591397849462</v>
      </c>
      <c r="L4" s="4">
        <f>C12/$C4*100</f>
        <v>0.62365591397849462</v>
      </c>
      <c r="M4" s="4">
        <f>C13/$C4*100</f>
        <v>3.2903225806451615E-2</v>
      </c>
      <c r="N4" s="4">
        <f>C14/$C4*100</f>
        <v>6.9892473118279563E-2</v>
      </c>
      <c r="O4" s="4">
        <f>C15/$C4*100</f>
        <v>9.4086021505376344E-2</v>
      </c>
      <c r="P4" s="4">
        <f>C16/$C4*100</f>
        <v>5.4838709677419356E-2</v>
      </c>
      <c r="Q4" s="4">
        <f>C17/$C4*100</f>
        <v>0</v>
      </c>
      <c r="R4" s="4">
        <f>C18/$C4*100</f>
        <v>0</v>
      </c>
      <c r="T4" s="1">
        <f t="array" ref="T4:AH4">MMULT(D4:R4,Q9_matrix)</f>
        <v>1</v>
      </c>
      <c r="U4" s="1">
        <v>-5.5511151231257827E-17</v>
      </c>
      <c r="V4" s="1">
        <v>0</v>
      </c>
      <c r="W4" s="1">
        <v>0</v>
      </c>
      <c r="X4" s="1">
        <v>-6.9388939039072284E-18</v>
      </c>
      <c r="Y4" s="1">
        <v>1.7347234759768071E-18</v>
      </c>
      <c r="Z4" s="1">
        <v>0</v>
      </c>
      <c r="AA4" s="1">
        <v>0</v>
      </c>
      <c r="AB4" s="1">
        <v>0</v>
      </c>
      <c r="AC4" s="1">
        <v>2.7105054312137611E-19</v>
      </c>
      <c r="AD4" s="1">
        <v>1.0842021724855044E-19</v>
      </c>
      <c r="AE4" s="1">
        <v>1.0842021724855044E-19</v>
      </c>
      <c r="AF4" s="1">
        <v>0</v>
      </c>
      <c r="AG4" s="1">
        <v>0</v>
      </c>
      <c r="AH4" s="1">
        <v>8.1315162936412833E-20</v>
      </c>
      <c r="AI4" s="8" t="s">
        <v>2</v>
      </c>
      <c r="AJ4" s="6">
        <f t="shared" ref="AJ4:AX4" si="0">T4/SUM($T4:$AH4)*100</f>
        <v>100</v>
      </c>
      <c r="AK4" s="12">
        <f t="shared" si="0"/>
        <v>-5.5511151231257827E-15</v>
      </c>
      <c r="AL4" s="6">
        <f t="shared" si="0"/>
        <v>0</v>
      </c>
      <c r="AM4" s="12">
        <f t="shared" si="0"/>
        <v>0</v>
      </c>
      <c r="AN4" s="6">
        <f t="shared" si="0"/>
        <v>-6.9388939039072284E-16</v>
      </c>
      <c r="AO4" s="12">
        <f t="shared" si="0"/>
        <v>1.7347234759768071E-16</v>
      </c>
      <c r="AP4" s="12">
        <f t="shared" si="0"/>
        <v>0</v>
      </c>
      <c r="AQ4" s="6">
        <f t="shared" si="0"/>
        <v>0</v>
      </c>
      <c r="AR4" s="6">
        <f t="shared" si="0"/>
        <v>0</v>
      </c>
      <c r="AS4" s="6">
        <f t="shared" si="0"/>
        <v>2.7105054312137611E-17</v>
      </c>
      <c r="AT4" s="12">
        <f t="shared" si="0"/>
        <v>1.0842021724855044E-17</v>
      </c>
      <c r="AU4" s="6">
        <f t="shared" si="0"/>
        <v>1.0842021724855044E-17</v>
      </c>
      <c r="AV4" s="17">
        <f t="shared" si="0"/>
        <v>0</v>
      </c>
      <c r="AW4" s="6">
        <f t="shared" si="0"/>
        <v>0</v>
      </c>
      <c r="AX4" s="6">
        <f t="shared" si="0"/>
        <v>8.1315162936412833E-18</v>
      </c>
      <c r="AY4" s="57"/>
      <c r="AZ4" s="57"/>
      <c r="BA4" s="57"/>
      <c r="BB4" s="57"/>
      <c r="BC4" s="57"/>
      <c r="BD4" s="6"/>
      <c r="BE4" s="1" t="s">
        <v>35</v>
      </c>
      <c r="BF4" s="4">
        <f>AVERAGE(AY19,AY34,AY49,AY64,AY79,AY94)</f>
        <v>0.9170634305591584</v>
      </c>
      <c r="BG4" s="4">
        <f t="shared" ref="BG4:BJ4" si="1">AVERAGE(AZ19,AZ34,AZ49,AZ64,AZ79,AZ94)</f>
        <v>1.4306915881377968</v>
      </c>
      <c r="BH4" s="4">
        <f t="shared" si="1"/>
        <v>0.10400092488961425</v>
      </c>
      <c r="BI4" s="4">
        <f t="shared" si="1"/>
        <v>0.89058910363494548</v>
      </c>
      <c r="BJ4" s="4">
        <f t="shared" si="1"/>
        <v>0.3507037883874482</v>
      </c>
      <c r="BK4" s="4"/>
      <c r="BL4" s="4"/>
      <c r="BM4" s="4"/>
      <c r="BN4" s="4"/>
    </row>
    <row r="5" spans="1:69" x14ac:dyDescent="0.2">
      <c r="A5" s="1" t="s">
        <v>2</v>
      </c>
      <c r="B5" s="1" t="s">
        <v>4</v>
      </c>
      <c r="C5" s="2">
        <v>916000</v>
      </c>
      <c r="BE5" s="1" t="s">
        <v>36</v>
      </c>
      <c r="BF5" s="4">
        <f>AVERAGE(AY109,AY124,AY139,AY154,AY169,AY184)</f>
        <v>9.9816564892116086E-2</v>
      </c>
      <c r="BG5" s="4">
        <f t="shared" ref="BG5:BJ5" si="2">AVERAGE(AZ109,AZ124,AZ139,AZ154,AZ169,AZ184)</f>
        <v>0.2649671792655896</v>
      </c>
      <c r="BH5" s="4">
        <f t="shared" si="2"/>
        <v>2.1790025322323148E-2</v>
      </c>
      <c r="BI5" s="4">
        <f t="shared" si="2"/>
        <v>0.25791259887152207</v>
      </c>
      <c r="BJ5" s="4">
        <f t="shared" si="2"/>
        <v>0.1513389131863502</v>
      </c>
      <c r="BK5" s="4"/>
      <c r="BL5" s="4"/>
      <c r="BM5" s="4"/>
      <c r="BN5" s="4"/>
    </row>
    <row r="6" spans="1:69" x14ac:dyDescent="0.2">
      <c r="A6" s="1" t="s">
        <v>2</v>
      </c>
      <c r="B6" s="1" t="s">
        <v>5</v>
      </c>
      <c r="C6" s="2">
        <v>221000</v>
      </c>
      <c r="D6" s="7"/>
    </row>
    <row r="7" spans="1:69" x14ac:dyDescent="0.2">
      <c r="A7" s="1" t="s">
        <v>2</v>
      </c>
      <c r="B7" s="1" t="s">
        <v>6</v>
      </c>
      <c r="C7" s="2">
        <v>203000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69" x14ac:dyDescent="0.2">
      <c r="A8" s="1" t="s">
        <v>2</v>
      </c>
      <c r="B8" s="1" t="s">
        <v>7</v>
      </c>
      <c r="C8" s="2">
        <v>96600</v>
      </c>
    </row>
    <row r="9" spans="1:69" x14ac:dyDescent="0.2">
      <c r="A9" s="1" t="s">
        <v>2</v>
      </c>
      <c r="B9" s="1" t="s">
        <v>8</v>
      </c>
      <c r="C9" s="2">
        <v>26500</v>
      </c>
    </row>
    <row r="10" spans="1:69" x14ac:dyDescent="0.2">
      <c r="A10" s="1" t="s">
        <v>2</v>
      </c>
      <c r="B10" s="1" t="s">
        <v>9</v>
      </c>
      <c r="C10" s="2">
        <v>34600</v>
      </c>
      <c r="BE10" s="1" t="s">
        <v>35</v>
      </c>
      <c r="BF10" s="4">
        <f>STDEV(AY19,AY34,AY49,AY64,AY79,AY94)/SQRT(6)</f>
        <v>8.4612471257888094E-2</v>
      </c>
      <c r="BG10" s="4">
        <f t="shared" ref="BG10:BJ10" si="3">STDEV(AZ19,AZ34,AZ49,AZ64,AZ79,AZ94)/SQRT(6)</f>
        <v>0.10083555551801257</v>
      </c>
      <c r="BH10" s="4">
        <f t="shared" si="3"/>
        <v>9.1763636318435426E-3</v>
      </c>
      <c r="BI10" s="4">
        <f t="shared" si="3"/>
        <v>5.7702193320724765E-2</v>
      </c>
      <c r="BJ10" s="4">
        <f t="shared" si="3"/>
        <v>2.6568440007919764E-2</v>
      </c>
      <c r="BK10" s="4"/>
      <c r="BL10" s="4"/>
      <c r="BM10" s="4"/>
      <c r="BN10" s="4"/>
    </row>
    <row r="11" spans="1:69" x14ac:dyDescent="0.2">
      <c r="A11" s="1" t="s">
        <v>2</v>
      </c>
      <c r="B11" s="1" t="s">
        <v>10</v>
      </c>
      <c r="C11" s="2">
        <v>23000</v>
      </c>
      <c r="BE11" s="1" t="s">
        <v>36</v>
      </c>
      <c r="BF11" s="4">
        <f>STDEV(AY109,AY124,AY139,AY154,AY169,AY184)/SQRT(6)</f>
        <v>2.3681413664699655E-2</v>
      </c>
      <c r="BG11" s="4">
        <f t="shared" ref="BG11:BJ11" si="4">STDEV(AZ109,AZ124,AZ139,AZ154,AZ169,AZ184)/SQRT(6)</f>
        <v>2.65482677363367E-2</v>
      </c>
      <c r="BH11" s="4">
        <f t="shared" si="4"/>
        <v>2.8606340249937466E-3</v>
      </c>
      <c r="BI11" s="4">
        <f t="shared" si="4"/>
        <v>2.1381663826709803E-2</v>
      </c>
      <c r="BJ11" s="4">
        <f t="shared" si="4"/>
        <v>3.0690329007623127E-2</v>
      </c>
      <c r="BK11" s="4"/>
      <c r="BL11" s="4"/>
      <c r="BM11" s="4"/>
      <c r="BN11" s="4"/>
    </row>
    <row r="12" spans="1:69" x14ac:dyDescent="0.2">
      <c r="A12" s="1" t="s">
        <v>2</v>
      </c>
      <c r="B12" s="1" t="s">
        <v>11</v>
      </c>
      <c r="C12" s="2">
        <v>11600</v>
      </c>
    </row>
    <row r="13" spans="1:69" x14ac:dyDescent="0.2">
      <c r="A13" s="1" t="s">
        <v>2</v>
      </c>
      <c r="B13" s="1" t="s">
        <v>12</v>
      </c>
      <c r="C13" s="2">
        <v>612</v>
      </c>
    </row>
    <row r="14" spans="1:69" x14ac:dyDescent="0.2">
      <c r="A14" s="1" t="s">
        <v>2</v>
      </c>
      <c r="B14" s="1" t="s">
        <v>13</v>
      </c>
      <c r="C14" s="2">
        <v>1300</v>
      </c>
      <c r="BH14"/>
      <c r="BQ14" s="1" t="s">
        <v>124</v>
      </c>
    </row>
    <row r="15" spans="1:69" x14ac:dyDescent="0.2">
      <c r="A15" s="1" t="s">
        <v>2</v>
      </c>
      <c r="B15" s="1" t="s">
        <v>14</v>
      </c>
      <c r="C15" s="2">
        <v>1750</v>
      </c>
      <c r="BF15" s="1" t="s">
        <v>91</v>
      </c>
      <c r="BG15" s="4" t="str">
        <f t="shared" ref="BG15:BP15" si="5">AK3</f>
        <v>M1_T</v>
      </c>
      <c r="BH15" s="4" t="str">
        <f t="shared" si="5"/>
        <v>M1_H</v>
      </c>
      <c r="BI15" s="4" t="str">
        <f t="shared" si="5"/>
        <v>M2_TT</v>
      </c>
      <c r="BJ15" s="4" t="str">
        <f t="shared" si="5"/>
        <v>M2_TH</v>
      </c>
      <c r="BK15" s="4" t="str">
        <f t="shared" si="5"/>
        <v>M2_HH</v>
      </c>
      <c r="BL15" s="4" t="str">
        <f t="shared" si="5"/>
        <v>M3_TTT</v>
      </c>
      <c r="BM15" s="4" t="str">
        <f t="shared" si="5"/>
        <v>M3_TTH</v>
      </c>
      <c r="BN15" s="4" t="str">
        <f t="shared" si="5"/>
        <v>M3_THH</v>
      </c>
      <c r="BO15" s="4" t="str">
        <f t="shared" si="5"/>
        <v>M3_HHH</v>
      </c>
      <c r="BP15" s="4" t="str">
        <f t="shared" si="5"/>
        <v>M4_TTTT</v>
      </c>
      <c r="BQ15" s="1" t="s">
        <v>123</v>
      </c>
    </row>
    <row r="16" spans="1:69" x14ac:dyDescent="0.2">
      <c r="A16" s="1" t="s">
        <v>2</v>
      </c>
      <c r="B16" s="1" t="s">
        <v>15</v>
      </c>
      <c r="C16" s="2">
        <v>1020</v>
      </c>
      <c r="BF16" s="1" t="s">
        <v>88</v>
      </c>
      <c r="BG16" s="4">
        <f>AK19</f>
        <v>3.1267172380087813</v>
      </c>
      <c r="BH16" s="4">
        <f t="shared" ref="BH16:BP16" si="6">AL19</f>
        <v>-1.5106878801213421</v>
      </c>
      <c r="BI16" s="4">
        <f t="shared" si="6"/>
        <v>4.415889136414183</v>
      </c>
      <c r="BJ16" s="4">
        <f t="shared" si="6"/>
        <v>-1.8289666248873966</v>
      </c>
      <c r="BK16" s="4">
        <f t="shared" si="6"/>
        <v>0.32720718116299491</v>
      </c>
      <c r="BL16" s="4">
        <f t="shared" si="6"/>
        <v>2.5287224903937324</v>
      </c>
      <c r="BM16" s="4">
        <f t="shared" si="6"/>
        <v>-0.54741253013673619</v>
      </c>
      <c r="BN16" s="4">
        <f t="shared" si="6"/>
        <v>5.4255319821133456E-2</v>
      </c>
      <c r="BO16" s="4">
        <f t="shared" si="6"/>
        <v>-0.29363638422319865</v>
      </c>
      <c r="BP16" s="4">
        <f t="shared" si="6"/>
        <v>0.91894282731815358</v>
      </c>
      <c r="BQ16" s="1">
        <f t="shared" ref="BQ16:BQ21" si="7">BG16+2*BI16+3*BL16+4*BP16</f>
        <v>23.22043429129096</v>
      </c>
    </row>
    <row r="17" spans="1:70" x14ac:dyDescent="0.2">
      <c r="A17" s="1" t="s">
        <v>2</v>
      </c>
      <c r="B17" s="1" t="s">
        <v>16</v>
      </c>
      <c r="C17" s="2">
        <v>0</v>
      </c>
      <c r="BF17" s="1" t="s">
        <v>88</v>
      </c>
      <c r="BG17" s="4">
        <f t="shared" ref="BG17:BM17" si="8">AK34</f>
        <v>4.0461707502767359</v>
      </c>
      <c r="BH17" s="4">
        <f t="shared" si="8"/>
        <v>-1.8499861536449187</v>
      </c>
      <c r="BI17" s="4">
        <f t="shared" si="8"/>
        <v>6.0701891959044012</v>
      </c>
      <c r="BJ17" s="4">
        <f t="shared" si="8"/>
        <v>-2.4655332825625003</v>
      </c>
      <c r="BK17" s="4">
        <f t="shared" si="8"/>
        <v>0.48755712944469204</v>
      </c>
      <c r="BL17" s="4">
        <f t="shared" si="8"/>
        <v>3.5863072946818604</v>
      </c>
      <c r="BM17" s="4">
        <f t="shared" si="8"/>
        <v>-0.86664496602782193</v>
      </c>
      <c r="BN17" s="4">
        <f t="shared" ref="BN17:BP17" si="9">AR34</f>
        <v>0.11548258164463232</v>
      </c>
      <c r="BO17" s="4">
        <f t="shared" si="9"/>
        <v>-0.41492577040471051</v>
      </c>
      <c r="BP17" s="4">
        <f t="shared" si="9"/>
        <v>1.3926495211918113</v>
      </c>
      <c r="BQ17" s="1">
        <f t="shared" si="7"/>
        <v>32.516069110898364</v>
      </c>
    </row>
    <row r="18" spans="1:70" x14ac:dyDescent="0.2">
      <c r="A18" s="1" t="s">
        <v>2</v>
      </c>
      <c r="B18" s="1" t="s">
        <v>17</v>
      </c>
      <c r="C18" s="2">
        <v>0</v>
      </c>
      <c r="BF18" s="1" t="s">
        <v>88</v>
      </c>
      <c r="BG18" s="4">
        <f>AK49</f>
        <v>2.8271845840101841</v>
      </c>
      <c r="BH18" s="4">
        <f>AL49</f>
        <v>-1.5323404746324689</v>
      </c>
      <c r="BI18" s="4">
        <f t="shared" ref="BI18:BP18" si="10">AM49</f>
        <v>5.6821864719749078</v>
      </c>
      <c r="BJ18" s="4">
        <f t="shared" si="10"/>
        <v>-2.1723487336174556</v>
      </c>
      <c r="BK18" s="4">
        <f t="shared" si="10"/>
        <v>0.37640944096125722</v>
      </c>
      <c r="BL18" s="4">
        <f t="shared" si="10"/>
        <v>3.8948140475381052</v>
      </c>
      <c r="BM18" s="4">
        <f t="shared" si="10"/>
        <v>-1.0668394093165203</v>
      </c>
      <c r="BN18" s="4">
        <f t="shared" si="10"/>
        <v>0.20827535598079666</v>
      </c>
      <c r="BO18" s="4">
        <f t="shared" si="10"/>
        <v>-0.46094583491198893</v>
      </c>
      <c r="BP18" s="4">
        <f t="shared" si="10"/>
        <v>1.7546717792660456</v>
      </c>
      <c r="BQ18" s="1">
        <f t="shared" si="7"/>
        <v>32.894686787638499</v>
      </c>
    </row>
    <row r="19" spans="1:70" x14ac:dyDescent="0.2">
      <c r="A19" t="s">
        <v>22</v>
      </c>
      <c r="B19" s="1" t="s">
        <v>3</v>
      </c>
      <c r="C19" s="20">
        <v>2300000</v>
      </c>
      <c r="D19" s="4">
        <f>C19/$C19*100</f>
        <v>100</v>
      </c>
      <c r="E19" s="4">
        <f>C20/$C19*100</f>
        <v>52.608695652173907</v>
      </c>
      <c r="F19" s="4">
        <f>C21/$C19*100</f>
        <v>11.913043478260869</v>
      </c>
      <c r="G19" s="4">
        <f>C22/$C19*100</f>
        <v>15.260869565217391</v>
      </c>
      <c r="H19" s="4">
        <f>C23/$C19*100</f>
        <v>5.7391304347826084</v>
      </c>
      <c r="I19" s="4">
        <f>C24/$C19*100</f>
        <v>1.3695652173913042</v>
      </c>
      <c r="J19" s="4">
        <f>C25/$C19*100</f>
        <v>5</v>
      </c>
      <c r="K19" s="4">
        <f>C26/$C19*100</f>
        <v>2.1</v>
      </c>
      <c r="L19" s="4">
        <f>C27/$C19*100</f>
        <v>0.73043478260869565</v>
      </c>
      <c r="M19" s="4">
        <f>C28/$C19*100</f>
        <v>5.2173913043478258E-2</v>
      </c>
      <c r="N19" s="4">
        <f>C29/$C19*100</f>
        <v>1.0043478260869565</v>
      </c>
      <c r="O19" s="4">
        <f>C30/$C19*100</f>
        <v>0.40695652173913044</v>
      </c>
      <c r="P19" s="4">
        <f>C31/$C19*100</f>
        <v>0.13217391304347828</v>
      </c>
      <c r="Q19" s="4">
        <f>C32/$C19*100</f>
        <v>1.982608695652174E-2</v>
      </c>
      <c r="R19" s="4">
        <f>C33/$C19*100</f>
        <v>0</v>
      </c>
      <c r="T19" s="1">
        <f t="array" ref="T19:AH19">MMULT(D19:R19,Q9_matrix)</f>
        <v>1</v>
      </c>
      <c r="U19" s="1">
        <v>3.3613838242169125E-2</v>
      </c>
      <c r="V19" s="1">
        <v>-1.6240681254932707E-2</v>
      </c>
      <c r="W19" s="1">
        <v>4.7473107360775493E-2</v>
      </c>
      <c r="X19" s="1">
        <v>-1.9662343473835518E-2</v>
      </c>
      <c r="Y19" s="1">
        <v>3.5176475587838721E-3</v>
      </c>
      <c r="Z19" s="1">
        <v>2.718508335776517E-2</v>
      </c>
      <c r="AA19" s="1">
        <v>-5.8849697107471871E-3</v>
      </c>
      <c r="AB19" s="1">
        <v>5.8327293625251402E-4</v>
      </c>
      <c r="AC19" s="1">
        <v>-3.1567440129571136E-3</v>
      </c>
      <c r="AD19" s="1">
        <v>9.8791138436763321E-3</v>
      </c>
      <c r="AE19" s="1">
        <v>-1.6432693733255555E-3</v>
      </c>
      <c r="AF19" s="1">
        <v>3.4441960683556302E-4</v>
      </c>
      <c r="AG19" s="1">
        <v>-9.7716358466827611E-4</v>
      </c>
      <c r="AH19" s="1">
        <v>2.0753767895836649E-5</v>
      </c>
      <c r="AI19" t="s">
        <v>22</v>
      </c>
      <c r="AJ19" s="6">
        <f t="shared" ref="AJ19:AX19" si="11">T19/SUM($T19:$AH19)*100</f>
        <v>93.018750655087686</v>
      </c>
      <c r="AK19" s="12">
        <f>U19/SUM($T19:$AH19)*100</f>
        <v>3.1267172380087813</v>
      </c>
      <c r="AL19" s="6">
        <f t="shared" si="11"/>
        <v>-1.5106878801213421</v>
      </c>
      <c r="AM19" s="12">
        <f t="shared" si="11"/>
        <v>4.415889136414183</v>
      </c>
      <c r="AN19" s="6">
        <f t="shared" si="11"/>
        <v>-1.8289666248873966</v>
      </c>
      <c r="AO19" s="12">
        <f t="shared" si="11"/>
        <v>0.32720718116299491</v>
      </c>
      <c r="AP19" s="12">
        <f t="shared" si="11"/>
        <v>2.5287224903937324</v>
      </c>
      <c r="AQ19" s="6">
        <f t="shared" si="11"/>
        <v>-0.54741253013673619</v>
      </c>
      <c r="AR19" s="6">
        <f t="shared" si="11"/>
        <v>5.4255319821133456E-2</v>
      </c>
      <c r="AS19" s="6">
        <f t="shared" si="11"/>
        <v>-0.29363638422319865</v>
      </c>
      <c r="AT19" s="12">
        <f t="shared" si="11"/>
        <v>0.91894282731815358</v>
      </c>
      <c r="AU19" s="6">
        <f t="shared" si="11"/>
        <v>-0.15285486409651206</v>
      </c>
      <c r="AV19" s="17">
        <f t="shared" si="11"/>
        <v>3.2037481528960576E-2</v>
      </c>
      <c r="AW19" s="6">
        <f t="shared" si="11"/>
        <v>-9.0894535831490042E-2</v>
      </c>
      <c r="AX19" s="6">
        <f t="shared" si="11"/>
        <v>1.9304895610563933E-3</v>
      </c>
      <c r="AY19" s="57">
        <f>AK19/'water enrichment'!X86</f>
        <v>0.92942130704391857</v>
      </c>
      <c r="AZ19" s="57">
        <f>AM19/3.36</f>
        <v>1.3142527191708879</v>
      </c>
      <c r="BA19" s="57">
        <f>AO19/3.36</f>
        <v>9.7383089631843722E-2</v>
      </c>
      <c r="BB19" s="57">
        <f t="shared" ref="BB19" si="12">AP19/3.36</f>
        <v>0.75259597928384891</v>
      </c>
      <c r="BC19" s="57">
        <f>AT19/3.36</f>
        <v>0.2734948890827838</v>
      </c>
      <c r="BD19" s="6"/>
      <c r="BF19" s="1" t="s">
        <v>88</v>
      </c>
      <c r="BG19" s="4">
        <f>AK64</f>
        <v>3.3310504547157769</v>
      </c>
      <c r="BH19" s="4">
        <f>AL64</f>
        <v>-1.541584831536742</v>
      </c>
      <c r="BI19" s="4">
        <f t="shared" ref="BI19:BP19" si="13">AM64</f>
        <v>5.0948679420645444</v>
      </c>
      <c r="BJ19" s="4">
        <f t="shared" si="13"/>
        <v>-2.0267178304565121</v>
      </c>
      <c r="BK19" s="4">
        <f t="shared" si="13"/>
        <v>0.32498240549670998</v>
      </c>
      <c r="BL19" s="4">
        <f t="shared" si="13"/>
        <v>3.2289570829047709</v>
      </c>
      <c r="BM19" s="4">
        <f t="shared" si="13"/>
        <v>-0.82961439856369301</v>
      </c>
      <c r="BN19" s="4">
        <f t="shared" si="13"/>
        <v>0.14346729177792339</v>
      </c>
      <c r="BO19" s="4">
        <f t="shared" si="13"/>
        <v>-0.39699715668643376</v>
      </c>
      <c r="BP19" s="4">
        <f t="shared" si="13"/>
        <v>1.2833776164169199</v>
      </c>
      <c r="BQ19" s="1">
        <f t="shared" si="7"/>
        <v>28.341168053226859</v>
      </c>
    </row>
    <row r="20" spans="1:70" x14ac:dyDescent="0.2">
      <c r="A20" t="s">
        <v>22</v>
      </c>
      <c r="B20" s="1" t="s">
        <v>4</v>
      </c>
      <c r="C20" s="20">
        <v>1210000</v>
      </c>
      <c r="BF20" s="1" t="s">
        <v>88</v>
      </c>
      <c r="BG20" s="4">
        <f>AK79</f>
        <v>4.076305628205275</v>
      </c>
      <c r="BH20" s="4">
        <f>AL79</f>
        <v>-1.7905003954415442</v>
      </c>
      <c r="BI20" s="4">
        <f t="shared" ref="BI20:BP20" si="14">AM79</f>
        <v>6.0313638496485353</v>
      </c>
      <c r="BJ20" s="4">
        <f t="shared" si="14"/>
        <v>-2.3147229810842571</v>
      </c>
      <c r="BK20" s="4">
        <f t="shared" si="14"/>
        <v>0.43657264919257766</v>
      </c>
      <c r="BL20" s="4">
        <f t="shared" si="14"/>
        <v>3.7086711967786337</v>
      </c>
      <c r="BM20" s="4">
        <f t="shared" si="14"/>
        <v>-0.97457923557749027</v>
      </c>
      <c r="BN20" s="4">
        <f t="shared" si="14"/>
        <v>0.12262337480570711</v>
      </c>
      <c r="BO20" s="4">
        <f t="shared" si="14"/>
        <v>-0.42596229325812718</v>
      </c>
      <c r="BP20" s="4">
        <f t="shared" si="14"/>
        <v>1.3732269605177088</v>
      </c>
      <c r="BQ20" s="1">
        <f t="shared" si="7"/>
        <v>32.757954759909083</v>
      </c>
    </row>
    <row r="21" spans="1:70" x14ac:dyDescent="0.2">
      <c r="A21" t="s">
        <v>22</v>
      </c>
      <c r="B21" s="1" t="s">
        <v>5</v>
      </c>
      <c r="C21" s="20">
        <v>274000</v>
      </c>
      <c r="BF21" s="1" t="s">
        <v>88</v>
      </c>
      <c r="BG21" s="4">
        <f>AK94</f>
        <v>2.6473332648674677</v>
      </c>
      <c r="BH21" s="4">
        <f>AL94</f>
        <v>-1.4558680312807681</v>
      </c>
      <c r="BI21" s="4">
        <f t="shared" ref="BI21:BP21" si="15">AM94</f>
        <v>4.1679764024866639</v>
      </c>
      <c r="BJ21" s="4">
        <f t="shared" si="15"/>
        <v>-1.6199633269700191</v>
      </c>
      <c r="BK21" s="4">
        <f t="shared" si="15"/>
        <v>0.32615933271206621</v>
      </c>
      <c r="BL21" s="4">
        <f t="shared" si="15"/>
        <v>2.711044582431112</v>
      </c>
      <c r="BM21" s="4">
        <f t="shared" si="15"/>
        <v>-0.68077208137951417</v>
      </c>
      <c r="BN21" s="4">
        <f t="shared" si="15"/>
        <v>0.11944368522005672</v>
      </c>
      <c r="BO21" s="4">
        <f t="shared" si="15"/>
        <v>-0.33967036934363459</v>
      </c>
      <c r="BP21" s="4">
        <f t="shared" si="15"/>
        <v>1.0536517788000959</v>
      </c>
      <c r="BQ21" s="1">
        <f t="shared" si="7"/>
        <v>23.331026932334513</v>
      </c>
    </row>
    <row r="22" spans="1:70" x14ac:dyDescent="0.2">
      <c r="A22" t="s">
        <v>22</v>
      </c>
      <c r="B22" s="1" t="s">
        <v>6</v>
      </c>
      <c r="C22" s="20">
        <v>351000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70" x14ac:dyDescent="0.2">
      <c r="A23" t="s">
        <v>22</v>
      </c>
      <c r="B23" s="1" t="s">
        <v>7</v>
      </c>
      <c r="C23" s="20">
        <v>132000</v>
      </c>
      <c r="BF23" s="1" t="s">
        <v>89</v>
      </c>
      <c r="BG23" s="4">
        <f t="shared" ref="BG23:BP23" si="16">AK109</f>
        <v>0.80311256416501564</v>
      </c>
      <c r="BH23" s="4">
        <f t="shared" si="16"/>
        <v>-0.35547582716052684</v>
      </c>
      <c r="BI23" s="4">
        <f t="shared" si="16"/>
        <v>1.5777679193546803</v>
      </c>
      <c r="BJ23" s="4">
        <f t="shared" si="16"/>
        <v>-0.61511924465771739</v>
      </c>
      <c r="BK23" s="4">
        <f t="shared" si="16"/>
        <v>0.11094881415810014</v>
      </c>
      <c r="BL23" s="4">
        <f t="shared" si="16"/>
        <v>1.4034452010535241</v>
      </c>
      <c r="BM23" s="4">
        <f t="shared" si="16"/>
        <v>-0.31017323909363131</v>
      </c>
      <c r="BN23" s="4">
        <f t="shared" si="16"/>
        <v>4.7968010561860817E-3</v>
      </c>
      <c r="BO23" s="4">
        <f t="shared" si="16"/>
        <v>-0.13676065765100115</v>
      </c>
      <c r="BP23" s="4">
        <f t="shared" si="16"/>
        <v>1.024700501267902</v>
      </c>
      <c r="BQ23" s="1">
        <f t="shared" ref="BQ23:BQ28" si="17">BG23+2*BI23+3*BL23+4*BP23</f>
        <v>12.267786011106557</v>
      </c>
    </row>
    <row r="24" spans="1:70" x14ac:dyDescent="0.2">
      <c r="A24" t="s">
        <v>22</v>
      </c>
      <c r="B24" s="1" t="s">
        <v>8</v>
      </c>
      <c r="C24" s="20">
        <v>31500</v>
      </c>
      <c r="BF24" s="1" t="s">
        <v>89</v>
      </c>
      <c r="BG24" s="4">
        <f>AK124</f>
        <v>0.55181990308651119</v>
      </c>
      <c r="BH24" s="4">
        <f>AL124</f>
        <v>-0.39083339485725799</v>
      </c>
      <c r="BI24" s="4">
        <f t="shared" ref="BI24:BP24" si="18">AM124</f>
        <v>1.4890331085705872</v>
      </c>
      <c r="BJ24" s="4">
        <f t="shared" si="18"/>
        <v>-0.67419823891374964</v>
      </c>
      <c r="BK24" s="4">
        <f t="shared" si="18"/>
        <v>0.19727005518265814</v>
      </c>
      <c r="BL24" s="4">
        <f t="shared" si="18"/>
        <v>1.3823317702302809</v>
      </c>
      <c r="BM24" s="4">
        <f t="shared" si="18"/>
        <v>-0.43848146730062454</v>
      </c>
      <c r="BN24" s="4">
        <f t="shared" si="18"/>
        <v>9.2536886877240362E-2</v>
      </c>
      <c r="BO24" s="4">
        <f t="shared" si="18"/>
        <v>-0.16411701751758509</v>
      </c>
      <c r="BP24" s="4">
        <f t="shared" si="18"/>
        <v>1.0158968289839168</v>
      </c>
      <c r="BQ24" s="1">
        <f t="shared" si="17"/>
        <v>11.740468746854194</v>
      </c>
    </row>
    <row r="25" spans="1:70" x14ac:dyDescent="0.2">
      <c r="A25" t="s">
        <v>22</v>
      </c>
      <c r="B25" s="1" t="s">
        <v>9</v>
      </c>
      <c r="C25" s="20">
        <v>115000</v>
      </c>
      <c r="BF25" s="1" t="s">
        <v>89</v>
      </c>
      <c r="BG25" s="4">
        <f>AK139</f>
        <v>0.99216004340951547</v>
      </c>
      <c r="BH25" s="4">
        <f>AL139</f>
        <v>-0.42821979994187531</v>
      </c>
      <c r="BI25" s="4">
        <f t="shared" ref="BI25:BP25" si="19">AM139</f>
        <v>1.9766672269809809</v>
      </c>
      <c r="BJ25" s="4">
        <f t="shared" si="19"/>
        <v>-0.89627106062869621</v>
      </c>
      <c r="BK25" s="4">
        <f t="shared" si="19"/>
        <v>0.10481949188084787</v>
      </c>
      <c r="BL25" s="4">
        <f t="shared" si="19"/>
        <v>1.8450792626443762</v>
      </c>
      <c r="BM25" s="4">
        <f t="shared" si="19"/>
        <v>-0.50635286730808959</v>
      </c>
      <c r="BN25" s="4">
        <f t="shared" si="19"/>
        <v>9.7372336082774263E-2</v>
      </c>
      <c r="BO25" s="4">
        <f t="shared" si="19"/>
        <v>-0.20045191560619105</v>
      </c>
      <c r="BP25" s="4">
        <f t="shared" si="19"/>
        <v>1.0689247109028857</v>
      </c>
      <c r="BQ25" s="1">
        <f t="shared" si="17"/>
        <v>14.756431128916148</v>
      </c>
    </row>
    <row r="26" spans="1:70" x14ac:dyDescent="0.2">
      <c r="A26" t="s">
        <v>22</v>
      </c>
      <c r="B26" s="1" t="s">
        <v>10</v>
      </c>
      <c r="C26" s="20">
        <v>48300</v>
      </c>
      <c r="BF26" s="1" t="s">
        <v>89</v>
      </c>
      <c r="BG26" s="4">
        <f>AK154</f>
        <v>0.60344983951802467</v>
      </c>
      <c r="BH26" s="4">
        <f>AL154</f>
        <v>-0.35874553203595483</v>
      </c>
      <c r="BI26" s="4">
        <f t="shared" ref="BI26:BP26" si="20">AM154</f>
        <v>1.7989615435608317</v>
      </c>
      <c r="BJ26" s="4">
        <f t="shared" si="20"/>
        <v>-0.75066838569682504</v>
      </c>
      <c r="BK26" s="4">
        <f t="shared" si="20"/>
        <v>8.5679738552099399E-2</v>
      </c>
      <c r="BL26" s="4">
        <f t="shared" si="20"/>
        <v>1.5816076235566585</v>
      </c>
      <c r="BM26" s="4">
        <f t="shared" si="20"/>
        <v>-0.48853173031875458</v>
      </c>
      <c r="BN26" s="4">
        <f t="shared" si="20"/>
        <v>9.3361699568069015E-2</v>
      </c>
      <c r="BO26" s="4">
        <f t="shared" si="20"/>
        <v>-0.1554303040545342</v>
      </c>
      <c r="BP26" s="4">
        <f t="shared" si="20"/>
        <v>1.0373059408096825</v>
      </c>
      <c r="BQ26" s="1">
        <f t="shared" si="17"/>
        <v>13.095419560548393</v>
      </c>
    </row>
    <row r="27" spans="1:70" x14ac:dyDescent="0.2">
      <c r="A27" t="s">
        <v>22</v>
      </c>
      <c r="B27" s="1" t="s">
        <v>11</v>
      </c>
      <c r="C27" s="20">
        <v>16800</v>
      </c>
      <c r="BF27" s="1" t="s">
        <v>89</v>
      </c>
      <c r="BG27" s="4">
        <f>AK169</f>
        <v>-0.27847013422182343</v>
      </c>
      <c r="BH27" s="4">
        <f>AL169</f>
        <v>-3.3930357361062119E-2</v>
      </c>
      <c r="BI27" s="4">
        <f t="shared" ref="BI27:BP27" si="21">AM169</f>
        <v>1.067209654677131</v>
      </c>
      <c r="BJ27" s="4">
        <f t="shared" si="21"/>
        <v>-0.45969991098904206</v>
      </c>
      <c r="BK27" s="4">
        <f t="shared" si="21"/>
        <v>0.12579159029685838</v>
      </c>
      <c r="BL27" s="4">
        <f t="shared" si="21"/>
        <v>1.2571053077037013</v>
      </c>
      <c r="BM27" s="4">
        <f t="shared" si="21"/>
        <v>-0.32737488078308119</v>
      </c>
      <c r="BN27" s="4">
        <f t="shared" si="21"/>
        <v>8.6954087576597214E-2</v>
      </c>
      <c r="BO27" s="4">
        <f t="shared" si="21"/>
        <v>-0.17821976699229342</v>
      </c>
      <c r="BP27" s="4">
        <f t="shared" si="21"/>
        <v>0.96005215003942923</v>
      </c>
      <c r="BQ27" s="1">
        <f t="shared" si="17"/>
        <v>9.4674736984012604</v>
      </c>
    </row>
    <row r="28" spans="1:70" x14ac:dyDescent="0.2">
      <c r="A28" t="s">
        <v>22</v>
      </c>
      <c r="B28" s="1" t="s">
        <v>12</v>
      </c>
      <c r="C28" s="20">
        <v>1200</v>
      </c>
      <c r="BF28" s="1" t="s">
        <v>89</v>
      </c>
      <c r="BG28" s="4">
        <f>AK184</f>
        <v>0.56945559025579595</v>
      </c>
      <c r="BH28" s="4">
        <f>AL184</f>
        <v>-0.57039372859626603</v>
      </c>
      <c r="BI28" s="4">
        <f t="shared" ref="BI28:BP28" si="22">AM184</f>
        <v>1.592474345287078</v>
      </c>
      <c r="BJ28" s="4">
        <f t="shared" si="22"/>
        <v>-0.90192345091322179</v>
      </c>
      <c r="BK28" s="4">
        <f t="shared" si="22"/>
        <v>0.16643217539336594</v>
      </c>
      <c r="BL28" s="4">
        <f t="shared" si="22"/>
        <v>1.8145433941248463</v>
      </c>
      <c r="BM28" s="4">
        <f t="shared" si="22"/>
        <v>-0.51456755970093693</v>
      </c>
      <c r="BN28" s="4">
        <f t="shared" si="22"/>
        <v>5.3534341398894986E-2</v>
      </c>
      <c r="BO28" s="4">
        <f t="shared" si="22"/>
        <v>-0.20573426414080354</v>
      </c>
      <c r="BP28" s="4">
        <f t="shared" si="22"/>
        <v>1.2098084283624466</v>
      </c>
      <c r="BQ28" s="1">
        <f t="shared" si="17"/>
        <v>14.037268176654278</v>
      </c>
    </row>
    <row r="29" spans="1:70" x14ac:dyDescent="0.2">
      <c r="A29" t="s">
        <v>22</v>
      </c>
      <c r="B29" s="1" t="s">
        <v>13</v>
      </c>
      <c r="C29" s="20">
        <v>23100</v>
      </c>
      <c r="BG29" s="4"/>
      <c r="BH29" s="4"/>
      <c r="BI29" s="4"/>
      <c r="BJ29" s="4"/>
      <c r="BK29" s="4"/>
      <c r="BL29" s="4"/>
      <c r="BM29" s="4"/>
      <c r="BN29" s="4"/>
      <c r="BO29" s="4"/>
      <c r="BP29" s="4"/>
    </row>
    <row r="30" spans="1:70" x14ac:dyDescent="0.2">
      <c r="A30" t="s">
        <v>22</v>
      </c>
      <c r="B30" s="1" t="s">
        <v>14</v>
      </c>
      <c r="C30" s="20">
        <v>9360</v>
      </c>
      <c r="BH30"/>
    </row>
    <row r="31" spans="1:70" x14ac:dyDescent="0.2">
      <c r="A31" t="s">
        <v>22</v>
      </c>
      <c r="B31" s="1" t="s">
        <v>15</v>
      </c>
      <c r="C31" s="20">
        <v>3040</v>
      </c>
      <c r="BG31" s="1" t="s">
        <v>127</v>
      </c>
      <c r="BH31"/>
      <c r="BK31" s="1" t="s">
        <v>124</v>
      </c>
    </row>
    <row r="32" spans="1:70" x14ac:dyDescent="0.2">
      <c r="A32" t="s">
        <v>22</v>
      </c>
      <c r="B32" s="1" t="s">
        <v>16</v>
      </c>
      <c r="C32" s="20">
        <v>456</v>
      </c>
      <c r="BF32" s="1" t="s">
        <v>126</v>
      </c>
      <c r="BG32" s="4" t="str">
        <f t="shared" ref="BG32:BG38" si="23">BG15</f>
        <v>M1_T</v>
      </c>
      <c r="BH32" s="4" t="str">
        <f t="shared" ref="BH32:BH38" si="24">BI15</f>
        <v>M2_TT</v>
      </c>
      <c r="BI32" s="4" t="str">
        <f t="shared" ref="BI32:BI38" si="25">BL15</f>
        <v>M3_TTT</v>
      </c>
      <c r="BJ32" s="4" t="str">
        <f t="shared" ref="BJ32:BJ38" si="26">BP15</f>
        <v>M4_TTTT</v>
      </c>
      <c r="BK32" s="1" t="s">
        <v>123</v>
      </c>
      <c r="BL32" s="4" t="s">
        <v>128</v>
      </c>
      <c r="BM32" s="79" t="s">
        <v>129</v>
      </c>
      <c r="BN32" s="73"/>
      <c r="BO32" s="1" t="s">
        <v>130</v>
      </c>
      <c r="BP32" s="80"/>
      <c r="BQ32" s="33" t="s">
        <v>131</v>
      </c>
      <c r="BR32" s="1" t="s">
        <v>133</v>
      </c>
    </row>
    <row r="33" spans="1:70" x14ac:dyDescent="0.2">
      <c r="A33" t="s">
        <v>22</v>
      </c>
      <c r="B33" s="1" t="s">
        <v>17</v>
      </c>
      <c r="C33" s="20">
        <v>0</v>
      </c>
      <c r="BF33" s="1" t="str">
        <f>BF16</f>
        <v>Lean</v>
      </c>
      <c r="BG33" s="4">
        <f t="shared" si="23"/>
        <v>3.1267172380087813</v>
      </c>
      <c r="BH33" s="4">
        <f t="shared" si="24"/>
        <v>4.415889136414183</v>
      </c>
      <c r="BI33" s="4">
        <f t="shared" si="25"/>
        <v>2.5287224903937324</v>
      </c>
      <c r="BJ33" s="4">
        <f t="shared" si="26"/>
        <v>0.91894282731815358</v>
      </c>
      <c r="BK33" s="1">
        <f t="shared" ref="BK33:BK38" si="27">BG33+2*BH33+3*BI33+4*BJ33</f>
        <v>23.22043429129096</v>
      </c>
      <c r="BL33" s="81">
        <f>BG33/BH33</f>
        <v>0.70806062865694064</v>
      </c>
      <c r="BM33" s="81">
        <f>'water enrichment'!U102</f>
        <v>3.5115855911423761</v>
      </c>
      <c r="BN33" s="82">
        <f t="shared" ref="BN33:BN38" si="28">BM33/100</f>
        <v>3.5115855911423764E-2</v>
      </c>
      <c r="BO33" s="83">
        <f t="shared" ref="BO33:BO38" si="29">BN33/(1-BN33)</f>
        <v>3.6393857362630816E-2</v>
      </c>
      <c r="BP33" s="83">
        <f>BL33/BO33</f>
        <v>19.455498261747234</v>
      </c>
      <c r="BQ33" s="84">
        <f>BP33*2+1</f>
        <v>39.910996523494468</v>
      </c>
      <c r="BR33" s="1">
        <f>BK33/(BM33*$BQ$39)</f>
        <v>0.19281662936052801</v>
      </c>
    </row>
    <row r="34" spans="1:70" x14ac:dyDescent="0.2">
      <c r="A34" t="s">
        <v>23</v>
      </c>
      <c r="B34" s="1" t="s">
        <v>3</v>
      </c>
      <c r="C34" s="20">
        <v>2010000</v>
      </c>
      <c r="D34" s="4">
        <f>C34/$C34*100</f>
        <v>100</v>
      </c>
      <c r="E34" s="4">
        <f>C35/$C34*100</f>
        <v>53.731343283582092</v>
      </c>
      <c r="F34" s="4">
        <f>C36/$C34*100</f>
        <v>12.039800995024876</v>
      </c>
      <c r="G34" s="4">
        <f>C37/$C34*100</f>
        <v>17.164179104477611</v>
      </c>
      <c r="H34" s="4">
        <f>C38/$C34*100</f>
        <v>6.0199004975124382</v>
      </c>
      <c r="I34" s="4">
        <f>C39/$C34*100</f>
        <v>1.427860696517413</v>
      </c>
      <c r="J34" s="4">
        <f>C40/$C34*100</f>
        <v>6.467661691542288</v>
      </c>
      <c r="K34" s="4">
        <f>C41/$C34*100</f>
        <v>2.4029850746268657</v>
      </c>
      <c r="L34" s="4">
        <f>C42/$C34*100</f>
        <v>0.78109452736318408</v>
      </c>
      <c r="M34" s="4">
        <f>C43/$C34*100</f>
        <v>7.2636815920398015E-2</v>
      </c>
      <c r="N34" s="4">
        <f>C44/$C34*100</f>
        <v>1.5323383084577114</v>
      </c>
      <c r="O34" s="4">
        <f>C45/$C34*100</f>
        <v>0.56716417910447769</v>
      </c>
      <c r="P34" s="4">
        <f>C46/$C34*100</f>
        <v>0.16318407960199005</v>
      </c>
      <c r="Q34" s="4">
        <f>C47/$C34*100</f>
        <v>2.0597014925373136E-2</v>
      </c>
      <c r="R34" s="4">
        <f>C48/$C34*100</f>
        <v>0</v>
      </c>
      <c r="T34" s="1">
        <f t="array" ref="T34:AH34">MMULT(D34:R34,Q9_matrix)</f>
        <v>1</v>
      </c>
      <c r="U34" s="1">
        <v>4.4840314556250926E-2</v>
      </c>
      <c r="V34" s="1">
        <v>-2.050184388498022E-2</v>
      </c>
      <c r="W34" s="1">
        <v>6.7270812271502139E-2</v>
      </c>
      <c r="X34" s="1">
        <v>-2.732343609854998E-2</v>
      </c>
      <c r="Y34" s="1">
        <v>5.4031864688230194E-3</v>
      </c>
      <c r="Z34" s="1">
        <v>3.9744033831966515E-2</v>
      </c>
      <c r="AA34" s="1">
        <v>-9.6042988009394023E-3</v>
      </c>
      <c r="AB34" s="1">
        <v>1.2797965301783367E-3</v>
      </c>
      <c r="AC34" s="1">
        <v>-4.5982740746097943E-3</v>
      </c>
      <c r="AD34" s="1">
        <v>1.5433565820864591E-2</v>
      </c>
      <c r="AE34" s="1">
        <v>-2.737372173361321E-3</v>
      </c>
      <c r="AF34" s="1">
        <v>4.8425863676422034E-4</v>
      </c>
      <c r="AG34" s="1">
        <v>-1.5609260146234084E-3</v>
      </c>
      <c r="AH34" s="1">
        <v>8.6254958423391491E-5</v>
      </c>
      <c r="AI34" t="s">
        <v>23</v>
      </c>
      <c r="AJ34" s="6">
        <f t="shared" ref="AJ34:AX34" si="30">T34/SUM($T34:$AH34)*100</f>
        <v>90.235110755097992</v>
      </c>
      <c r="AK34" s="12">
        <f t="shared" si="30"/>
        <v>4.0461707502767359</v>
      </c>
      <c r="AL34" s="6">
        <f t="shared" si="30"/>
        <v>-1.8499861536449187</v>
      </c>
      <c r="AM34" s="12">
        <f t="shared" si="30"/>
        <v>6.0701891959044012</v>
      </c>
      <c r="AN34" s="6">
        <f t="shared" si="30"/>
        <v>-2.4655332825625003</v>
      </c>
      <c r="AO34" s="12">
        <f t="shared" si="30"/>
        <v>0.48755712944469204</v>
      </c>
      <c r="AP34" s="12">
        <f t="shared" si="30"/>
        <v>3.5863072946818604</v>
      </c>
      <c r="AQ34" s="6">
        <f t="shared" si="30"/>
        <v>-0.86664496602782193</v>
      </c>
      <c r="AR34" s="6">
        <f t="shared" si="30"/>
        <v>0.11548258164463232</v>
      </c>
      <c r="AS34" s="6">
        <f t="shared" si="30"/>
        <v>-0.41492577040471051</v>
      </c>
      <c r="AT34" s="12">
        <f t="shared" si="30"/>
        <v>1.3926495211918113</v>
      </c>
      <c r="AU34" s="6">
        <f t="shared" si="30"/>
        <v>-0.24700708124118209</v>
      </c>
      <c r="AV34" s="17">
        <f t="shared" si="30"/>
        <v>4.3697131722532194E-2</v>
      </c>
      <c r="AW34" s="6">
        <f t="shared" si="30"/>
        <v>-0.14085033181005696</v>
      </c>
      <c r="AX34" s="6">
        <f t="shared" si="30"/>
        <v>7.7832257265111043E-3</v>
      </c>
      <c r="AY34" s="57">
        <f>AK34/'water enrichment'!X83</f>
        <v>1.1522346943451407</v>
      </c>
      <c r="AZ34" s="57">
        <f>AM34/3.51</f>
        <v>1.7293986313117953</v>
      </c>
      <c r="BA34" s="57">
        <f>AO34/3.51</f>
        <v>0.13890516508395787</v>
      </c>
      <c r="BB34" s="57">
        <f t="shared" ref="BB34" si="31">AP34/3.51</f>
        <v>1.0217399699948322</v>
      </c>
      <c r="BC34" s="57">
        <f>AT34/3.51</f>
        <v>0.3967662453537924</v>
      </c>
      <c r="BD34" s="6"/>
      <c r="BF34" s="1" t="str">
        <f t="shared" ref="BF34:BF45" si="32">BF17</f>
        <v>Lean</v>
      </c>
      <c r="BG34" s="4">
        <f t="shared" si="23"/>
        <v>4.0461707502767359</v>
      </c>
      <c r="BH34" s="4">
        <f t="shared" si="24"/>
        <v>6.0701891959044012</v>
      </c>
      <c r="BI34" s="4">
        <f t="shared" si="25"/>
        <v>3.5863072946818604</v>
      </c>
      <c r="BJ34" s="4">
        <f t="shared" si="26"/>
        <v>1.3926495211918113</v>
      </c>
      <c r="BK34" s="1">
        <f t="shared" si="27"/>
        <v>32.516069110898364</v>
      </c>
      <c r="BL34" s="81">
        <f>BG34/BH34</f>
        <v>0.6665641909492237</v>
      </c>
      <c r="BM34" s="81">
        <f>'water enrichment'!U103</f>
        <v>3.7484489062518604</v>
      </c>
      <c r="BN34" s="82">
        <f t="shared" si="28"/>
        <v>3.7484489062518604E-2</v>
      </c>
      <c r="BO34" s="83">
        <f t="shared" si="29"/>
        <v>3.8944296103871665E-2</v>
      </c>
      <c r="BP34" s="83">
        <f>BL34/BO34</f>
        <v>17.115836146360774</v>
      </c>
      <c r="BQ34" s="84">
        <f>BP34*2+1</f>
        <v>35.231672292721548</v>
      </c>
      <c r="BR34" s="1">
        <f t="shared" ref="BR34:BR45" si="33">BK34/(BM34*$BQ$39)</f>
        <v>0.25294368971438252</v>
      </c>
    </row>
    <row r="35" spans="1:70" x14ac:dyDescent="0.2">
      <c r="A35" t="s">
        <v>23</v>
      </c>
      <c r="B35" s="1" t="s">
        <v>4</v>
      </c>
      <c r="C35" s="20">
        <v>1080000</v>
      </c>
      <c r="BF35" s="1" t="str">
        <f t="shared" si="32"/>
        <v>Lean</v>
      </c>
      <c r="BG35" s="4">
        <f t="shared" si="23"/>
        <v>2.8271845840101841</v>
      </c>
      <c r="BH35" s="4">
        <f t="shared" si="24"/>
        <v>5.6821864719749078</v>
      </c>
      <c r="BI35" s="4">
        <f t="shared" si="25"/>
        <v>3.8948140475381052</v>
      </c>
      <c r="BJ35" s="4">
        <f t="shared" si="26"/>
        <v>1.7546717792660456</v>
      </c>
      <c r="BK35" s="1">
        <f t="shared" si="27"/>
        <v>32.894686787638499</v>
      </c>
      <c r="BL35" s="81">
        <f t="shared" ref="BL35:BL38" si="34">BG35/BH35</f>
        <v>0.49755223591378628</v>
      </c>
      <c r="BM35" s="81">
        <f>'water enrichment'!U104</f>
        <v>3.871546470868493</v>
      </c>
      <c r="BN35" s="82">
        <f t="shared" si="28"/>
        <v>3.8715464708684928E-2</v>
      </c>
      <c r="BO35" s="83">
        <f t="shared" si="29"/>
        <v>4.0274719177659811E-2</v>
      </c>
      <c r="BP35" s="83">
        <f>BL35/BO34</f>
        <v>12.775997660523178</v>
      </c>
      <c r="BQ35" s="84">
        <f t="shared" ref="BQ35:BQ38" si="35">BP35*2+1</f>
        <v>26.551995321046356</v>
      </c>
      <c r="BR35" s="1">
        <f t="shared" si="33"/>
        <v>0.24775286533305418</v>
      </c>
    </row>
    <row r="36" spans="1:70" x14ac:dyDescent="0.2">
      <c r="A36" t="s">
        <v>23</v>
      </c>
      <c r="B36" s="1" t="s">
        <v>5</v>
      </c>
      <c r="C36" s="20">
        <v>242000</v>
      </c>
      <c r="BF36" s="1" t="str">
        <f t="shared" si="32"/>
        <v>Lean</v>
      </c>
      <c r="BG36" s="4">
        <f t="shared" si="23"/>
        <v>3.3310504547157769</v>
      </c>
      <c r="BH36" s="4">
        <f t="shared" si="24"/>
        <v>5.0948679420645444</v>
      </c>
      <c r="BI36" s="4">
        <f t="shared" si="25"/>
        <v>3.2289570829047709</v>
      </c>
      <c r="BJ36" s="4">
        <f t="shared" si="26"/>
        <v>1.2833776164169199</v>
      </c>
      <c r="BK36" s="1">
        <f t="shared" si="27"/>
        <v>28.341168053226859</v>
      </c>
      <c r="BL36" s="81">
        <f t="shared" si="34"/>
        <v>0.6538050627796973</v>
      </c>
      <c r="BM36" s="81">
        <f>'water enrichment'!U105</f>
        <v>3.3641548932781595</v>
      </c>
      <c r="BN36" s="82">
        <f t="shared" si="28"/>
        <v>3.3641548932781595E-2</v>
      </c>
      <c r="BO36" s="83">
        <f t="shared" si="29"/>
        <v>3.4812702155839627E-2</v>
      </c>
      <c r="BP36" s="83">
        <f>BL36/BO35</f>
        <v>16.233634302839775</v>
      </c>
      <c r="BQ36" s="84">
        <f t="shared" si="35"/>
        <v>33.46726860567955</v>
      </c>
      <c r="BR36" s="1">
        <f t="shared" si="33"/>
        <v>0.24565135766967736</v>
      </c>
    </row>
    <row r="37" spans="1:70" x14ac:dyDescent="0.2">
      <c r="A37" t="s">
        <v>23</v>
      </c>
      <c r="B37" s="1" t="s">
        <v>6</v>
      </c>
      <c r="C37" s="20">
        <v>345000</v>
      </c>
      <c r="BF37" s="1" t="str">
        <f t="shared" si="32"/>
        <v>Lean</v>
      </c>
      <c r="BG37" s="4">
        <f t="shared" si="23"/>
        <v>4.076305628205275</v>
      </c>
      <c r="BH37" s="4">
        <f t="shared" si="24"/>
        <v>6.0313638496485353</v>
      </c>
      <c r="BI37" s="4">
        <f t="shared" si="25"/>
        <v>3.7086711967786337</v>
      </c>
      <c r="BJ37" s="4">
        <f t="shared" si="26"/>
        <v>1.3732269605177088</v>
      </c>
      <c r="BK37" s="1">
        <f t="shared" si="27"/>
        <v>32.757954759909083</v>
      </c>
      <c r="BL37" s="81">
        <f t="shared" si="34"/>
        <v>0.67585138781551257</v>
      </c>
      <c r="BM37" s="81">
        <f>'water enrichment'!U106</f>
        <v>4.0916533262785251</v>
      </c>
      <c r="BN37" s="82">
        <f t="shared" si="28"/>
        <v>4.091653326278525E-2</v>
      </c>
      <c r="BO37" s="83">
        <f t="shared" si="29"/>
        <v>4.2662119285595219E-2</v>
      </c>
      <c r="BP37" s="83">
        <f>BL37/BO36</f>
        <v>19.413930719599211</v>
      </c>
      <c r="BQ37" s="84">
        <f t="shared" si="35"/>
        <v>39.827861439198422</v>
      </c>
      <c r="BR37" s="1">
        <f t="shared" si="33"/>
        <v>0.2334507941336714</v>
      </c>
    </row>
    <row r="38" spans="1:70" x14ac:dyDescent="0.2">
      <c r="A38" t="s">
        <v>23</v>
      </c>
      <c r="B38" s="1" t="s">
        <v>7</v>
      </c>
      <c r="C38" s="20">
        <v>121000</v>
      </c>
      <c r="BF38" s="1" t="str">
        <f t="shared" si="32"/>
        <v>Lean</v>
      </c>
      <c r="BG38" s="4">
        <f t="shared" si="23"/>
        <v>2.6473332648674677</v>
      </c>
      <c r="BH38" s="4">
        <f t="shared" si="24"/>
        <v>4.1679764024866639</v>
      </c>
      <c r="BI38" s="4">
        <f t="shared" si="25"/>
        <v>2.711044582431112</v>
      </c>
      <c r="BJ38" s="4">
        <f t="shared" si="26"/>
        <v>1.0536517788000959</v>
      </c>
      <c r="BK38" s="1">
        <f t="shared" si="27"/>
        <v>23.331026932334513</v>
      </c>
      <c r="BL38" s="81">
        <f t="shared" si="34"/>
        <v>0.63516032943181666</v>
      </c>
      <c r="BM38" s="81">
        <f>'water enrichment'!U107</f>
        <v>3.5046293449372667</v>
      </c>
      <c r="BN38" s="82">
        <f t="shared" si="28"/>
        <v>3.504629344937267E-2</v>
      </c>
      <c r="BO38" s="83">
        <f t="shared" si="29"/>
        <v>3.631914485789265E-2</v>
      </c>
      <c r="BP38" s="83">
        <f>BL38/BO37</f>
        <v>14.888156989572652</v>
      </c>
      <c r="BQ38" s="84">
        <f t="shared" si="35"/>
        <v>30.776313979145304</v>
      </c>
      <c r="BR38" s="1">
        <f t="shared" si="33"/>
        <v>0.19411950216616186</v>
      </c>
    </row>
    <row r="39" spans="1:70" x14ac:dyDescent="0.2">
      <c r="A39" t="s">
        <v>23</v>
      </c>
      <c r="B39" s="1" t="s">
        <v>8</v>
      </c>
      <c r="C39" s="20">
        <v>28700</v>
      </c>
      <c r="BP39" s="86" t="s">
        <v>132</v>
      </c>
      <c r="BQ39" s="85">
        <f>AVERAGE(BQ33:BQ38)</f>
        <v>34.294351360214272</v>
      </c>
      <c r="BR39" s="85">
        <f>AVERAGE(BR33:BR38)</f>
        <v>0.22778913972957923</v>
      </c>
    </row>
    <row r="40" spans="1:70" x14ac:dyDescent="0.2">
      <c r="A40" t="s">
        <v>23</v>
      </c>
      <c r="B40" s="1" t="s">
        <v>9</v>
      </c>
      <c r="C40" s="20">
        <v>130000</v>
      </c>
      <c r="BF40" s="1" t="str">
        <f t="shared" si="32"/>
        <v>Obese</v>
      </c>
      <c r="BG40" s="4">
        <f t="shared" ref="BG40:BG45" si="36">BG23</f>
        <v>0.80311256416501564</v>
      </c>
      <c r="BH40" s="4">
        <f t="shared" ref="BH40:BH45" si="37">BI23</f>
        <v>1.5777679193546803</v>
      </c>
      <c r="BI40" s="4">
        <f t="shared" ref="BI40:BI45" si="38">BL23</f>
        <v>1.4034452010535241</v>
      </c>
      <c r="BJ40" s="4">
        <f t="shared" ref="BJ40:BJ45" si="39">BP23</f>
        <v>1.024700501267902</v>
      </c>
      <c r="BK40" s="1">
        <f t="shared" ref="BK40:BK45" si="40">BG40+2*BH40+3*BI40+4*BJ40</f>
        <v>12.267786011106557</v>
      </c>
      <c r="BL40" s="81"/>
      <c r="BM40" s="81">
        <f>'water enrichment'!U108</f>
        <v>6.0579194122372826</v>
      </c>
      <c r="BN40" s="82"/>
      <c r="BO40" s="83"/>
      <c r="BR40" s="1">
        <f>BK40/(BM40*$BQ$39)</f>
        <v>5.9050027903368496E-2</v>
      </c>
    </row>
    <row r="41" spans="1:70" x14ac:dyDescent="0.2">
      <c r="A41" t="s">
        <v>23</v>
      </c>
      <c r="B41" s="1" t="s">
        <v>10</v>
      </c>
      <c r="C41" s="20">
        <v>48300</v>
      </c>
      <c r="BF41" s="1" t="str">
        <f t="shared" si="32"/>
        <v>Obese</v>
      </c>
      <c r="BG41" s="4">
        <f t="shared" si="36"/>
        <v>0.55181990308651119</v>
      </c>
      <c r="BH41" s="4">
        <f t="shared" si="37"/>
        <v>1.4890331085705872</v>
      </c>
      <c r="BI41" s="4">
        <f t="shared" si="38"/>
        <v>1.3823317702302809</v>
      </c>
      <c r="BJ41" s="4">
        <f t="shared" si="39"/>
        <v>1.0158968289839168</v>
      </c>
      <c r="BK41" s="1">
        <f t="shared" si="40"/>
        <v>11.740468746854194</v>
      </c>
      <c r="BL41" s="81"/>
      <c r="BM41" s="81">
        <f>'water enrichment'!U109</f>
        <v>5.9910372380250179</v>
      </c>
      <c r="BN41" s="82"/>
      <c r="BO41" s="83"/>
      <c r="BP41" s="83"/>
      <c r="BQ41" s="84"/>
      <c r="BR41" s="1">
        <f>BK41/(BM41*$BQ$39)</f>
        <v>5.714270890787556E-2</v>
      </c>
    </row>
    <row r="42" spans="1:70" x14ac:dyDescent="0.2">
      <c r="A42" t="s">
        <v>23</v>
      </c>
      <c r="B42" s="1" t="s">
        <v>11</v>
      </c>
      <c r="C42" s="20">
        <v>15700</v>
      </c>
      <c r="BF42" s="1" t="str">
        <f t="shared" si="32"/>
        <v>Obese</v>
      </c>
      <c r="BG42" s="4">
        <f t="shared" si="36"/>
        <v>0.99216004340951547</v>
      </c>
      <c r="BH42" s="4">
        <f t="shared" si="37"/>
        <v>1.9766672269809809</v>
      </c>
      <c r="BI42" s="4">
        <f t="shared" si="38"/>
        <v>1.8450792626443762</v>
      </c>
      <c r="BJ42" s="4">
        <f t="shared" si="39"/>
        <v>1.0689247109028857</v>
      </c>
      <c r="BK42" s="1">
        <f t="shared" si="40"/>
        <v>14.756431128916148</v>
      </c>
      <c r="BL42" s="81"/>
      <c r="BM42" s="81">
        <f>'water enrichment'!U110</f>
        <v>5.8153845285105774</v>
      </c>
      <c r="BN42" s="82"/>
      <c r="BO42" s="83"/>
      <c r="BP42" s="83"/>
      <c r="BQ42" s="84"/>
      <c r="BR42" s="1">
        <f t="shared" si="33"/>
        <v>7.399123997377903E-2</v>
      </c>
    </row>
    <row r="43" spans="1:70" x14ac:dyDescent="0.2">
      <c r="A43" t="s">
        <v>23</v>
      </c>
      <c r="B43" s="1" t="s">
        <v>12</v>
      </c>
      <c r="C43" s="20">
        <v>1460</v>
      </c>
      <c r="BF43" s="1" t="str">
        <f t="shared" si="32"/>
        <v>Obese</v>
      </c>
      <c r="BG43" s="4">
        <f t="shared" si="36"/>
        <v>0.60344983951802467</v>
      </c>
      <c r="BH43" s="4">
        <f t="shared" si="37"/>
        <v>1.7989615435608317</v>
      </c>
      <c r="BI43" s="4">
        <f t="shared" si="38"/>
        <v>1.5816076235566585</v>
      </c>
      <c r="BJ43" s="4">
        <f t="shared" si="39"/>
        <v>1.0373059408096825</v>
      </c>
      <c r="BK43" s="1">
        <f t="shared" si="40"/>
        <v>13.095419560548393</v>
      </c>
      <c r="BM43" s="81">
        <f>'water enrichment'!U111</f>
        <v>5.6609435743089307</v>
      </c>
      <c r="BR43" s="1">
        <f t="shared" si="33"/>
        <v>6.7454045012093705E-2</v>
      </c>
    </row>
    <row r="44" spans="1:70" x14ac:dyDescent="0.2">
      <c r="A44" t="s">
        <v>23</v>
      </c>
      <c r="B44" s="1" t="s">
        <v>13</v>
      </c>
      <c r="C44" s="20">
        <v>30800</v>
      </c>
      <c r="BF44" s="1" t="str">
        <f t="shared" si="32"/>
        <v>Obese</v>
      </c>
      <c r="BG44" s="4">
        <f t="shared" si="36"/>
        <v>-0.27847013422182343</v>
      </c>
      <c r="BH44" s="4">
        <f t="shared" si="37"/>
        <v>1.067209654677131</v>
      </c>
      <c r="BI44" s="4">
        <f t="shared" si="38"/>
        <v>1.2571053077037013</v>
      </c>
      <c r="BJ44" s="4">
        <f t="shared" si="39"/>
        <v>0.96005215003942923</v>
      </c>
      <c r="BK44" s="1">
        <f t="shared" si="40"/>
        <v>9.4674736984012604</v>
      </c>
      <c r="BM44" s="81">
        <f>'water enrichment'!U112</f>
        <v>5.9821838828515679</v>
      </c>
      <c r="BR44" s="1">
        <f t="shared" si="33"/>
        <v>4.6147880120756005E-2</v>
      </c>
    </row>
    <row r="45" spans="1:70" x14ac:dyDescent="0.2">
      <c r="A45" t="s">
        <v>23</v>
      </c>
      <c r="B45" s="1" t="s">
        <v>14</v>
      </c>
      <c r="C45" s="20">
        <v>11400</v>
      </c>
      <c r="BF45" s="1" t="str">
        <f t="shared" si="32"/>
        <v>Obese</v>
      </c>
      <c r="BG45" s="4">
        <f t="shared" si="36"/>
        <v>0.56945559025579595</v>
      </c>
      <c r="BH45" s="4">
        <f t="shared" si="37"/>
        <v>1.592474345287078</v>
      </c>
      <c r="BI45" s="4">
        <f t="shared" si="38"/>
        <v>1.8145433941248463</v>
      </c>
      <c r="BJ45" s="4">
        <f t="shared" si="39"/>
        <v>1.2098084283624466</v>
      </c>
      <c r="BK45" s="1">
        <f t="shared" si="40"/>
        <v>14.037268176654278</v>
      </c>
      <c r="BM45" s="81">
        <f>'water enrichment'!U113</f>
        <v>6.8332002975012358</v>
      </c>
      <c r="BR45" s="1">
        <f t="shared" si="33"/>
        <v>5.9901245534685447E-2</v>
      </c>
    </row>
    <row r="46" spans="1:70" x14ac:dyDescent="0.2">
      <c r="A46" t="s">
        <v>23</v>
      </c>
      <c r="B46" s="1" t="s">
        <v>15</v>
      </c>
      <c r="C46" s="20">
        <v>3280</v>
      </c>
      <c r="BG46" s="4"/>
      <c r="BH46" s="4"/>
      <c r="BI46" s="4"/>
      <c r="BJ46" s="4"/>
      <c r="BM46" s="81"/>
      <c r="BR46" s="85">
        <f>AVERAGE(BR40:BR45)</f>
        <v>6.0614524575426376E-2</v>
      </c>
    </row>
    <row r="47" spans="1:70" x14ac:dyDescent="0.2">
      <c r="A47" t="s">
        <v>23</v>
      </c>
      <c r="B47" s="1" t="s">
        <v>16</v>
      </c>
      <c r="C47" s="20">
        <v>414</v>
      </c>
      <c r="BH47"/>
    </row>
    <row r="48" spans="1:70" x14ac:dyDescent="0.2">
      <c r="A48" t="s">
        <v>23</v>
      </c>
      <c r="B48" s="1" t="s">
        <v>17</v>
      </c>
      <c r="C48" s="20">
        <v>0</v>
      </c>
      <c r="BH48"/>
    </row>
    <row r="49" spans="1:64" x14ac:dyDescent="0.2">
      <c r="A49" t="s">
        <v>24</v>
      </c>
      <c r="B49" s="1" t="s">
        <v>3</v>
      </c>
      <c r="C49" s="20">
        <v>1910000</v>
      </c>
      <c r="D49" s="4">
        <f>C49/$C49*100</f>
        <v>100</v>
      </c>
      <c r="E49" s="4">
        <f>C50/$C49*100</f>
        <v>52.356020942408378</v>
      </c>
      <c r="F49" s="4">
        <f>C51/$C49*100</f>
        <v>11.727748691099476</v>
      </c>
      <c r="G49" s="4">
        <f>C52/$C49*100</f>
        <v>16.701570680628272</v>
      </c>
      <c r="H49" s="4">
        <f>C53/$C49*100</f>
        <v>6.0209424083769632</v>
      </c>
      <c r="I49" s="4">
        <f>C54/$C49*100</f>
        <v>1.3821989528795811</v>
      </c>
      <c r="J49" s="4">
        <f>C55/$C49*100</f>
        <v>6.7015706806282731</v>
      </c>
      <c r="K49" s="4">
        <f>C56/$C49*100</f>
        <v>2.3193717277486909</v>
      </c>
      <c r="L49" s="4">
        <f>C57/$C49*100</f>
        <v>0.80104712041884818</v>
      </c>
      <c r="M49" s="4">
        <f>C58/$C49*100</f>
        <v>6.9109947643979056E-2</v>
      </c>
      <c r="N49" s="4">
        <f>C59/$C49*100</f>
        <v>1.9005235602094241</v>
      </c>
      <c r="O49" s="4">
        <f>C60/$C49*100</f>
        <v>0.67015706806282715</v>
      </c>
      <c r="P49" s="4">
        <f>C61/$C49*100</f>
        <v>0.13664921465968585</v>
      </c>
      <c r="Q49" s="4">
        <f>C62/$C49*100</f>
        <v>2.7905759162303666E-2</v>
      </c>
      <c r="R49" s="4">
        <f>C63/$C49*100</f>
        <v>0</v>
      </c>
      <c r="T49" s="1">
        <f t="array" ref="T49:AH49">MMULT(D49:R49,Q9_matrix)</f>
        <v>1</v>
      </c>
      <c r="U49" s="1">
        <v>3.1087091144513801E-2</v>
      </c>
      <c r="V49" s="1">
        <v>-1.6849274104260431E-2</v>
      </c>
      <c r="W49" s="1">
        <v>6.2480055159274656E-2</v>
      </c>
      <c r="X49" s="1">
        <v>-2.388666218031122E-2</v>
      </c>
      <c r="Y49" s="1">
        <v>4.1389142629733363E-3</v>
      </c>
      <c r="Z49" s="1">
        <v>4.2826506614225948E-2</v>
      </c>
      <c r="AA49" s="1">
        <v>-1.1730728209807778E-2</v>
      </c>
      <c r="AB49" s="1">
        <v>2.2901493631332561E-3</v>
      </c>
      <c r="AC49" s="1">
        <v>-5.068457596874543E-3</v>
      </c>
      <c r="AD49" s="1">
        <v>1.9293979543909844E-2</v>
      </c>
      <c r="AE49" s="1">
        <v>-3.577167943120717E-3</v>
      </c>
      <c r="AF49" s="1">
        <v>1.5176424090193141E-4</v>
      </c>
      <c r="AG49" s="1">
        <v>-1.6199647901894002E-3</v>
      </c>
      <c r="AH49" s="1">
        <v>4.1491697796978917E-5</v>
      </c>
      <c r="AI49" t="s">
        <v>24</v>
      </c>
      <c r="AJ49" s="6">
        <f t="shared" ref="AJ49:AX49" si="41">T49/SUM($T49:$AH49)*100</f>
        <v>90.944005370831263</v>
      </c>
      <c r="AK49" s="12">
        <f t="shared" si="41"/>
        <v>2.8271845840101841</v>
      </c>
      <c r="AL49" s="6">
        <f t="shared" si="41"/>
        <v>-1.5323404746324689</v>
      </c>
      <c r="AM49" s="12">
        <f t="shared" si="41"/>
        <v>5.6821864719749078</v>
      </c>
      <c r="AN49" s="6">
        <f t="shared" si="41"/>
        <v>-2.1723487336174556</v>
      </c>
      <c r="AO49" s="12">
        <f t="shared" si="41"/>
        <v>0.37640944096125722</v>
      </c>
      <c r="AP49" s="12">
        <f t="shared" si="41"/>
        <v>3.8948140475381052</v>
      </c>
      <c r="AQ49" s="6">
        <f t="shared" si="41"/>
        <v>-1.0668394093165203</v>
      </c>
      <c r="AR49" s="6">
        <f t="shared" si="41"/>
        <v>0.20827535598079666</v>
      </c>
      <c r="AS49" s="6">
        <f t="shared" si="41"/>
        <v>-0.46094583491198893</v>
      </c>
      <c r="AT49" s="12">
        <f t="shared" si="41"/>
        <v>1.7546717792660456</v>
      </c>
      <c r="AU49" s="6">
        <f t="shared" si="41"/>
        <v>-0.32532198063153589</v>
      </c>
      <c r="AV49" s="17">
        <f t="shared" si="41"/>
        <v>1.3802047939685379E-2</v>
      </c>
      <c r="AW49" s="6">
        <f t="shared" si="41"/>
        <v>-0.14732608657954235</v>
      </c>
      <c r="AX49" s="6">
        <f t="shared" si="41"/>
        <v>3.7734211872933582E-3</v>
      </c>
      <c r="AY49" s="57">
        <f>AK49/'water enrichment'!X87</f>
        <v>0.69096386193147719</v>
      </c>
      <c r="AZ49" s="57">
        <f>AM49/4.09</f>
        <v>1.3892876459596353</v>
      </c>
      <c r="BA49" s="57">
        <f>AO49/4.09</f>
        <v>9.2031648156786605E-2</v>
      </c>
      <c r="BB49" s="57">
        <f t="shared" ref="BB49" si="42">AP49/4.09</f>
        <v>0.95227727323670053</v>
      </c>
      <c r="BC49" s="57">
        <f>AT49/4.09</f>
        <v>0.42901510495502337</v>
      </c>
      <c r="BD49" s="6"/>
      <c r="BH49"/>
    </row>
    <row r="50" spans="1:64" x14ac:dyDescent="0.2">
      <c r="A50" t="s">
        <v>24</v>
      </c>
      <c r="B50" s="1" t="s">
        <v>4</v>
      </c>
      <c r="C50" s="20">
        <v>1000000</v>
      </c>
      <c r="BF50" s="1" t="s">
        <v>125</v>
      </c>
      <c r="BH50"/>
    </row>
    <row r="51" spans="1:64" x14ac:dyDescent="0.2">
      <c r="A51" t="s">
        <v>24</v>
      </c>
      <c r="B51" s="1" t="s">
        <v>5</v>
      </c>
      <c r="C51" s="20">
        <v>224000</v>
      </c>
      <c r="BF51" s="1" t="s">
        <v>91</v>
      </c>
      <c r="BG51" s="4" t="str">
        <f>BG3</f>
        <v>M2_TT</v>
      </c>
      <c r="BH51"/>
      <c r="BI51" s="4" t="str">
        <f>BI3</f>
        <v>M3_TTT</v>
      </c>
      <c r="BJ51" s="4" t="str">
        <f>BJ3</f>
        <v>M4_TTTT</v>
      </c>
      <c r="BK51" s="4">
        <f>BK3</f>
        <v>0</v>
      </c>
      <c r="BL51" s="4">
        <f>BL3</f>
        <v>0</v>
      </c>
    </row>
    <row r="52" spans="1:64" x14ac:dyDescent="0.2">
      <c r="A52" t="s">
        <v>24</v>
      </c>
      <c r="B52" s="1" t="s">
        <v>6</v>
      </c>
      <c r="C52" s="20">
        <v>319000</v>
      </c>
      <c r="BF52" s="1" t="s">
        <v>88</v>
      </c>
      <c r="BG52" s="4">
        <f>AY34</f>
        <v>1.1522346943451407</v>
      </c>
      <c r="BH52"/>
      <c r="BI52" s="4">
        <f>AZ34</f>
        <v>1.7293986313117953</v>
      </c>
      <c r="BJ52" s="4">
        <f>BA34</f>
        <v>0.13890516508395787</v>
      </c>
      <c r="BK52" s="4">
        <f>BB34</f>
        <v>1.0217399699948322</v>
      </c>
      <c r="BL52" s="4">
        <f>BC34</f>
        <v>0.3967662453537924</v>
      </c>
    </row>
    <row r="53" spans="1:64" x14ac:dyDescent="0.2">
      <c r="A53" t="s">
        <v>24</v>
      </c>
      <c r="B53" s="1" t="s">
        <v>7</v>
      </c>
      <c r="C53" s="20">
        <v>115000</v>
      </c>
      <c r="BF53" s="1" t="s">
        <v>88</v>
      </c>
      <c r="BG53" s="4">
        <f>AY49</f>
        <v>0.69096386193147719</v>
      </c>
      <c r="BH53"/>
      <c r="BI53" s="4">
        <f>AZ49</f>
        <v>1.3892876459596353</v>
      </c>
      <c r="BJ53" s="4">
        <f>BA49</f>
        <v>9.2031648156786605E-2</v>
      </c>
      <c r="BK53" s="4">
        <f>BB49</f>
        <v>0.95227727323670053</v>
      </c>
      <c r="BL53" s="4">
        <f>BC49</f>
        <v>0.42901510495502337</v>
      </c>
    </row>
    <row r="54" spans="1:64" x14ac:dyDescent="0.2">
      <c r="A54" t="s">
        <v>24</v>
      </c>
      <c r="B54" s="1" t="s">
        <v>8</v>
      </c>
      <c r="C54" s="20">
        <v>26400</v>
      </c>
      <c r="BF54" s="1" t="s">
        <v>88</v>
      </c>
      <c r="BG54" s="4">
        <f>AY64</f>
        <v>0.86039273447453457</v>
      </c>
      <c r="BH54"/>
      <c r="BI54" s="4">
        <f>AZ64</f>
        <v>1.3165033442027245</v>
      </c>
      <c r="BJ54" s="4">
        <f>BA64</f>
        <v>8.3974781782095595E-2</v>
      </c>
      <c r="BK54" s="4">
        <f>BB64</f>
        <v>0.83435583537590974</v>
      </c>
      <c r="BL54" s="4">
        <f>BC64</f>
        <v>0.33162212310514727</v>
      </c>
    </row>
    <row r="55" spans="1:64" x14ac:dyDescent="0.2">
      <c r="A55" t="s">
        <v>24</v>
      </c>
      <c r="B55" s="1" t="s">
        <v>9</v>
      </c>
      <c r="C55" s="20">
        <v>128000</v>
      </c>
      <c r="BF55" s="1" t="s">
        <v>88</v>
      </c>
      <c r="BG55" s="4">
        <f>AY79</f>
        <v>1.1631203265742904</v>
      </c>
      <c r="BH55"/>
      <c r="BI55" s="4">
        <f>AZ79</f>
        <v>1.7232468141852959</v>
      </c>
      <c r="BJ55" s="4">
        <f>BA79</f>
        <v>0.12473504262645076</v>
      </c>
      <c r="BK55" s="4">
        <f>BB79</f>
        <v>1.0596203419367525</v>
      </c>
      <c r="BL55" s="4">
        <f>BC79</f>
        <v>0.3923505601479168</v>
      </c>
    </row>
    <row r="56" spans="1:64" x14ac:dyDescent="0.2">
      <c r="A56" t="s">
        <v>24</v>
      </c>
      <c r="B56" s="1" t="s">
        <v>10</v>
      </c>
      <c r="C56" s="20">
        <v>44300</v>
      </c>
      <c r="BF56" s="1" t="s">
        <v>88</v>
      </c>
      <c r="BG56" s="4">
        <f>AY94</f>
        <v>0.70624765898558894</v>
      </c>
      <c r="BH56"/>
      <c r="BI56" s="4">
        <f>AZ94</f>
        <v>1.1114603739964437</v>
      </c>
      <c r="BJ56" s="4">
        <f>BA94</f>
        <v>8.6975822056550994E-2</v>
      </c>
      <c r="BK56" s="4">
        <f>BB94</f>
        <v>0.72294522198162992</v>
      </c>
      <c r="BL56" s="4">
        <f>BC94</f>
        <v>0.28097380768002556</v>
      </c>
    </row>
    <row r="57" spans="1:64" x14ac:dyDescent="0.2">
      <c r="A57" t="s">
        <v>24</v>
      </c>
      <c r="B57" s="1" t="s">
        <v>11</v>
      </c>
      <c r="C57" s="20">
        <v>15300</v>
      </c>
      <c r="BF57" s="1" t="s">
        <v>88</v>
      </c>
      <c r="BG57" s="4">
        <f>AY109</f>
        <v>0.13257234200618292</v>
      </c>
      <c r="BH57"/>
      <c r="BI57" s="4">
        <f>AZ109</f>
        <v>0.26035774246776905</v>
      </c>
      <c r="BJ57" s="4">
        <f>BA109</f>
        <v>1.8308385174603984E-2</v>
      </c>
      <c r="BK57" s="4">
        <f>BB109</f>
        <v>0.23159161733556505</v>
      </c>
      <c r="BL57" s="4">
        <f>BC109</f>
        <v>0.16909249195839968</v>
      </c>
    </row>
    <row r="58" spans="1:64" x14ac:dyDescent="0.2">
      <c r="A58" t="s">
        <v>24</v>
      </c>
      <c r="B58" s="1" t="s">
        <v>12</v>
      </c>
      <c r="C58" s="20">
        <v>1320</v>
      </c>
      <c r="BG58" s="4" t="str">
        <f>BG3</f>
        <v>M2_TT</v>
      </c>
      <c r="BH58"/>
      <c r="BI58" s="4" t="str">
        <f>BI3</f>
        <v>M3_TTT</v>
      </c>
      <c r="BJ58" s="4" t="str">
        <f>BJ3</f>
        <v>M4_TTTT</v>
      </c>
      <c r="BK58" s="4">
        <f>BK3</f>
        <v>0</v>
      </c>
      <c r="BL58" s="4">
        <f>BL3</f>
        <v>0</v>
      </c>
    </row>
    <row r="59" spans="1:64" x14ac:dyDescent="0.2">
      <c r="A59" t="s">
        <v>24</v>
      </c>
      <c r="B59" s="1" t="s">
        <v>13</v>
      </c>
      <c r="C59" s="20">
        <v>36300</v>
      </c>
      <c r="BF59" s="1" t="s">
        <v>89</v>
      </c>
      <c r="BG59" s="4">
        <f>AY124</f>
        <v>9.2243888501714111E-2</v>
      </c>
      <c r="BH59"/>
      <c r="BI59" s="4">
        <f>AZ124</f>
        <v>0.24900219206866006</v>
      </c>
      <c r="BJ59" s="4">
        <f>BA124</f>
        <v>3.2988303542250526E-2</v>
      </c>
      <c r="BK59" s="4">
        <f>BB124</f>
        <v>0.23115915890138475</v>
      </c>
      <c r="BL59" s="4">
        <f>BC124</f>
        <v>0.16988241287356468</v>
      </c>
    </row>
    <row r="60" spans="1:64" x14ac:dyDescent="0.2">
      <c r="A60" t="s">
        <v>24</v>
      </c>
      <c r="B60" s="1" t="s">
        <v>14</v>
      </c>
      <c r="C60" s="20">
        <v>12800</v>
      </c>
      <c r="BF60" s="1" t="s">
        <v>89</v>
      </c>
      <c r="BG60" s="4">
        <f>AY139</f>
        <v>0.17526407574741373</v>
      </c>
      <c r="BH60"/>
      <c r="BI60" s="4">
        <f>AZ139</f>
        <v>0.34923449239946658</v>
      </c>
      <c r="BJ60" s="4">
        <f>BA139</f>
        <v>1.8519344855273474E-2</v>
      </c>
      <c r="BK60" s="4">
        <f>BB139</f>
        <v>0.32598573544953641</v>
      </c>
      <c r="BL60" s="4">
        <f>BC139</f>
        <v>0.18885595598990912</v>
      </c>
    </row>
    <row r="61" spans="1:64" x14ac:dyDescent="0.2">
      <c r="A61" t="s">
        <v>24</v>
      </c>
      <c r="B61" s="1" t="s">
        <v>15</v>
      </c>
      <c r="C61" s="20">
        <v>2610</v>
      </c>
      <c r="BF61" s="1" t="s">
        <v>89</v>
      </c>
      <c r="BG61" s="4">
        <f>AY154</f>
        <v>0.10376783109690234</v>
      </c>
      <c r="BH61"/>
      <c r="BI61" s="4">
        <f>AZ154</f>
        <v>0.30909992157402605</v>
      </c>
      <c r="BJ61" s="4">
        <f>BA154</f>
        <v>1.4721604562216391E-2</v>
      </c>
      <c r="BK61" s="4">
        <f>BB154</f>
        <v>0.27175388720904786</v>
      </c>
      <c r="BL61" s="4">
        <f>BC154</f>
        <v>0.17823126130750558</v>
      </c>
    </row>
    <row r="62" spans="1:64" x14ac:dyDescent="0.2">
      <c r="A62" t="s">
        <v>24</v>
      </c>
      <c r="B62" s="1" t="s">
        <v>16</v>
      </c>
      <c r="C62" s="20">
        <v>533</v>
      </c>
      <c r="BF62" s="1" t="s">
        <v>89</v>
      </c>
      <c r="BG62" s="4">
        <f>AY169</f>
        <v>0</v>
      </c>
      <c r="BH62"/>
      <c r="BI62" s="4">
        <f>AZ169</f>
        <v>0.15625324373018024</v>
      </c>
      <c r="BJ62" s="4">
        <f>BA169</f>
        <v>1.8417509560301373E-2</v>
      </c>
      <c r="BK62" s="4">
        <f>BB169</f>
        <v>0.18405641401225495</v>
      </c>
      <c r="BL62" s="4">
        <f>BC169</f>
        <v>0</v>
      </c>
    </row>
    <row r="63" spans="1:64" x14ac:dyDescent="0.2">
      <c r="A63" t="s">
        <v>24</v>
      </c>
      <c r="B63" s="1" t="s">
        <v>17</v>
      </c>
      <c r="C63" s="20">
        <v>0</v>
      </c>
      <c r="BF63" s="1" t="s">
        <v>89</v>
      </c>
      <c r="BG63" s="4">
        <f>AY184</f>
        <v>9.5051252000483394E-2</v>
      </c>
      <c r="BH63"/>
      <c r="BI63" s="4">
        <f>AZ184</f>
        <v>0.2658554833534354</v>
      </c>
      <c r="BJ63" s="4">
        <f>BA184</f>
        <v>2.7785004239293143E-2</v>
      </c>
      <c r="BK63" s="4">
        <f>BB184</f>
        <v>0.30292878032134329</v>
      </c>
      <c r="BL63" s="4">
        <f>BC184</f>
        <v>0.20197135698872229</v>
      </c>
    </row>
    <row r="64" spans="1:64" x14ac:dyDescent="0.2">
      <c r="A64" t="s">
        <v>25</v>
      </c>
      <c r="B64" s="1" t="s">
        <v>3</v>
      </c>
      <c r="C64" s="20">
        <v>1910000</v>
      </c>
      <c r="D64" s="4">
        <f>C64/$C64*100</f>
        <v>100</v>
      </c>
      <c r="E64" s="4">
        <f>C65/$C64*100</f>
        <v>52.879581151832454</v>
      </c>
      <c r="F64" s="4">
        <f>C66/$C64*100</f>
        <v>11.989528795811518</v>
      </c>
      <c r="G64" s="4">
        <f>C67/$C64*100</f>
        <v>16.073298429319372</v>
      </c>
      <c r="H64" s="4">
        <f>C68/$C64*100</f>
        <v>5.9162303664921465</v>
      </c>
      <c r="I64" s="4">
        <f>C69/$C64*100</f>
        <v>1.3560209424083769</v>
      </c>
      <c r="J64" s="4">
        <f>C70/$C64*100</f>
        <v>5.8638743455497382</v>
      </c>
      <c r="K64" s="4">
        <f>C71/$C64*100</f>
        <v>2.1989528795811517</v>
      </c>
      <c r="L64" s="4">
        <f>C72/$C64*100</f>
        <v>0.76963350785340312</v>
      </c>
      <c r="M64" s="4">
        <f>C73/$C64*100</f>
        <v>4.5968586387434555E-2</v>
      </c>
      <c r="N64" s="4">
        <f>C74/$C64*100</f>
        <v>1.3821989528795811</v>
      </c>
      <c r="O64" s="4">
        <f>C75/$C64*100</f>
        <v>0.51308900523560208</v>
      </c>
      <c r="P64" s="4">
        <f>C76/$C64*100</f>
        <v>0.13874345549738221</v>
      </c>
      <c r="Q64" s="4">
        <f>C77/$C64*100</f>
        <v>1.7015706806282723E-2</v>
      </c>
      <c r="R64" s="4">
        <f>C78/$C64*100</f>
        <v>0</v>
      </c>
      <c r="T64" s="1">
        <f t="array" ref="T64:AH64">MMULT(D64:R64,Q9_matrix)</f>
        <v>1</v>
      </c>
      <c r="U64" s="1">
        <v>3.6322693238754589E-2</v>
      </c>
      <c r="V64" s="1">
        <v>-1.6809866346561841E-2</v>
      </c>
      <c r="W64" s="1">
        <v>5.555584578119685E-2</v>
      </c>
      <c r="X64" s="1">
        <v>-2.2099890421343804E-2</v>
      </c>
      <c r="Y64" s="1">
        <v>3.543697816446539E-3</v>
      </c>
      <c r="Z64" s="1">
        <v>3.5209438943626332E-2</v>
      </c>
      <c r="AA64" s="1">
        <v>-9.046344303438085E-3</v>
      </c>
      <c r="AB64" s="1">
        <v>1.5644069340549965E-3</v>
      </c>
      <c r="AC64" s="1">
        <v>-4.3289665332341886E-3</v>
      </c>
      <c r="AD64" s="1">
        <v>1.39943036301362E-2</v>
      </c>
      <c r="AE64" s="1">
        <v>-2.5489607756512154E-3</v>
      </c>
      <c r="AF64" s="1">
        <v>3.5000907960759274E-4</v>
      </c>
      <c r="AG64" s="1">
        <v>-1.3490150094163595E-3</v>
      </c>
      <c r="AH64" s="1">
        <v>7.0239278120452168E-5</v>
      </c>
      <c r="AI64" t="s">
        <v>25</v>
      </c>
      <c r="AJ64" s="6">
        <f t="shared" ref="AJ64:AX64" si="43">T64/SUM($T64:$AH64)*100</f>
        <v>91.707143873398252</v>
      </c>
      <c r="AK64" s="12">
        <f t="shared" si="43"/>
        <v>3.3310504547157769</v>
      </c>
      <c r="AL64" s="6">
        <f t="shared" si="43"/>
        <v>-1.541584831536742</v>
      </c>
      <c r="AM64" s="12">
        <f t="shared" si="43"/>
        <v>5.0948679420645444</v>
      </c>
      <c r="AN64" s="6">
        <f t="shared" si="43"/>
        <v>-2.0267178304565121</v>
      </c>
      <c r="AO64" s="12">
        <f t="shared" si="43"/>
        <v>0.32498240549670998</v>
      </c>
      <c r="AP64" s="12">
        <f t="shared" si="43"/>
        <v>3.2289570829047709</v>
      </c>
      <c r="AQ64" s="6">
        <f t="shared" si="43"/>
        <v>-0.82961439856369301</v>
      </c>
      <c r="AR64" s="6">
        <f t="shared" si="43"/>
        <v>0.14346729177792339</v>
      </c>
      <c r="AS64" s="6">
        <f t="shared" si="43"/>
        <v>-0.39699715668643376</v>
      </c>
      <c r="AT64" s="12">
        <f t="shared" si="43"/>
        <v>1.2833776164169199</v>
      </c>
      <c r="AU64" s="6">
        <f t="shared" si="43"/>
        <v>-0.23375791258029482</v>
      </c>
      <c r="AV64" s="17">
        <f t="shared" si="43"/>
        <v>3.2098333020569206E-2</v>
      </c>
      <c r="AW64" s="6">
        <f t="shared" si="43"/>
        <v>-0.12371431355591977</v>
      </c>
      <c r="AX64" s="6">
        <f t="shared" si="43"/>
        <v>6.4414435841559405E-3</v>
      </c>
      <c r="AY64" s="57">
        <f>AK64/'water enrichment'!X85</f>
        <v>0.86039273447453457</v>
      </c>
      <c r="AZ64" s="57">
        <f>AM64/3.87</f>
        <v>1.3165033442027245</v>
      </c>
      <c r="BA64" s="57">
        <f>AO64/3.87</f>
        <v>8.3974781782095595E-2</v>
      </c>
      <c r="BB64" s="57">
        <f t="shared" ref="BB64" si="44">AP64/3.87</f>
        <v>0.83435583537590974</v>
      </c>
      <c r="BC64" s="57">
        <f>AT64/3.87</f>
        <v>0.33162212310514727</v>
      </c>
      <c r="BD64" s="6"/>
      <c r="BF64" s="1" t="s">
        <v>89</v>
      </c>
      <c r="BG64" s="4">
        <f>AY199</f>
        <v>0</v>
      </c>
      <c r="BH64"/>
      <c r="BI64" s="4">
        <f>AZ199</f>
        <v>0</v>
      </c>
      <c r="BJ64" s="4">
        <f>BA199</f>
        <v>0</v>
      </c>
      <c r="BK64" s="4">
        <f>BB199</f>
        <v>0</v>
      </c>
      <c r="BL64" s="4">
        <f>BC199</f>
        <v>0</v>
      </c>
    </row>
    <row r="65" spans="1:64" x14ac:dyDescent="0.2">
      <c r="A65" t="s">
        <v>25</v>
      </c>
      <c r="B65" s="1" t="s">
        <v>4</v>
      </c>
      <c r="C65" s="20">
        <v>1010000</v>
      </c>
      <c r="BH65"/>
    </row>
    <row r="66" spans="1:64" x14ac:dyDescent="0.2">
      <c r="A66" t="s">
        <v>25</v>
      </c>
      <c r="B66" s="1" t="s">
        <v>5</v>
      </c>
      <c r="C66" s="20">
        <v>229000</v>
      </c>
      <c r="BH66"/>
    </row>
    <row r="67" spans="1:64" x14ac:dyDescent="0.2">
      <c r="A67" t="s">
        <v>25</v>
      </c>
      <c r="B67" s="1" t="s">
        <v>6</v>
      </c>
      <c r="C67" s="20">
        <v>307000</v>
      </c>
      <c r="BG67" s="1">
        <f>TTEST(BG52:BG57,BG59:BG64,2,2)</f>
        <v>1.1836825600300136E-3</v>
      </c>
      <c r="BH67"/>
      <c r="BI67" s="1">
        <f t="shared" ref="BI67:BL67" si="45">TTEST(BI52:BI57,BI59:BI64,2,2)</f>
        <v>1.0784023436504948E-3</v>
      </c>
      <c r="BJ67" s="1">
        <f t="shared" si="45"/>
        <v>2.2701434255060359E-3</v>
      </c>
      <c r="BK67" s="1">
        <f t="shared" si="45"/>
        <v>1.4340708589713406E-3</v>
      </c>
      <c r="BL67" s="1">
        <f t="shared" si="45"/>
        <v>3.5706272651779827E-3</v>
      </c>
    </row>
    <row r="68" spans="1:64" x14ac:dyDescent="0.2">
      <c r="A68" t="s">
        <v>25</v>
      </c>
      <c r="B68" s="1" t="s">
        <v>7</v>
      </c>
      <c r="C68" s="20">
        <v>113000</v>
      </c>
      <c r="BH68"/>
    </row>
    <row r="69" spans="1:64" x14ac:dyDescent="0.2">
      <c r="A69" t="s">
        <v>25</v>
      </c>
      <c r="B69" s="1" t="s">
        <v>8</v>
      </c>
      <c r="C69" s="20">
        <v>25900</v>
      </c>
    </row>
    <row r="70" spans="1:64" x14ac:dyDescent="0.2">
      <c r="A70" t="s">
        <v>25</v>
      </c>
      <c r="B70" s="1" t="s">
        <v>9</v>
      </c>
      <c r="C70" s="20">
        <v>112000</v>
      </c>
    </row>
    <row r="71" spans="1:64" x14ac:dyDescent="0.2">
      <c r="A71" t="s">
        <v>25</v>
      </c>
      <c r="B71" s="1" t="s">
        <v>10</v>
      </c>
      <c r="C71" s="20">
        <v>42000</v>
      </c>
    </row>
    <row r="72" spans="1:64" x14ac:dyDescent="0.2">
      <c r="A72" t="s">
        <v>25</v>
      </c>
      <c r="B72" s="1" t="s">
        <v>11</v>
      </c>
      <c r="C72" s="20">
        <v>14700</v>
      </c>
    </row>
    <row r="73" spans="1:64" x14ac:dyDescent="0.2">
      <c r="A73" t="s">
        <v>25</v>
      </c>
      <c r="B73" s="1" t="s">
        <v>12</v>
      </c>
      <c r="C73" s="20">
        <v>878</v>
      </c>
    </row>
    <row r="74" spans="1:64" x14ac:dyDescent="0.2">
      <c r="A74" t="s">
        <v>25</v>
      </c>
      <c r="B74" s="1" t="s">
        <v>13</v>
      </c>
      <c r="C74" s="20">
        <v>26400</v>
      </c>
    </row>
    <row r="75" spans="1:64" x14ac:dyDescent="0.2">
      <c r="A75" t="s">
        <v>25</v>
      </c>
      <c r="B75" s="1" t="s">
        <v>14</v>
      </c>
      <c r="C75" s="20">
        <v>9800</v>
      </c>
    </row>
    <row r="76" spans="1:64" x14ac:dyDescent="0.2">
      <c r="A76" t="s">
        <v>25</v>
      </c>
      <c r="B76" s="1" t="s">
        <v>15</v>
      </c>
      <c r="C76" s="20">
        <v>2650</v>
      </c>
    </row>
    <row r="77" spans="1:64" x14ac:dyDescent="0.2">
      <c r="A77" t="s">
        <v>25</v>
      </c>
      <c r="B77" s="1" t="s">
        <v>16</v>
      </c>
      <c r="C77" s="20">
        <v>325</v>
      </c>
    </row>
    <row r="78" spans="1:64" x14ac:dyDescent="0.2">
      <c r="A78" t="s">
        <v>25</v>
      </c>
      <c r="B78" s="1" t="s">
        <v>17</v>
      </c>
      <c r="C78" s="20">
        <v>0</v>
      </c>
    </row>
    <row r="79" spans="1:64" x14ac:dyDescent="0.2">
      <c r="A79" t="s">
        <v>26</v>
      </c>
      <c r="B79" s="1" t="s">
        <v>3</v>
      </c>
      <c r="C79" s="20">
        <v>2120000</v>
      </c>
      <c r="D79" s="4">
        <f>C79/$C79*100</f>
        <v>100</v>
      </c>
      <c r="E79" s="4">
        <f>C80/$C79*100</f>
        <v>53.773584905660378</v>
      </c>
      <c r="F79" s="4">
        <f>C81/$C79*100</f>
        <v>12.122641509433961</v>
      </c>
      <c r="G79" s="4">
        <f>C82/$C79*100</f>
        <v>17.169811320754715</v>
      </c>
      <c r="H79" s="4">
        <f>C83/$C79*100</f>
        <v>6.1792452830188678</v>
      </c>
      <c r="I79" s="4">
        <f>C84/$C79*100</f>
        <v>1.4575471698113207</v>
      </c>
      <c r="J79" s="4">
        <f>C85/$C79*100</f>
        <v>6.6037735849056602</v>
      </c>
      <c r="K79" s="4">
        <f>C86/$C79*100</f>
        <v>2.3632075471698113</v>
      </c>
      <c r="L79" s="4">
        <f>C87/$C79*100</f>
        <v>0.75</v>
      </c>
      <c r="M79" s="4">
        <f>C88/$C79*100</f>
        <v>6.4622641509433962E-2</v>
      </c>
      <c r="N79" s="4">
        <f>C89/$C79*100</f>
        <v>1.5047169811320755</v>
      </c>
      <c r="O79" s="4">
        <f>C90/$C79*100</f>
        <v>0.59433962264150941</v>
      </c>
      <c r="P79" s="4">
        <f>C91/$C79*100</f>
        <v>0.17924528301886791</v>
      </c>
      <c r="Q79" s="4">
        <f>C92/$C79*100</f>
        <v>2.4905660377358488E-2</v>
      </c>
      <c r="R79" s="4">
        <f>C93/$C79*100</f>
        <v>0</v>
      </c>
      <c r="T79" s="1">
        <f t="array" ref="T79:AH79">MMULT(D79:R79,Q9_matrix)</f>
        <v>1</v>
      </c>
      <c r="U79" s="1">
        <v>4.5262730777033799E-2</v>
      </c>
      <c r="V79" s="1">
        <v>-1.9881467374350176E-2</v>
      </c>
      <c r="W79" s="1">
        <v>6.697142536517095E-2</v>
      </c>
      <c r="X79" s="1">
        <v>-2.5702362058253839E-2</v>
      </c>
      <c r="Y79" s="1">
        <v>4.8476419796128611E-3</v>
      </c>
      <c r="Z79" s="1">
        <v>4.1180569179803839E-2</v>
      </c>
      <c r="AA79" s="1">
        <v>-1.0821592290726524E-2</v>
      </c>
      <c r="AB79" s="1">
        <v>1.3615928998056302E-3</v>
      </c>
      <c r="AC79" s="1">
        <v>-4.7298260629685092E-3</v>
      </c>
      <c r="AD79" s="1">
        <v>1.524812118590913E-2</v>
      </c>
      <c r="AE79" s="1">
        <v>-2.3331773135772038E-3</v>
      </c>
      <c r="AF79" s="1">
        <v>4.6460670472805369E-4</v>
      </c>
      <c r="AG79" s="1">
        <v>-1.5230747079760768E-3</v>
      </c>
      <c r="AH79" s="1">
        <v>4.090405995263899E-5</v>
      </c>
      <c r="AI79" t="s">
        <v>26</v>
      </c>
      <c r="AJ79" s="6">
        <f t="shared" ref="AJ79:AX79" si="46">T79/SUM($T79:$AH79)*100</f>
        <v>90.058764865189758</v>
      </c>
      <c r="AK79" s="12">
        <f t="shared" si="46"/>
        <v>4.076305628205275</v>
      </c>
      <c r="AL79" s="6">
        <f t="shared" si="46"/>
        <v>-1.7905003954415442</v>
      </c>
      <c r="AM79" s="12">
        <f t="shared" si="46"/>
        <v>6.0313638496485353</v>
      </c>
      <c r="AN79" s="6">
        <f t="shared" si="46"/>
        <v>-2.3147229810842571</v>
      </c>
      <c r="AO79" s="12">
        <f t="shared" si="46"/>
        <v>0.43657264919257766</v>
      </c>
      <c r="AP79" s="12">
        <f t="shared" si="46"/>
        <v>3.7086711967786337</v>
      </c>
      <c r="AQ79" s="6">
        <f t="shared" si="46"/>
        <v>-0.97457923557749027</v>
      </c>
      <c r="AR79" s="6">
        <f t="shared" si="46"/>
        <v>0.12262337480570711</v>
      </c>
      <c r="AS79" s="6">
        <f t="shared" si="46"/>
        <v>-0.42596229325812718</v>
      </c>
      <c r="AT79" s="12">
        <f t="shared" si="46"/>
        <v>1.3732269605177088</v>
      </c>
      <c r="AU79" s="6">
        <f t="shared" si="46"/>
        <v>-0.21012306707224448</v>
      </c>
      <c r="AV79" s="17">
        <f t="shared" si="46"/>
        <v>4.1841905975894433E-2</v>
      </c>
      <c r="AW79" s="6">
        <f t="shared" si="46"/>
        <v>-0.13716622699773504</v>
      </c>
      <c r="AX79" s="6">
        <f t="shared" si="46"/>
        <v>3.6837691173063395E-3</v>
      </c>
      <c r="AY79" s="57">
        <f>AK79/'water enrichment'!X88</f>
        <v>1.1631203265742904</v>
      </c>
      <c r="AZ79" s="57">
        <f>AM79/3.5</f>
        <v>1.7232468141852959</v>
      </c>
      <c r="BA79" s="57">
        <f>AO79/3.5</f>
        <v>0.12473504262645076</v>
      </c>
      <c r="BB79" s="57">
        <f t="shared" ref="BB79" si="47">AP79/3.5</f>
        <v>1.0596203419367525</v>
      </c>
      <c r="BC79" s="57">
        <f>AT79/3.5</f>
        <v>0.3923505601479168</v>
      </c>
      <c r="BD79" s="6"/>
    </row>
    <row r="80" spans="1:64" x14ac:dyDescent="0.2">
      <c r="A80" t="s">
        <v>26</v>
      </c>
      <c r="B80" s="1" t="s">
        <v>4</v>
      </c>
      <c r="C80" s="20">
        <v>1140000</v>
      </c>
    </row>
    <row r="81" spans="1:56" x14ac:dyDescent="0.2">
      <c r="A81" t="s">
        <v>26</v>
      </c>
      <c r="B81" s="1" t="s">
        <v>5</v>
      </c>
      <c r="C81" s="20">
        <v>257000</v>
      </c>
    </row>
    <row r="82" spans="1:56" x14ac:dyDescent="0.2">
      <c r="A82" t="s">
        <v>26</v>
      </c>
      <c r="B82" s="1" t="s">
        <v>6</v>
      </c>
      <c r="C82" s="20">
        <v>364000</v>
      </c>
    </row>
    <row r="83" spans="1:56" x14ac:dyDescent="0.2">
      <c r="A83" t="s">
        <v>26</v>
      </c>
      <c r="B83" s="1" t="s">
        <v>7</v>
      </c>
      <c r="C83" s="20">
        <v>131000</v>
      </c>
    </row>
    <row r="84" spans="1:56" x14ac:dyDescent="0.2">
      <c r="A84" t="s">
        <v>26</v>
      </c>
      <c r="B84" s="1" t="s">
        <v>8</v>
      </c>
      <c r="C84" s="20">
        <v>30900</v>
      </c>
    </row>
    <row r="85" spans="1:56" x14ac:dyDescent="0.2">
      <c r="A85" t="s">
        <v>26</v>
      </c>
      <c r="B85" s="1" t="s">
        <v>9</v>
      </c>
      <c r="C85" s="20">
        <v>140000</v>
      </c>
    </row>
    <row r="86" spans="1:56" x14ac:dyDescent="0.2">
      <c r="A86" t="s">
        <v>26</v>
      </c>
      <c r="B86" s="1" t="s">
        <v>10</v>
      </c>
      <c r="C86" s="20">
        <v>50100</v>
      </c>
    </row>
    <row r="87" spans="1:56" x14ac:dyDescent="0.2">
      <c r="A87" t="s">
        <v>26</v>
      </c>
      <c r="B87" s="1" t="s">
        <v>11</v>
      </c>
      <c r="C87" s="20">
        <v>15900</v>
      </c>
    </row>
    <row r="88" spans="1:56" x14ac:dyDescent="0.2">
      <c r="A88" t="s">
        <v>26</v>
      </c>
      <c r="B88" s="1" t="s">
        <v>12</v>
      </c>
      <c r="C88" s="20">
        <v>1370</v>
      </c>
    </row>
    <row r="89" spans="1:56" x14ac:dyDescent="0.2">
      <c r="A89" t="s">
        <v>26</v>
      </c>
      <c r="B89" s="1" t="s">
        <v>13</v>
      </c>
      <c r="C89" s="20">
        <v>31900</v>
      </c>
    </row>
    <row r="90" spans="1:56" x14ac:dyDescent="0.2">
      <c r="A90" t="s">
        <v>26</v>
      </c>
      <c r="B90" s="1" t="s">
        <v>14</v>
      </c>
      <c r="C90" s="20">
        <v>12600</v>
      </c>
    </row>
    <row r="91" spans="1:56" x14ac:dyDescent="0.2">
      <c r="A91" t="s">
        <v>26</v>
      </c>
      <c r="B91" s="1" t="s">
        <v>15</v>
      </c>
      <c r="C91" s="20">
        <v>3800</v>
      </c>
    </row>
    <row r="92" spans="1:56" x14ac:dyDescent="0.2">
      <c r="A92" t="s">
        <v>26</v>
      </c>
      <c r="B92" s="1" t="s">
        <v>16</v>
      </c>
      <c r="C92" s="20">
        <v>528</v>
      </c>
    </row>
    <row r="93" spans="1:56" x14ac:dyDescent="0.2">
      <c r="A93" t="s">
        <v>26</v>
      </c>
      <c r="B93" s="1" t="s">
        <v>17</v>
      </c>
      <c r="C93" s="20">
        <v>0</v>
      </c>
    </row>
    <row r="94" spans="1:56" x14ac:dyDescent="0.2">
      <c r="A94" t="s">
        <v>27</v>
      </c>
      <c r="B94" s="1" t="s">
        <v>3</v>
      </c>
      <c r="C94" s="20">
        <v>1920000</v>
      </c>
      <c r="D94" s="4">
        <f>C94/$C94*100</f>
        <v>100</v>
      </c>
      <c r="E94" s="4">
        <f>C95/$C94*100</f>
        <v>52.083333333333336</v>
      </c>
      <c r="F94" s="4">
        <f>C96/$C94*100</f>
        <v>11.71875</v>
      </c>
      <c r="G94" s="4">
        <f>C97/$C94*100</f>
        <v>14.947916666666666</v>
      </c>
      <c r="H94" s="4">
        <f>C98/$C94*100</f>
        <v>5.78125</v>
      </c>
      <c r="I94" s="4">
        <f>C99/$C94*100</f>
        <v>1.4270833333333333</v>
      </c>
      <c r="J94" s="4">
        <f>C100/$C94*100</f>
        <v>5.1770833333333339</v>
      </c>
      <c r="K94" s="4">
        <f>C101/$C94*100</f>
        <v>2.052083333333333</v>
      </c>
      <c r="L94" s="4">
        <f>C102/$C94*100</f>
        <v>0.75520833333333337</v>
      </c>
      <c r="M94" s="4">
        <f>C103/$C94*100</f>
        <v>3.7239583333333333E-2</v>
      </c>
      <c r="N94" s="4">
        <f>C104/$C94*100</f>
        <v>1.125</v>
      </c>
      <c r="O94" s="4">
        <f>C105/$C94*100</f>
        <v>0.40625</v>
      </c>
      <c r="P94" s="4">
        <f>C106/$C94*100</f>
        <v>0.11770833333333333</v>
      </c>
      <c r="Q94" s="4">
        <f>C107/$C94*100</f>
        <v>1.8229166666666668E-2</v>
      </c>
      <c r="R94" s="4">
        <f>C108/$C94*100</f>
        <v>0</v>
      </c>
      <c r="T94" s="1">
        <f t="array" ref="T94:AH94">MMULT(D94:R94,Q9_matrix)</f>
        <v>1</v>
      </c>
      <c r="U94" s="1">
        <v>2.8360215053763405E-2</v>
      </c>
      <c r="V94" s="1">
        <v>-1.5596347843681385E-2</v>
      </c>
      <c r="W94" s="1">
        <v>4.465048231071525E-2</v>
      </c>
      <c r="X94" s="1">
        <v>-1.7354259451115905E-2</v>
      </c>
      <c r="Y94" s="1">
        <v>3.4940628519504677E-3</v>
      </c>
      <c r="Z94" s="1">
        <v>2.9042738365596611E-2</v>
      </c>
      <c r="AA94" s="1">
        <v>-7.2929399886068717E-3</v>
      </c>
      <c r="AB94" s="1">
        <v>1.2795701412471822E-3</v>
      </c>
      <c r="AC94" s="1">
        <v>-3.6388031872741865E-3</v>
      </c>
      <c r="AD94" s="1">
        <v>1.1287506350299657E-2</v>
      </c>
      <c r="AE94" s="1">
        <v>-2.3230285654541032E-3</v>
      </c>
      <c r="AF94" s="1">
        <v>3.6045684993386167E-4</v>
      </c>
      <c r="AG94" s="1">
        <v>-1.0520041345543267E-3</v>
      </c>
      <c r="AH94" s="1">
        <v>5.7185818610283322E-5</v>
      </c>
      <c r="AI94" t="s">
        <v>27</v>
      </c>
      <c r="AJ94" s="6">
        <f t="shared" ref="AJ94:AX94" si="48">T94/SUM($T94:$AH94)*100</f>
        <v>93.346727443668186</v>
      </c>
      <c r="AK94" s="12">
        <f t="shared" si="48"/>
        <v>2.6473332648674677</v>
      </c>
      <c r="AL94" s="6">
        <f t="shared" si="48"/>
        <v>-1.4558680312807681</v>
      </c>
      <c r="AM94" s="12">
        <f t="shared" si="48"/>
        <v>4.1679764024866639</v>
      </c>
      <c r="AN94" s="6">
        <f t="shared" si="48"/>
        <v>-1.6199633269700191</v>
      </c>
      <c r="AO94" s="12">
        <f t="shared" si="48"/>
        <v>0.32615933271206621</v>
      </c>
      <c r="AP94" s="12">
        <f t="shared" si="48"/>
        <v>2.711044582431112</v>
      </c>
      <c r="AQ94" s="6">
        <f t="shared" si="48"/>
        <v>-0.68077208137951417</v>
      </c>
      <c r="AR94" s="6">
        <f t="shared" si="48"/>
        <v>0.11944368522005672</v>
      </c>
      <c r="AS94" s="6">
        <f t="shared" si="48"/>
        <v>-0.33967036934363459</v>
      </c>
      <c r="AT94" s="12">
        <f t="shared" si="48"/>
        <v>1.0536517788000959</v>
      </c>
      <c r="AU94" s="6">
        <f t="shared" si="48"/>
        <v>-0.21684711434329967</v>
      </c>
      <c r="AV94" s="17">
        <f t="shared" si="48"/>
        <v>3.364746732597939E-2</v>
      </c>
      <c r="AW94" s="6">
        <f t="shared" si="48"/>
        <v>-9.8201143217854753E-2</v>
      </c>
      <c r="AX94" s="6">
        <f t="shared" si="48"/>
        <v>5.3381090234571648E-3</v>
      </c>
      <c r="AY94" s="57">
        <f>AK94/'water enrichment'!X84</f>
        <v>0.70624765898558894</v>
      </c>
      <c r="AZ94" s="57">
        <f>AM94/3.75</f>
        <v>1.1114603739964437</v>
      </c>
      <c r="BA94" s="57">
        <f>AO94/3.75</f>
        <v>8.6975822056550994E-2</v>
      </c>
      <c r="BB94" s="57">
        <f t="shared" ref="BB94" si="49">AP94/3.75</f>
        <v>0.72294522198162992</v>
      </c>
      <c r="BC94" s="57">
        <f>AT94/3.75</f>
        <v>0.28097380768002556</v>
      </c>
      <c r="BD94" s="6"/>
    </row>
    <row r="95" spans="1:56" x14ac:dyDescent="0.2">
      <c r="A95" t="s">
        <v>27</v>
      </c>
      <c r="B95" s="1" t="s">
        <v>4</v>
      </c>
      <c r="C95" s="20">
        <v>1000000</v>
      </c>
    </row>
    <row r="96" spans="1:56" x14ac:dyDescent="0.2">
      <c r="A96" t="s">
        <v>27</v>
      </c>
      <c r="B96" s="1" t="s">
        <v>5</v>
      </c>
      <c r="C96" s="20">
        <v>225000</v>
      </c>
    </row>
    <row r="97" spans="1:56" x14ac:dyDescent="0.2">
      <c r="A97" t="s">
        <v>27</v>
      </c>
      <c r="B97" s="1" t="s">
        <v>6</v>
      </c>
      <c r="C97" s="20">
        <v>287000</v>
      </c>
    </row>
    <row r="98" spans="1:56" x14ac:dyDescent="0.2">
      <c r="A98" t="s">
        <v>27</v>
      </c>
      <c r="B98" s="1" t="s">
        <v>7</v>
      </c>
      <c r="C98" s="20">
        <v>111000</v>
      </c>
    </row>
    <row r="99" spans="1:56" x14ac:dyDescent="0.2">
      <c r="A99" t="s">
        <v>27</v>
      </c>
      <c r="B99" s="1" t="s">
        <v>8</v>
      </c>
      <c r="C99" s="20">
        <v>27400</v>
      </c>
    </row>
    <row r="100" spans="1:56" x14ac:dyDescent="0.2">
      <c r="A100" t="s">
        <v>27</v>
      </c>
      <c r="B100" s="1" t="s">
        <v>9</v>
      </c>
      <c r="C100" s="20">
        <v>99400</v>
      </c>
    </row>
    <row r="101" spans="1:56" x14ac:dyDescent="0.2">
      <c r="A101" t="s">
        <v>27</v>
      </c>
      <c r="B101" s="1" t="s">
        <v>10</v>
      </c>
      <c r="C101" s="20">
        <v>39400</v>
      </c>
    </row>
    <row r="102" spans="1:56" x14ac:dyDescent="0.2">
      <c r="A102" t="s">
        <v>27</v>
      </c>
      <c r="B102" s="1" t="s">
        <v>11</v>
      </c>
      <c r="C102" s="20">
        <v>14500</v>
      </c>
    </row>
    <row r="103" spans="1:56" x14ac:dyDescent="0.2">
      <c r="A103" t="s">
        <v>27</v>
      </c>
      <c r="B103" s="1" t="s">
        <v>12</v>
      </c>
      <c r="C103" s="20">
        <v>715</v>
      </c>
    </row>
    <row r="104" spans="1:56" x14ac:dyDescent="0.2">
      <c r="A104" t="s">
        <v>27</v>
      </c>
      <c r="B104" s="1" t="s">
        <v>13</v>
      </c>
      <c r="C104" s="20">
        <v>21600</v>
      </c>
    </row>
    <row r="105" spans="1:56" x14ac:dyDescent="0.2">
      <c r="A105" t="s">
        <v>27</v>
      </c>
      <c r="B105" s="1" t="s">
        <v>14</v>
      </c>
      <c r="C105" s="20">
        <v>7800</v>
      </c>
    </row>
    <row r="106" spans="1:56" x14ac:dyDescent="0.2">
      <c r="A106" t="s">
        <v>27</v>
      </c>
      <c r="B106" s="1" t="s">
        <v>15</v>
      </c>
      <c r="C106" s="20">
        <v>2260</v>
      </c>
    </row>
    <row r="107" spans="1:56" x14ac:dyDescent="0.2">
      <c r="A107" t="s">
        <v>27</v>
      </c>
      <c r="B107" s="1" t="s">
        <v>16</v>
      </c>
      <c r="C107" s="20">
        <v>350</v>
      </c>
    </row>
    <row r="108" spans="1:56" x14ac:dyDescent="0.2">
      <c r="A108" t="s">
        <v>27</v>
      </c>
      <c r="B108" s="1" t="s">
        <v>17</v>
      </c>
      <c r="C108" s="20">
        <v>0</v>
      </c>
    </row>
    <row r="109" spans="1:56" x14ac:dyDescent="0.2">
      <c r="A109" t="s">
        <v>28</v>
      </c>
      <c r="B109" s="1" t="s">
        <v>3</v>
      </c>
      <c r="C109" s="20">
        <v>1300000</v>
      </c>
      <c r="D109" s="4">
        <f>C109/$C109*100</f>
        <v>100</v>
      </c>
      <c r="E109" s="4">
        <f>C110/$C109*100</f>
        <v>50.076923076923073</v>
      </c>
      <c r="F109" s="4">
        <f>C111/$C109*100</f>
        <v>11.923076923076923</v>
      </c>
      <c r="G109" s="4">
        <f>C112/$C109*100</f>
        <v>12.461538461538462</v>
      </c>
      <c r="H109" s="4">
        <f>C113/$C109*100</f>
        <v>5.407692307692308</v>
      </c>
      <c r="I109" s="4">
        <f>C114/$C109*100</f>
        <v>1.4230769230769231</v>
      </c>
      <c r="J109" s="4">
        <f>C115/$C109*100</f>
        <v>3.4615384615384617</v>
      </c>
      <c r="K109" s="4">
        <f>C116/$C109*100</f>
        <v>1.6692307692307693</v>
      </c>
      <c r="L109" s="4">
        <f>C117/$C109*100</f>
        <v>0.64923076923076917</v>
      </c>
      <c r="M109" s="4">
        <f>C118/$C109*100</f>
        <v>4.2076923076923074E-2</v>
      </c>
      <c r="N109" s="4">
        <f>C119/$C109*100</f>
        <v>1.1076923076923075</v>
      </c>
      <c r="O109" s="4">
        <f>C120/$C109*100</f>
        <v>0.34384615384615386</v>
      </c>
      <c r="P109" s="4">
        <f>C121/$C109*100</f>
        <v>8.3076923076923076E-2</v>
      </c>
      <c r="Q109" s="4">
        <f>C122/$C109*100</f>
        <v>0</v>
      </c>
      <c r="R109" s="4">
        <f>C123/$C109*100</f>
        <v>0</v>
      </c>
      <c r="T109" s="1">
        <f t="array" ref="T109:AH109">MMULT(D109:R109,Q9_matrix)</f>
        <v>1</v>
      </c>
      <c r="U109" s="1">
        <v>8.2961124896607785E-3</v>
      </c>
      <c r="V109" s="1">
        <v>-3.6720474576873857E-3</v>
      </c>
      <c r="W109" s="1">
        <v>1.6298263438517188E-2</v>
      </c>
      <c r="X109" s="1">
        <v>-6.3541509321812309E-3</v>
      </c>
      <c r="Y109" s="1">
        <v>1.1460956831213804E-3</v>
      </c>
      <c r="Z109" s="1">
        <v>1.4497518505540784E-2</v>
      </c>
      <c r="AA109" s="1">
        <v>-3.2040739961260167E-3</v>
      </c>
      <c r="AB109" s="1">
        <v>4.9550714219017897E-5</v>
      </c>
      <c r="AC109" s="1">
        <v>-1.4127307312298129E-3</v>
      </c>
      <c r="AD109" s="1">
        <v>1.0585104761209533E-2</v>
      </c>
      <c r="AE109" s="1">
        <v>-2.64195722782811E-3</v>
      </c>
      <c r="AF109" s="1">
        <v>2.6821283626933328E-4</v>
      </c>
      <c r="AG109" s="1">
        <v>-1.0379793610548387E-3</v>
      </c>
      <c r="AH109" s="1">
        <v>1.7706352966796453E-4</v>
      </c>
      <c r="AI109" t="s">
        <v>28</v>
      </c>
      <c r="AJ109" s="6">
        <f t="shared" ref="AJ109:AX109" si="50">T109/SUM($T109:$AH109)*100</f>
        <v>96.805891333550889</v>
      </c>
      <c r="AK109" s="12">
        <f t="shared" si="50"/>
        <v>0.80311256416501564</v>
      </c>
      <c r="AL109" s="6">
        <f t="shared" si="50"/>
        <v>-0.35547582716052684</v>
      </c>
      <c r="AM109" s="12">
        <f t="shared" si="50"/>
        <v>1.5777679193546803</v>
      </c>
      <c r="AN109" s="6">
        <f t="shared" si="50"/>
        <v>-0.61511924465771739</v>
      </c>
      <c r="AO109" s="12">
        <f t="shared" si="50"/>
        <v>0.11094881415810014</v>
      </c>
      <c r="AP109" s="12">
        <f t="shared" si="50"/>
        <v>1.4034452010535241</v>
      </c>
      <c r="AQ109" s="6">
        <f t="shared" si="50"/>
        <v>-0.31017323909363131</v>
      </c>
      <c r="AR109" s="6">
        <f t="shared" si="50"/>
        <v>4.7968010561860817E-3</v>
      </c>
      <c r="AS109" s="6">
        <f t="shared" si="50"/>
        <v>-0.13676065765100115</v>
      </c>
      <c r="AT109" s="12">
        <f t="shared" si="50"/>
        <v>1.024700501267902</v>
      </c>
      <c r="AU109" s="6">
        <f t="shared" si="50"/>
        <v>-0.25575702430501734</v>
      </c>
      <c r="AV109" s="17">
        <f t="shared" si="50"/>
        <v>2.5964582682152557E-2</v>
      </c>
      <c r="AW109" s="6">
        <f t="shared" si="50"/>
        <v>-0.10048251723274329</v>
      </c>
      <c r="AX109" s="6">
        <f t="shared" si="50"/>
        <v>1.7140792812171939E-2</v>
      </c>
      <c r="AY109" s="57">
        <f>AK109/'water enrichment'!X89</f>
        <v>0.13257234200618292</v>
      </c>
      <c r="AZ109" s="57">
        <f>AM109/6.06</f>
        <v>0.26035774246776905</v>
      </c>
      <c r="BA109" s="57">
        <f>AO109/6.06</f>
        <v>1.8308385174603984E-2</v>
      </c>
      <c r="BB109" s="57">
        <f t="shared" ref="BB109" si="51">AP109/6.06</f>
        <v>0.23159161733556505</v>
      </c>
      <c r="BC109" s="57">
        <f>AT109/6.06</f>
        <v>0.16909249195839968</v>
      </c>
      <c r="BD109" s="6"/>
    </row>
    <row r="110" spans="1:56" x14ac:dyDescent="0.2">
      <c r="A110" t="s">
        <v>28</v>
      </c>
      <c r="B110" s="1" t="s">
        <v>4</v>
      </c>
      <c r="C110" s="20">
        <v>651000</v>
      </c>
    </row>
    <row r="111" spans="1:56" x14ac:dyDescent="0.2">
      <c r="A111" t="s">
        <v>28</v>
      </c>
      <c r="B111" s="1" t="s">
        <v>5</v>
      </c>
      <c r="C111" s="20">
        <v>155000</v>
      </c>
    </row>
    <row r="112" spans="1:56" x14ac:dyDescent="0.2">
      <c r="A112" t="s">
        <v>28</v>
      </c>
      <c r="B112" s="1" t="s">
        <v>6</v>
      </c>
      <c r="C112" s="20">
        <v>162000</v>
      </c>
    </row>
    <row r="113" spans="1:56" x14ac:dyDescent="0.2">
      <c r="A113" t="s">
        <v>28</v>
      </c>
      <c r="B113" s="1" t="s">
        <v>7</v>
      </c>
      <c r="C113" s="20">
        <v>70300</v>
      </c>
    </row>
    <row r="114" spans="1:56" x14ac:dyDescent="0.2">
      <c r="A114" t="s">
        <v>28</v>
      </c>
      <c r="B114" s="1" t="s">
        <v>8</v>
      </c>
      <c r="C114" s="20">
        <v>18500</v>
      </c>
    </row>
    <row r="115" spans="1:56" x14ac:dyDescent="0.2">
      <c r="A115" t="s">
        <v>28</v>
      </c>
      <c r="B115" s="1" t="s">
        <v>9</v>
      </c>
      <c r="C115" s="20">
        <v>45000</v>
      </c>
    </row>
    <row r="116" spans="1:56" x14ac:dyDescent="0.2">
      <c r="A116" t="s">
        <v>28</v>
      </c>
      <c r="B116" s="1" t="s">
        <v>10</v>
      </c>
      <c r="C116" s="20">
        <v>21700</v>
      </c>
    </row>
    <row r="117" spans="1:56" x14ac:dyDescent="0.2">
      <c r="A117" t="s">
        <v>28</v>
      </c>
      <c r="B117" s="1" t="s">
        <v>11</v>
      </c>
      <c r="C117" s="20">
        <v>8440</v>
      </c>
    </row>
    <row r="118" spans="1:56" x14ac:dyDescent="0.2">
      <c r="A118" t="s">
        <v>28</v>
      </c>
      <c r="B118" s="1" t="s">
        <v>12</v>
      </c>
      <c r="C118" s="20">
        <v>547</v>
      </c>
    </row>
    <row r="119" spans="1:56" x14ac:dyDescent="0.2">
      <c r="A119" t="s">
        <v>28</v>
      </c>
      <c r="B119" s="1" t="s">
        <v>13</v>
      </c>
      <c r="C119" s="20">
        <v>14400</v>
      </c>
    </row>
    <row r="120" spans="1:56" x14ac:dyDescent="0.2">
      <c r="A120" t="s">
        <v>28</v>
      </c>
      <c r="B120" s="1" t="s">
        <v>14</v>
      </c>
      <c r="C120" s="20">
        <v>4470</v>
      </c>
    </row>
    <row r="121" spans="1:56" x14ac:dyDescent="0.2">
      <c r="A121" t="s">
        <v>28</v>
      </c>
      <c r="B121" s="1" t="s">
        <v>15</v>
      </c>
      <c r="C121" s="20">
        <v>1080</v>
      </c>
    </row>
    <row r="122" spans="1:56" x14ac:dyDescent="0.2">
      <c r="A122" t="s">
        <v>28</v>
      </c>
      <c r="B122" s="1" t="s">
        <v>16</v>
      </c>
      <c r="C122" s="20">
        <v>0</v>
      </c>
    </row>
    <row r="123" spans="1:56" x14ac:dyDescent="0.2">
      <c r="A123" t="s">
        <v>28</v>
      </c>
      <c r="B123" s="1" t="s">
        <v>17</v>
      </c>
      <c r="C123" s="20">
        <v>0</v>
      </c>
    </row>
    <row r="124" spans="1:56" x14ac:dyDescent="0.2">
      <c r="A124" t="s">
        <v>29</v>
      </c>
      <c r="B124" s="1" t="s">
        <v>3</v>
      </c>
      <c r="C124" s="20">
        <v>1080000</v>
      </c>
      <c r="D124" s="4">
        <f>C124/$C124*100</f>
        <v>100</v>
      </c>
      <c r="E124" s="4">
        <f>C125/$C124*100</f>
        <v>49.814814814814817</v>
      </c>
      <c r="F124" s="4">
        <f>C126/$C124*100</f>
        <v>11.75925925925926</v>
      </c>
      <c r="G124" s="4">
        <f>C127/$C124*100</f>
        <v>12.314814814814815</v>
      </c>
      <c r="H124" s="4">
        <f>C128/$C124*100</f>
        <v>5.2685185185185182</v>
      </c>
      <c r="I124" s="4">
        <f>C129/$C124*100</f>
        <v>1.4537037037037037</v>
      </c>
      <c r="J124" s="4">
        <f>C130/$C124*100</f>
        <v>3.4537037037037042</v>
      </c>
      <c r="K124" s="4">
        <f>C131/$C124*100</f>
        <v>1.5185185185185186</v>
      </c>
      <c r="L124" s="4">
        <f>C132/$C124*100</f>
        <v>0.67314814814814816</v>
      </c>
      <c r="M124" s="4">
        <f>C133/$C124*100</f>
        <v>4.027777777777778E-2</v>
      </c>
      <c r="N124" s="4">
        <f>C134/$C124*100</f>
        <v>1.074074074074074</v>
      </c>
      <c r="O124" s="4">
        <f>C135/$C124*100</f>
        <v>0.35833333333333334</v>
      </c>
      <c r="P124" s="4">
        <f>C136/$C124*100</f>
        <v>8.5185185185185197E-2</v>
      </c>
      <c r="Q124" s="4">
        <f>C137/$C124*100</f>
        <v>0</v>
      </c>
      <c r="R124" s="4">
        <f>C138/$C124*100</f>
        <v>0</v>
      </c>
      <c r="T124" s="1">
        <f t="array" ref="T124:AH124">MMULT(D124:R124,Q9_matrix)</f>
        <v>1</v>
      </c>
      <c r="U124" s="1">
        <v>5.6750298685782075E-3</v>
      </c>
      <c r="V124" s="1">
        <v>-4.0194113641911083E-3</v>
      </c>
      <c r="W124" s="1">
        <v>1.5313524066773554E-2</v>
      </c>
      <c r="X124" s="1">
        <v>-6.933593952986726E-3</v>
      </c>
      <c r="Y124" s="1">
        <v>2.0287659960719923E-3</v>
      </c>
      <c r="Z124" s="1">
        <v>1.421618546279867E-2</v>
      </c>
      <c r="AA124" s="1">
        <v>-4.509433983498283E-3</v>
      </c>
      <c r="AB124" s="1">
        <v>9.5166845928580397E-4</v>
      </c>
      <c r="AC124" s="1">
        <v>-1.6878133085537757E-3</v>
      </c>
      <c r="AD124" s="1">
        <v>1.0447692835344817E-2</v>
      </c>
      <c r="AE124" s="1">
        <v>-2.424550196759653E-3</v>
      </c>
      <c r="AF124" s="1">
        <v>2.0128889666877513E-4</v>
      </c>
      <c r="AG124" s="1">
        <v>-9.8952228373142383E-4</v>
      </c>
      <c r="AH124" s="1">
        <v>1.5082574292654585E-4</v>
      </c>
      <c r="AI124" t="s">
        <v>29</v>
      </c>
      <c r="AJ124" s="6">
        <f t="shared" ref="AJ124:AX124" si="52">T124/SUM($T124:$AH124)*100</f>
        <v>97.236475554402915</v>
      </c>
      <c r="AK124" s="12">
        <f t="shared" si="52"/>
        <v>0.55181990308651119</v>
      </c>
      <c r="AL124" s="6">
        <f t="shared" si="52"/>
        <v>-0.39083339485725799</v>
      </c>
      <c r="AM124" s="12">
        <f t="shared" si="52"/>
        <v>1.4890331085705872</v>
      </c>
      <c r="AN124" s="6">
        <f t="shared" si="52"/>
        <v>-0.67419823891374964</v>
      </c>
      <c r="AO124" s="12">
        <f t="shared" si="52"/>
        <v>0.19727005518265814</v>
      </c>
      <c r="AP124" s="12">
        <f t="shared" si="52"/>
        <v>1.3823317702302809</v>
      </c>
      <c r="AQ124" s="6">
        <f t="shared" si="52"/>
        <v>-0.43848146730062454</v>
      </c>
      <c r="AR124" s="6">
        <f t="shared" si="52"/>
        <v>9.2536886877240362E-2</v>
      </c>
      <c r="AS124" s="6">
        <f t="shared" si="52"/>
        <v>-0.16411701751758509</v>
      </c>
      <c r="AT124" s="12">
        <f t="shared" si="52"/>
        <v>1.0158968289839168</v>
      </c>
      <c r="AU124" s="6">
        <f t="shared" si="52"/>
        <v>-0.23575471593764277</v>
      </c>
      <c r="AV124" s="17">
        <f t="shared" si="52"/>
        <v>1.9572622880306086E-2</v>
      </c>
      <c r="AW124" s="6">
        <f t="shared" si="52"/>
        <v>-9.6217659352587526E-2</v>
      </c>
      <c r="AX124" s="6">
        <f t="shared" si="52"/>
        <v>1.4665763665051734E-2</v>
      </c>
      <c r="AY124" s="57">
        <f>AK124/'water enrichment'!X93</f>
        <v>9.2243888501714111E-2</v>
      </c>
      <c r="AZ124" s="57">
        <f>AM124/5.98</f>
        <v>0.24900219206866006</v>
      </c>
      <c r="BA124" s="57">
        <f>AO124/5.98</f>
        <v>3.2988303542250526E-2</v>
      </c>
      <c r="BB124" s="57">
        <f t="shared" ref="BB124" si="53">AP124/5.98</f>
        <v>0.23115915890138475</v>
      </c>
      <c r="BC124" s="57">
        <f>AT124/5.98</f>
        <v>0.16988241287356468</v>
      </c>
      <c r="BD124" s="6"/>
    </row>
    <row r="125" spans="1:56" x14ac:dyDescent="0.2">
      <c r="A125" t="s">
        <v>29</v>
      </c>
      <c r="B125" s="1" t="s">
        <v>4</v>
      </c>
      <c r="C125" s="20">
        <v>538000</v>
      </c>
    </row>
    <row r="126" spans="1:56" x14ac:dyDescent="0.2">
      <c r="A126" t="s">
        <v>29</v>
      </c>
      <c r="B126" s="1" t="s">
        <v>5</v>
      </c>
      <c r="C126" s="20">
        <v>127000</v>
      </c>
    </row>
    <row r="127" spans="1:56" x14ac:dyDescent="0.2">
      <c r="A127" t="s">
        <v>29</v>
      </c>
      <c r="B127" s="1" t="s">
        <v>6</v>
      </c>
      <c r="C127" s="20">
        <v>133000</v>
      </c>
    </row>
    <row r="128" spans="1:56" x14ac:dyDescent="0.2">
      <c r="A128" t="s">
        <v>29</v>
      </c>
      <c r="B128" s="1" t="s">
        <v>7</v>
      </c>
      <c r="C128" s="20">
        <v>56900</v>
      </c>
    </row>
    <row r="129" spans="1:56" x14ac:dyDescent="0.2">
      <c r="A129" t="s">
        <v>29</v>
      </c>
      <c r="B129" s="1" t="s">
        <v>8</v>
      </c>
      <c r="C129" s="20">
        <v>15700</v>
      </c>
    </row>
    <row r="130" spans="1:56" x14ac:dyDescent="0.2">
      <c r="A130" t="s">
        <v>29</v>
      </c>
      <c r="B130" s="1" t="s">
        <v>9</v>
      </c>
      <c r="C130" s="20">
        <v>37300</v>
      </c>
    </row>
    <row r="131" spans="1:56" x14ac:dyDescent="0.2">
      <c r="A131" t="s">
        <v>29</v>
      </c>
      <c r="B131" s="1" t="s">
        <v>10</v>
      </c>
      <c r="C131" s="20">
        <v>16400</v>
      </c>
    </row>
    <row r="132" spans="1:56" x14ac:dyDescent="0.2">
      <c r="A132" t="s">
        <v>29</v>
      </c>
      <c r="B132" s="1" t="s">
        <v>11</v>
      </c>
      <c r="C132" s="20">
        <v>7270</v>
      </c>
    </row>
    <row r="133" spans="1:56" x14ac:dyDescent="0.2">
      <c r="A133" t="s">
        <v>29</v>
      </c>
      <c r="B133" s="1" t="s">
        <v>12</v>
      </c>
      <c r="C133" s="20">
        <v>435</v>
      </c>
    </row>
    <row r="134" spans="1:56" x14ac:dyDescent="0.2">
      <c r="A134" t="s">
        <v>29</v>
      </c>
      <c r="B134" s="1" t="s">
        <v>13</v>
      </c>
      <c r="C134" s="20">
        <v>11600</v>
      </c>
    </row>
    <row r="135" spans="1:56" x14ac:dyDescent="0.2">
      <c r="A135" t="s">
        <v>29</v>
      </c>
      <c r="B135" s="1" t="s">
        <v>14</v>
      </c>
      <c r="C135" s="20">
        <v>3870</v>
      </c>
    </row>
    <row r="136" spans="1:56" x14ac:dyDescent="0.2">
      <c r="A136" t="s">
        <v>29</v>
      </c>
      <c r="B136" s="1" t="s">
        <v>15</v>
      </c>
      <c r="C136" s="20">
        <v>920</v>
      </c>
    </row>
    <row r="137" spans="1:56" x14ac:dyDescent="0.2">
      <c r="A137" t="s">
        <v>29</v>
      </c>
      <c r="B137" s="1" t="s">
        <v>16</v>
      </c>
      <c r="C137" s="20">
        <v>0</v>
      </c>
    </row>
    <row r="138" spans="1:56" x14ac:dyDescent="0.2">
      <c r="A138" t="s">
        <v>29</v>
      </c>
      <c r="B138" s="1" t="s">
        <v>17</v>
      </c>
      <c r="C138" s="20">
        <v>0</v>
      </c>
    </row>
    <row r="139" spans="1:56" x14ac:dyDescent="0.2">
      <c r="A139" t="s">
        <v>30</v>
      </c>
      <c r="B139" s="1" t="s">
        <v>3</v>
      </c>
      <c r="C139" s="20">
        <v>1080000</v>
      </c>
      <c r="D139" s="4">
        <f>C139/$C139*100</f>
        <v>100</v>
      </c>
      <c r="E139" s="4">
        <f>C140/$C139*100</f>
        <v>50.277777777777779</v>
      </c>
      <c r="F139" s="4">
        <f>C141/$C139*100</f>
        <v>11.944444444444445</v>
      </c>
      <c r="G139" s="4">
        <f>C142/$C139*100</f>
        <v>12.87037037037037</v>
      </c>
      <c r="H139" s="4">
        <f>C143/$C139*100</f>
        <v>5.3333333333333339</v>
      </c>
      <c r="I139" s="4">
        <f>C144/$C139*100</f>
        <v>1.324074074074074</v>
      </c>
      <c r="J139" s="4">
        <f>C145/$C139*100</f>
        <v>3.9351851851851851</v>
      </c>
      <c r="K139" s="4">
        <f>C146/$C139*100</f>
        <v>1.6851851851851851</v>
      </c>
      <c r="L139" s="4">
        <f>C147/$C139*100</f>
        <v>0.69074074074074077</v>
      </c>
      <c r="M139" s="4">
        <f>C148/$C139*100</f>
        <v>5.2685185185185182E-2</v>
      </c>
      <c r="N139" s="4">
        <f>C149/$C139*100</f>
        <v>1.1388888888888888</v>
      </c>
      <c r="O139" s="4">
        <f>C150/$C139*100</f>
        <v>0.34444444444444444</v>
      </c>
      <c r="P139" s="4">
        <f>C151/$C139*100</f>
        <v>7.9351851851851854E-2</v>
      </c>
      <c r="Q139" s="4">
        <f>C152/$C139*100</f>
        <v>0</v>
      </c>
      <c r="R139" s="4">
        <f>C153/$C139*100</f>
        <v>0</v>
      </c>
      <c r="T139" s="1">
        <f t="array" ref="T139:AH139">MMULT(D139:R139,Q9_matrix)</f>
        <v>1</v>
      </c>
      <c r="U139" s="1">
        <v>1.0304659498207802E-2</v>
      </c>
      <c r="V139" s="1">
        <v>-4.4475276525224455E-3</v>
      </c>
      <c r="W139" s="1">
        <v>2.0529835736287916E-2</v>
      </c>
      <c r="X139" s="1">
        <v>-9.3087482803056176E-3</v>
      </c>
      <c r="Y139" s="1">
        <v>1.0886642530931571E-3</v>
      </c>
      <c r="Z139" s="1">
        <v>1.9163151827216864E-2</v>
      </c>
      <c r="AA139" s="1">
        <v>-5.2590244066071587E-3</v>
      </c>
      <c r="AB139" s="1">
        <v>1.0113174528072503E-3</v>
      </c>
      <c r="AC139" s="1">
        <v>-2.0819108265910185E-3</v>
      </c>
      <c r="AD139" s="1">
        <v>1.1101943933583738E-2</v>
      </c>
      <c r="AE139" s="1">
        <v>-2.8656439409449194E-3</v>
      </c>
      <c r="AF139" s="1">
        <v>2.6168009947547162E-4</v>
      </c>
      <c r="AG139" s="1">
        <v>-1.0650063279774456E-3</v>
      </c>
      <c r="AH139" s="1">
        <v>1.7520476321142146E-4</v>
      </c>
      <c r="AI139" t="s">
        <v>30</v>
      </c>
      <c r="AJ139" s="6">
        <f t="shared" ref="AJ139:AX139" si="54">T139/SUM($T139:$AH139)*100</f>
        <v>96.2826616039155</v>
      </c>
      <c r="AK139" s="12">
        <f t="shared" si="54"/>
        <v>0.99216004340951547</v>
      </c>
      <c r="AL139" s="6">
        <f t="shared" si="54"/>
        <v>-0.42821979994187531</v>
      </c>
      <c r="AM139" s="12">
        <f t="shared" si="54"/>
        <v>1.9766672269809809</v>
      </c>
      <c r="AN139" s="6">
        <f t="shared" si="54"/>
        <v>-0.89627106062869621</v>
      </c>
      <c r="AO139" s="12">
        <f t="shared" si="54"/>
        <v>0.10481949188084787</v>
      </c>
      <c r="AP139" s="12">
        <f t="shared" si="54"/>
        <v>1.8450792626443762</v>
      </c>
      <c r="AQ139" s="6">
        <f t="shared" si="54"/>
        <v>-0.50635286730808959</v>
      </c>
      <c r="AR139" s="6">
        <f t="shared" si="54"/>
        <v>9.7372336082774263E-2</v>
      </c>
      <c r="AS139" s="6">
        <f t="shared" si="54"/>
        <v>-0.20045191560619105</v>
      </c>
      <c r="AT139" s="12">
        <f t="shared" si="54"/>
        <v>1.0689247109028857</v>
      </c>
      <c r="AU139" s="6">
        <f t="shared" si="54"/>
        <v>-0.27591182584331048</v>
      </c>
      <c r="AV139" s="17">
        <f t="shared" si="54"/>
        <v>2.5195256466275781E-2</v>
      </c>
      <c r="AW139" s="6">
        <f t="shared" si="54"/>
        <v>-0.10254164388268106</v>
      </c>
      <c r="AX139" s="6">
        <f t="shared" si="54"/>
        <v>1.6869180927679438E-2</v>
      </c>
      <c r="AY139" s="57">
        <f>AK139/'water enrichment'!X92</f>
        <v>0.17526407574741373</v>
      </c>
      <c r="AZ139" s="57">
        <f>AM139/5.66</f>
        <v>0.34923449239946658</v>
      </c>
      <c r="BA139" s="57">
        <f>AO139/5.66</f>
        <v>1.8519344855273474E-2</v>
      </c>
      <c r="BB139" s="57">
        <f t="shared" ref="BB139" si="55">AP139/5.66</f>
        <v>0.32598573544953641</v>
      </c>
      <c r="BC139" s="57">
        <f>AT139/5.66</f>
        <v>0.18885595598990912</v>
      </c>
      <c r="BD139" s="6"/>
    </row>
    <row r="140" spans="1:56" x14ac:dyDescent="0.2">
      <c r="A140" t="s">
        <v>30</v>
      </c>
      <c r="B140" s="1" t="s">
        <v>4</v>
      </c>
      <c r="C140" s="20">
        <v>543000</v>
      </c>
    </row>
    <row r="141" spans="1:56" x14ac:dyDescent="0.2">
      <c r="A141" t="s">
        <v>30</v>
      </c>
      <c r="B141" s="1" t="s">
        <v>5</v>
      </c>
      <c r="C141" s="20">
        <v>129000</v>
      </c>
    </row>
    <row r="142" spans="1:56" x14ac:dyDescent="0.2">
      <c r="A142" t="s">
        <v>30</v>
      </c>
      <c r="B142" s="1" t="s">
        <v>6</v>
      </c>
      <c r="C142" s="20">
        <v>139000</v>
      </c>
    </row>
    <row r="143" spans="1:56" x14ac:dyDescent="0.2">
      <c r="A143" t="s">
        <v>30</v>
      </c>
      <c r="B143" s="1" t="s">
        <v>7</v>
      </c>
      <c r="C143" s="20">
        <v>57600</v>
      </c>
    </row>
    <row r="144" spans="1:56" x14ac:dyDescent="0.2">
      <c r="A144" t="s">
        <v>30</v>
      </c>
      <c r="B144" s="1" t="s">
        <v>8</v>
      </c>
      <c r="C144" s="20">
        <v>14300</v>
      </c>
    </row>
    <row r="145" spans="1:56" x14ac:dyDescent="0.2">
      <c r="A145" t="s">
        <v>30</v>
      </c>
      <c r="B145" s="1" t="s">
        <v>9</v>
      </c>
      <c r="C145" s="20">
        <v>42500</v>
      </c>
    </row>
    <row r="146" spans="1:56" x14ac:dyDescent="0.2">
      <c r="A146" t="s">
        <v>30</v>
      </c>
      <c r="B146" s="1" t="s">
        <v>10</v>
      </c>
      <c r="C146" s="20">
        <v>18200</v>
      </c>
    </row>
    <row r="147" spans="1:56" x14ac:dyDescent="0.2">
      <c r="A147" t="s">
        <v>30</v>
      </c>
      <c r="B147" s="1" t="s">
        <v>11</v>
      </c>
      <c r="C147" s="20">
        <v>7460</v>
      </c>
    </row>
    <row r="148" spans="1:56" x14ac:dyDescent="0.2">
      <c r="A148" t="s">
        <v>30</v>
      </c>
      <c r="B148" s="1" t="s">
        <v>12</v>
      </c>
      <c r="C148" s="20">
        <v>569</v>
      </c>
    </row>
    <row r="149" spans="1:56" x14ac:dyDescent="0.2">
      <c r="A149" t="s">
        <v>30</v>
      </c>
      <c r="B149" s="1" t="s">
        <v>13</v>
      </c>
      <c r="C149" s="20">
        <v>12300</v>
      </c>
    </row>
    <row r="150" spans="1:56" x14ac:dyDescent="0.2">
      <c r="A150" t="s">
        <v>30</v>
      </c>
      <c r="B150" s="1" t="s">
        <v>14</v>
      </c>
      <c r="C150" s="20">
        <v>3720</v>
      </c>
    </row>
    <row r="151" spans="1:56" x14ac:dyDescent="0.2">
      <c r="A151" t="s">
        <v>30</v>
      </c>
      <c r="B151" s="1" t="s">
        <v>15</v>
      </c>
      <c r="C151" s="20">
        <v>857</v>
      </c>
    </row>
    <row r="152" spans="1:56" x14ac:dyDescent="0.2">
      <c r="A152" t="s">
        <v>30</v>
      </c>
      <c r="B152" s="1" t="s">
        <v>16</v>
      </c>
      <c r="C152" s="20">
        <v>0</v>
      </c>
    </row>
    <row r="153" spans="1:56" x14ac:dyDescent="0.2">
      <c r="A153" t="s">
        <v>30</v>
      </c>
      <c r="B153" s="1" t="s">
        <v>17</v>
      </c>
      <c r="C153" s="20">
        <v>0</v>
      </c>
    </row>
    <row r="154" spans="1:56" x14ac:dyDescent="0.2">
      <c r="A154" t="s">
        <v>31</v>
      </c>
      <c r="B154" s="1" t="s">
        <v>3</v>
      </c>
      <c r="C154" s="20">
        <v>1540000</v>
      </c>
      <c r="D154" s="4">
        <f>C154/$C154*100</f>
        <v>100</v>
      </c>
      <c r="E154" s="4">
        <f>C155/$C154*100</f>
        <v>49.870129870129873</v>
      </c>
      <c r="F154" s="4">
        <f>C156/$C154*100</f>
        <v>11.818181818181818</v>
      </c>
      <c r="G154" s="4">
        <f>C157/$C154*100</f>
        <v>12.662337662337661</v>
      </c>
      <c r="H154" s="4">
        <f>C158/$C154*100</f>
        <v>5.3571428571428568</v>
      </c>
      <c r="I154" s="4">
        <f>C159/$C154*100</f>
        <v>1.3441558441558441</v>
      </c>
      <c r="J154" s="4">
        <f>C160/$C154*100</f>
        <v>3.6363636363636362</v>
      </c>
      <c r="K154" s="4">
        <f>C161/$C154*100</f>
        <v>1.5649350649350648</v>
      </c>
      <c r="L154" s="4">
        <f>C162/$C154*100</f>
        <v>0.66233766233766234</v>
      </c>
      <c r="M154" s="4">
        <f>C163/$C154*100</f>
        <v>6.5584415584415592E-2</v>
      </c>
      <c r="N154" s="4">
        <f>C164/$C154*100</f>
        <v>1.1103896103896105</v>
      </c>
      <c r="O154" s="4">
        <f>C165/$C154*100</f>
        <v>0.32077922077922078</v>
      </c>
      <c r="P154" s="4">
        <f>C166/$C154*100</f>
        <v>6.1558441558441562E-2</v>
      </c>
      <c r="Q154" s="4">
        <f>C167/$C154*100</f>
        <v>1.461038961038961E-2</v>
      </c>
      <c r="R154" s="4">
        <f>C168/$C154*100</f>
        <v>0</v>
      </c>
      <c r="T154" s="1">
        <f t="array" ref="T154:AH154">MMULT(D154:R154,Q9_matrix)</f>
        <v>1</v>
      </c>
      <c r="U154" s="1">
        <v>6.2281804217287906E-3</v>
      </c>
      <c r="V154" s="1">
        <v>-3.7025975527536364E-3</v>
      </c>
      <c r="W154" s="1">
        <v>1.8567006454086418E-2</v>
      </c>
      <c r="X154" s="1">
        <v>-7.7476168470636819E-3</v>
      </c>
      <c r="Y154" s="1">
        <v>8.8429697920747868E-4</v>
      </c>
      <c r="Z154" s="1">
        <v>1.6323705784328658E-2</v>
      </c>
      <c r="AA154" s="1">
        <v>-5.0421154483937421E-3</v>
      </c>
      <c r="AB154" s="1">
        <v>9.6358217586667294E-4</v>
      </c>
      <c r="AC154" s="1">
        <v>-1.6041896331084997E-3</v>
      </c>
      <c r="AD154" s="1">
        <v>1.0705991001760564E-2</v>
      </c>
      <c r="AE154" s="1">
        <v>-2.9303197755830533E-3</v>
      </c>
      <c r="AF154" s="1">
        <v>1.5946494120634052E-4</v>
      </c>
      <c r="AG154" s="1">
        <v>-8.0705215060439923E-4</v>
      </c>
      <c r="AH154" s="1">
        <v>9.7459167842266252E-5</v>
      </c>
      <c r="AI154" t="s">
        <v>31</v>
      </c>
      <c r="AJ154" s="6">
        <f t="shared" ref="AJ154:AX154" si="56">T154/SUM($T154:$AH154)*100</f>
        <v>96.890230959385363</v>
      </c>
      <c r="AK154" s="12">
        <f t="shared" si="56"/>
        <v>0.60344983951802467</v>
      </c>
      <c r="AL154" s="6">
        <f t="shared" si="56"/>
        <v>-0.35874553203595483</v>
      </c>
      <c r="AM154" s="12">
        <f t="shared" si="56"/>
        <v>1.7989615435608317</v>
      </c>
      <c r="AN154" s="6">
        <f t="shared" si="56"/>
        <v>-0.75066838569682504</v>
      </c>
      <c r="AO154" s="12">
        <f t="shared" si="56"/>
        <v>8.5679738552099399E-2</v>
      </c>
      <c r="AP154" s="12">
        <f t="shared" si="56"/>
        <v>1.5816076235566585</v>
      </c>
      <c r="AQ154" s="6">
        <f t="shared" si="56"/>
        <v>-0.48853173031875458</v>
      </c>
      <c r="AR154" s="6">
        <f t="shared" si="56"/>
        <v>9.3361699568069015E-2</v>
      </c>
      <c r="AS154" s="6">
        <f t="shared" si="56"/>
        <v>-0.1554303040545342</v>
      </c>
      <c r="AT154" s="12">
        <f t="shared" si="56"/>
        <v>1.0373059408096825</v>
      </c>
      <c r="AU154" s="6">
        <f t="shared" si="56"/>
        <v>-0.28391935984109629</v>
      </c>
      <c r="AV154" s="17">
        <f t="shared" si="56"/>
        <v>1.545059498340714E-2</v>
      </c>
      <c r="AW154" s="6">
        <f t="shared" si="56"/>
        <v>-7.819546926832889E-2</v>
      </c>
      <c r="AX154" s="6">
        <f t="shared" si="56"/>
        <v>9.442841281346679E-3</v>
      </c>
      <c r="AY154" s="57">
        <f>AK154/'water enrichment'!X91</f>
        <v>0.10376783109690234</v>
      </c>
      <c r="AZ154" s="57">
        <f>AM154/5.82</f>
        <v>0.30909992157402605</v>
      </c>
      <c r="BA154" s="57">
        <f>AO154/5.82</f>
        <v>1.4721604562216391E-2</v>
      </c>
      <c r="BB154" s="57">
        <f t="shared" ref="BB154" si="57">AP154/5.82</f>
        <v>0.27175388720904786</v>
      </c>
      <c r="BC154" s="57">
        <f>AT154/5.82</f>
        <v>0.17823126130750558</v>
      </c>
      <c r="BD154" s="6"/>
    </row>
    <row r="155" spans="1:56" x14ac:dyDescent="0.2">
      <c r="A155" t="s">
        <v>31</v>
      </c>
      <c r="B155" s="1" t="s">
        <v>4</v>
      </c>
      <c r="C155" s="20">
        <v>768000</v>
      </c>
    </row>
    <row r="156" spans="1:56" x14ac:dyDescent="0.2">
      <c r="A156" t="s">
        <v>31</v>
      </c>
      <c r="B156" s="1" t="s">
        <v>5</v>
      </c>
      <c r="C156" s="20">
        <v>182000</v>
      </c>
    </row>
    <row r="157" spans="1:56" x14ac:dyDescent="0.2">
      <c r="A157" t="s">
        <v>31</v>
      </c>
      <c r="B157" s="1" t="s">
        <v>6</v>
      </c>
      <c r="C157" s="20">
        <v>195000</v>
      </c>
    </row>
    <row r="158" spans="1:56" x14ac:dyDescent="0.2">
      <c r="A158" t="s">
        <v>31</v>
      </c>
      <c r="B158" s="1" t="s">
        <v>7</v>
      </c>
      <c r="C158" s="20">
        <v>82500</v>
      </c>
    </row>
    <row r="159" spans="1:56" x14ac:dyDescent="0.2">
      <c r="A159" t="s">
        <v>31</v>
      </c>
      <c r="B159" s="1" t="s">
        <v>8</v>
      </c>
      <c r="C159" s="20">
        <v>20700</v>
      </c>
    </row>
    <row r="160" spans="1:56" x14ac:dyDescent="0.2">
      <c r="A160" t="s">
        <v>31</v>
      </c>
      <c r="B160" s="1" t="s">
        <v>9</v>
      </c>
      <c r="C160" s="20">
        <v>56000</v>
      </c>
    </row>
    <row r="161" spans="1:56" x14ac:dyDescent="0.2">
      <c r="A161" t="s">
        <v>31</v>
      </c>
      <c r="B161" s="1" t="s">
        <v>10</v>
      </c>
      <c r="C161" s="20">
        <v>24100</v>
      </c>
    </row>
    <row r="162" spans="1:56" x14ac:dyDescent="0.2">
      <c r="A162" t="s">
        <v>31</v>
      </c>
      <c r="B162" s="1" t="s">
        <v>11</v>
      </c>
      <c r="C162" s="20">
        <v>10200</v>
      </c>
    </row>
    <row r="163" spans="1:56" x14ac:dyDescent="0.2">
      <c r="A163" t="s">
        <v>31</v>
      </c>
      <c r="B163" s="1" t="s">
        <v>12</v>
      </c>
      <c r="C163" s="20">
        <v>1010</v>
      </c>
    </row>
    <row r="164" spans="1:56" x14ac:dyDescent="0.2">
      <c r="A164" t="s">
        <v>31</v>
      </c>
      <c r="B164" s="1" t="s">
        <v>13</v>
      </c>
      <c r="C164" s="20">
        <v>17100</v>
      </c>
    </row>
    <row r="165" spans="1:56" x14ac:dyDescent="0.2">
      <c r="A165" t="s">
        <v>31</v>
      </c>
      <c r="B165" s="1" t="s">
        <v>14</v>
      </c>
      <c r="C165" s="20">
        <v>4940</v>
      </c>
    </row>
    <row r="166" spans="1:56" x14ac:dyDescent="0.2">
      <c r="A166" t="s">
        <v>31</v>
      </c>
      <c r="B166" s="1" t="s">
        <v>15</v>
      </c>
      <c r="C166" s="20">
        <v>948</v>
      </c>
    </row>
    <row r="167" spans="1:56" x14ac:dyDescent="0.2">
      <c r="A167" t="s">
        <v>31</v>
      </c>
      <c r="B167" s="1" t="s">
        <v>16</v>
      </c>
      <c r="C167" s="20">
        <v>225</v>
      </c>
    </row>
    <row r="168" spans="1:56" x14ac:dyDescent="0.2">
      <c r="A168" t="s">
        <v>31</v>
      </c>
      <c r="B168" s="1" t="s">
        <v>17</v>
      </c>
      <c r="C168" s="20">
        <v>0</v>
      </c>
    </row>
    <row r="169" spans="1:56" x14ac:dyDescent="0.2">
      <c r="A169" t="s">
        <v>32</v>
      </c>
      <c r="B169" s="1" t="s">
        <v>3</v>
      </c>
      <c r="C169" s="20">
        <v>1640000</v>
      </c>
      <c r="D169" s="4">
        <f>C169/$C169*100</f>
        <v>100</v>
      </c>
      <c r="E169" s="4">
        <f>C170/$C169*100</f>
        <v>48.963414634146339</v>
      </c>
      <c r="F169" s="4">
        <f>C171/$C169*100</f>
        <v>11.707317073170733</v>
      </c>
      <c r="G169" s="4">
        <f>C172/$C169*100</f>
        <v>11.951219512195122</v>
      </c>
      <c r="H169" s="4">
        <f>C173/$C169*100</f>
        <v>5.225609756097561</v>
      </c>
      <c r="I169" s="4">
        <f>C174/$C169*100</f>
        <v>1.4329268292682928</v>
      </c>
      <c r="J169" s="4">
        <f>C175/$C169*100</f>
        <v>3.2621951219512195</v>
      </c>
      <c r="K169" s="4">
        <f>C176/$C169*100</f>
        <v>1.5487804878048781</v>
      </c>
      <c r="L169" s="4">
        <f>C177/$C169*100</f>
        <v>0.70121951219512202</v>
      </c>
      <c r="M169" s="4">
        <f>C178/$C169*100</f>
        <v>1.3109756097560977E-2</v>
      </c>
      <c r="N169" s="4">
        <f>C179/$C169*100</f>
        <v>1.0060975609756098</v>
      </c>
      <c r="O169" s="4">
        <f>C180/$C169*100</f>
        <v>0.31097560975609756</v>
      </c>
      <c r="P169" s="4">
        <f>C181/$C169*100</f>
        <v>6.2804878048780488E-2</v>
      </c>
      <c r="Q169" s="4">
        <f>C182/$C169*100</f>
        <v>0</v>
      </c>
      <c r="R169" s="4">
        <f>C183/$C169*100</f>
        <v>0</v>
      </c>
      <c r="T169" s="1">
        <f t="array" ref="T169:AH169">MMULT(D169:R169,Q9_matrix)</f>
        <v>1</v>
      </c>
      <c r="U169" s="1">
        <v>-2.8389719381065603E-3</v>
      </c>
      <c r="V169" s="1">
        <v>-3.4591620630042286E-4</v>
      </c>
      <c r="W169" s="1">
        <v>1.088008331726989E-2</v>
      </c>
      <c r="X169" s="1">
        <v>-4.6865892850411692E-3</v>
      </c>
      <c r="Y169" s="1">
        <v>1.282431223371714E-3</v>
      </c>
      <c r="Z169" s="1">
        <v>1.2816048305462881E-2</v>
      </c>
      <c r="AA169" s="1">
        <v>-3.3375503709988565E-3</v>
      </c>
      <c r="AB169" s="1">
        <v>8.8648721782486062E-4</v>
      </c>
      <c r="AC169" s="1">
        <v>-1.8169306332289589E-3</v>
      </c>
      <c r="AD169" s="1">
        <v>9.7876245174273666E-3</v>
      </c>
      <c r="AE169" s="1">
        <v>-2.5730312016378643E-3</v>
      </c>
      <c r="AF169" s="1">
        <v>1.5797965557034414E-4</v>
      </c>
      <c r="AG169" s="1">
        <v>-8.6713684913600686E-4</v>
      </c>
      <c r="AH169" s="1">
        <v>1.4431116376184132E-4</v>
      </c>
      <c r="AI169" t="s">
        <v>32</v>
      </c>
      <c r="AJ169" s="6">
        <f t="shared" ref="AJ169:AX169" si="58">T169/SUM($T169:$AH169)*100</f>
        <v>98.088371527739667</v>
      </c>
      <c r="AK169" s="12">
        <f t="shared" si="58"/>
        <v>-0.27847013422182343</v>
      </c>
      <c r="AL169" s="6">
        <f t="shared" si="58"/>
        <v>-3.3930357361062119E-2</v>
      </c>
      <c r="AM169" s="12">
        <f t="shared" si="58"/>
        <v>1.067209654677131</v>
      </c>
      <c r="AN169" s="6">
        <f t="shared" si="58"/>
        <v>-0.45969991098904206</v>
      </c>
      <c r="AO169" s="12">
        <f t="shared" si="58"/>
        <v>0.12579159029685838</v>
      </c>
      <c r="AP169" s="12">
        <f t="shared" si="58"/>
        <v>1.2571053077037013</v>
      </c>
      <c r="AQ169" s="6">
        <f t="shared" si="58"/>
        <v>-0.32737488078308119</v>
      </c>
      <c r="AR169" s="6">
        <f t="shared" si="58"/>
        <v>8.6954087576597214E-2</v>
      </c>
      <c r="AS169" s="6">
        <f t="shared" si="58"/>
        <v>-0.17821976699229342</v>
      </c>
      <c r="AT169" s="12">
        <f t="shared" si="58"/>
        <v>0.96005215003942923</v>
      </c>
      <c r="AU169" s="6">
        <f t="shared" si="58"/>
        <v>-0.25238444045872127</v>
      </c>
      <c r="AV169" s="17">
        <f t="shared" si="58"/>
        <v>1.5495967149408265E-2</v>
      </c>
      <c r="AW169" s="6">
        <f t="shared" si="58"/>
        <v>-8.505604142344618E-2</v>
      </c>
      <c r="AX169" s="6">
        <f t="shared" si="58"/>
        <v>1.4155247046671973E-2</v>
      </c>
      <c r="AY169" s="57">
        <v>0</v>
      </c>
      <c r="AZ169" s="57">
        <f>AM169/6.83</f>
        <v>0.15625324373018024</v>
      </c>
      <c r="BA169" s="57">
        <f>AO169/6.83</f>
        <v>1.8417509560301373E-2</v>
      </c>
      <c r="BB169" s="57">
        <f t="shared" ref="BB169" si="59">AP169/6.83</f>
        <v>0.18405641401225495</v>
      </c>
      <c r="BC169" s="57">
        <v>0</v>
      </c>
      <c r="BD169" s="6"/>
    </row>
    <row r="170" spans="1:56" x14ac:dyDescent="0.2">
      <c r="A170" t="s">
        <v>32</v>
      </c>
      <c r="B170" s="1" t="s">
        <v>4</v>
      </c>
      <c r="C170" s="20">
        <v>803000</v>
      </c>
    </row>
    <row r="171" spans="1:56" x14ac:dyDescent="0.2">
      <c r="A171" t="s">
        <v>32</v>
      </c>
      <c r="B171" s="1" t="s">
        <v>5</v>
      </c>
      <c r="C171" s="20">
        <v>192000</v>
      </c>
    </row>
    <row r="172" spans="1:56" x14ac:dyDescent="0.2">
      <c r="A172" t="s">
        <v>32</v>
      </c>
      <c r="B172" s="1" t="s">
        <v>6</v>
      </c>
      <c r="C172" s="20">
        <v>196000</v>
      </c>
    </row>
    <row r="173" spans="1:56" x14ac:dyDescent="0.2">
      <c r="A173" t="s">
        <v>32</v>
      </c>
      <c r="B173" s="1" t="s">
        <v>7</v>
      </c>
      <c r="C173" s="20">
        <v>85700</v>
      </c>
    </row>
    <row r="174" spans="1:56" x14ac:dyDescent="0.2">
      <c r="A174" t="s">
        <v>32</v>
      </c>
      <c r="B174" s="1" t="s">
        <v>8</v>
      </c>
      <c r="C174" s="20">
        <v>23500</v>
      </c>
    </row>
    <row r="175" spans="1:56" x14ac:dyDescent="0.2">
      <c r="A175" t="s">
        <v>32</v>
      </c>
      <c r="B175" s="1" t="s">
        <v>9</v>
      </c>
      <c r="C175" s="20">
        <v>53500</v>
      </c>
    </row>
    <row r="176" spans="1:56" x14ac:dyDescent="0.2">
      <c r="A176" t="s">
        <v>32</v>
      </c>
      <c r="B176" s="1" t="s">
        <v>10</v>
      </c>
      <c r="C176" s="20">
        <v>25400</v>
      </c>
    </row>
    <row r="177" spans="1:56" x14ac:dyDescent="0.2">
      <c r="A177" t="s">
        <v>32</v>
      </c>
      <c r="B177" s="1" t="s">
        <v>11</v>
      </c>
      <c r="C177" s="20">
        <v>11500</v>
      </c>
    </row>
    <row r="178" spans="1:56" x14ac:dyDescent="0.2">
      <c r="A178" t="s">
        <v>32</v>
      </c>
      <c r="B178" s="1" t="s">
        <v>12</v>
      </c>
      <c r="C178" s="20">
        <v>215</v>
      </c>
    </row>
    <row r="179" spans="1:56" x14ac:dyDescent="0.2">
      <c r="A179" t="s">
        <v>32</v>
      </c>
      <c r="B179" s="1" t="s">
        <v>13</v>
      </c>
      <c r="C179" s="20">
        <v>16500</v>
      </c>
    </row>
    <row r="180" spans="1:56" x14ac:dyDescent="0.2">
      <c r="A180" t="s">
        <v>32</v>
      </c>
      <c r="B180" s="1" t="s">
        <v>14</v>
      </c>
      <c r="C180" s="20">
        <v>5100</v>
      </c>
    </row>
    <row r="181" spans="1:56" x14ac:dyDescent="0.2">
      <c r="A181" t="s">
        <v>32</v>
      </c>
      <c r="B181" s="1" t="s">
        <v>15</v>
      </c>
      <c r="C181" s="20">
        <v>1030</v>
      </c>
    </row>
    <row r="182" spans="1:56" x14ac:dyDescent="0.2">
      <c r="A182" t="s">
        <v>32</v>
      </c>
      <c r="B182" s="1" t="s">
        <v>16</v>
      </c>
      <c r="C182" s="20">
        <v>0</v>
      </c>
    </row>
    <row r="183" spans="1:56" x14ac:dyDescent="0.2">
      <c r="A183" t="s">
        <v>32</v>
      </c>
      <c r="B183" s="1" t="s">
        <v>17</v>
      </c>
      <c r="C183" s="20">
        <v>0</v>
      </c>
    </row>
    <row r="184" spans="1:56" x14ac:dyDescent="0.2">
      <c r="A184" t="s">
        <v>33</v>
      </c>
      <c r="B184" s="1" t="s">
        <v>3</v>
      </c>
      <c r="C184" s="20">
        <v>1200000</v>
      </c>
      <c r="D184" s="4">
        <f>C184/$C184*100</f>
        <v>100</v>
      </c>
      <c r="E184" s="4">
        <f>C185/$C184*100</f>
        <v>49.833333333333336</v>
      </c>
      <c r="F184" s="4">
        <f>C186/$C184*100</f>
        <v>11.583333333333332</v>
      </c>
      <c r="G184" s="4">
        <f>C187/$C184*100</f>
        <v>12.333333333333334</v>
      </c>
      <c r="H184" s="4">
        <f>C188/$C184*100</f>
        <v>5.0666666666666664</v>
      </c>
      <c r="I184" s="4">
        <f>C189/$C184*100</f>
        <v>1.3</v>
      </c>
      <c r="J184" s="4">
        <f>C190/$C184*100</f>
        <v>3.8583333333333329</v>
      </c>
      <c r="K184" s="4">
        <f>C191/$C184*100</f>
        <v>1.6333333333333331</v>
      </c>
      <c r="L184" s="4">
        <f>C192/$C184*100</f>
        <v>0.63</v>
      </c>
      <c r="M184" s="4">
        <f>C193/$C184*100</f>
        <v>1.175E-2</v>
      </c>
      <c r="N184" s="4">
        <f>C194/$C184*100</f>
        <v>1.2583333333333333</v>
      </c>
      <c r="O184" s="4">
        <f>C195/$C184*100</f>
        <v>0.34916666666666668</v>
      </c>
      <c r="P184" s="4">
        <f>C196/$C184*100</f>
        <v>7.7583333333333337E-2</v>
      </c>
      <c r="Q184" s="4">
        <f>C197/$C184*100</f>
        <v>0</v>
      </c>
      <c r="R184" s="4">
        <f>C198/$C184*100</f>
        <v>0</v>
      </c>
      <c r="T184" s="1">
        <f t="array" ref="T184:AH184">MMULT(D184:R184,Q9_matrix)</f>
        <v>1</v>
      </c>
      <c r="U184" s="1">
        <v>5.8602150537633846E-3</v>
      </c>
      <c r="V184" s="1">
        <v>-5.8698693490577131E-3</v>
      </c>
      <c r="W184" s="1">
        <v>1.6388006880029643E-2</v>
      </c>
      <c r="X184" s="1">
        <v>-9.2816111999351608E-3</v>
      </c>
      <c r="Y184" s="1">
        <v>1.7127381947952772E-3</v>
      </c>
      <c r="Z184" s="1">
        <v>1.8673299017366352E-2</v>
      </c>
      <c r="AA184" s="1">
        <v>-5.295367384457822E-3</v>
      </c>
      <c r="AB184" s="1">
        <v>5.5091697882567181E-4</v>
      </c>
      <c r="AC184" s="1">
        <v>-2.1171923718429036E-3</v>
      </c>
      <c r="AD184" s="1">
        <v>1.2450027158175345E-2</v>
      </c>
      <c r="AE184" s="1">
        <v>-3.4015494232863173E-3</v>
      </c>
      <c r="AF184" s="1">
        <v>3.8378254614429509E-4</v>
      </c>
      <c r="AG184" s="1">
        <v>-1.190698687898293E-3</v>
      </c>
      <c r="AH184" s="1">
        <v>2.2809632794224102E-4</v>
      </c>
      <c r="AI184" t="s">
        <v>33</v>
      </c>
      <c r="AJ184" s="6">
        <f t="shared" ref="AJ184:AX184" si="60">T184/SUM($T184:$AH184)*100</f>
        <v>97.173155768421154</v>
      </c>
      <c r="AK184" s="12">
        <f t="shared" si="60"/>
        <v>0.56945559025579595</v>
      </c>
      <c r="AL184" s="6">
        <f t="shared" si="60"/>
        <v>-0.57039372859626603</v>
      </c>
      <c r="AM184" s="12">
        <f t="shared" si="60"/>
        <v>1.592474345287078</v>
      </c>
      <c r="AN184" s="6">
        <f t="shared" si="60"/>
        <v>-0.90192345091322179</v>
      </c>
      <c r="AO184" s="12">
        <f t="shared" si="60"/>
        <v>0.16643217539336594</v>
      </c>
      <c r="AP184" s="12">
        <f t="shared" si="60"/>
        <v>1.8145433941248463</v>
      </c>
      <c r="AQ184" s="6">
        <f t="shared" si="60"/>
        <v>-0.51456755970093693</v>
      </c>
      <c r="AR184" s="6">
        <f t="shared" si="60"/>
        <v>5.3534341398894986E-2</v>
      </c>
      <c r="AS184" s="6">
        <f t="shared" si="60"/>
        <v>-0.20573426414080354</v>
      </c>
      <c r="AT184" s="12">
        <f t="shared" si="60"/>
        <v>1.2098084283624466</v>
      </c>
      <c r="AU184" s="6">
        <f t="shared" si="60"/>
        <v>-0.33053929196298448</v>
      </c>
      <c r="AV184" s="17">
        <f t="shared" si="60"/>
        <v>3.7293361137680871E-2</v>
      </c>
      <c r="AW184" s="6">
        <f t="shared" si="60"/>
        <v>-0.11570394907239553</v>
      </c>
      <c r="AX184" s="6">
        <f t="shared" si="60"/>
        <v>2.2164840005336264E-2</v>
      </c>
      <c r="AY184" s="57">
        <f>AK184/'water enrichment'!X90</f>
        <v>9.5051252000483394E-2</v>
      </c>
      <c r="AZ184" s="57">
        <f>AM184/5.99</f>
        <v>0.2658554833534354</v>
      </c>
      <c r="BA184" s="57">
        <f>AO184/5.99</f>
        <v>2.7785004239293143E-2</v>
      </c>
      <c r="BB184" s="57">
        <f t="shared" ref="BB184" si="61">AP184/5.99</f>
        <v>0.30292878032134329</v>
      </c>
      <c r="BC184" s="57">
        <f>AT184/5.99</f>
        <v>0.20197135698872229</v>
      </c>
      <c r="BD184" s="6"/>
    </row>
    <row r="185" spans="1:56" x14ac:dyDescent="0.2">
      <c r="A185" t="s">
        <v>33</v>
      </c>
      <c r="B185" s="1" t="s">
        <v>4</v>
      </c>
      <c r="C185" s="20">
        <v>598000</v>
      </c>
    </row>
    <row r="186" spans="1:56" x14ac:dyDescent="0.2">
      <c r="A186" t="s">
        <v>33</v>
      </c>
      <c r="B186" s="1" t="s">
        <v>5</v>
      </c>
      <c r="C186" s="20">
        <v>139000</v>
      </c>
    </row>
    <row r="187" spans="1:56" x14ac:dyDescent="0.2">
      <c r="A187" t="s">
        <v>33</v>
      </c>
      <c r="B187" s="1" t="s">
        <v>6</v>
      </c>
      <c r="C187" s="20">
        <v>148000</v>
      </c>
    </row>
    <row r="188" spans="1:56" x14ac:dyDescent="0.2">
      <c r="A188" t="s">
        <v>33</v>
      </c>
      <c r="B188" s="1" t="s">
        <v>7</v>
      </c>
      <c r="C188" s="20">
        <v>60800</v>
      </c>
    </row>
    <row r="189" spans="1:56" x14ac:dyDescent="0.2">
      <c r="A189" t="s">
        <v>33</v>
      </c>
      <c r="B189" s="1" t="s">
        <v>8</v>
      </c>
      <c r="C189" s="20">
        <v>15600</v>
      </c>
    </row>
    <row r="190" spans="1:56" x14ac:dyDescent="0.2">
      <c r="A190" t="s">
        <v>33</v>
      </c>
      <c r="B190" s="1" t="s">
        <v>9</v>
      </c>
      <c r="C190" s="20">
        <v>46300</v>
      </c>
    </row>
    <row r="191" spans="1:56" x14ac:dyDescent="0.2">
      <c r="A191" t="s">
        <v>33</v>
      </c>
      <c r="B191" s="1" t="s">
        <v>10</v>
      </c>
      <c r="C191" s="20">
        <v>19600</v>
      </c>
    </row>
    <row r="192" spans="1:56" x14ac:dyDescent="0.2">
      <c r="A192" t="s">
        <v>33</v>
      </c>
      <c r="B192" s="1" t="s">
        <v>11</v>
      </c>
      <c r="C192" s="20">
        <v>7560</v>
      </c>
    </row>
    <row r="193" spans="1:48" x14ac:dyDescent="0.2">
      <c r="A193" t="s">
        <v>33</v>
      </c>
      <c r="B193" s="1" t="s">
        <v>12</v>
      </c>
      <c r="C193" s="20">
        <v>141</v>
      </c>
    </row>
    <row r="194" spans="1:48" x14ac:dyDescent="0.2">
      <c r="A194" t="s">
        <v>33</v>
      </c>
      <c r="B194" s="1" t="s">
        <v>13</v>
      </c>
      <c r="C194" s="20">
        <v>15100</v>
      </c>
    </row>
    <row r="195" spans="1:48" x14ac:dyDescent="0.2">
      <c r="A195" t="s">
        <v>33</v>
      </c>
      <c r="B195" s="1" t="s">
        <v>14</v>
      </c>
      <c r="C195" s="20">
        <v>4190</v>
      </c>
    </row>
    <row r="196" spans="1:48" x14ac:dyDescent="0.2">
      <c r="A196" t="s">
        <v>33</v>
      </c>
      <c r="B196" s="1" t="s">
        <v>15</v>
      </c>
      <c r="C196" s="20">
        <v>931</v>
      </c>
    </row>
    <row r="197" spans="1:48" x14ac:dyDescent="0.2">
      <c r="A197" t="s">
        <v>33</v>
      </c>
      <c r="B197" s="1" t="s">
        <v>16</v>
      </c>
      <c r="C197" s="20">
        <v>0</v>
      </c>
    </row>
    <row r="198" spans="1:48" x14ac:dyDescent="0.2">
      <c r="A198" t="s">
        <v>33</v>
      </c>
      <c r="B198" s="1" t="s">
        <v>17</v>
      </c>
      <c r="C198" s="20">
        <v>0</v>
      </c>
    </row>
    <row r="201" spans="1:48" x14ac:dyDescent="0.2">
      <c r="A201" s="1" t="s">
        <v>18</v>
      </c>
      <c r="B201" s="1">
        <v>100</v>
      </c>
      <c r="C201" s="4">
        <f t="shared" ref="C201:P201" si="62">E4</f>
        <v>49.247311827956992</v>
      </c>
      <c r="D201" s="4">
        <f t="shared" si="62"/>
        <v>11.881720430107528</v>
      </c>
      <c r="E201" s="4">
        <f t="shared" si="62"/>
        <v>10.913978494623656</v>
      </c>
      <c r="F201" s="4">
        <f t="shared" si="62"/>
        <v>5.193548387096774</v>
      </c>
      <c r="G201" s="4">
        <f t="shared" si="62"/>
        <v>1.424731182795699</v>
      </c>
      <c r="H201" s="4">
        <f t="shared" si="62"/>
        <v>1.8602150537634408</v>
      </c>
      <c r="I201" s="4">
        <f t="shared" si="62"/>
        <v>1.2365591397849462</v>
      </c>
      <c r="J201" s="4">
        <f t="shared" si="62"/>
        <v>0.62365591397849462</v>
      </c>
      <c r="K201" s="4">
        <f t="shared" si="62"/>
        <v>3.2903225806451615E-2</v>
      </c>
      <c r="L201" s="4">
        <f t="shared" si="62"/>
        <v>6.9892473118279563E-2</v>
      </c>
      <c r="M201" s="4">
        <f t="shared" si="62"/>
        <v>9.4086021505376344E-2</v>
      </c>
      <c r="N201" s="4">
        <f t="shared" si="62"/>
        <v>5.4838709677419356E-2</v>
      </c>
      <c r="O201" s="4">
        <f t="shared" si="62"/>
        <v>0</v>
      </c>
      <c r="P201" s="4">
        <f t="shared" si="62"/>
        <v>0</v>
      </c>
      <c r="S201" s="4"/>
      <c r="AG201" s="5"/>
      <c r="AK201" s="13"/>
      <c r="AL201" s="4"/>
      <c r="AM201" s="13"/>
      <c r="AN201" s="4"/>
      <c r="AO201" s="13"/>
      <c r="AP201" s="13"/>
      <c r="AQ201" s="4"/>
      <c r="AR201" s="4"/>
      <c r="AS201" s="4"/>
      <c r="AT201" s="13"/>
      <c r="AU201" s="4"/>
      <c r="AV201" s="18"/>
    </row>
    <row r="202" spans="1:48" x14ac:dyDescent="0.2">
      <c r="B202" s="1">
        <v>0</v>
      </c>
      <c r="C202" s="4">
        <f>B201</f>
        <v>100</v>
      </c>
      <c r="D202" s="4">
        <f t="shared" ref="D202:P202" si="63">C201</f>
        <v>49.247311827956992</v>
      </c>
      <c r="E202" s="4">
        <f t="shared" si="63"/>
        <v>11.881720430107528</v>
      </c>
      <c r="F202" s="4">
        <f t="shared" si="63"/>
        <v>10.913978494623656</v>
      </c>
      <c r="G202" s="4">
        <f t="shared" si="63"/>
        <v>5.193548387096774</v>
      </c>
      <c r="H202" s="4">
        <f t="shared" si="63"/>
        <v>1.424731182795699</v>
      </c>
      <c r="I202" s="4">
        <f t="shared" si="63"/>
        <v>1.8602150537634408</v>
      </c>
      <c r="J202" s="4">
        <f t="shared" si="63"/>
        <v>1.2365591397849462</v>
      </c>
      <c r="K202" s="4">
        <f t="shared" si="63"/>
        <v>0.62365591397849462</v>
      </c>
      <c r="L202" s="4">
        <f t="shared" si="63"/>
        <v>3.2903225806451615E-2</v>
      </c>
      <c r="M202" s="4">
        <f t="shared" si="63"/>
        <v>6.9892473118279563E-2</v>
      </c>
      <c r="N202" s="4">
        <f t="shared" si="63"/>
        <v>9.4086021505376344E-2</v>
      </c>
      <c r="O202" s="4">
        <f t="shared" si="63"/>
        <v>5.4838709677419356E-2</v>
      </c>
      <c r="P202" s="4">
        <f t="shared" si="63"/>
        <v>0</v>
      </c>
      <c r="S202" s="4"/>
      <c r="AH202" s="5"/>
      <c r="AI202" s="9"/>
      <c r="AJ202" s="5"/>
      <c r="AK202" s="14"/>
      <c r="AL202" s="5"/>
      <c r="AM202" s="14"/>
      <c r="AN202" s="5"/>
      <c r="AO202" s="14"/>
      <c r="AP202" s="14"/>
      <c r="AQ202" s="5"/>
      <c r="AR202" s="5"/>
      <c r="AS202" s="5"/>
      <c r="AT202" s="14"/>
      <c r="AU202" s="5"/>
      <c r="AV202" s="19"/>
    </row>
    <row r="203" spans="1:48" x14ac:dyDescent="0.2">
      <c r="B203" s="1">
        <v>0</v>
      </c>
      <c r="C203" s="1">
        <v>0</v>
      </c>
      <c r="D203" s="4">
        <f>B201</f>
        <v>100</v>
      </c>
      <c r="E203" s="4">
        <f t="shared" ref="E203:P203" si="64">C201</f>
        <v>49.247311827956992</v>
      </c>
      <c r="F203" s="4">
        <f t="shared" si="64"/>
        <v>11.881720430107528</v>
      </c>
      <c r="G203" s="4">
        <f t="shared" si="64"/>
        <v>10.913978494623656</v>
      </c>
      <c r="H203" s="4">
        <f t="shared" si="64"/>
        <v>5.193548387096774</v>
      </c>
      <c r="I203" s="4">
        <f t="shared" si="64"/>
        <v>1.424731182795699</v>
      </c>
      <c r="J203" s="4">
        <f t="shared" si="64"/>
        <v>1.8602150537634408</v>
      </c>
      <c r="K203" s="4">
        <f t="shared" si="64"/>
        <v>1.2365591397849462</v>
      </c>
      <c r="L203" s="4">
        <f t="shared" si="64"/>
        <v>0.62365591397849462</v>
      </c>
      <c r="M203" s="4">
        <f t="shared" si="64"/>
        <v>3.2903225806451615E-2</v>
      </c>
      <c r="N203" s="4">
        <f t="shared" si="64"/>
        <v>6.9892473118279563E-2</v>
      </c>
      <c r="O203" s="4">
        <f t="shared" si="64"/>
        <v>9.4086021505376344E-2</v>
      </c>
      <c r="P203" s="4">
        <f t="shared" si="64"/>
        <v>5.4838709677419356E-2</v>
      </c>
      <c r="S203" s="4"/>
      <c r="AH203" s="5"/>
      <c r="AI203" s="9"/>
      <c r="AJ203" s="5"/>
      <c r="AK203" s="14"/>
      <c r="AL203" s="5"/>
      <c r="AM203" s="14"/>
      <c r="AN203" s="5"/>
      <c r="AO203" s="14"/>
      <c r="AP203" s="14"/>
      <c r="AQ203" s="5"/>
      <c r="AR203" s="5"/>
      <c r="AS203" s="5"/>
      <c r="AT203" s="14"/>
      <c r="AU203" s="5"/>
      <c r="AV203" s="19"/>
    </row>
    <row r="204" spans="1:48" x14ac:dyDescent="0.2">
      <c r="B204" s="1">
        <v>0</v>
      </c>
      <c r="C204" s="1">
        <v>0</v>
      </c>
      <c r="D204" s="1">
        <v>0</v>
      </c>
      <c r="E204" s="4">
        <f>B201</f>
        <v>100</v>
      </c>
      <c r="F204" s="4">
        <f t="shared" ref="F204:P204" si="65">C201</f>
        <v>49.247311827956992</v>
      </c>
      <c r="G204" s="4">
        <f t="shared" si="65"/>
        <v>11.881720430107528</v>
      </c>
      <c r="H204" s="4">
        <f t="shared" si="65"/>
        <v>10.913978494623656</v>
      </c>
      <c r="I204" s="4">
        <f t="shared" si="65"/>
        <v>5.193548387096774</v>
      </c>
      <c r="J204" s="4">
        <f t="shared" si="65"/>
        <v>1.424731182795699</v>
      </c>
      <c r="K204" s="4">
        <f t="shared" si="65"/>
        <v>1.8602150537634408</v>
      </c>
      <c r="L204" s="4">
        <f t="shared" si="65"/>
        <v>1.2365591397849462</v>
      </c>
      <c r="M204" s="4">
        <f t="shared" si="65"/>
        <v>0.62365591397849462</v>
      </c>
      <c r="N204" s="4">
        <f t="shared" si="65"/>
        <v>3.2903225806451615E-2</v>
      </c>
      <c r="O204" s="4">
        <f t="shared" si="65"/>
        <v>6.9892473118279563E-2</v>
      </c>
      <c r="P204" s="4">
        <f t="shared" si="65"/>
        <v>9.4086021505376344E-2</v>
      </c>
      <c r="S204" s="4"/>
    </row>
    <row r="205" spans="1:48" x14ac:dyDescent="0.2">
      <c r="B205" s="1">
        <v>0</v>
      </c>
      <c r="C205" s="1">
        <v>0</v>
      </c>
      <c r="D205" s="1">
        <v>0</v>
      </c>
      <c r="E205" s="1">
        <v>0</v>
      </c>
      <c r="F205" s="4">
        <f>B201</f>
        <v>100</v>
      </c>
      <c r="G205" s="4">
        <f t="shared" ref="G205:P205" si="66">C201</f>
        <v>49.247311827956992</v>
      </c>
      <c r="H205" s="4">
        <f t="shared" si="66"/>
        <v>11.881720430107528</v>
      </c>
      <c r="I205" s="4">
        <f t="shared" si="66"/>
        <v>10.913978494623656</v>
      </c>
      <c r="J205" s="4">
        <f t="shared" si="66"/>
        <v>5.193548387096774</v>
      </c>
      <c r="K205" s="4">
        <f t="shared" si="66"/>
        <v>1.424731182795699</v>
      </c>
      <c r="L205" s="4">
        <f t="shared" si="66"/>
        <v>1.8602150537634408</v>
      </c>
      <c r="M205" s="4">
        <f t="shared" si="66"/>
        <v>1.2365591397849462</v>
      </c>
      <c r="N205" s="4">
        <f t="shared" si="66"/>
        <v>0.62365591397849462</v>
      </c>
      <c r="O205" s="4">
        <f t="shared" si="66"/>
        <v>3.2903225806451615E-2</v>
      </c>
      <c r="P205" s="4">
        <f t="shared" si="66"/>
        <v>6.9892473118279563E-2</v>
      </c>
      <c r="S205" s="4"/>
    </row>
    <row r="206" spans="1:48" x14ac:dyDescent="0.2"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4">
        <f>B201</f>
        <v>100</v>
      </c>
      <c r="H206" s="4">
        <f t="shared" ref="H206:P206" si="67">C201</f>
        <v>49.247311827956992</v>
      </c>
      <c r="I206" s="4">
        <f t="shared" si="67"/>
        <v>11.881720430107528</v>
      </c>
      <c r="J206" s="4">
        <f t="shared" si="67"/>
        <v>10.913978494623656</v>
      </c>
      <c r="K206" s="4">
        <f t="shared" si="67"/>
        <v>5.193548387096774</v>
      </c>
      <c r="L206" s="4">
        <f t="shared" si="67"/>
        <v>1.424731182795699</v>
      </c>
      <c r="M206" s="4">
        <f t="shared" si="67"/>
        <v>1.8602150537634408</v>
      </c>
      <c r="N206" s="4">
        <f t="shared" si="67"/>
        <v>1.2365591397849462</v>
      </c>
      <c r="O206" s="4">
        <f t="shared" si="67"/>
        <v>0.62365591397849462</v>
      </c>
      <c r="P206" s="4">
        <f t="shared" si="67"/>
        <v>3.2903225806451615E-2</v>
      </c>
      <c r="S206" s="4"/>
    </row>
    <row r="207" spans="1:48" x14ac:dyDescent="0.2"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4">
        <f>B201</f>
        <v>100</v>
      </c>
      <c r="I207" s="4">
        <f t="shared" ref="I207:P207" si="68">C201</f>
        <v>49.247311827956992</v>
      </c>
      <c r="J207" s="4">
        <f t="shared" si="68"/>
        <v>11.881720430107528</v>
      </c>
      <c r="K207" s="4">
        <f t="shared" si="68"/>
        <v>10.913978494623656</v>
      </c>
      <c r="L207" s="4">
        <f t="shared" si="68"/>
        <v>5.193548387096774</v>
      </c>
      <c r="M207" s="4">
        <f t="shared" si="68"/>
        <v>1.424731182795699</v>
      </c>
      <c r="N207" s="4">
        <f t="shared" si="68"/>
        <v>1.8602150537634408</v>
      </c>
      <c r="O207" s="4">
        <f t="shared" si="68"/>
        <v>1.2365591397849462</v>
      </c>
      <c r="P207" s="4">
        <f t="shared" si="68"/>
        <v>0.62365591397849462</v>
      </c>
      <c r="S207" s="4"/>
    </row>
    <row r="208" spans="1:48" x14ac:dyDescent="0.2"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4">
        <f>B201</f>
        <v>100</v>
      </c>
      <c r="J208" s="4">
        <f t="shared" ref="J208:P208" si="69">C201</f>
        <v>49.247311827956992</v>
      </c>
      <c r="K208" s="4">
        <f t="shared" si="69"/>
        <v>11.881720430107528</v>
      </c>
      <c r="L208" s="4">
        <f t="shared" si="69"/>
        <v>10.913978494623656</v>
      </c>
      <c r="M208" s="4">
        <f t="shared" si="69"/>
        <v>5.193548387096774</v>
      </c>
      <c r="N208" s="4">
        <f t="shared" si="69"/>
        <v>1.424731182795699</v>
      </c>
      <c r="O208" s="4">
        <f t="shared" si="69"/>
        <v>1.8602150537634408</v>
      </c>
      <c r="P208" s="4">
        <f t="shared" si="69"/>
        <v>1.2365591397849462</v>
      </c>
      <c r="S208" s="4"/>
    </row>
    <row r="209" spans="1:19" x14ac:dyDescent="0.2"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4">
        <f>B201</f>
        <v>100</v>
      </c>
      <c r="K209" s="4">
        <f t="shared" ref="K209:P209" si="70">C201</f>
        <v>49.247311827956992</v>
      </c>
      <c r="L209" s="4">
        <f t="shared" si="70"/>
        <v>11.881720430107528</v>
      </c>
      <c r="M209" s="4">
        <f t="shared" si="70"/>
        <v>10.913978494623656</v>
      </c>
      <c r="N209" s="4">
        <f t="shared" si="70"/>
        <v>5.193548387096774</v>
      </c>
      <c r="O209" s="4">
        <f t="shared" si="70"/>
        <v>1.424731182795699</v>
      </c>
      <c r="P209" s="4">
        <f t="shared" si="70"/>
        <v>1.8602150537634408</v>
      </c>
      <c r="S209" s="4"/>
    </row>
    <row r="210" spans="1:19" x14ac:dyDescent="0.2"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4">
        <f t="shared" ref="K210:P210" si="71">B201</f>
        <v>100</v>
      </c>
      <c r="L210" s="4">
        <f t="shared" si="71"/>
        <v>49.247311827956992</v>
      </c>
      <c r="M210" s="4">
        <f t="shared" si="71"/>
        <v>11.881720430107528</v>
      </c>
      <c r="N210" s="4">
        <f t="shared" si="71"/>
        <v>10.913978494623656</v>
      </c>
      <c r="O210" s="4">
        <f t="shared" si="71"/>
        <v>5.193548387096774</v>
      </c>
      <c r="P210" s="4">
        <f t="shared" si="71"/>
        <v>1.424731182795699</v>
      </c>
      <c r="S210" s="4"/>
    </row>
    <row r="211" spans="1:19" x14ac:dyDescent="0.2"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4">
        <f>B201</f>
        <v>100</v>
      </c>
      <c r="M211" s="4">
        <f>C201</f>
        <v>49.247311827956992</v>
      </c>
      <c r="N211" s="4">
        <f>D201</f>
        <v>11.881720430107528</v>
      </c>
      <c r="O211" s="4">
        <f>E201</f>
        <v>10.913978494623656</v>
      </c>
      <c r="P211" s="4">
        <f>F201</f>
        <v>5.193548387096774</v>
      </c>
      <c r="S211" s="4"/>
    </row>
    <row r="212" spans="1:19" x14ac:dyDescent="0.2"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4">
        <f>B201</f>
        <v>100</v>
      </c>
      <c r="N212" s="4">
        <f>C201</f>
        <v>49.247311827956992</v>
      </c>
      <c r="O212" s="4">
        <f>D201</f>
        <v>11.881720430107528</v>
      </c>
      <c r="P212" s="4">
        <f>E201</f>
        <v>10.913978494623656</v>
      </c>
      <c r="S212" s="4"/>
    </row>
    <row r="213" spans="1:19" x14ac:dyDescent="0.2"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4">
        <f>B201</f>
        <v>100</v>
      </c>
      <c r="O213" s="4">
        <f>C201</f>
        <v>49.247311827956992</v>
      </c>
      <c r="P213" s="4">
        <f>D201</f>
        <v>11.881720430107528</v>
      </c>
      <c r="S213" s="4"/>
    </row>
    <row r="214" spans="1:19" x14ac:dyDescent="0.2"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4">
        <f>B201</f>
        <v>100</v>
      </c>
      <c r="P214" s="4">
        <f>C201</f>
        <v>49.247311827956992</v>
      </c>
      <c r="S214" s="4"/>
    </row>
    <row r="215" spans="1:19" x14ac:dyDescent="0.2"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4">
        <f>B201</f>
        <v>100</v>
      </c>
      <c r="S215" s="4"/>
    </row>
    <row r="216" spans="1:19" x14ac:dyDescent="0.2">
      <c r="C216" s="4"/>
      <c r="S216" s="4"/>
    </row>
    <row r="217" spans="1:19" x14ac:dyDescent="0.2">
      <c r="C217" s="4"/>
      <c r="S217" s="4"/>
    </row>
    <row r="218" spans="1:19" x14ac:dyDescent="0.2">
      <c r="A218" s="1" t="s">
        <v>19</v>
      </c>
      <c r="B218" s="1">
        <f t="array" ref="B218:P232">MINVERSE(B201:P215)</f>
        <v>0.01</v>
      </c>
      <c r="C218" s="4">
        <v>-4.9247311827956995E-3</v>
      </c>
      <c r="D218" s="4">
        <v>1.2371256792692801E-3</v>
      </c>
      <c r="E218" s="4">
        <v>-1.1155061993617264E-3</v>
      </c>
      <c r="F218" s="4">
        <v>4.2049426537868673E-4</v>
      </c>
      <c r="G218" s="4">
        <v>-9.6265246054588611E-5</v>
      </c>
      <c r="H218" s="4">
        <v>-6.0915845734184157E-5</v>
      </c>
      <c r="I218" s="4">
        <v>3.8080459576029201E-6</v>
      </c>
      <c r="J218" s="4">
        <v>-1.4558325963300797E-5</v>
      </c>
      <c r="K218" s="4">
        <v>4.5250212602840398E-5</v>
      </c>
      <c r="L218" s="4">
        <v>-2.3547591241813155E-5</v>
      </c>
      <c r="M218" s="4">
        <v>5.6534195589092619E-6</v>
      </c>
      <c r="N218" s="4">
        <v>-5.8699598470973489E-6</v>
      </c>
      <c r="O218" s="4">
        <v>6.107160200311101E-6</v>
      </c>
      <c r="P218" s="4">
        <v>-1.6363864700579603E-6</v>
      </c>
      <c r="S218" s="4"/>
    </row>
    <row r="219" spans="1:19" x14ac:dyDescent="0.2">
      <c r="B219" s="1">
        <v>0</v>
      </c>
      <c r="C219" s="4">
        <v>0.01</v>
      </c>
      <c r="D219" s="4">
        <v>-4.9247311827956995E-3</v>
      </c>
      <c r="E219" s="4">
        <v>1.2371256792692801E-3</v>
      </c>
      <c r="F219" s="4">
        <v>-1.1155061993617264E-3</v>
      </c>
      <c r="G219" s="4">
        <v>4.2049426537868673E-4</v>
      </c>
      <c r="H219" s="4">
        <v>-9.6265246054588611E-5</v>
      </c>
      <c r="I219" s="4">
        <v>-6.0915845734184157E-5</v>
      </c>
      <c r="J219" s="4">
        <v>3.8080459576029201E-6</v>
      </c>
      <c r="K219" s="4">
        <v>-1.4558325963300797E-5</v>
      </c>
      <c r="L219" s="4">
        <v>4.5250212602840398E-5</v>
      </c>
      <c r="M219" s="4">
        <v>-2.3547591241813155E-5</v>
      </c>
      <c r="N219" s="4">
        <v>5.6534195589092619E-6</v>
      </c>
      <c r="O219" s="4">
        <v>-5.8699598470973489E-6</v>
      </c>
      <c r="P219" s="4">
        <v>6.107160200311101E-6</v>
      </c>
      <c r="S219" s="4"/>
    </row>
    <row r="220" spans="1:19" x14ac:dyDescent="0.2">
      <c r="B220" s="1">
        <v>0</v>
      </c>
      <c r="C220" s="4">
        <v>0</v>
      </c>
      <c r="D220" s="4">
        <v>0.01</v>
      </c>
      <c r="E220" s="4">
        <v>-4.9247311827956995E-3</v>
      </c>
      <c r="F220" s="4">
        <v>1.2371256792692801E-3</v>
      </c>
      <c r="G220" s="4">
        <v>-1.1155061993617264E-3</v>
      </c>
      <c r="H220" s="4">
        <v>4.2049426537868673E-4</v>
      </c>
      <c r="I220" s="4">
        <v>-9.6265246054588611E-5</v>
      </c>
      <c r="J220" s="4">
        <v>-6.0915845734184157E-5</v>
      </c>
      <c r="K220" s="4">
        <v>3.8080459576029201E-6</v>
      </c>
      <c r="L220" s="4">
        <v>-1.4558325963300797E-5</v>
      </c>
      <c r="M220" s="4">
        <v>4.5250212602840398E-5</v>
      </c>
      <c r="N220" s="4">
        <v>-2.3547591241813155E-5</v>
      </c>
      <c r="O220" s="4">
        <v>5.6534195589092619E-6</v>
      </c>
      <c r="P220" s="4">
        <v>-5.8699598470973489E-6</v>
      </c>
      <c r="S220" s="4"/>
    </row>
    <row r="221" spans="1:19" x14ac:dyDescent="0.2">
      <c r="B221" s="1">
        <v>0</v>
      </c>
      <c r="C221" s="4">
        <v>0</v>
      </c>
      <c r="D221" s="4">
        <v>0</v>
      </c>
      <c r="E221" s="4">
        <v>0.01</v>
      </c>
      <c r="F221" s="4">
        <v>-4.9247311827956995E-3</v>
      </c>
      <c r="G221" s="4">
        <v>1.2371256792692801E-3</v>
      </c>
      <c r="H221" s="4">
        <v>-1.1155061993617264E-3</v>
      </c>
      <c r="I221" s="4">
        <v>4.2049426537868673E-4</v>
      </c>
      <c r="J221" s="4">
        <v>-9.6265246054588611E-5</v>
      </c>
      <c r="K221" s="4">
        <v>-6.0915845734184157E-5</v>
      </c>
      <c r="L221" s="4">
        <v>3.8080459576029201E-6</v>
      </c>
      <c r="M221" s="4">
        <v>-1.4558325963300797E-5</v>
      </c>
      <c r="N221" s="4">
        <v>4.5250212602840398E-5</v>
      </c>
      <c r="O221" s="4">
        <v>-2.3547591241813155E-5</v>
      </c>
      <c r="P221" s="4">
        <v>5.6534195589092619E-6</v>
      </c>
      <c r="S221" s="4"/>
    </row>
    <row r="222" spans="1:19" x14ac:dyDescent="0.2">
      <c r="B222" s="1">
        <v>0</v>
      </c>
      <c r="C222" s="4">
        <v>0</v>
      </c>
      <c r="D222" s="4">
        <v>0</v>
      </c>
      <c r="E222" s="4">
        <v>0</v>
      </c>
      <c r="F222" s="4">
        <v>0.01</v>
      </c>
      <c r="G222" s="4">
        <v>-4.9247311827956995E-3</v>
      </c>
      <c r="H222" s="4">
        <v>1.2371256792692801E-3</v>
      </c>
      <c r="I222" s="4">
        <v>-1.1155061993617264E-3</v>
      </c>
      <c r="J222" s="4">
        <v>4.2049426537868673E-4</v>
      </c>
      <c r="K222" s="4">
        <v>-9.6265246054588611E-5</v>
      </c>
      <c r="L222" s="4">
        <v>-6.0915845734184157E-5</v>
      </c>
      <c r="M222" s="4">
        <v>3.8080459576029201E-6</v>
      </c>
      <c r="N222" s="4">
        <v>-1.4558325963300797E-5</v>
      </c>
      <c r="O222" s="4">
        <v>4.5250212602840398E-5</v>
      </c>
      <c r="P222" s="4">
        <v>-2.3547591241813155E-5</v>
      </c>
      <c r="S222" s="4"/>
    </row>
    <row r="223" spans="1:19" x14ac:dyDescent="0.2">
      <c r="B223" s="1">
        <v>0</v>
      </c>
      <c r="C223" s="4">
        <v>0</v>
      </c>
      <c r="D223" s="4">
        <v>0</v>
      </c>
      <c r="E223" s="4">
        <v>0</v>
      </c>
      <c r="F223" s="4">
        <v>0</v>
      </c>
      <c r="G223" s="4">
        <v>0.01</v>
      </c>
      <c r="H223" s="4">
        <v>-4.9247311827956995E-3</v>
      </c>
      <c r="I223" s="4">
        <v>1.2371256792692801E-3</v>
      </c>
      <c r="J223" s="4">
        <v>-1.1155061993617264E-3</v>
      </c>
      <c r="K223" s="4">
        <v>4.2049426537868673E-4</v>
      </c>
      <c r="L223" s="4">
        <v>-9.6265246054588611E-5</v>
      </c>
      <c r="M223" s="4">
        <v>-6.0915845734184157E-5</v>
      </c>
      <c r="N223" s="4">
        <v>3.8080459576029201E-6</v>
      </c>
      <c r="O223" s="4">
        <v>-1.4558325963300797E-5</v>
      </c>
      <c r="P223" s="4">
        <v>4.5250212602840398E-5</v>
      </c>
      <c r="S223" s="4"/>
    </row>
    <row r="224" spans="1:19" x14ac:dyDescent="0.2">
      <c r="B224" s="1">
        <v>0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0.01</v>
      </c>
      <c r="I224" s="4">
        <v>-4.9247311827956995E-3</v>
      </c>
      <c r="J224" s="4">
        <v>1.2371256792692801E-3</v>
      </c>
      <c r="K224" s="4">
        <v>-1.1155061993617264E-3</v>
      </c>
      <c r="L224" s="4">
        <v>4.2049426537868673E-4</v>
      </c>
      <c r="M224" s="4">
        <v>-9.6265246054588611E-5</v>
      </c>
      <c r="N224" s="4">
        <v>-6.0915845734184157E-5</v>
      </c>
      <c r="O224" s="4">
        <v>3.8080459576029201E-6</v>
      </c>
      <c r="P224" s="4">
        <v>-1.4558325963300797E-5</v>
      </c>
      <c r="S224" s="4"/>
    </row>
    <row r="225" spans="1:19" x14ac:dyDescent="0.2">
      <c r="B225" s="1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0.01</v>
      </c>
      <c r="J225" s="4">
        <v>-4.9247311827956995E-3</v>
      </c>
      <c r="K225" s="4">
        <v>1.2371256792692801E-3</v>
      </c>
      <c r="L225" s="4">
        <v>-1.1155061993617264E-3</v>
      </c>
      <c r="M225" s="4">
        <v>4.2049426537868673E-4</v>
      </c>
      <c r="N225" s="4">
        <v>-9.6265246054588611E-5</v>
      </c>
      <c r="O225" s="4">
        <v>-6.0915845734184157E-5</v>
      </c>
      <c r="P225" s="4">
        <v>3.8080459576029201E-6</v>
      </c>
      <c r="S225" s="4"/>
    </row>
    <row r="226" spans="1:19" x14ac:dyDescent="0.2">
      <c r="B226" s="1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0.01</v>
      </c>
      <c r="K226" s="4">
        <v>-4.9247311827956995E-3</v>
      </c>
      <c r="L226" s="4">
        <v>1.2371256792692801E-3</v>
      </c>
      <c r="M226" s="4">
        <v>-1.1155061993617264E-3</v>
      </c>
      <c r="N226" s="4">
        <v>4.2049426537868673E-4</v>
      </c>
      <c r="O226" s="4">
        <v>-9.6265246054588611E-5</v>
      </c>
      <c r="P226" s="4">
        <v>-6.0915845734184157E-5</v>
      </c>
      <c r="S226" s="4"/>
    </row>
    <row r="227" spans="1:19" x14ac:dyDescent="0.2">
      <c r="B227" s="1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0.01</v>
      </c>
      <c r="L227" s="4">
        <v>-4.9247311827956995E-3</v>
      </c>
      <c r="M227" s="4">
        <v>1.2371256792692801E-3</v>
      </c>
      <c r="N227" s="4">
        <v>-1.1155061993617264E-3</v>
      </c>
      <c r="O227" s="4">
        <v>4.2049426537868673E-4</v>
      </c>
      <c r="P227" s="4">
        <v>-9.6265246054588611E-5</v>
      </c>
      <c r="S227" s="4"/>
    </row>
    <row r="228" spans="1:19" x14ac:dyDescent="0.2">
      <c r="B228" s="1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0.01</v>
      </c>
      <c r="M228" s="4">
        <v>-4.9247311827956995E-3</v>
      </c>
      <c r="N228" s="4">
        <v>1.2371256792692801E-3</v>
      </c>
      <c r="O228" s="4">
        <v>-1.1155061993617264E-3</v>
      </c>
      <c r="P228" s="4">
        <v>4.2049426537868673E-4</v>
      </c>
      <c r="S228" s="4"/>
    </row>
    <row r="229" spans="1:19" x14ac:dyDescent="0.2">
      <c r="B229" s="1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0.01</v>
      </c>
      <c r="N229" s="4">
        <v>-4.9247311827956995E-3</v>
      </c>
      <c r="O229" s="4">
        <v>1.2371256792692801E-3</v>
      </c>
      <c r="P229" s="4">
        <v>-1.1155061993617264E-3</v>
      </c>
      <c r="S229" s="4"/>
    </row>
    <row r="230" spans="1:19" x14ac:dyDescent="0.2">
      <c r="B230" s="1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0.01</v>
      </c>
      <c r="O230" s="4">
        <v>-4.9247311827956995E-3</v>
      </c>
      <c r="P230" s="4">
        <v>1.2371256792692801E-3</v>
      </c>
      <c r="S230" s="4"/>
    </row>
    <row r="231" spans="1:19" x14ac:dyDescent="0.2">
      <c r="B231" s="1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0.01</v>
      </c>
      <c r="P231" s="4">
        <v>-4.9247311827956995E-3</v>
      </c>
      <c r="S231" s="4"/>
    </row>
    <row r="232" spans="1:19" x14ac:dyDescent="0.2">
      <c r="B232" s="1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0.01</v>
      </c>
      <c r="S232" s="4"/>
    </row>
    <row r="236" spans="1:19" ht="16" thickBot="1" x14ac:dyDescent="0.25"/>
    <row r="237" spans="1:19" x14ac:dyDescent="0.2">
      <c r="A237" s="58"/>
      <c r="B237" s="59"/>
      <c r="C237" s="59"/>
      <c r="D237" s="60"/>
      <c r="E237" s="60"/>
      <c r="F237" s="61"/>
    </row>
    <row r="238" spans="1:19" x14ac:dyDescent="0.2">
      <c r="A238" s="62"/>
      <c r="B238" s="51"/>
      <c r="C238" s="51" t="s">
        <v>88</v>
      </c>
      <c r="D238" s="40"/>
      <c r="E238" s="40"/>
      <c r="F238" s="63" t="s">
        <v>89</v>
      </c>
    </row>
    <row r="239" spans="1:19" x14ac:dyDescent="0.2">
      <c r="A239" s="64" t="str">
        <f t="shared" ref="A239:B239" si="72">A19</f>
        <v>Lean 1N</v>
      </c>
      <c r="B239" s="65" t="str">
        <f t="shared" si="72"/>
        <v>M0</v>
      </c>
      <c r="C239" s="65">
        <f>C19</f>
        <v>2300000</v>
      </c>
      <c r="D239" s="40" t="str">
        <f t="shared" ref="D239:E239" si="73">A109</f>
        <v>Obese 3L</v>
      </c>
      <c r="E239" s="40" t="str">
        <f t="shared" si="73"/>
        <v>M0</v>
      </c>
      <c r="F239" s="66">
        <f>C109</f>
        <v>1300000</v>
      </c>
    </row>
    <row r="240" spans="1:19" x14ac:dyDescent="0.2">
      <c r="A240" s="64" t="str">
        <f t="shared" ref="A240:B240" si="74">A34</f>
        <v>Lean 1L</v>
      </c>
      <c r="B240" s="65" t="str">
        <f t="shared" si="74"/>
        <v>M0</v>
      </c>
      <c r="C240" s="65">
        <f>C34</f>
        <v>2010000</v>
      </c>
      <c r="D240" s="40" t="str">
        <f t="shared" ref="D240:E240" si="75">A124</f>
        <v>Obese 3R</v>
      </c>
      <c r="E240" s="40" t="str">
        <f t="shared" si="75"/>
        <v>M0</v>
      </c>
      <c r="F240" s="66">
        <f>C124</f>
        <v>1080000</v>
      </c>
    </row>
    <row r="241" spans="1:6" x14ac:dyDescent="0.2">
      <c r="A241" s="64" t="str">
        <f t="shared" ref="A241:B241" si="76">A49</f>
        <v>Lean 1R</v>
      </c>
      <c r="B241" s="65" t="str">
        <f t="shared" si="76"/>
        <v>M0</v>
      </c>
      <c r="C241" s="65">
        <f>C49</f>
        <v>1910000</v>
      </c>
      <c r="D241" s="40" t="str">
        <f t="shared" ref="D241:E241" si="77">A139</f>
        <v>Obese 3N</v>
      </c>
      <c r="E241" s="40" t="str">
        <f t="shared" si="77"/>
        <v>M0</v>
      </c>
      <c r="F241" s="66">
        <f>C139</f>
        <v>1080000</v>
      </c>
    </row>
    <row r="242" spans="1:6" x14ac:dyDescent="0.2">
      <c r="A242" s="64" t="str">
        <f t="shared" ref="A242:B242" si="78">A64</f>
        <v>Lean 2LR</v>
      </c>
      <c r="B242" s="65" t="str">
        <f t="shared" si="78"/>
        <v>M0</v>
      </c>
      <c r="C242" s="65">
        <f>C64</f>
        <v>1910000</v>
      </c>
      <c r="D242" s="40" t="str">
        <f t="shared" ref="D242:E242" si="79">A154</f>
        <v>Obese 4LR</v>
      </c>
      <c r="E242" s="40" t="str">
        <f t="shared" si="79"/>
        <v>M0</v>
      </c>
      <c r="F242" s="66">
        <f>C154</f>
        <v>1540000</v>
      </c>
    </row>
    <row r="243" spans="1:6" x14ac:dyDescent="0.2">
      <c r="A243" s="64" t="str">
        <f t="shared" ref="A243:B243" si="80">A79</f>
        <v>Lean 2RR</v>
      </c>
      <c r="B243" s="65" t="str">
        <f t="shared" si="80"/>
        <v>M0</v>
      </c>
      <c r="C243" s="65">
        <f>C79</f>
        <v>2120000</v>
      </c>
      <c r="D243" s="40" t="str">
        <f t="shared" ref="D243:E243" si="81">A169</f>
        <v>Obese 4RR</v>
      </c>
      <c r="E243" s="40" t="str">
        <f t="shared" si="81"/>
        <v>M0</v>
      </c>
      <c r="F243" s="66">
        <f>C169</f>
        <v>1640000</v>
      </c>
    </row>
    <row r="244" spans="1:6" x14ac:dyDescent="0.2">
      <c r="A244" s="64" t="str">
        <f t="shared" ref="A244:B244" si="82">A94</f>
        <v>Lean 2LL</v>
      </c>
      <c r="B244" s="65" t="str">
        <f t="shared" si="82"/>
        <v>M0</v>
      </c>
      <c r="C244" s="65">
        <f>C94</f>
        <v>1920000</v>
      </c>
      <c r="D244" s="40" t="str">
        <f t="shared" ref="D244:E244" si="83">A184</f>
        <v>Obese 4LL</v>
      </c>
      <c r="E244" s="40" t="str">
        <f t="shared" si="83"/>
        <v>M0</v>
      </c>
      <c r="F244" s="66">
        <f>C184</f>
        <v>1200000</v>
      </c>
    </row>
    <row r="245" spans="1:6" x14ac:dyDescent="0.2">
      <c r="A245" s="62"/>
      <c r="B245" s="51"/>
      <c r="C245" s="51"/>
      <c r="D245" s="40"/>
      <c r="E245" s="40"/>
      <c r="F245" s="66"/>
    </row>
    <row r="246" spans="1:6" x14ac:dyDescent="0.2">
      <c r="A246" s="62"/>
      <c r="B246" s="51"/>
      <c r="C246" s="51"/>
      <c r="D246" s="40"/>
      <c r="E246" s="40"/>
      <c r="F246" s="63"/>
    </row>
    <row r="247" spans="1:6" x14ac:dyDescent="0.2">
      <c r="A247" s="62"/>
      <c r="B247" s="51"/>
      <c r="C247" s="51">
        <f>TTEST(C239:C244,F239:F244,2,2)</f>
        <v>9.7036829000902183E-5</v>
      </c>
      <c r="D247" s="40"/>
      <c r="E247" s="40"/>
      <c r="F247" s="63"/>
    </row>
    <row r="248" spans="1:6" ht="16" thickBot="1" x14ac:dyDescent="0.25">
      <c r="A248" s="67"/>
      <c r="B248" s="68"/>
      <c r="C248" s="68"/>
      <c r="D248" s="69"/>
      <c r="E248" s="69"/>
      <c r="F248" s="7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5A962-1500-4432-BAA6-954DF4E505D8}">
  <sheetPr>
    <tabColor theme="6" tint="-0.499984740745262"/>
  </sheetPr>
  <dimension ref="A1:CK248"/>
  <sheetViews>
    <sheetView zoomScale="83" zoomScaleNormal="100" workbookViewId="0">
      <selection activeCell="A4" sqref="A4:C18"/>
    </sheetView>
  </sheetViews>
  <sheetFormatPr baseColWidth="10" defaultColWidth="13.1640625" defaultRowHeight="15" x14ac:dyDescent="0.2"/>
  <cols>
    <col min="1" max="2" width="13.1640625" style="1"/>
    <col min="3" max="3" width="21.33203125" style="1" bestFit="1" customWidth="1"/>
    <col min="4" max="18" width="13.1640625" style="4"/>
    <col min="19" max="34" width="13.1640625" style="1"/>
    <col min="35" max="35" width="13.1640625" style="8"/>
    <col min="36" max="36" width="13.1640625" style="1"/>
    <col min="37" max="37" width="13.1640625" style="10"/>
    <col min="38" max="38" width="13.1640625" style="1"/>
    <col min="39" max="39" width="13.1640625" style="10"/>
    <col min="40" max="40" width="13.1640625" style="1"/>
    <col min="41" max="42" width="13.1640625" style="10"/>
    <col min="43" max="45" width="13.1640625" style="1"/>
    <col min="46" max="46" width="13.1640625" style="10"/>
    <col min="47" max="47" width="13.1640625" style="1"/>
    <col min="48" max="48" width="13.1640625" style="15"/>
    <col min="49" max="50" width="13.1640625" style="1"/>
    <col min="51" max="55" width="13.1640625" style="55"/>
    <col min="56" max="16384" width="13.1640625" style="1"/>
  </cols>
  <sheetData>
    <row r="1" spans="1:89" x14ac:dyDescent="0.2">
      <c r="N1" s="1"/>
      <c r="T1" s="4" t="s">
        <v>20</v>
      </c>
    </row>
    <row r="2" spans="1:89" x14ac:dyDescent="0.2">
      <c r="AJ2" s="1" t="s">
        <v>21</v>
      </c>
      <c r="BA2" s="52"/>
      <c r="BB2" s="52"/>
      <c r="BC2" s="52"/>
    </row>
    <row r="3" spans="1:89" ht="16" x14ac:dyDescent="0.2">
      <c r="A3" s="1" t="s">
        <v>0</v>
      </c>
      <c r="C3" s="1" t="s">
        <v>1</v>
      </c>
      <c r="D3" s="4" t="s">
        <v>3</v>
      </c>
      <c r="E3" s="3" t="str">
        <f>B6</f>
        <v>M1_H</v>
      </c>
      <c r="F3" s="3" t="str">
        <f>B9</f>
        <v>M2_HH</v>
      </c>
      <c r="G3" s="3" t="str">
        <f>B13</f>
        <v>M3_HHH</v>
      </c>
      <c r="H3" s="3" t="str">
        <f>B18</f>
        <v>M4_HHHH</v>
      </c>
      <c r="I3" s="3"/>
      <c r="K3" s="3"/>
      <c r="L3" s="3"/>
      <c r="M3" s="3"/>
      <c r="O3" s="3"/>
      <c r="P3" s="3"/>
      <c r="Q3" s="3"/>
      <c r="R3" s="3"/>
      <c r="T3" s="4" t="str">
        <f>D3</f>
        <v>M0</v>
      </c>
      <c r="U3" s="4" t="str">
        <f t="shared" ref="U3:X3" si="0">E3</f>
        <v>M1_H</v>
      </c>
      <c r="V3" s="4" t="str">
        <f t="shared" si="0"/>
        <v>M2_HH</v>
      </c>
      <c r="W3" s="4" t="str">
        <f t="shared" si="0"/>
        <v>M3_HHH</v>
      </c>
      <c r="X3" s="4" t="str">
        <f t="shared" si="0"/>
        <v>M4_HHHH</v>
      </c>
      <c r="Y3" s="3"/>
      <c r="Z3" s="3"/>
      <c r="AA3" s="3"/>
      <c r="AB3" s="3"/>
      <c r="AC3" s="3"/>
      <c r="AD3" s="3"/>
      <c r="AE3" s="3"/>
      <c r="AF3" s="3"/>
      <c r="AG3" s="3"/>
      <c r="AH3" s="3"/>
      <c r="AJ3" s="4" t="str">
        <f>D3</f>
        <v>M0</v>
      </c>
      <c r="AK3" s="4" t="str">
        <f t="shared" ref="AK3:AN3" si="1">E3</f>
        <v>M1_H</v>
      </c>
      <c r="AL3" s="4" t="str">
        <f t="shared" si="1"/>
        <v>M2_HH</v>
      </c>
      <c r="AM3" s="4" t="str">
        <f t="shared" si="1"/>
        <v>M3_HHH</v>
      </c>
      <c r="AN3" s="4" t="str">
        <f t="shared" si="1"/>
        <v>M4_HHHH</v>
      </c>
      <c r="AO3" s="11"/>
      <c r="AP3" s="11"/>
      <c r="AQ3" s="3"/>
      <c r="AR3" s="3"/>
      <c r="AS3" s="3"/>
      <c r="AT3" s="11"/>
      <c r="AU3" s="3"/>
      <c r="AV3" s="16"/>
      <c r="AW3" s="3"/>
      <c r="AX3" s="3"/>
      <c r="AY3" s="56"/>
      <c r="AZ3" s="56"/>
      <c r="BA3" s="56"/>
      <c r="BB3" s="56"/>
      <c r="BC3" s="56"/>
      <c r="BD3" s="3"/>
      <c r="BF3" s="11"/>
      <c r="BG3" s="11"/>
      <c r="BH3" s="11"/>
      <c r="BI3" s="11"/>
      <c r="BJ3" s="11"/>
      <c r="BK3" s="3"/>
      <c r="BL3" s="16"/>
      <c r="BM3" s="3"/>
      <c r="BN3" s="3"/>
    </row>
    <row r="4" spans="1:89" x14ac:dyDescent="0.2">
      <c r="A4" s="1" t="s">
        <v>2</v>
      </c>
      <c r="B4" s="1" t="s">
        <v>3</v>
      </c>
      <c r="C4" s="2">
        <v>1860000</v>
      </c>
      <c r="D4" s="4">
        <f>C4/$C4*100</f>
        <v>100</v>
      </c>
      <c r="E4" s="4">
        <f>C6/$C4*100</f>
        <v>11.881720430107528</v>
      </c>
      <c r="F4" s="4">
        <f>C9/$C4*100</f>
        <v>1.424731182795699</v>
      </c>
      <c r="G4" s="4">
        <f>C13/$C4*100</f>
        <v>3.2903225806451615E-2</v>
      </c>
      <c r="H4" s="4">
        <f>C18/$C4*100</f>
        <v>0</v>
      </c>
      <c r="T4" s="1" cm="1">
        <f t="array" ref="T4:X4">MMULT(D4:H4,Q9_red_T)</f>
        <v>1</v>
      </c>
      <c r="U4" s="1">
        <v>0</v>
      </c>
      <c r="V4" s="1">
        <v>0</v>
      </c>
      <c r="W4" s="1">
        <v>5.4210108624275222E-20</v>
      </c>
      <c r="X4" s="1">
        <v>0</v>
      </c>
      <c r="AI4" s="8" t="s">
        <v>2</v>
      </c>
      <c r="AJ4" s="6">
        <f t="shared" ref="AJ4:AN4" si="2">T4/SUM($T4:$AH4)*100</f>
        <v>100</v>
      </c>
      <c r="AK4" s="12">
        <f>U4/SUM($T4:$AH4)*100</f>
        <v>0</v>
      </c>
      <c r="AL4" s="6">
        <f t="shared" si="2"/>
        <v>0</v>
      </c>
      <c r="AM4" s="12">
        <f t="shared" si="2"/>
        <v>5.4210108624275222E-18</v>
      </c>
      <c r="AN4" s="6">
        <f t="shared" si="2"/>
        <v>0</v>
      </c>
      <c r="AO4" s="12"/>
      <c r="AP4" s="12"/>
      <c r="AQ4" s="6"/>
      <c r="AR4" s="6"/>
      <c r="AS4" s="6"/>
      <c r="AT4" s="12"/>
      <c r="AU4" s="6"/>
      <c r="AV4" s="17"/>
      <c r="AW4" s="6"/>
      <c r="AX4" s="6"/>
      <c r="AY4" s="57"/>
      <c r="AZ4" s="57"/>
      <c r="BA4" s="57"/>
      <c r="BB4" s="57"/>
      <c r="BC4" s="57"/>
      <c r="BD4" s="6"/>
      <c r="BF4" s="4"/>
      <c r="BG4" s="4"/>
      <c r="BH4" s="4"/>
      <c r="BI4" s="4"/>
      <c r="BJ4" s="4"/>
      <c r="BK4" s="4"/>
      <c r="BL4" s="4"/>
      <c r="BM4" s="4"/>
      <c r="BN4" s="4"/>
    </row>
    <row r="5" spans="1:89" x14ac:dyDescent="0.2">
      <c r="A5" s="1" t="s">
        <v>2</v>
      </c>
      <c r="B5" s="1" t="s">
        <v>4</v>
      </c>
      <c r="C5" s="2">
        <v>916000</v>
      </c>
      <c r="BF5" s="4"/>
      <c r="BG5" s="4"/>
      <c r="BH5" s="4"/>
      <c r="BI5" s="4"/>
      <c r="BJ5" s="4"/>
      <c r="BK5" s="4"/>
      <c r="BL5" s="4"/>
      <c r="BM5" s="4"/>
      <c r="BN5" s="4"/>
    </row>
    <row r="6" spans="1:89" x14ac:dyDescent="0.2">
      <c r="A6" s="1" t="s">
        <v>2</v>
      </c>
      <c r="B6" s="1" t="s">
        <v>5</v>
      </c>
      <c r="C6" s="2">
        <v>221000</v>
      </c>
      <c r="D6" s="7"/>
    </row>
    <row r="7" spans="1:89" x14ac:dyDescent="0.2">
      <c r="A7" s="1" t="s">
        <v>2</v>
      </c>
      <c r="B7" s="1" t="s">
        <v>6</v>
      </c>
      <c r="C7" s="2">
        <v>203000</v>
      </c>
      <c r="D7" s="1"/>
      <c r="E7" s="1"/>
      <c r="F7" s="1"/>
      <c r="G7" s="1"/>
      <c r="H7" s="1"/>
      <c r="I7" s="1"/>
      <c r="K7" s="1"/>
      <c r="L7" s="1"/>
      <c r="M7" s="1"/>
      <c r="O7" s="1"/>
      <c r="P7" s="1"/>
      <c r="Q7" s="1"/>
      <c r="R7" s="1"/>
    </row>
    <row r="8" spans="1:89" x14ac:dyDescent="0.2">
      <c r="A8" s="1" t="s">
        <v>2</v>
      </c>
      <c r="B8" s="1" t="s">
        <v>7</v>
      </c>
      <c r="C8" s="2">
        <v>96600</v>
      </c>
    </row>
    <row r="9" spans="1:89" x14ac:dyDescent="0.2">
      <c r="A9" s="1" t="s">
        <v>2</v>
      </c>
      <c r="B9" s="1" t="s">
        <v>8</v>
      </c>
      <c r="C9" s="2">
        <v>26500</v>
      </c>
    </row>
    <row r="10" spans="1:89" x14ac:dyDescent="0.2">
      <c r="A10" s="1" t="s">
        <v>2</v>
      </c>
      <c r="B10" s="1" t="s">
        <v>9</v>
      </c>
      <c r="C10" s="2">
        <v>34600</v>
      </c>
      <c r="BF10" s="4"/>
      <c r="BG10" s="4"/>
      <c r="BH10" s="4"/>
      <c r="BI10" s="4"/>
      <c r="BJ10" s="4"/>
      <c r="BK10" s="4"/>
      <c r="BL10" s="4"/>
      <c r="BM10" s="4"/>
      <c r="BN10" s="4"/>
    </row>
    <row r="11" spans="1:89" x14ac:dyDescent="0.2">
      <c r="A11" s="1" t="s">
        <v>2</v>
      </c>
      <c r="B11" s="1" t="s">
        <v>10</v>
      </c>
      <c r="C11" s="2">
        <v>23000</v>
      </c>
      <c r="BF11" s="4"/>
      <c r="BG11" s="4"/>
      <c r="BH11" s="4"/>
      <c r="BI11" s="4"/>
      <c r="BJ11" s="4"/>
      <c r="BK11" s="4"/>
      <c r="BL11" s="4"/>
      <c r="BM11" s="4"/>
      <c r="BN11" s="4"/>
    </row>
    <row r="12" spans="1:89" x14ac:dyDescent="0.2">
      <c r="A12" s="1" t="s">
        <v>2</v>
      </c>
      <c r="B12" s="1" t="s">
        <v>11</v>
      </c>
      <c r="C12" s="2">
        <v>11600</v>
      </c>
    </row>
    <row r="13" spans="1:89" x14ac:dyDescent="0.2">
      <c r="A13" s="1" t="s">
        <v>2</v>
      </c>
      <c r="B13" s="1" t="s">
        <v>12</v>
      </c>
      <c r="C13" s="2">
        <v>612</v>
      </c>
    </row>
    <row r="14" spans="1:89" x14ac:dyDescent="0.2">
      <c r="A14" s="1" t="s">
        <v>2</v>
      </c>
      <c r="B14" s="1" t="s">
        <v>13</v>
      </c>
      <c r="C14" s="2">
        <v>1300</v>
      </c>
      <c r="BH14"/>
      <c r="BK14" s="1" t="s">
        <v>124</v>
      </c>
    </row>
    <row r="15" spans="1:89" x14ac:dyDescent="0.2">
      <c r="A15" s="1" t="s">
        <v>2</v>
      </c>
      <c r="B15" s="1" t="s">
        <v>14</v>
      </c>
      <c r="C15" s="2">
        <v>1750</v>
      </c>
      <c r="BF15" s="1" t="s">
        <v>134</v>
      </c>
      <c r="BG15" s="4" t="str">
        <f>AK3</f>
        <v>M1_H</v>
      </c>
      <c r="BH15" s="4" t="str">
        <f>AL3</f>
        <v>M2_HH</v>
      </c>
      <c r="BI15" s="4" t="str">
        <f>AM3</f>
        <v>M3_HHH</v>
      </c>
      <c r="BJ15" s="4" t="str">
        <f>AN3</f>
        <v>M4_HHHH</v>
      </c>
      <c r="BK15" s="1" t="s">
        <v>123</v>
      </c>
      <c r="BL15" s="4"/>
      <c r="BM15" s="88"/>
      <c r="BN15" s="117" t="s">
        <v>42</v>
      </c>
      <c r="BO15" s="117"/>
      <c r="BP15" s="117"/>
      <c r="BQ15" s="117"/>
      <c r="BR15" s="117"/>
      <c r="BS15" s="117"/>
      <c r="BT15" s="117" t="s">
        <v>43</v>
      </c>
      <c r="BU15" s="117"/>
      <c r="BV15" s="117"/>
      <c r="BW15" s="117"/>
      <c r="BX15" s="117"/>
      <c r="BY15" s="117"/>
      <c r="BZ15" s="117" t="s">
        <v>44</v>
      </c>
      <c r="CA15" s="117"/>
      <c r="CB15" s="117"/>
      <c r="CC15" s="117"/>
      <c r="CD15" s="117"/>
      <c r="CE15" s="117"/>
      <c r="CF15" s="117" t="s">
        <v>136</v>
      </c>
      <c r="CG15" s="117"/>
      <c r="CH15" s="117"/>
      <c r="CI15" s="117"/>
      <c r="CJ15" s="117"/>
      <c r="CK15" s="117"/>
    </row>
    <row r="16" spans="1:89" x14ac:dyDescent="0.2">
      <c r="A16" s="1" t="s">
        <v>2</v>
      </c>
      <c r="B16" s="1" t="s">
        <v>15</v>
      </c>
      <c r="C16" s="2">
        <v>1020</v>
      </c>
      <c r="BF16" s="4" t="str">
        <f>AI19</f>
        <v>Lean 1N</v>
      </c>
      <c r="BG16" s="4">
        <f>AK19</f>
        <v>3.1324295698176262E-2</v>
      </c>
      <c r="BH16" s="4">
        <f t="shared" ref="BH16:BJ16" si="3">AL19</f>
        <v>-5.8890027814468594E-2</v>
      </c>
      <c r="BI16" s="4">
        <f t="shared" si="3"/>
        <v>2.5822316213926191E-2</v>
      </c>
      <c r="BJ16" s="4">
        <f t="shared" si="3"/>
        <v>-2.239417535033096E-3</v>
      </c>
      <c r="BK16" s="1">
        <f>BG16+2*BH16+3*BI16+4*BJ16</f>
        <v>-1.7946481429114751E-2</v>
      </c>
      <c r="BL16" s="4"/>
      <c r="BM16" s="89" t="s">
        <v>121</v>
      </c>
      <c r="BN16" s="4">
        <f>BG16</f>
        <v>3.1324295698176262E-2</v>
      </c>
      <c r="BO16" s="4">
        <f>BG17</f>
        <v>0.15780083893153166</v>
      </c>
      <c r="BP16" s="4">
        <f>BG18</f>
        <v>-0.15418982205990131</v>
      </c>
      <c r="BQ16" s="4">
        <f>BG19</f>
        <v>0.10775867905763066</v>
      </c>
      <c r="BR16" s="4">
        <f>BG20</f>
        <v>0.24027363857600678</v>
      </c>
      <c r="BS16" s="4">
        <f>BG21</f>
        <v>-0.16319550423313917</v>
      </c>
      <c r="BT16" s="4">
        <f>BH16</f>
        <v>-5.8890027814468594E-2</v>
      </c>
      <c r="BU16" s="4">
        <f>BH17</f>
        <v>-1.5625478519056765E-2</v>
      </c>
      <c r="BV16" s="4">
        <f>BH18</f>
        <v>-2.4272068281822164E-2</v>
      </c>
      <c r="BW16" s="4">
        <f>BH19</f>
        <v>-8.1482158243206537E-2</v>
      </c>
      <c r="BX16" s="4">
        <f>BH20</f>
        <v>4.1791567673995691E-3</v>
      </c>
      <c r="BY16" s="4">
        <f>BH21</f>
        <v>2.1745832597654738E-2</v>
      </c>
      <c r="BZ16" s="4">
        <f>BI16</f>
        <v>2.5822316213926191E-2</v>
      </c>
      <c r="CA16" s="4">
        <f>BI17</f>
        <v>3.9271618830945015E-2</v>
      </c>
      <c r="CB16" s="4">
        <f>BI18</f>
        <v>4.1338734217360174E-2</v>
      </c>
      <c r="CC16" s="4">
        <f>BI19</f>
        <v>2.1205549766645515E-2</v>
      </c>
      <c r="CD16" s="4">
        <f>BI20</f>
        <v>2.7714365159029152E-2</v>
      </c>
      <c r="CE16" s="4">
        <f>BI21</f>
        <v>4.0836645581820829E-3</v>
      </c>
      <c r="CF16" s="4">
        <f>BJ16</f>
        <v>-2.239417535033096E-3</v>
      </c>
      <c r="CG16" s="4">
        <f>BJ17</f>
        <v>-4.4954444593064214E-3</v>
      </c>
      <c r="CH16" s="4">
        <f>BJ18</f>
        <v>-4.5152076782084176E-3</v>
      </c>
      <c r="CI16" s="4">
        <f>BJ19</f>
        <v>-1.3941385035306213E-3</v>
      </c>
      <c r="CJ16" s="4">
        <f>BJ20</f>
        <v>-3.4315429146720721E-3</v>
      </c>
      <c r="CK16" s="4">
        <f>BJ21</f>
        <v>-7.4133267882011311E-4</v>
      </c>
    </row>
    <row r="17" spans="1:89" x14ac:dyDescent="0.2">
      <c r="A17" s="1" t="s">
        <v>2</v>
      </c>
      <c r="B17" s="1" t="s">
        <v>16</v>
      </c>
      <c r="C17" s="2">
        <v>0</v>
      </c>
      <c r="BF17" s="4" t="str">
        <f>AI34</f>
        <v>Lean 1L</v>
      </c>
      <c r="BG17" s="4">
        <f>AK34</f>
        <v>0.15780083893153166</v>
      </c>
      <c r="BH17" s="4">
        <f>AL34</f>
        <v>-1.5625478519056765E-2</v>
      </c>
      <c r="BI17" s="4">
        <f>AM34</f>
        <v>3.9271618830945015E-2</v>
      </c>
      <c r="BJ17" s="4">
        <f>AN34</f>
        <v>-4.4954444593064214E-3</v>
      </c>
      <c r="BK17" s="1">
        <f t="shared" ref="BK17:BK28" si="4">BG17+2*BH17+3*BI17+4*BJ17</f>
        <v>0.22638296054902748</v>
      </c>
      <c r="BL17" s="4"/>
      <c r="BM17" s="89" t="s">
        <v>137</v>
      </c>
      <c r="BN17" s="4">
        <f>BG23</f>
        <v>4.1338667522714388E-2</v>
      </c>
      <c r="BO17" s="4">
        <f>BG24</f>
        <v>-0.12255435999293481</v>
      </c>
      <c r="BP17" s="4">
        <f>BG25</f>
        <v>6.2733990945420259E-2</v>
      </c>
      <c r="BQ17" s="4">
        <f>BG26</f>
        <v>-6.3601107366860934E-2</v>
      </c>
      <c r="BR17" s="4">
        <f>BG27</f>
        <v>-0.17469005827518286</v>
      </c>
      <c r="BS17" s="4">
        <f>BG28</f>
        <v>-0.29956089929627927</v>
      </c>
      <c r="BT17" s="4">
        <f>BH23</f>
        <v>-6.5652916054893722E-3</v>
      </c>
      <c r="BU17" s="4">
        <f>BH24</f>
        <v>4.3556134525157143E-2</v>
      </c>
      <c r="BV17" s="4">
        <f>BH25</f>
        <v>-0.10812699622167443</v>
      </c>
      <c r="BW17" s="4">
        <f>BH26</f>
        <v>-7.3097685332607687E-2</v>
      </c>
      <c r="BX17" s="4">
        <f>BH27</f>
        <v>2.8965303623298126E-2</v>
      </c>
      <c r="BY17" s="4">
        <f>BH28</f>
        <v>-8.9628864827225055E-2</v>
      </c>
      <c r="BZ17" s="4">
        <f>BI23</f>
        <v>9.3608479371258962E-3</v>
      </c>
      <c r="CA17" s="4">
        <f>BI24</f>
        <v>3.9510158244141528E-3</v>
      </c>
      <c r="CB17" s="4">
        <f>BI25</f>
        <v>3.1738662480345646E-2</v>
      </c>
      <c r="CC17" s="4">
        <f>BI26</f>
        <v>4.2304741832493317E-2</v>
      </c>
      <c r="CD17" s="4">
        <f>BI27</f>
        <v>-2.0778720819910106E-2</v>
      </c>
      <c r="CE17" s="4">
        <f>BI28</f>
        <v>-6.3190502007624228E-3</v>
      </c>
      <c r="CF17" s="4">
        <f>BJ23</f>
        <v>-1.0322937801522925E-3</v>
      </c>
      <c r="CG17" s="4">
        <f>BJ24</f>
        <v>-1.0496821472024262E-3</v>
      </c>
      <c r="CH17" s="4">
        <f>BJ25</f>
        <v>-2.2512216186777526E-3</v>
      </c>
      <c r="CI17" s="4">
        <f>BJ26</f>
        <v>-3.9641588204077406E-3</v>
      </c>
      <c r="CJ17" s="4">
        <f>BJ27</f>
        <v>2.1136704681973908E-3</v>
      </c>
      <c r="CK17" s="4">
        <f>BJ28</f>
        <v>2.126347463795314E-3</v>
      </c>
    </row>
    <row r="18" spans="1:89" x14ac:dyDescent="0.2">
      <c r="A18" s="1" t="s">
        <v>2</v>
      </c>
      <c r="B18" s="1" t="s">
        <v>17</v>
      </c>
      <c r="C18" s="2">
        <v>0</v>
      </c>
      <c r="BF18" s="4" t="str">
        <f>AI49</f>
        <v>Lean 1R</v>
      </c>
      <c r="BG18" s="4">
        <f>AK49</f>
        <v>-0.15418982205990131</v>
      </c>
      <c r="BH18" s="4">
        <f>AL49</f>
        <v>-2.4272068281822164E-2</v>
      </c>
      <c r="BI18" s="4">
        <f t="shared" ref="BI18:BJ18" si="5">AM49</f>
        <v>4.1338734217360174E-2</v>
      </c>
      <c r="BJ18" s="4">
        <f t="shared" si="5"/>
        <v>-4.5152076782084176E-3</v>
      </c>
      <c r="BK18" s="1">
        <f t="shared" si="4"/>
        <v>-9.6778586684298798E-2</v>
      </c>
      <c r="BL18" s="4"/>
      <c r="BM18" s="4"/>
      <c r="BN18" s="4"/>
      <c r="BO18" s="4"/>
      <c r="BP18" s="4"/>
    </row>
    <row r="19" spans="1:89" x14ac:dyDescent="0.2">
      <c r="A19" t="s">
        <v>22</v>
      </c>
      <c r="B19" s="1" t="s">
        <v>3</v>
      </c>
      <c r="C19" s="20">
        <v>2300000</v>
      </c>
      <c r="D19" s="4">
        <f>C19/$C19*100</f>
        <v>100</v>
      </c>
      <c r="E19" s="4">
        <f>C21/$C19*100</f>
        <v>11.913043478260869</v>
      </c>
      <c r="F19" s="4">
        <f>C24/$C19*100</f>
        <v>1.3695652173913042</v>
      </c>
      <c r="G19" s="4">
        <f>C28/$C19*100</f>
        <v>5.2173913043478258E-2</v>
      </c>
      <c r="H19" s="4">
        <f>C33/$C19*100</f>
        <v>0</v>
      </c>
      <c r="T19" s="1" cm="1">
        <f t="array" ref="T19:X19">MMULT(D19:H19,Q9_red_T)</f>
        <v>1</v>
      </c>
      <c r="U19" s="1">
        <v>3.1323048153340805E-4</v>
      </c>
      <c r="V19" s="1">
        <v>-5.8887682416162816E-4</v>
      </c>
      <c r="W19" s="1">
        <v>2.5821287795041925E-4</v>
      </c>
      <c r="X19" s="1">
        <v>-2.2393283463149458E-5</v>
      </c>
      <c r="AI19" t="s">
        <v>22</v>
      </c>
      <c r="AJ19" s="6">
        <f t="shared" ref="AJ19:AN19" si="6">T19/SUM($T19:$AH19)*100</f>
        <v>100.00398283343739</v>
      </c>
      <c r="AK19" s="12">
        <f t="shared" si="6"/>
        <v>3.1324295698176262E-2</v>
      </c>
      <c r="AL19" s="6">
        <f t="shared" si="6"/>
        <v>-5.8890027814468594E-2</v>
      </c>
      <c r="AM19" s="12">
        <f t="shared" si="6"/>
        <v>2.5822316213926191E-2</v>
      </c>
      <c r="AN19" s="6">
        <f t="shared" si="6"/>
        <v>-2.239417535033096E-3</v>
      </c>
      <c r="AO19" s="12"/>
      <c r="AP19" s="12"/>
      <c r="AQ19" s="6"/>
      <c r="AR19" s="6"/>
      <c r="AS19" s="6"/>
      <c r="AT19" s="12"/>
      <c r="AU19" s="6"/>
      <c r="AV19" s="17"/>
      <c r="AW19" s="6"/>
      <c r="AX19" s="6"/>
      <c r="AY19" s="57"/>
      <c r="AZ19" s="57"/>
      <c r="BA19" s="57"/>
      <c r="BB19" s="57"/>
      <c r="BC19" s="57"/>
      <c r="BD19" s="6"/>
      <c r="BF19" s="4" t="str">
        <f>AI64</f>
        <v>Lean 2LR</v>
      </c>
      <c r="BG19" s="4">
        <f>AK64</f>
        <v>0.10775867905763066</v>
      </c>
      <c r="BH19" s="4">
        <f>AL64</f>
        <v>-8.1482158243206537E-2</v>
      </c>
      <c r="BI19" s="4">
        <f t="shared" ref="BI19:BJ19" si="7">AM64</f>
        <v>2.1205549766645515E-2</v>
      </c>
      <c r="BJ19" s="4">
        <f t="shared" si="7"/>
        <v>-1.3941385035306213E-3</v>
      </c>
      <c r="BK19" s="1">
        <f t="shared" si="4"/>
        <v>2.8344578570316456E-3</v>
      </c>
      <c r="BL19" s="4"/>
      <c r="BM19" s="4"/>
      <c r="BN19" s="4"/>
      <c r="BO19" s="4"/>
      <c r="BP19" s="4"/>
    </row>
    <row r="20" spans="1:89" x14ac:dyDescent="0.2">
      <c r="A20" t="s">
        <v>22</v>
      </c>
      <c r="B20" s="1" t="s">
        <v>4</v>
      </c>
      <c r="C20" s="20">
        <v>1210000</v>
      </c>
      <c r="BF20" s="4" t="str">
        <f>AI79</f>
        <v>Lean 2RR</v>
      </c>
      <c r="BG20" s="4">
        <f>AK79</f>
        <v>0.24027363857600678</v>
      </c>
      <c r="BH20" s="4">
        <f>AL79</f>
        <v>4.1791567673995691E-3</v>
      </c>
      <c r="BI20" s="4">
        <f t="shared" ref="BI20:BJ20" si="8">AM79</f>
        <v>2.7714365159029152E-2</v>
      </c>
      <c r="BJ20" s="4">
        <f t="shared" si="8"/>
        <v>-3.4315429146720721E-3</v>
      </c>
      <c r="BK20" s="1">
        <f t="shared" si="4"/>
        <v>0.31804887592920505</v>
      </c>
      <c r="BL20" s="4"/>
      <c r="BM20" s="4"/>
      <c r="BN20" s="4"/>
      <c r="BO20" s="4"/>
      <c r="BP20" s="4"/>
    </row>
    <row r="21" spans="1:89" x14ac:dyDescent="0.2">
      <c r="A21" t="s">
        <v>22</v>
      </c>
      <c r="B21" s="1" t="s">
        <v>5</v>
      </c>
      <c r="C21" s="20">
        <v>274000</v>
      </c>
      <c r="BF21" s="4" t="str">
        <f>AI94</f>
        <v>Lean 2LL</v>
      </c>
      <c r="BG21" s="4">
        <f>AK94</f>
        <v>-0.16319550423313917</v>
      </c>
      <c r="BH21" s="4">
        <f>AL94</f>
        <v>2.1745832597654738E-2</v>
      </c>
      <c r="BI21" s="4">
        <f t="shared" ref="BI21:BJ21" si="9">AM94</f>
        <v>4.0836645581820829E-3</v>
      </c>
      <c r="BJ21" s="4">
        <f t="shared" si="9"/>
        <v>-7.4133267882011311E-4</v>
      </c>
      <c r="BK21" s="1">
        <f t="shared" si="4"/>
        <v>-0.11041817607856388</v>
      </c>
      <c r="BL21" s="4"/>
      <c r="BM21" s="4"/>
      <c r="BN21" s="4"/>
      <c r="BO21" s="4"/>
      <c r="BP21" s="4"/>
    </row>
    <row r="22" spans="1:89" x14ac:dyDescent="0.2">
      <c r="A22" t="s">
        <v>22</v>
      </c>
      <c r="B22" s="1" t="s">
        <v>6</v>
      </c>
      <c r="C22" s="20">
        <v>351000</v>
      </c>
      <c r="D22" s="1"/>
      <c r="E22" s="1"/>
      <c r="F22" s="1"/>
      <c r="G22" s="1"/>
      <c r="H22" s="1"/>
      <c r="I22" s="1"/>
      <c r="K22" s="1"/>
      <c r="L22" s="1"/>
      <c r="M22" s="1"/>
      <c r="O22" s="1"/>
      <c r="P22" s="1"/>
      <c r="Q22" s="1"/>
      <c r="R22" s="1"/>
    </row>
    <row r="23" spans="1:89" x14ac:dyDescent="0.2">
      <c r="A23" t="s">
        <v>22</v>
      </c>
      <c r="B23" s="1" t="s">
        <v>7</v>
      </c>
      <c r="C23" s="20">
        <v>132000</v>
      </c>
      <c r="BF23" s="4" t="str">
        <f>AI109</f>
        <v>Obese 3L</v>
      </c>
      <c r="BG23" s="4">
        <f>AK109</f>
        <v>4.1338667522714388E-2</v>
      </c>
      <c r="BH23" s="4">
        <f>AL109</f>
        <v>-6.5652916054893722E-3</v>
      </c>
      <c r="BI23" s="4">
        <f>AM109</f>
        <v>9.3608479371258962E-3</v>
      </c>
      <c r="BJ23" s="4">
        <f>AN109</f>
        <v>-1.0322937801522925E-3</v>
      </c>
      <c r="BK23" s="1">
        <f>BG23+2*BH23+3*BI23+4*BJ23</f>
        <v>5.2161453002504167E-2</v>
      </c>
      <c r="BL23" s="4"/>
      <c r="BM23" s="4"/>
      <c r="BN23" s="4"/>
      <c r="BO23" s="4"/>
      <c r="BP23" s="4"/>
    </row>
    <row r="24" spans="1:89" x14ac:dyDescent="0.2">
      <c r="A24" t="s">
        <v>22</v>
      </c>
      <c r="B24" s="1" t="s">
        <v>8</v>
      </c>
      <c r="C24" s="20">
        <v>31500</v>
      </c>
      <c r="BF24" s="4" t="str">
        <f>AI124</f>
        <v>Obese 3R</v>
      </c>
      <c r="BG24" s="4">
        <f>AK124</f>
        <v>-0.12255435999293481</v>
      </c>
      <c r="BH24" s="4">
        <f>AL124</f>
        <v>4.3556134525157143E-2</v>
      </c>
      <c r="BI24" s="4">
        <f t="shared" ref="BI24:BJ24" si="10">AM124</f>
        <v>3.9510158244141528E-3</v>
      </c>
      <c r="BJ24" s="4">
        <f t="shared" si="10"/>
        <v>-1.0496821472024262E-3</v>
      </c>
      <c r="BK24" s="1">
        <f t="shared" si="4"/>
        <v>-2.7787772058187766E-2</v>
      </c>
      <c r="BL24" s="4"/>
      <c r="BM24" s="4"/>
      <c r="BN24" s="4"/>
      <c r="BO24" s="4"/>
      <c r="BP24" s="4"/>
    </row>
    <row r="25" spans="1:89" x14ac:dyDescent="0.2">
      <c r="A25" t="s">
        <v>22</v>
      </c>
      <c r="B25" s="1" t="s">
        <v>9</v>
      </c>
      <c r="C25" s="20">
        <v>115000</v>
      </c>
      <c r="BF25" s="4" t="str">
        <f>AI139</f>
        <v>Obese 3N</v>
      </c>
      <c r="BG25" s="4">
        <f>AK139</f>
        <v>6.2733990945420259E-2</v>
      </c>
      <c r="BH25" s="4">
        <f>AL139</f>
        <v>-0.10812699622167443</v>
      </c>
      <c r="BI25" s="4">
        <f t="shared" ref="BI25:BJ25" si="11">AM139</f>
        <v>3.1738662480345646E-2</v>
      </c>
      <c r="BJ25" s="4">
        <f t="shared" si="11"/>
        <v>-2.2512216186777526E-3</v>
      </c>
      <c r="BK25" s="1">
        <f t="shared" si="4"/>
        <v>-6.7308900531602683E-2</v>
      </c>
      <c r="BL25" s="4"/>
      <c r="BM25" s="4"/>
      <c r="BN25" s="4"/>
      <c r="BO25" s="4"/>
      <c r="BP25" s="4"/>
    </row>
    <row r="26" spans="1:89" x14ac:dyDescent="0.2">
      <c r="A26" t="s">
        <v>22</v>
      </c>
      <c r="B26" s="1" t="s">
        <v>10</v>
      </c>
      <c r="C26" s="20">
        <v>48300</v>
      </c>
      <c r="BF26" s="4" t="str">
        <f>AI154</f>
        <v>Obese 4LR</v>
      </c>
      <c r="BG26" s="4">
        <f>AK154</f>
        <v>-6.3601107366860934E-2</v>
      </c>
      <c r="BH26" s="4">
        <f>AL154</f>
        <v>-7.3097685332607687E-2</v>
      </c>
      <c r="BI26" s="4">
        <f t="shared" ref="BI26:BJ26" si="12">AM154</f>
        <v>4.2304741832493317E-2</v>
      </c>
      <c r="BJ26" s="4">
        <f t="shared" si="12"/>
        <v>-3.9641588204077406E-3</v>
      </c>
      <c r="BK26" s="1">
        <f t="shared" si="4"/>
        <v>-9.8738887816227319E-2</v>
      </c>
      <c r="BL26" s="4"/>
      <c r="BM26" s="4"/>
      <c r="BN26" s="4"/>
      <c r="BO26" s="4"/>
      <c r="BP26" s="4"/>
    </row>
    <row r="27" spans="1:89" x14ac:dyDescent="0.2">
      <c r="A27" t="s">
        <v>22</v>
      </c>
      <c r="B27" s="1" t="s">
        <v>11</v>
      </c>
      <c r="C27" s="20">
        <v>16800</v>
      </c>
      <c r="BF27" s="4" t="str">
        <f>AI169</f>
        <v>Obese 4RR</v>
      </c>
      <c r="BG27" s="4">
        <f>AK169</f>
        <v>-0.17469005827518286</v>
      </c>
      <c r="BH27" s="4">
        <f>AL169</f>
        <v>2.8965303623298126E-2</v>
      </c>
      <c r="BI27" s="4">
        <f t="shared" ref="BI27:BJ27" si="13">AM169</f>
        <v>-2.0778720819910106E-2</v>
      </c>
      <c r="BJ27" s="4">
        <f t="shared" si="13"/>
        <v>2.1136704681973908E-3</v>
      </c>
      <c r="BK27" s="1">
        <f t="shared" si="4"/>
        <v>-0.17064093161552737</v>
      </c>
      <c r="BL27" s="4"/>
      <c r="BM27" s="4"/>
      <c r="BN27" s="4"/>
      <c r="BO27" s="4"/>
      <c r="BP27" s="4"/>
    </row>
    <row r="28" spans="1:89" x14ac:dyDescent="0.2">
      <c r="A28" t="s">
        <v>22</v>
      </c>
      <c r="B28" s="1" t="s">
        <v>12</v>
      </c>
      <c r="C28" s="20">
        <v>1200</v>
      </c>
      <c r="BF28" s="4" t="str">
        <f>AI184</f>
        <v>Obese 4LL</v>
      </c>
      <c r="BG28" s="4">
        <f>AK184</f>
        <v>-0.29956089929627927</v>
      </c>
      <c r="BH28" s="4">
        <f>AL184</f>
        <v>-8.9628864827225055E-2</v>
      </c>
      <c r="BI28" s="4">
        <f t="shared" ref="BI28:BJ28" si="14">AM184</f>
        <v>-6.3190502007624228E-3</v>
      </c>
      <c r="BJ28" s="4">
        <f t="shared" si="14"/>
        <v>2.126347463795314E-3</v>
      </c>
      <c r="BK28" s="1">
        <f t="shared" si="4"/>
        <v>-0.48927038969783537</v>
      </c>
      <c r="BL28" s="4"/>
      <c r="BM28" s="4"/>
      <c r="BN28" s="4"/>
      <c r="BO28" s="4"/>
      <c r="BP28" s="4"/>
    </row>
    <row r="29" spans="1:89" x14ac:dyDescent="0.2">
      <c r="A29" t="s">
        <v>22</v>
      </c>
      <c r="B29" s="1" t="s">
        <v>13</v>
      </c>
      <c r="C29" s="20">
        <v>23100</v>
      </c>
      <c r="BG29" s="4"/>
      <c r="BH29" s="4"/>
      <c r="BI29" s="4"/>
      <c r="BJ29" s="4"/>
      <c r="BK29" s="4"/>
      <c r="BL29" s="4"/>
      <c r="BM29" s="4"/>
      <c r="BN29" s="4"/>
      <c r="BO29" s="4"/>
      <c r="BP29" s="4"/>
    </row>
    <row r="30" spans="1:89" x14ac:dyDescent="0.2">
      <c r="A30" t="s">
        <v>22</v>
      </c>
      <c r="B30" s="1" t="s">
        <v>14</v>
      </c>
      <c r="C30" s="20">
        <v>9360</v>
      </c>
      <c r="BH30"/>
    </row>
    <row r="31" spans="1:89" x14ac:dyDescent="0.2">
      <c r="A31" t="s">
        <v>22</v>
      </c>
      <c r="B31" s="1" t="s">
        <v>15</v>
      </c>
      <c r="C31" s="20">
        <v>3040</v>
      </c>
      <c r="BG31" s="1" t="s">
        <v>127</v>
      </c>
      <c r="BH31"/>
      <c r="BK31" s="1" t="s">
        <v>124</v>
      </c>
    </row>
    <row r="32" spans="1:89" x14ac:dyDescent="0.2">
      <c r="A32" t="s">
        <v>22</v>
      </c>
      <c r="B32" s="1" t="s">
        <v>16</v>
      </c>
      <c r="C32" s="20">
        <v>456</v>
      </c>
      <c r="BF32" s="1" t="s">
        <v>126</v>
      </c>
      <c r="BG32" s="4" t="str">
        <f>BG15</f>
        <v>M1_H</v>
      </c>
      <c r="BH32" s="4" t="str">
        <f t="shared" ref="BH32:BJ32" si="15">BH15</f>
        <v>M2_HH</v>
      </c>
      <c r="BI32" s="4" t="str">
        <f t="shared" si="15"/>
        <v>M3_HHH</v>
      </c>
      <c r="BJ32" s="4" t="str">
        <f t="shared" si="15"/>
        <v>M4_HHHH</v>
      </c>
      <c r="BK32" s="1" t="s">
        <v>123</v>
      </c>
      <c r="BL32" s="4" t="s">
        <v>128</v>
      </c>
      <c r="BM32" s="79" t="s">
        <v>129</v>
      </c>
      <c r="BN32" s="73"/>
      <c r="BO32" s="1" t="s">
        <v>130</v>
      </c>
      <c r="BP32" s="80"/>
      <c r="BQ32" s="33" t="s">
        <v>131</v>
      </c>
      <c r="BR32" s="1" t="s">
        <v>133</v>
      </c>
    </row>
    <row r="33" spans="1:70" x14ac:dyDescent="0.2">
      <c r="A33" t="s">
        <v>22</v>
      </c>
      <c r="B33" s="1" t="s">
        <v>17</v>
      </c>
      <c r="C33" s="20">
        <v>0</v>
      </c>
      <c r="BF33" s="4" t="str">
        <f>BF16</f>
        <v>Lean 1N</v>
      </c>
      <c r="BG33" s="4">
        <f t="shared" ref="BG33:BJ45" si="16">BG16</f>
        <v>3.1324295698176262E-2</v>
      </c>
      <c r="BH33" s="4">
        <f t="shared" si="16"/>
        <v>-5.8890027814468594E-2</v>
      </c>
      <c r="BI33" s="4">
        <f t="shared" si="16"/>
        <v>2.5822316213926191E-2</v>
      </c>
      <c r="BJ33" s="4">
        <f t="shared" si="16"/>
        <v>-2.239417535033096E-3</v>
      </c>
      <c r="BK33" s="1">
        <f>BG33+2*BH33+3*BI33+4*BJ33</f>
        <v>-1.7946481429114751E-2</v>
      </c>
      <c r="BL33" s="81">
        <f>BG33/BH33</f>
        <v>-0.53191171511860358</v>
      </c>
      <c r="BM33" s="81">
        <f>'water enrichment'!X86</f>
        <v>3.3641548932781595</v>
      </c>
      <c r="BN33" s="82">
        <f t="shared" ref="BN33:BN38" si="17">BM33/100</f>
        <v>3.3641548932781595E-2</v>
      </c>
      <c r="BO33" s="83">
        <f t="shared" ref="BO33:BO38" si="18">BN33/(1-BN33)</f>
        <v>3.4812702155839627E-2</v>
      </c>
      <c r="BP33" s="83">
        <f>BL33/BO33</f>
        <v>-15.27924240805819</v>
      </c>
      <c r="BQ33" s="84">
        <f>BP33*2+1</f>
        <v>-29.55848481611638</v>
      </c>
      <c r="BR33" s="1">
        <f>BK33/(BM33*$BQ$39)</f>
        <v>-5.9273533929966589E-4</v>
      </c>
    </row>
    <row r="34" spans="1:70" x14ac:dyDescent="0.2">
      <c r="A34" t="s">
        <v>23</v>
      </c>
      <c r="B34" s="1" t="s">
        <v>3</v>
      </c>
      <c r="C34" s="20">
        <v>2010000</v>
      </c>
      <c r="D34" s="4">
        <f>C34/$C34*100</f>
        <v>100</v>
      </c>
      <c r="E34" s="4">
        <f>C36/$C34*100</f>
        <v>12.039800995024876</v>
      </c>
      <c r="F34" s="4">
        <f>C39/$C34*100</f>
        <v>1.427860696517413</v>
      </c>
      <c r="G34" s="4">
        <f>C43/$C34*100</f>
        <v>7.2636815920398015E-2</v>
      </c>
      <c r="H34" s="4">
        <f>C48/$C34*100</f>
        <v>0</v>
      </c>
      <c r="T34" s="1" cm="1">
        <f t="array" ref="T34:X34">MMULT(D34:H34,Q9_red_T)</f>
        <v>1</v>
      </c>
      <c r="U34" s="1">
        <v>1.5808056491734834E-3</v>
      </c>
      <c r="V34" s="1">
        <v>-1.5653177056100011E-4</v>
      </c>
      <c r="W34" s="1">
        <v>3.9341233747864875E-4</v>
      </c>
      <c r="X34" s="1">
        <v>-4.5034133182908105E-5</v>
      </c>
      <c r="AI34" t="s">
        <v>23</v>
      </c>
      <c r="AJ34" s="6">
        <f t="shared" ref="AJ34:AN34" si="19">T34/SUM($T34:$AH34)*100</f>
        <v>99.823048465215862</v>
      </c>
      <c r="AK34" s="12">
        <f t="shared" si="19"/>
        <v>0.15780083893153166</v>
      </c>
      <c r="AL34" s="6">
        <f t="shared" si="19"/>
        <v>-1.5625478519056765E-2</v>
      </c>
      <c r="AM34" s="12">
        <f t="shared" si="19"/>
        <v>3.9271618830945015E-2</v>
      </c>
      <c r="AN34" s="6">
        <f t="shared" si="19"/>
        <v>-4.4954444593064214E-3</v>
      </c>
      <c r="AO34" s="12"/>
      <c r="AP34" s="12"/>
      <c r="AQ34" s="6"/>
      <c r="AR34" s="6"/>
      <c r="AS34" s="6"/>
      <c r="AT34" s="12"/>
      <c r="AU34" s="6"/>
      <c r="AV34" s="17"/>
      <c r="AW34" s="6"/>
      <c r="AX34" s="6"/>
      <c r="AY34" s="57"/>
      <c r="AZ34" s="57"/>
      <c r="BA34" s="57"/>
      <c r="BB34" s="57"/>
      <c r="BC34" s="57"/>
      <c r="BD34" s="6"/>
      <c r="BF34" s="4" t="str">
        <f t="shared" ref="BF34:BF45" si="20">BF17</f>
        <v>Lean 1L</v>
      </c>
      <c r="BG34" s="4">
        <f t="shared" si="16"/>
        <v>0.15780083893153166</v>
      </c>
      <c r="BH34" s="4">
        <f t="shared" si="16"/>
        <v>-1.5625478519056765E-2</v>
      </c>
      <c r="BI34" s="4">
        <f t="shared" si="16"/>
        <v>3.9271618830945015E-2</v>
      </c>
      <c r="BJ34" s="4">
        <f t="shared" si="16"/>
        <v>-4.4954444593064214E-3</v>
      </c>
      <c r="BK34" s="1">
        <f t="shared" ref="BK34:BK45" si="21">BG34+2*BH34+3*BI34+4*BJ34</f>
        <v>0.22638296054902748</v>
      </c>
      <c r="BL34" s="81">
        <f>BG34/BH34</f>
        <v>-10.098944409227432</v>
      </c>
      <c r="BM34" s="81">
        <f>'water enrichment'!X83</f>
        <v>3.5115855911423761</v>
      </c>
      <c r="BN34" s="82">
        <f t="shared" si="17"/>
        <v>3.5115855911423764E-2</v>
      </c>
      <c r="BO34" s="83">
        <f t="shared" si="18"/>
        <v>3.6393857362630816E-2</v>
      </c>
      <c r="BP34" s="83">
        <f t="shared" ref="BP34:BP38" si="22">BL34/BO34</f>
        <v>-277.4903552706952</v>
      </c>
      <c r="BQ34" s="84">
        <f>BP34*2+1</f>
        <v>-553.98071054139041</v>
      </c>
      <c r="BR34" s="1">
        <f t="shared" ref="BR34:BR45" si="23">BK34/(BM34*$BQ$39)</f>
        <v>7.1630497478611587E-3</v>
      </c>
    </row>
    <row r="35" spans="1:70" x14ac:dyDescent="0.2">
      <c r="A35" t="s">
        <v>23</v>
      </c>
      <c r="B35" s="1" t="s">
        <v>4</v>
      </c>
      <c r="C35" s="20">
        <v>1080000</v>
      </c>
      <c r="BF35" s="4" t="str">
        <f t="shared" si="20"/>
        <v>Lean 1R</v>
      </c>
      <c r="BG35" s="4">
        <f t="shared" si="16"/>
        <v>-0.15418982205990131</v>
      </c>
      <c r="BH35" s="4">
        <f t="shared" si="16"/>
        <v>-2.4272068281822164E-2</v>
      </c>
      <c r="BI35" s="4">
        <f t="shared" si="16"/>
        <v>4.1338734217360174E-2</v>
      </c>
      <c r="BJ35" s="4">
        <f t="shared" si="16"/>
        <v>-4.5152076782084176E-3</v>
      </c>
      <c r="BK35" s="1">
        <f t="shared" si="21"/>
        <v>-9.6778586684298798E-2</v>
      </c>
      <c r="BL35" s="81">
        <f t="shared" ref="BL35:BL45" si="24">BG35/BH35</f>
        <v>6.3525621413720703</v>
      </c>
      <c r="BM35" s="81">
        <f>'water enrichment'!X87</f>
        <v>4.0916533262785251</v>
      </c>
      <c r="BN35" s="82">
        <f t="shared" si="17"/>
        <v>4.091653326278525E-2</v>
      </c>
      <c r="BO35" s="83">
        <f t="shared" si="18"/>
        <v>4.2662119285595219E-2</v>
      </c>
      <c r="BP35" s="83">
        <f>BL35/BO35</f>
        <v>148.90404526896066</v>
      </c>
      <c r="BQ35" s="84">
        <f t="shared" ref="BQ35:BQ38" si="25">BP35*2+1</f>
        <v>298.80809053792132</v>
      </c>
      <c r="BR35" s="1">
        <f t="shared" si="23"/>
        <v>-2.6280760955952592E-3</v>
      </c>
    </row>
    <row r="36" spans="1:70" x14ac:dyDescent="0.2">
      <c r="A36" t="s">
        <v>23</v>
      </c>
      <c r="B36" s="1" t="s">
        <v>5</v>
      </c>
      <c r="C36" s="20">
        <v>242000</v>
      </c>
      <c r="BF36" s="4" t="str">
        <f t="shared" si="20"/>
        <v>Lean 2LR</v>
      </c>
      <c r="BG36" s="4">
        <f t="shared" si="16"/>
        <v>0.10775867905763066</v>
      </c>
      <c r="BH36" s="4">
        <f t="shared" si="16"/>
        <v>-8.1482158243206537E-2</v>
      </c>
      <c r="BI36" s="4">
        <f t="shared" si="16"/>
        <v>2.1205549766645515E-2</v>
      </c>
      <c r="BJ36" s="4">
        <f t="shared" si="16"/>
        <v>-1.3941385035306213E-3</v>
      </c>
      <c r="BK36" s="1">
        <f t="shared" si="21"/>
        <v>2.8344578570316456E-3</v>
      </c>
      <c r="BL36" s="81">
        <f t="shared" si="24"/>
        <v>-1.3224818951897963</v>
      </c>
      <c r="BM36" s="81">
        <f>'water enrichment'!X85</f>
        <v>3.871546470868493</v>
      </c>
      <c r="BN36" s="82">
        <f t="shared" si="17"/>
        <v>3.8715464708684928E-2</v>
      </c>
      <c r="BO36" s="83">
        <f t="shared" si="18"/>
        <v>4.0274719177659811E-2</v>
      </c>
      <c r="BP36" s="83">
        <f t="shared" si="22"/>
        <v>-32.836526788829119</v>
      </c>
      <c r="BQ36" s="84">
        <f t="shared" si="25"/>
        <v>-64.673053577658237</v>
      </c>
      <c r="BR36" s="1">
        <f t="shared" si="23"/>
        <v>8.1347276666358991E-5</v>
      </c>
    </row>
    <row r="37" spans="1:70" x14ac:dyDescent="0.2">
      <c r="A37" t="s">
        <v>23</v>
      </c>
      <c r="B37" s="1" t="s">
        <v>6</v>
      </c>
      <c r="C37" s="20">
        <v>345000</v>
      </c>
      <c r="BF37" s="4" t="str">
        <f t="shared" si="20"/>
        <v>Lean 2RR</v>
      </c>
      <c r="BG37" s="4">
        <f t="shared" si="16"/>
        <v>0.24027363857600678</v>
      </c>
      <c r="BH37" s="4">
        <f t="shared" si="16"/>
        <v>4.1791567673995691E-3</v>
      </c>
      <c r="BI37" s="4">
        <f t="shared" si="16"/>
        <v>2.7714365159029152E-2</v>
      </c>
      <c r="BJ37" s="4">
        <f t="shared" si="16"/>
        <v>-3.4315429146720721E-3</v>
      </c>
      <c r="BK37" s="1">
        <f t="shared" si="21"/>
        <v>0.31804887592920505</v>
      </c>
      <c r="BL37" s="81">
        <f t="shared" si="24"/>
        <v>57.493329862692427</v>
      </c>
      <c r="BM37" s="81">
        <f>'water enrichment'!X88</f>
        <v>3.5046293449372667</v>
      </c>
      <c r="BN37" s="82">
        <f t="shared" si="17"/>
        <v>3.504629344937267E-2</v>
      </c>
      <c r="BO37" s="83">
        <f t="shared" si="18"/>
        <v>3.631914485789265E-2</v>
      </c>
      <c r="BP37" s="83">
        <f t="shared" si="22"/>
        <v>1583.0034018600616</v>
      </c>
      <c r="BQ37" s="84">
        <f t="shared" si="25"/>
        <v>3167.0068037201231</v>
      </c>
      <c r="BR37" s="1">
        <f>BK37/(BM37*$BQ$39)</f>
        <v>1.0083452631926318E-2</v>
      </c>
    </row>
    <row r="38" spans="1:70" x14ac:dyDescent="0.2">
      <c r="A38" t="s">
        <v>23</v>
      </c>
      <c r="B38" s="1" t="s">
        <v>7</v>
      </c>
      <c r="C38" s="20">
        <v>121000</v>
      </c>
      <c r="BF38" s="4" t="str">
        <f t="shared" si="20"/>
        <v>Lean 2LL</v>
      </c>
      <c r="BG38" s="4">
        <f t="shared" si="16"/>
        <v>-0.16319550423313917</v>
      </c>
      <c r="BH38" s="4">
        <f t="shared" si="16"/>
        <v>2.1745832597654738E-2</v>
      </c>
      <c r="BI38" s="4">
        <f t="shared" si="16"/>
        <v>4.0836645581820829E-3</v>
      </c>
      <c r="BJ38" s="4">
        <f t="shared" si="16"/>
        <v>-7.4133267882011311E-4</v>
      </c>
      <c r="BK38" s="1">
        <f t="shared" si="21"/>
        <v>-0.11041817607856388</v>
      </c>
      <c r="BL38" s="81">
        <f t="shared" si="24"/>
        <v>-7.5046795058442415</v>
      </c>
      <c r="BM38" s="81">
        <f>'water enrichment'!X84</f>
        <v>3.7484489062518604</v>
      </c>
      <c r="BN38" s="82">
        <f t="shared" si="17"/>
        <v>3.7484489062518604E-2</v>
      </c>
      <c r="BO38" s="83">
        <f t="shared" si="18"/>
        <v>3.8944296103871665E-2</v>
      </c>
      <c r="BP38" s="83">
        <f t="shared" si="22"/>
        <v>-192.70291818416408</v>
      </c>
      <c r="BQ38" s="84">
        <f t="shared" si="25"/>
        <v>-384.40583636832815</v>
      </c>
      <c r="BR38" s="1">
        <f t="shared" si="23"/>
        <v>-3.2730034576406207E-3</v>
      </c>
    </row>
    <row r="39" spans="1:70" x14ac:dyDescent="0.2">
      <c r="A39" t="s">
        <v>23</v>
      </c>
      <c r="B39" s="1" t="s">
        <v>8</v>
      </c>
      <c r="C39" s="20">
        <v>28700</v>
      </c>
      <c r="BF39" s="4"/>
      <c r="BG39" s="4"/>
      <c r="BH39" s="4"/>
      <c r="BI39" s="4"/>
      <c r="BJ39" s="4"/>
      <c r="BL39" s="81"/>
      <c r="BN39" s="82"/>
      <c r="BO39" s="83"/>
      <c r="BP39" s="86" t="s">
        <v>132</v>
      </c>
      <c r="BQ39" s="87">
        <v>9</v>
      </c>
      <c r="BR39" s="85">
        <f>AVERAGE(BR33:BR38)</f>
        <v>1.8056724606530482E-3</v>
      </c>
    </row>
    <row r="40" spans="1:70" x14ac:dyDescent="0.2">
      <c r="A40" t="s">
        <v>23</v>
      </c>
      <c r="B40" s="1" t="s">
        <v>9</v>
      </c>
      <c r="C40" s="20">
        <v>130000</v>
      </c>
      <c r="BF40" s="4" t="str">
        <f t="shared" si="20"/>
        <v>Obese 3L</v>
      </c>
      <c r="BG40" s="4">
        <f t="shared" si="16"/>
        <v>4.1338667522714388E-2</v>
      </c>
      <c r="BH40" s="4">
        <f t="shared" si="16"/>
        <v>-6.5652916054893722E-3</v>
      </c>
      <c r="BI40" s="4">
        <f t="shared" si="16"/>
        <v>9.3608479371258962E-3</v>
      </c>
      <c r="BJ40" s="4">
        <f t="shared" si="16"/>
        <v>-1.0322937801522925E-3</v>
      </c>
      <c r="BK40" s="1">
        <f t="shared" si="21"/>
        <v>5.2161453002504167E-2</v>
      </c>
      <c r="BL40" s="81">
        <f t="shared" si="24"/>
        <v>-6.2965470548406861</v>
      </c>
      <c r="BM40" s="81">
        <f>'water enrichment'!X89</f>
        <v>6.0579194122372826</v>
      </c>
      <c r="BN40" s="82">
        <f t="shared" ref="BN40:BN45" si="26">BM40/100</f>
        <v>6.0579194122372823E-2</v>
      </c>
      <c r="BO40" s="83"/>
      <c r="BP40" s="83"/>
      <c r="BQ40" s="84"/>
      <c r="BR40" s="1">
        <f>BK40/(BM40*$BQ$39)</f>
        <v>9.5671741498749873E-4</v>
      </c>
    </row>
    <row r="41" spans="1:70" x14ac:dyDescent="0.2">
      <c r="A41" t="s">
        <v>23</v>
      </c>
      <c r="B41" s="1" t="s">
        <v>10</v>
      </c>
      <c r="C41" s="20">
        <v>48300</v>
      </c>
      <c r="BF41" s="4" t="str">
        <f t="shared" si="20"/>
        <v>Obese 3R</v>
      </c>
      <c r="BG41" s="4">
        <f t="shared" si="16"/>
        <v>-0.12255435999293481</v>
      </c>
      <c r="BH41" s="4">
        <f t="shared" si="16"/>
        <v>4.3556134525157143E-2</v>
      </c>
      <c r="BI41" s="4">
        <f t="shared" si="16"/>
        <v>3.9510158244141528E-3</v>
      </c>
      <c r="BJ41" s="4">
        <f t="shared" si="16"/>
        <v>-1.0496821472024262E-3</v>
      </c>
      <c r="BK41" s="1">
        <f t="shared" si="21"/>
        <v>-2.7787772058187766E-2</v>
      </c>
      <c r="BL41" s="81">
        <f t="shared" si="24"/>
        <v>-2.8137106593366288</v>
      </c>
      <c r="BM41" s="81">
        <f>'water enrichment'!X93</f>
        <v>5.9821838828515679</v>
      </c>
      <c r="BN41" s="82">
        <f t="shared" si="26"/>
        <v>5.9821838828515682E-2</v>
      </c>
      <c r="BO41" s="83"/>
      <c r="BP41" s="83"/>
      <c r="BQ41" s="84"/>
      <c r="BR41" s="1">
        <f>BK41/(BM41*$BQ$39)</f>
        <v>-5.1612091656663955E-4</v>
      </c>
    </row>
    <row r="42" spans="1:70" x14ac:dyDescent="0.2">
      <c r="A42" t="s">
        <v>23</v>
      </c>
      <c r="B42" s="1" t="s">
        <v>11</v>
      </c>
      <c r="C42" s="20">
        <v>15700</v>
      </c>
      <c r="BF42" s="4" t="str">
        <f t="shared" si="20"/>
        <v>Obese 3N</v>
      </c>
      <c r="BG42" s="4">
        <f t="shared" si="16"/>
        <v>6.2733990945420259E-2</v>
      </c>
      <c r="BH42" s="4">
        <f t="shared" si="16"/>
        <v>-0.10812699622167443</v>
      </c>
      <c r="BI42" s="4">
        <f t="shared" si="16"/>
        <v>3.1738662480345646E-2</v>
      </c>
      <c r="BJ42" s="4">
        <f t="shared" si="16"/>
        <v>-2.2512216186777526E-3</v>
      </c>
      <c r="BK42" s="1">
        <f t="shared" si="21"/>
        <v>-6.7308900531602683E-2</v>
      </c>
      <c r="BL42" s="81">
        <f t="shared" si="24"/>
        <v>-0.58018804866092277</v>
      </c>
      <c r="BM42" s="81">
        <f>'water enrichment'!X92</f>
        <v>5.6609435743089307</v>
      </c>
      <c r="BN42" s="82">
        <f t="shared" si="26"/>
        <v>5.6609435743089305E-2</v>
      </c>
      <c r="BO42" s="83"/>
      <c r="BP42" s="83"/>
      <c r="BQ42" s="84"/>
      <c r="BR42" s="1">
        <f t="shared" si="23"/>
        <v>-1.3211166349854696E-3</v>
      </c>
    </row>
    <row r="43" spans="1:70" x14ac:dyDescent="0.2">
      <c r="A43" t="s">
        <v>23</v>
      </c>
      <c r="B43" s="1" t="s">
        <v>12</v>
      </c>
      <c r="C43" s="20">
        <v>1460</v>
      </c>
      <c r="BF43" s="4" t="str">
        <f t="shared" si="20"/>
        <v>Obese 4LR</v>
      </c>
      <c r="BG43" s="4">
        <f t="shared" si="16"/>
        <v>-6.3601107366860934E-2</v>
      </c>
      <c r="BH43" s="4">
        <f t="shared" si="16"/>
        <v>-7.3097685332607687E-2</v>
      </c>
      <c r="BI43" s="4">
        <f t="shared" si="16"/>
        <v>4.2304741832493317E-2</v>
      </c>
      <c r="BJ43" s="4">
        <f t="shared" si="16"/>
        <v>-3.9641588204077406E-3</v>
      </c>
      <c r="BK43" s="1">
        <f t="shared" si="21"/>
        <v>-9.8738887816227319E-2</v>
      </c>
      <c r="BL43" s="81">
        <f t="shared" si="24"/>
        <v>0.8700837390057482</v>
      </c>
      <c r="BM43" s="81">
        <f>'water enrichment'!X91</f>
        <v>5.8153845285105774</v>
      </c>
      <c r="BN43" s="82">
        <f t="shared" si="26"/>
        <v>5.8153845285105775E-2</v>
      </c>
      <c r="BO43" s="83"/>
      <c r="BP43" s="83"/>
      <c r="BQ43" s="84"/>
      <c r="BR43" s="1">
        <f t="shared" si="23"/>
        <v>-1.8865455038011446E-3</v>
      </c>
    </row>
    <row r="44" spans="1:70" x14ac:dyDescent="0.2">
      <c r="A44" t="s">
        <v>23</v>
      </c>
      <c r="B44" s="1" t="s">
        <v>13</v>
      </c>
      <c r="C44" s="20">
        <v>30800</v>
      </c>
      <c r="BF44" s="4" t="str">
        <f t="shared" si="20"/>
        <v>Obese 4RR</v>
      </c>
      <c r="BG44" s="4">
        <f t="shared" si="16"/>
        <v>-0.17469005827518286</v>
      </c>
      <c r="BH44" s="4">
        <f t="shared" si="16"/>
        <v>2.8965303623298126E-2</v>
      </c>
      <c r="BI44" s="4">
        <f t="shared" si="16"/>
        <v>-2.0778720819910106E-2</v>
      </c>
      <c r="BJ44" s="4">
        <f t="shared" si="16"/>
        <v>2.1136704681973908E-3</v>
      </c>
      <c r="BK44" s="1">
        <f t="shared" si="21"/>
        <v>-0.17064093161552737</v>
      </c>
      <c r="BL44" s="81">
        <f t="shared" si="24"/>
        <v>-6.0310107757569513</v>
      </c>
      <c r="BM44" s="81">
        <f>'water enrichment'!X94</f>
        <v>6.8332002975012358</v>
      </c>
      <c r="BN44" s="82">
        <f t="shared" si="26"/>
        <v>6.8332002975012351E-2</v>
      </c>
      <c r="BO44" s="83"/>
      <c r="BP44" s="83"/>
      <c r="BQ44" s="84"/>
      <c r="BR44" s="1">
        <f t="shared" si="23"/>
        <v>-2.7747033143122857E-3</v>
      </c>
    </row>
    <row r="45" spans="1:70" x14ac:dyDescent="0.2">
      <c r="A45" t="s">
        <v>23</v>
      </c>
      <c r="B45" s="1" t="s">
        <v>14</v>
      </c>
      <c r="C45" s="20">
        <v>11400</v>
      </c>
      <c r="BF45" s="4" t="str">
        <f t="shared" si="20"/>
        <v>Obese 4LL</v>
      </c>
      <c r="BG45" s="4">
        <f t="shared" si="16"/>
        <v>-0.29956089929627927</v>
      </c>
      <c r="BH45" s="4">
        <f t="shared" si="16"/>
        <v>-8.9628864827225055E-2</v>
      </c>
      <c r="BI45" s="4">
        <f t="shared" si="16"/>
        <v>-6.3190502007624228E-3</v>
      </c>
      <c r="BJ45" s="4">
        <f t="shared" si="16"/>
        <v>2.126347463795314E-3</v>
      </c>
      <c r="BK45" s="1">
        <f t="shared" si="21"/>
        <v>-0.48927038969783537</v>
      </c>
      <c r="BL45" s="81">
        <f t="shared" si="24"/>
        <v>3.3422368996163687</v>
      </c>
      <c r="BM45" s="81">
        <f>'water enrichment'!X90</f>
        <v>5.9910372380250179</v>
      </c>
      <c r="BN45" s="82">
        <f t="shared" si="26"/>
        <v>5.9910372380250182E-2</v>
      </c>
      <c r="BO45" s="83"/>
      <c r="BP45" s="83"/>
      <c r="BQ45" s="84"/>
      <c r="BR45" s="1">
        <f t="shared" si="23"/>
        <v>-9.0741176315929633E-3</v>
      </c>
    </row>
    <row r="46" spans="1:70" x14ac:dyDescent="0.2">
      <c r="A46" t="s">
        <v>23</v>
      </c>
      <c r="B46" s="1" t="s">
        <v>15</v>
      </c>
      <c r="C46" s="20">
        <v>3280</v>
      </c>
      <c r="BG46" s="4"/>
      <c r="BH46" s="4"/>
      <c r="BI46" s="4"/>
      <c r="BJ46" s="4"/>
      <c r="BM46" s="81"/>
      <c r="BR46" s="85">
        <f>AVERAGE(BR40:BR45)</f>
        <v>-2.4359810977118341E-3</v>
      </c>
    </row>
    <row r="47" spans="1:70" x14ac:dyDescent="0.2">
      <c r="A47" t="s">
        <v>23</v>
      </c>
      <c r="B47" s="1" t="s">
        <v>16</v>
      </c>
      <c r="C47" s="20">
        <v>414</v>
      </c>
      <c r="BH47"/>
    </row>
    <row r="48" spans="1:70" x14ac:dyDescent="0.2">
      <c r="A48" t="s">
        <v>23</v>
      </c>
      <c r="B48" s="1" t="s">
        <v>17</v>
      </c>
      <c r="C48" s="20">
        <v>0</v>
      </c>
      <c r="BH48"/>
    </row>
    <row r="49" spans="1:64" x14ac:dyDescent="0.2">
      <c r="A49" t="s">
        <v>24</v>
      </c>
      <c r="B49" s="1" t="s">
        <v>3</v>
      </c>
      <c r="C49" s="20">
        <v>1910000</v>
      </c>
      <c r="D49" s="4">
        <f>C49/$C49*100</f>
        <v>100</v>
      </c>
      <c r="E49" s="4">
        <f>C51/$C49*100</f>
        <v>11.727748691099476</v>
      </c>
      <c r="F49" s="4">
        <f>C54/$C49*100</f>
        <v>1.3821989528795811</v>
      </c>
      <c r="G49" s="4">
        <f>C58/$C49*100</f>
        <v>6.9109947643979056E-2</v>
      </c>
      <c r="H49" s="4">
        <f>C63/$C49*100</f>
        <v>0</v>
      </c>
      <c r="T49" s="1" cm="1">
        <f t="array" ref="T49:X49">MMULT(D49:H49,Q9_red_T)</f>
        <v>1</v>
      </c>
      <c r="U49" s="1">
        <v>-1.5397173900805194E-3</v>
      </c>
      <c r="V49" s="1">
        <v>-2.4237738345806413E-4</v>
      </c>
      <c r="W49" s="1">
        <v>4.1280265524697634E-4</v>
      </c>
      <c r="X49" s="1">
        <v>-4.5088214572695616E-5</v>
      </c>
      <c r="AI49" t="s">
        <v>24</v>
      </c>
      <c r="AJ49" s="6">
        <f t="shared" ref="AJ49:AN49" si="27">T49/SUM($T49:$AH49)*100</f>
        <v>100.14163836380257</v>
      </c>
      <c r="AK49" s="12">
        <f t="shared" si="27"/>
        <v>-0.15418982205990131</v>
      </c>
      <c r="AL49" s="6">
        <f t="shared" si="27"/>
        <v>-2.4272068281822164E-2</v>
      </c>
      <c r="AM49" s="12">
        <f t="shared" si="27"/>
        <v>4.1338734217360174E-2</v>
      </c>
      <c r="AN49" s="6">
        <f t="shared" si="27"/>
        <v>-4.5152076782084176E-3</v>
      </c>
      <c r="AO49" s="12"/>
      <c r="AP49" s="12"/>
      <c r="AQ49" s="6"/>
      <c r="AR49" s="6"/>
      <c r="AS49" s="6"/>
      <c r="AT49" s="12"/>
      <c r="AU49" s="6"/>
      <c r="AV49" s="17"/>
      <c r="AW49" s="6"/>
      <c r="AX49" s="6"/>
      <c r="AY49" s="57"/>
      <c r="AZ49" s="57"/>
      <c r="BA49" s="57"/>
      <c r="BB49" s="57"/>
      <c r="BC49" s="57"/>
      <c r="BD49" s="6"/>
      <c r="BH49"/>
    </row>
    <row r="50" spans="1:64" x14ac:dyDescent="0.2">
      <c r="A50" t="s">
        <v>24</v>
      </c>
      <c r="B50" s="1" t="s">
        <v>4</v>
      </c>
      <c r="C50" s="20">
        <v>1000000</v>
      </c>
      <c r="BF50" s="1" t="s">
        <v>125</v>
      </c>
      <c r="BH50"/>
    </row>
    <row r="51" spans="1:64" x14ac:dyDescent="0.2">
      <c r="A51" t="s">
        <v>24</v>
      </c>
      <c r="B51" s="1" t="s">
        <v>5</v>
      </c>
      <c r="C51" s="20">
        <v>224000</v>
      </c>
      <c r="BF51" s="1" t="s">
        <v>91</v>
      </c>
      <c r="BG51" s="4">
        <f>BG3</f>
        <v>0</v>
      </c>
      <c r="BH51"/>
      <c r="BI51" s="4">
        <f>BI3</f>
        <v>0</v>
      </c>
      <c r="BJ51" s="4">
        <f>BJ3</f>
        <v>0</v>
      </c>
      <c r="BK51" s="4">
        <f>BK3</f>
        <v>0</v>
      </c>
      <c r="BL51" s="4">
        <f>BL3</f>
        <v>0</v>
      </c>
    </row>
    <row r="52" spans="1:64" x14ac:dyDescent="0.2">
      <c r="A52" t="s">
        <v>24</v>
      </c>
      <c r="B52" s="1" t="s">
        <v>6</v>
      </c>
      <c r="C52" s="20">
        <v>319000</v>
      </c>
      <c r="BF52" s="1" t="s">
        <v>88</v>
      </c>
      <c r="BG52" s="4">
        <f>AY34</f>
        <v>0</v>
      </c>
      <c r="BH52"/>
      <c r="BI52" s="4">
        <f>AZ34</f>
        <v>0</v>
      </c>
      <c r="BJ52" s="4">
        <f>BA34</f>
        <v>0</v>
      </c>
      <c r="BK52" s="4">
        <f>BB34</f>
        <v>0</v>
      </c>
      <c r="BL52" s="4">
        <f>BC34</f>
        <v>0</v>
      </c>
    </row>
    <row r="53" spans="1:64" x14ac:dyDescent="0.2">
      <c r="A53" t="s">
        <v>24</v>
      </c>
      <c r="B53" s="1" t="s">
        <v>7</v>
      </c>
      <c r="C53" s="20">
        <v>115000</v>
      </c>
      <c r="BF53" s="1" t="s">
        <v>88</v>
      </c>
      <c r="BG53" s="4">
        <f>AY49</f>
        <v>0</v>
      </c>
      <c r="BH53"/>
      <c r="BI53" s="4">
        <f>AZ49</f>
        <v>0</v>
      </c>
      <c r="BJ53" s="4">
        <f>BA49</f>
        <v>0</v>
      </c>
      <c r="BK53" s="4">
        <f>BB49</f>
        <v>0</v>
      </c>
      <c r="BL53" s="4">
        <f>BC49</f>
        <v>0</v>
      </c>
    </row>
    <row r="54" spans="1:64" x14ac:dyDescent="0.2">
      <c r="A54" t="s">
        <v>24</v>
      </c>
      <c r="B54" s="1" t="s">
        <v>8</v>
      </c>
      <c r="C54" s="20">
        <v>26400</v>
      </c>
      <c r="BF54" s="1" t="s">
        <v>88</v>
      </c>
      <c r="BG54" s="4">
        <f>AY64</f>
        <v>0</v>
      </c>
      <c r="BH54"/>
      <c r="BI54" s="4">
        <f>AZ64</f>
        <v>0</v>
      </c>
      <c r="BJ54" s="4">
        <f>BA64</f>
        <v>0</v>
      </c>
      <c r="BK54" s="4">
        <f>BB64</f>
        <v>0</v>
      </c>
      <c r="BL54" s="4">
        <f>BC64</f>
        <v>0</v>
      </c>
    </row>
    <row r="55" spans="1:64" x14ac:dyDescent="0.2">
      <c r="A55" t="s">
        <v>24</v>
      </c>
      <c r="B55" s="1" t="s">
        <v>9</v>
      </c>
      <c r="C55" s="20">
        <v>128000</v>
      </c>
      <c r="BF55" s="1" t="s">
        <v>88</v>
      </c>
      <c r="BG55" s="4">
        <f>AY79</f>
        <v>0</v>
      </c>
      <c r="BH55"/>
      <c r="BI55" s="4">
        <f>AZ79</f>
        <v>0</v>
      </c>
      <c r="BJ55" s="4">
        <f>BA79</f>
        <v>0</v>
      </c>
      <c r="BK55" s="4">
        <f>BB79</f>
        <v>0</v>
      </c>
      <c r="BL55" s="4">
        <f>BC79</f>
        <v>0</v>
      </c>
    </row>
    <row r="56" spans="1:64" x14ac:dyDescent="0.2">
      <c r="A56" t="s">
        <v>24</v>
      </c>
      <c r="B56" s="1" t="s">
        <v>10</v>
      </c>
      <c r="C56" s="20">
        <v>44300</v>
      </c>
      <c r="BF56" s="1" t="s">
        <v>88</v>
      </c>
      <c r="BG56" s="4">
        <f>AY94</f>
        <v>0</v>
      </c>
      <c r="BH56"/>
      <c r="BI56" s="4">
        <f>AZ94</f>
        <v>0</v>
      </c>
      <c r="BJ56" s="4">
        <f>BA94</f>
        <v>0</v>
      </c>
      <c r="BK56" s="4">
        <f>BB94</f>
        <v>0</v>
      </c>
      <c r="BL56" s="4">
        <f>BC94</f>
        <v>0</v>
      </c>
    </row>
    <row r="57" spans="1:64" x14ac:dyDescent="0.2">
      <c r="A57" t="s">
        <v>24</v>
      </c>
      <c r="B57" s="1" t="s">
        <v>11</v>
      </c>
      <c r="C57" s="20">
        <v>15300</v>
      </c>
      <c r="BF57" s="1" t="s">
        <v>88</v>
      </c>
      <c r="BG57" s="4">
        <f>AY109</f>
        <v>0</v>
      </c>
      <c r="BH57"/>
      <c r="BI57" s="4">
        <f>AZ109</f>
        <v>0</v>
      </c>
      <c r="BJ57" s="4">
        <f>BA109</f>
        <v>0</v>
      </c>
      <c r="BK57" s="4">
        <f>BB109</f>
        <v>0</v>
      </c>
      <c r="BL57" s="4">
        <f>BC109</f>
        <v>0</v>
      </c>
    </row>
    <row r="58" spans="1:64" x14ac:dyDescent="0.2">
      <c r="A58" t="s">
        <v>24</v>
      </c>
      <c r="B58" s="1" t="s">
        <v>12</v>
      </c>
      <c r="C58" s="20">
        <v>1320</v>
      </c>
      <c r="BG58" s="4">
        <f>BG3</f>
        <v>0</v>
      </c>
      <c r="BH58"/>
      <c r="BI58" s="4">
        <f>BI3</f>
        <v>0</v>
      </c>
      <c r="BJ58" s="4">
        <f>BJ3</f>
        <v>0</v>
      </c>
      <c r="BK58" s="4">
        <f>BK3</f>
        <v>0</v>
      </c>
      <c r="BL58" s="4">
        <f>BL3</f>
        <v>0</v>
      </c>
    </row>
    <row r="59" spans="1:64" x14ac:dyDescent="0.2">
      <c r="A59" t="s">
        <v>24</v>
      </c>
      <c r="B59" s="1" t="s">
        <v>13</v>
      </c>
      <c r="C59" s="20">
        <v>36300</v>
      </c>
      <c r="BF59" s="1" t="s">
        <v>89</v>
      </c>
      <c r="BG59" s="4">
        <f>AY124</f>
        <v>0</v>
      </c>
      <c r="BH59"/>
      <c r="BI59" s="4">
        <f>AZ124</f>
        <v>0</v>
      </c>
      <c r="BJ59" s="4">
        <f>BA124</f>
        <v>0</v>
      </c>
      <c r="BK59" s="4">
        <f>BB124</f>
        <v>0</v>
      </c>
      <c r="BL59" s="4">
        <f>BC124</f>
        <v>0</v>
      </c>
    </row>
    <row r="60" spans="1:64" x14ac:dyDescent="0.2">
      <c r="A60" t="s">
        <v>24</v>
      </c>
      <c r="B60" s="1" t="s">
        <v>14</v>
      </c>
      <c r="C60" s="20">
        <v>12800</v>
      </c>
      <c r="BF60" s="1" t="s">
        <v>89</v>
      </c>
      <c r="BG60" s="4">
        <f>AY139</f>
        <v>0</v>
      </c>
      <c r="BH60"/>
      <c r="BI60" s="4">
        <f>AZ139</f>
        <v>0</v>
      </c>
      <c r="BJ60" s="4">
        <f>BA139</f>
        <v>0</v>
      </c>
      <c r="BK60" s="4">
        <f>BB139</f>
        <v>0</v>
      </c>
      <c r="BL60" s="4">
        <f>BC139</f>
        <v>0</v>
      </c>
    </row>
    <row r="61" spans="1:64" x14ac:dyDescent="0.2">
      <c r="A61" t="s">
        <v>24</v>
      </c>
      <c r="B61" s="1" t="s">
        <v>15</v>
      </c>
      <c r="C61" s="20">
        <v>2610</v>
      </c>
      <c r="BF61" s="1" t="s">
        <v>89</v>
      </c>
      <c r="BG61" s="4">
        <f>AY154</f>
        <v>0</v>
      </c>
      <c r="BH61"/>
      <c r="BI61" s="4">
        <f>AZ154</f>
        <v>0</v>
      </c>
      <c r="BJ61" s="4">
        <f>BA154</f>
        <v>0</v>
      </c>
      <c r="BK61" s="4">
        <f>BB154</f>
        <v>0</v>
      </c>
      <c r="BL61" s="4">
        <f>BC154</f>
        <v>0</v>
      </c>
    </row>
    <row r="62" spans="1:64" x14ac:dyDescent="0.2">
      <c r="A62" t="s">
        <v>24</v>
      </c>
      <c r="B62" s="1" t="s">
        <v>16</v>
      </c>
      <c r="C62" s="20">
        <v>533</v>
      </c>
      <c r="BF62" s="1" t="s">
        <v>89</v>
      </c>
      <c r="BG62" s="4">
        <f>AY169</f>
        <v>0</v>
      </c>
      <c r="BH62"/>
      <c r="BI62" s="4">
        <f>AZ169</f>
        <v>0</v>
      </c>
      <c r="BJ62" s="4">
        <f>BA169</f>
        <v>0</v>
      </c>
      <c r="BK62" s="4">
        <f>BB169</f>
        <v>0</v>
      </c>
      <c r="BL62" s="4">
        <f>BC169</f>
        <v>0</v>
      </c>
    </row>
    <row r="63" spans="1:64" x14ac:dyDescent="0.2">
      <c r="A63" t="s">
        <v>24</v>
      </c>
      <c r="B63" s="1" t="s">
        <v>17</v>
      </c>
      <c r="C63" s="20">
        <v>0</v>
      </c>
      <c r="BF63" s="1" t="s">
        <v>89</v>
      </c>
      <c r="BG63" s="4">
        <f>AY184</f>
        <v>0</v>
      </c>
      <c r="BH63"/>
      <c r="BI63" s="4">
        <f>AZ184</f>
        <v>0</v>
      </c>
      <c r="BJ63" s="4">
        <f>BA184</f>
        <v>0</v>
      </c>
      <c r="BK63" s="4">
        <f>BB184</f>
        <v>0</v>
      </c>
      <c r="BL63" s="4">
        <f>BC184</f>
        <v>0</v>
      </c>
    </row>
    <row r="64" spans="1:64" x14ac:dyDescent="0.2">
      <c r="A64" t="s">
        <v>25</v>
      </c>
      <c r="B64" s="1" t="s">
        <v>3</v>
      </c>
      <c r="C64" s="20">
        <v>1910000</v>
      </c>
      <c r="D64" s="4">
        <f>C64/$C64*100</f>
        <v>100</v>
      </c>
      <c r="E64" s="4">
        <f>C66/$C64*100</f>
        <v>11.989528795811518</v>
      </c>
      <c r="F64" s="4">
        <f>C69/$C64*100</f>
        <v>1.3560209424083769</v>
      </c>
      <c r="G64" s="4">
        <f>C73/$C64*100</f>
        <v>4.5968586387434555E-2</v>
      </c>
      <c r="H64" s="4">
        <f>C78/$C64*100</f>
        <v>0</v>
      </c>
      <c r="T64" s="1" cm="1">
        <f t="array" ref="T64:X64">MMULT(D64:H64,Q9_red_T)</f>
        <v>1</v>
      </c>
      <c r="U64" s="1">
        <v>1.0780836570399022E-3</v>
      </c>
      <c r="V64" s="1">
        <v>-8.1519729000538096E-4</v>
      </c>
      <c r="W64" s="1">
        <v>2.1215327472361004E-4</v>
      </c>
      <c r="X64" s="1">
        <v>-1.3947813294023463E-5</v>
      </c>
      <c r="AI64" t="s">
        <v>25</v>
      </c>
      <c r="AJ64" s="6">
        <f t="shared" ref="AJ64:AN64" si="28">T64/SUM($T64:$AH64)*100</f>
        <v>99.953912067922474</v>
      </c>
      <c r="AK64" s="12">
        <f t="shared" si="28"/>
        <v>0.10775867905763066</v>
      </c>
      <c r="AL64" s="6">
        <f t="shared" si="28"/>
        <v>-8.1482158243206537E-2</v>
      </c>
      <c r="AM64" s="12">
        <f t="shared" si="28"/>
        <v>2.1205549766645515E-2</v>
      </c>
      <c r="AN64" s="6">
        <f t="shared" si="28"/>
        <v>-1.3941385035306213E-3</v>
      </c>
      <c r="AO64" s="12"/>
      <c r="AP64" s="12"/>
      <c r="AQ64" s="6"/>
      <c r="AR64" s="6"/>
      <c r="AS64" s="6"/>
      <c r="AT64" s="12"/>
      <c r="AU64" s="6"/>
      <c r="AV64" s="17"/>
      <c r="AW64" s="6"/>
      <c r="AX64" s="6"/>
      <c r="AY64" s="57"/>
      <c r="AZ64" s="57"/>
      <c r="BA64" s="57"/>
      <c r="BB64" s="57"/>
      <c r="BC64" s="57"/>
      <c r="BD64" s="6"/>
      <c r="BF64" s="1" t="s">
        <v>89</v>
      </c>
      <c r="BG64" s="4">
        <f>AY199</f>
        <v>0</v>
      </c>
      <c r="BH64"/>
      <c r="BI64" s="4">
        <f>AZ199</f>
        <v>0</v>
      </c>
      <c r="BJ64" s="4">
        <f>BA199</f>
        <v>0</v>
      </c>
      <c r="BK64" s="4">
        <f>BB199</f>
        <v>0</v>
      </c>
      <c r="BL64" s="4">
        <f>BC199</f>
        <v>0</v>
      </c>
    </row>
    <row r="65" spans="1:64" x14ac:dyDescent="0.2">
      <c r="A65" t="s">
        <v>25</v>
      </c>
      <c r="B65" s="1" t="s">
        <v>4</v>
      </c>
      <c r="C65" s="20">
        <v>1010000</v>
      </c>
      <c r="BH65"/>
    </row>
    <row r="66" spans="1:64" x14ac:dyDescent="0.2">
      <c r="A66" t="s">
        <v>25</v>
      </c>
      <c r="B66" s="1" t="s">
        <v>5</v>
      </c>
      <c r="C66" s="20">
        <v>229000</v>
      </c>
      <c r="BH66"/>
    </row>
    <row r="67" spans="1:64" x14ac:dyDescent="0.2">
      <c r="A67" t="s">
        <v>25</v>
      </c>
      <c r="B67" s="1" t="s">
        <v>6</v>
      </c>
      <c r="C67" s="20">
        <v>307000</v>
      </c>
      <c r="BG67" s="1" t="e">
        <f>TTEST(BG52:BG57,BG59:BG64,2,2)</f>
        <v>#DIV/0!</v>
      </c>
      <c r="BH67"/>
      <c r="BI67" s="1" t="e">
        <f t="shared" ref="BI67:BL67" si="29">TTEST(BI52:BI57,BI59:BI64,2,2)</f>
        <v>#DIV/0!</v>
      </c>
      <c r="BJ67" s="1" t="e">
        <f t="shared" si="29"/>
        <v>#DIV/0!</v>
      </c>
      <c r="BK67" s="1" t="e">
        <f t="shared" si="29"/>
        <v>#DIV/0!</v>
      </c>
      <c r="BL67" s="1" t="e">
        <f t="shared" si="29"/>
        <v>#DIV/0!</v>
      </c>
    </row>
    <row r="68" spans="1:64" x14ac:dyDescent="0.2">
      <c r="A68" t="s">
        <v>25</v>
      </c>
      <c r="B68" s="1" t="s">
        <v>7</v>
      </c>
      <c r="C68" s="20">
        <v>113000</v>
      </c>
      <c r="BH68"/>
    </row>
    <row r="69" spans="1:64" x14ac:dyDescent="0.2">
      <c r="A69" t="s">
        <v>25</v>
      </c>
      <c r="B69" s="1" t="s">
        <v>8</v>
      </c>
      <c r="C69" s="20">
        <v>25900</v>
      </c>
    </row>
    <row r="70" spans="1:64" x14ac:dyDescent="0.2">
      <c r="A70" t="s">
        <v>25</v>
      </c>
      <c r="B70" s="1" t="s">
        <v>9</v>
      </c>
      <c r="C70" s="20">
        <v>112000</v>
      </c>
    </row>
    <row r="71" spans="1:64" x14ac:dyDescent="0.2">
      <c r="A71" t="s">
        <v>25</v>
      </c>
      <c r="B71" s="1" t="s">
        <v>10</v>
      </c>
      <c r="C71" s="20">
        <v>42000</v>
      </c>
    </row>
    <row r="72" spans="1:64" x14ac:dyDescent="0.2">
      <c r="A72" t="s">
        <v>25</v>
      </c>
      <c r="B72" s="1" t="s">
        <v>11</v>
      </c>
      <c r="C72" s="20">
        <v>14700</v>
      </c>
    </row>
    <row r="73" spans="1:64" x14ac:dyDescent="0.2">
      <c r="A73" t="s">
        <v>25</v>
      </c>
      <c r="B73" s="1" t="s">
        <v>12</v>
      </c>
      <c r="C73" s="20">
        <v>878</v>
      </c>
    </row>
    <row r="74" spans="1:64" x14ac:dyDescent="0.2">
      <c r="A74" t="s">
        <v>25</v>
      </c>
      <c r="B74" s="1" t="s">
        <v>13</v>
      </c>
      <c r="C74" s="20">
        <v>26400</v>
      </c>
    </row>
    <row r="75" spans="1:64" x14ac:dyDescent="0.2">
      <c r="A75" t="s">
        <v>25</v>
      </c>
      <c r="B75" s="1" t="s">
        <v>14</v>
      </c>
      <c r="C75" s="20">
        <v>9800</v>
      </c>
    </row>
    <row r="76" spans="1:64" x14ac:dyDescent="0.2">
      <c r="A76" t="s">
        <v>25</v>
      </c>
      <c r="B76" s="1" t="s">
        <v>15</v>
      </c>
      <c r="C76" s="20">
        <v>2650</v>
      </c>
    </row>
    <row r="77" spans="1:64" x14ac:dyDescent="0.2">
      <c r="A77" t="s">
        <v>25</v>
      </c>
      <c r="B77" s="1" t="s">
        <v>16</v>
      </c>
      <c r="C77" s="20">
        <v>325</v>
      </c>
    </row>
    <row r="78" spans="1:64" x14ac:dyDescent="0.2">
      <c r="A78" t="s">
        <v>25</v>
      </c>
      <c r="B78" s="1" t="s">
        <v>17</v>
      </c>
      <c r="C78" s="20">
        <v>0</v>
      </c>
    </row>
    <row r="79" spans="1:64" x14ac:dyDescent="0.2">
      <c r="A79" t="s">
        <v>26</v>
      </c>
      <c r="B79" s="1" t="s">
        <v>3</v>
      </c>
      <c r="C79" s="20">
        <v>2120000</v>
      </c>
      <c r="D79" s="4">
        <f>C79/$C79*100</f>
        <v>100</v>
      </c>
      <c r="E79" s="4">
        <f>C81/$C79*100</f>
        <v>12.122641509433961</v>
      </c>
      <c r="F79" s="4">
        <f>C84/$C79*100</f>
        <v>1.4575471698113207</v>
      </c>
      <c r="G79" s="4">
        <f>C88/$C79*100</f>
        <v>6.4622641509433962E-2</v>
      </c>
      <c r="H79" s="4">
        <f>C93/$C79*100</f>
        <v>0</v>
      </c>
      <c r="T79" s="1" cm="1">
        <f t="array" ref="T79:X79">MMULT(D79:H79,Q9_red_T)</f>
        <v>1</v>
      </c>
      <c r="U79" s="1">
        <v>2.4092107932643381E-3</v>
      </c>
      <c r="V79" s="1">
        <v>4.1904179128571944E-5</v>
      </c>
      <c r="W79" s="1">
        <v>2.7789044218631831E-4</v>
      </c>
      <c r="X79" s="1">
        <v>-3.4407895416968468E-5</v>
      </c>
      <c r="AI79" t="s">
        <v>26</v>
      </c>
      <c r="AJ79" s="6">
        <f t="shared" ref="AJ79:AN79" si="30">T79/SUM($T79:$AH79)*100</f>
        <v>99.731264382412235</v>
      </c>
      <c r="AK79" s="12">
        <f t="shared" si="30"/>
        <v>0.24027363857600678</v>
      </c>
      <c r="AL79" s="6">
        <f t="shared" si="30"/>
        <v>4.1791567673995691E-3</v>
      </c>
      <c r="AM79" s="12">
        <f t="shared" si="30"/>
        <v>2.7714365159029152E-2</v>
      </c>
      <c r="AN79" s="6">
        <f t="shared" si="30"/>
        <v>-3.4315429146720721E-3</v>
      </c>
      <c r="AO79" s="12"/>
      <c r="AP79" s="12"/>
      <c r="AQ79" s="6"/>
      <c r="AR79" s="6"/>
      <c r="AS79" s="6"/>
      <c r="AT79" s="12"/>
      <c r="AU79" s="6"/>
      <c r="AV79" s="17"/>
      <c r="AW79" s="6"/>
      <c r="AX79" s="6"/>
      <c r="AY79" s="57"/>
      <c r="AZ79" s="57"/>
      <c r="BA79" s="57"/>
      <c r="BB79" s="57"/>
      <c r="BC79" s="57"/>
      <c r="BD79" s="6"/>
    </row>
    <row r="80" spans="1:64" x14ac:dyDescent="0.2">
      <c r="A80" t="s">
        <v>26</v>
      </c>
      <c r="B80" s="1" t="s">
        <v>4</v>
      </c>
      <c r="C80" s="20">
        <v>1140000</v>
      </c>
    </row>
    <row r="81" spans="1:56" x14ac:dyDescent="0.2">
      <c r="A81" t="s">
        <v>26</v>
      </c>
      <c r="B81" s="1" t="s">
        <v>5</v>
      </c>
      <c r="C81" s="20">
        <v>257000</v>
      </c>
    </row>
    <row r="82" spans="1:56" x14ac:dyDescent="0.2">
      <c r="A82" t="s">
        <v>26</v>
      </c>
      <c r="B82" s="1" t="s">
        <v>6</v>
      </c>
      <c r="C82" s="20">
        <v>364000</v>
      </c>
    </row>
    <row r="83" spans="1:56" x14ac:dyDescent="0.2">
      <c r="A83" t="s">
        <v>26</v>
      </c>
      <c r="B83" s="1" t="s">
        <v>7</v>
      </c>
      <c r="C83" s="20">
        <v>131000</v>
      </c>
    </row>
    <row r="84" spans="1:56" x14ac:dyDescent="0.2">
      <c r="A84" t="s">
        <v>26</v>
      </c>
      <c r="B84" s="1" t="s">
        <v>8</v>
      </c>
      <c r="C84" s="20">
        <v>30900</v>
      </c>
    </row>
    <row r="85" spans="1:56" x14ac:dyDescent="0.2">
      <c r="A85" t="s">
        <v>26</v>
      </c>
      <c r="B85" s="1" t="s">
        <v>9</v>
      </c>
      <c r="C85" s="20">
        <v>140000</v>
      </c>
    </row>
    <row r="86" spans="1:56" x14ac:dyDescent="0.2">
      <c r="A86" t="s">
        <v>26</v>
      </c>
      <c r="B86" s="1" t="s">
        <v>10</v>
      </c>
      <c r="C86" s="20">
        <v>50100</v>
      </c>
    </row>
    <row r="87" spans="1:56" x14ac:dyDescent="0.2">
      <c r="A87" t="s">
        <v>26</v>
      </c>
      <c r="B87" s="1" t="s">
        <v>11</v>
      </c>
      <c r="C87" s="20">
        <v>15900</v>
      </c>
    </row>
    <row r="88" spans="1:56" x14ac:dyDescent="0.2">
      <c r="A88" t="s">
        <v>26</v>
      </c>
      <c r="B88" s="1" t="s">
        <v>12</v>
      </c>
      <c r="C88" s="20">
        <v>1370</v>
      </c>
    </row>
    <row r="89" spans="1:56" x14ac:dyDescent="0.2">
      <c r="A89" t="s">
        <v>26</v>
      </c>
      <c r="B89" s="1" t="s">
        <v>13</v>
      </c>
      <c r="C89" s="20">
        <v>31900</v>
      </c>
    </row>
    <row r="90" spans="1:56" x14ac:dyDescent="0.2">
      <c r="A90" t="s">
        <v>26</v>
      </c>
      <c r="B90" s="1" t="s">
        <v>14</v>
      </c>
      <c r="C90" s="20">
        <v>12600</v>
      </c>
    </row>
    <row r="91" spans="1:56" x14ac:dyDescent="0.2">
      <c r="A91" t="s">
        <v>26</v>
      </c>
      <c r="B91" s="1" t="s">
        <v>15</v>
      </c>
      <c r="C91" s="20">
        <v>3800</v>
      </c>
    </row>
    <row r="92" spans="1:56" x14ac:dyDescent="0.2">
      <c r="A92" t="s">
        <v>26</v>
      </c>
      <c r="B92" s="1" t="s">
        <v>16</v>
      </c>
      <c r="C92" s="20">
        <v>528</v>
      </c>
    </row>
    <row r="93" spans="1:56" x14ac:dyDescent="0.2">
      <c r="A93" t="s">
        <v>26</v>
      </c>
      <c r="B93" s="1" t="s">
        <v>17</v>
      </c>
      <c r="C93" s="20">
        <v>0</v>
      </c>
    </row>
    <row r="94" spans="1:56" x14ac:dyDescent="0.2">
      <c r="A94" t="s">
        <v>27</v>
      </c>
      <c r="B94" s="1" t="s">
        <v>3</v>
      </c>
      <c r="C94" s="20">
        <v>1920000</v>
      </c>
      <c r="D94" s="4">
        <f>C94/$C94*100</f>
        <v>100</v>
      </c>
      <c r="E94" s="4">
        <f>C96/$C94*100</f>
        <v>11.71875</v>
      </c>
      <c r="F94" s="4">
        <f>C99/$C94*100</f>
        <v>1.4270833333333333</v>
      </c>
      <c r="G94" s="4">
        <f>C103/$C94*100</f>
        <v>3.7239583333333333E-2</v>
      </c>
      <c r="H94" s="4">
        <f>C108/$C94*100</f>
        <v>0</v>
      </c>
      <c r="T94" s="1" cm="1">
        <f t="array" ref="T94:X94">MMULT(D94:H94,Q9_red_T)</f>
        <v>1</v>
      </c>
      <c r="U94" s="1">
        <v>-1.6297043010752854E-3</v>
      </c>
      <c r="V94" s="1">
        <v>2.171584142675459E-4</v>
      </c>
      <c r="W94" s="1">
        <v>4.0780324959874845E-5</v>
      </c>
      <c r="X94" s="1">
        <v>-7.4031025601958267E-6</v>
      </c>
      <c r="AI94" t="s">
        <v>27</v>
      </c>
      <c r="AJ94" s="6">
        <f t="shared" ref="AJ94:AN94" si="31">T94/SUM($T94:$AH94)*100</f>
        <v>100.13810733975612</v>
      </c>
      <c r="AK94" s="12">
        <f t="shared" si="31"/>
        <v>-0.16319550423313917</v>
      </c>
      <c r="AL94" s="6">
        <f t="shared" si="31"/>
        <v>2.1745832597654738E-2</v>
      </c>
      <c r="AM94" s="12">
        <f t="shared" si="31"/>
        <v>4.0836645581820829E-3</v>
      </c>
      <c r="AN94" s="6">
        <f t="shared" si="31"/>
        <v>-7.4133267882011311E-4</v>
      </c>
      <c r="AO94" s="12"/>
      <c r="AP94" s="12"/>
      <c r="AQ94" s="6"/>
      <c r="AR94" s="6"/>
      <c r="AS94" s="6"/>
      <c r="AT94" s="12"/>
      <c r="AU94" s="6"/>
      <c r="AV94" s="17"/>
      <c r="AW94" s="6"/>
      <c r="AX94" s="6"/>
      <c r="AY94" s="57"/>
      <c r="AZ94" s="57"/>
      <c r="BA94" s="57"/>
      <c r="BB94" s="57"/>
      <c r="BC94" s="57"/>
      <c r="BD94" s="6"/>
    </row>
    <row r="95" spans="1:56" x14ac:dyDescent="0.2">
      <c r="A95" t="s">
        <v>27</v>
      </c>
      <c r="B95" s="1" t="s">
        <v>4</v>
      </c>
      <c r="C95" s="20">
        <v>1000000</v>
      </c>
    </row>
    <row r="96" spans="1:56" x14ac:dyDescent="0.2">
      <c r="A96" t="s">
        <v>27</v>
      </c>
      <c r="B96" s="1" t="s">
        <v>5</v>
      </c>
      <c r="C96" s="20">
        <v>225000</v>
      </c>
    </row>
    <row r="97" spans="1:56" x14ac:dyDescent="0.2">
      <c r="A97" t="s">
        <v>27</v>
      </c>
      <c r="B97" s="1" t="s">
        <v>6</v>
      </c>
      <c r="C97" s="20">
        <v>287000</v>
      </c>
    </row>
    <row r="98" spans="1:56" x14ac:dyDescent="0.2">
      <c r="A98" t="s">
        <v>27</v>
      </c>
      <c r="B98" s="1" t="s">
        <v>7</v>
      </c>
      <c r="C98" s="20">
        <v>111000</v>
      </c>
    </row>
    <row r="99" spans="1:56" x14ac:dyDescent="0.2">
      <c r="A99" t="s">
        <v>27</v>
      </c>
      <c r="B99" s="1" t="s">
        <v>8</v>
      </c>
      <c r="C99" s="20">
        <v>27400</v>
      </c>
    </row>
    <row r="100" spans="1:56" x14ac:dyDescent="0.2">
      <c r="A100" t="s">
        <v>27</v>
      </c>
      <c r="B100" s="1" t="s">
        <v>9</v>
      </c>
      <c r="C100" s="20">
        <v>99400</v>
      </c>
    </row>
    <row r="101" spans="1:56" x14ac:dyDescent="0.2">
      <c r="A101" t="s">
        <v>27</v>
      </c>
      <c r="B101" s="1" t="s">
        <v>10</v>
      </c>
      <c r="C101" s="20">
        <v>39400</v>
      </c>
    </row>
    <row r="102" spans="1:56" x14ac:dyDescent="0.2">
      <c r="A102" t="s">
        <v>27</v>
      </c>
      <c r="B102" s="1" t="s">
        <v>11</v>
      </c>
      <c r="C102" s="20">
        <v>14500</v>
      </c>
    </row>
    <row r="103" spans="1:56" x14ac:dyDescent="0.2">
      <c r="A103" t="s">
        <v>27</v>
      </c>
      <c r="B103" s="1" t="s">
        <v>12</v>
      </c>
      <c r="C103" s="20">
        <v>715</v>
      </c>
    </row>
    <row r="104" spans="1:56" x14ac:dyDescent="0.2">
      <c r="A104" t="s">
        <v>27</v>
      </c>
      <c r="B104" s="1" t="s">
        <v>13</v>
      </c>
      <c r="C104" s="20">
        <v>21600</v>
      </c>
    </row>
    <row r="105" spans="1:56" x14ac:dyDescent="0.2">
      <c r="A105" t="s">
        <v>27</v>
      </c>
      <c r="B105" s="1" t="s">
        <v>14</v>
      </c>
      <c r="C105" s="20">
        <v>7800</v>
      </c>
    </row>
    <row r="106" spans="1:56" x14ac:dyDescent="0.2">
      <c r="A106" t="s">
        <v>27</v>
      </c>
      <c r="B106" s="1" t="s">
        <v>15</v>
      </c>
      <c r="C106" s="20">
        <v>2260</v>
      </c>
    </row>
    <row r="107" spans="1:56" x14ac:dyDescent="0.2">
      <c r="A107" t="s">
        <v>27</v>
      </c>
      <c r="B107" s="1" t="s">
        <v>16</v>
      </c>
      <c r="C107" s="20">
        <v>350</v>
      </c>
    </row>
    <row r="108" spans="1:56" x14ac:dyDescent="0.2">
      <c r="A108" t="s">
        <v>27</v>
      </c>
      <c r="B108" s="1" t="s">
        <v>17</v>
      </c>
      <c r="C108" s="20">
        <v>0</v>
      </c>
    </row>
    <row r="109" spans="1:56" x14ac:dyDescent="0.2">
      <c r="A109" t="s">
        <v>28</v>
      </c>
      <c r="B109" s="1" t="s">
        <v>3</v>
      </c>
      <c r="C109" s="20">
        <v>1300000</v>
      </c>
      <c r="D109" s="4">
        <f>C109/$C109*100</f>
        <v>100</v>
      </c>
      <c r="E109" s="4">
        <f>C111/$C109*100</f>
        <v>11.923076923076923</v>
      </c>
      <c r="F109" s="4">
        <f>C114/$C109*100</f>
        <v>1.4230769230769231</v>
      </c>
      <c r="G109" s="4">
        <f>C118/$C109*100</f>
        <v>4.2076923076923074E-2</v>
      </c>
      <c r="H109" s="4">
        <f>C123/$C109*100</f>
        <v>0</v>
      </c>
      <c r="T109" s="1" cm="1">
        <f t="array" ref="T109:X109">MMULT(D109:H109,Q9_red_T)</f>
        <v>1</v>
      </c>
      <c r="U109" s="1">
        <v>4.1356492969395198E-4</v>
      </c>
      <c r="V109" s="1">
        <v>-6.5681225930966369E-5</v>
      </c>
      <c r="W109" s="1">
        <v>9.364884383044204E-5</v>
      </c>
      <c r="X109" s="1">
        <v>-1.032738910555369E-5</v>
      </c>
      <c r="AI109" t="s">
        <v>28</v>
      </c>
      <c r="AJ109" s="6">
        <f t="shared" ref="AJ109:AN109" si="32">T109/SUM($T109:$AH109)*100</f>
        <v>99.956898069925799</v>
      </c>
      <c r="AK109" s="12">
        <f t="shared" si="32"/>
        <v>4.1338667522714388E-2</v>
      </c>
      <c r="AL109" s="6">
        <f t="shared" si="32"/>
        <v>-6.5652916054893722E-3</v>
      </c>
      <c r="AM109" s="12">
        <f t="shared" si="32"/>
        <v>9.3608479371258962E-3</v>
      </c>
      <c r="AN109" s="6">
        <f t="shared" si="32"/>
        <v>-1.0322937801522925E-3</v>
      </c>
      <c r="AO109" s="12"/>
      <c r="AP109" s="12"/>
      <c r="AQ109" s="6"/>
      <c r="AR109" s="6"/>
      <c r="AS109" s="6"/>
      <c r="AT109" s="12"/>
      <c r="AU109" s="6"/>
      <c r="AV109" s="17"/>
      <c r="AW109" s="6"/>
      <c r="AX109" s="6"/>
      <c r="AY109" s="57"/>
      <c r="AZ109" s="57"/>
      <c r="BA109" s="57"/>
      <c r="BB109" s="57"/>
      <c r="BC109" s="57"/>
      <c r="BD109" s="6"/>
    </row>
    <row r="110" spans="1:56" x14ac:dyDescent="0.2">
      <c r="A110" t="s">
        <v>28</v>
      </c>
      <c r="B110" s="1" t="s">
        <v>4</v>
      </c>
      <c r="C110" s="20">
        <v>651000</v>
      </c>
    </row>
    <row r="111" spans="1:56" x14ac:dyDescent="0.2">
      <c r="A111" t="s">
        <v>28</v>
      </c>
      <c r="B111" s="1" t="s">
        <v>5</v>
      </c>
      <c r="C111" s="20">
        <v>155000</v>
      </c>
    </row>
    <row r="112" spans="1:56" x14ac:dyDescent="0.2">
      <c r="A112" t="s">
        <v>28</v>
      </c>
      <c r="B112" s="1" t="s">
        <v>6</v>
      </c>
      <c r="C112" s="20">
        <v>162000</v>
      </c>
    </row>
    <row r="113" spans="1:56" x14ac:dyDescent="0.2">
      <c r="A113" t="s">
        <v>28</v>
      </c>
      <c r="B113" s="1" t="s">
        <v>7</v>
      </c>
      <c r="C113" s="20">
        <v>70300</v>
      </c>
    </row>
    <row r="114" spans="1:56" x14ac:dyDescent="0.2">
      <c r="A114" t="s">
        <v>28</v>
      </c>
      <c r="B114" s="1" t="s">
        <v>8</v>
      </c>
      <c r="C114" s="20">
        <v>18500</v>
      </c>
    </row>
    <row r="115" spans="1:56" x14ac:dyDescent="0.2">
      <c r="A115" t="s">
        <v>28</v>
      </c>
      <c r="B115" s="1" t="s">
        <v>9</v>
      </c>
      <c r="C115" s="20">
        <v>45000</v>
      </c>
    </row>
    <row r="116" spans="1:56" x14ac:dyDescent="0.2">
      <c r="A116" t="s">
        <v>28</v>
      </c>
      <c r="B116" s="1" t="s">
        <v>10</v>
      </c>
      <c r="C116" s="20">
        <v>21700</v>
      </c>
    </row>
    <row r="117" spans="1:56" x14ac:dyDescent="0.2">
      <c r="A117" t="s">
        <v>28</v>
      </c>
      <c r="B117" s="1" t="s">
        <v>11</v>
      </c>
      <c r="C117" s="20">
        <v>8440</v>
      </c>
    </row>
    <row r="118" spans="1:56" x14ac:dyDescent="0.2">
      <c r="A118" t="s">
        <v>28</v>
      </c>
      <c r="B118" s="1" t="s">
        <v>12</v>
      </c>
      <c r="C118" s="20">
        <v>547</v>
      </c>
    </row>
    <row r="119" spans="1:56" x14ac:dyDescent="0.2">
      <c r="A119" t="s">
        <v>28</v>
      </c>
      <c r="B119" s="1" t="s">
        <v>13</v>
      </c>
      <c r="C119" s="20">
        <v>14400</v>
      </c>
    </row>
    <row r="120" spans="1:56" x14ac:dyDescent="0.2">
      <c r="A120" t="s">
        <v>28</v>
      </c>
      <c r="B120" s="1" t="s">
        <v>14</v>
      </c>
      <c r="C120" s="20">
        <v>4470</v>
      </c>
    </row>
    <row r="121" spans="1:56" x14ac:dyDescent="0.2">
      <c r="A121" t="s">
        <v>28</v>
      </c>
      <c r="B121" s="1" t="s">
        <v>15</v>
      </c>
      <c r="C121" s="20">
        <v>1080</v>
      </c>
    </row>
    <row r="122" spans="1:56" x14ac:dyDescent="0.2">
      <c r="A122" t="s">
        <v>28</v>
      </c>
      <c r="B122" s="1" t="s">
        <v>16</v>
      </c>
      <c r="C122" s="20">
        <v>0</v>
      </c>
    </row>
    <row r="123" spans="1:56" x14ac:dyDescent="0.2">
      <c r="A123" t="s">
        <v>28</v>
      </c>
      <c r="B123" s="1" t="s">
        <v>17</v>
      </c>
      <c r="C123" s="20">
        <v>0</v>
      </c>
    </row>
    <row r="124" spans="1:56" x14ac:dyDescent="0.2">
      <c r="A124" t="s">
        <v>29</v>
      </c>
      <c r="B124" s="1" t="s">
        <v>3</v>
      </c>
      <c r="C124" s="20">
        <v>1080000</v>
      </c>
      <c r="D124" s="4">
        <f>C124/$C124*100</f>
        <v>100</v>
      </c>
      <c r="E124" s="4">
        <f>C126/$C124*100</f>
        <v>11.75925925925926</v>
      </c>
      <c r="F124" s="4">
        <f>C129/$C124*100</f>
        <v>1.4537037037037037</v>
      </c>
      <c r="G124" s="4">
        <f>C133/$C124*100</f>
        <v>4.027777777777778E-2</v>
      </c>
      <c r="H124" s="4">
        <f>C138/$C124*100</f>
        <v>0</v>
      </c>
      <c r="T124" s="1" cm="1">
        <f t="array" ref="T124:X124">MMULT(D124:H124,Q9_red_T)</f>
        <v>1</v>
      </c>
      <c r="U124" s="1">
        <v>-1.2246117084826896E-3</v>
      </c>
      <c r="V124" s="1">
        <v>4.3523014863632373E-4</v>
      </c>
      <c r="W124" s="1">
        <v>3.9480115103672302E-5</v>
      </c>
      <c r="X124" s="1">
        <v>-1.0488839790958452E-5</v>
      </c>
      <c r="AI124" t="s">
        <v>29</v>
      </c>
      <c r="AJ124" s="6">
        <f t="shared" ref="AJ124:AN124" si="33">T124/SUM($T124:$AH124)*100</f>
        <v>100.07609689179056</v>
      </c>
      <c r="AK124" s="12">
        <f t="shared" si="33"/>
        <v>-0.12255435999293481</v>
      </c>
      <c r="AL124" s="6">
        <f t="shared" si="33"/>
        <v>4.3556134525157143E-2</v>
      </c>
      <c r="AM124" s="12">
        <f t="shared" si="33"/>
        <v>3.9510158244141528E-3</v>
      </c>
      <c r="AN124" s="6">
        <f t="shared" si="33"/>
        <v>-1.0496821472024262E-3</v>
      </c>
      <c r="AO124" s="12"/>
      <c r="AP124" s="12"/>
      <c r="AQ124" s="6"/>
      <c r="AR124" s="6"/>
      <c r="AS124" s="6"/>
      <c r="AT124" s="12"/>
      <c r="AU124" s="6"/>
      <c r="AV124" s="17"/>
      <c r="AW124" s="6"/>
      <c r="AX124" s="6"/>
      <c r="AY124" s="57"/>
      <c r="AZ124" s="57"/>
      <c r="BA124" s="57"/>
      <c r="BB124" s="57"/>
      <c r="BC124" s="57"/>
      <c r="BD124" s="6"/>
    </row>
    <row r="125" spans="1:56" x14ac:dyDescent="0.2">
      <c r="A125" t="s">
        <v>29</v>
      </c>
      <c r="B125" s="1" t="s">
        <v>4</v>
      </c>
      <c r="C125" s="20">
        <v>538000</v>
      </c>
    </row>
    <row r="126" spans="1:56" x14ac:dyDescent="0.2">
      <c r="A126" t="s">
        <v>29</v>
      </c>
      <c r="B126" s="1" t="s">
        <v>5</v>
      </c>
      <c r="C126" s="20">
        <v>127000</v>
      </c>
    </row>
    <row r="127" spans="1:56" x14ac:dyDescent="0.2">
      <c r="A127" t="s">
        <v>29</v>
      </c>
      <c r="B127" s="1" t="s">
        <v>6</v>
      </c>
      <c r="C127" s="20">
        <v>133000</v>
      </c>
    </row>
    <row r="128" spans="1:56" x14ac:dyDescent="0.2">
      <c r="A128" t="s">
        <v>29</v>
      </c>
      <c r="B128" s="1" t="s">
        <v>7</v>
      </c>
      <c r="C128" s="20">
        <v>56900</v>
      </c>
    </row>
    <row r="129" spans="1:56" x14ac:dyDescent="0.2">
      <c r="A129" t="s">
        <v>29</v>
      </c>
      <c r="B129" s="1" t="s">
        <v>8</v>
      </c>
      <c r="C129" s="20">
        <v>15700</v>
      </c>
    </row>
    <row r="130" spans="1:56" x14ac:dyDescent="0.2">
      <c r="A130" t="s">
        <v>29</v>
      </c>
      <c r="B130" s="1" t="s">
        <v>9</v>
      </c>
      <c r="C130" s="20">
        <v>37300</v>
      </c>
    </row>
    <row r="131" spans="1:56" x14ac:dyDescent="0.2">
      <c r="A131" t="s">
        <v>29</v>
      </c>
      <c r="B131" s="1" t="s">
        <v>10</v>
      </c>
      <c r="C131" s="20">
        <v>16400</v>
      </c>
    </row>
    <row r="132" spans="1:56" x14ac:dyDescent="0.2">
      <c r="A132" t="s">
        <v>29</v>
      </c>
      <c r="B132" s="1" t="s">
        <v>11</v>
      </c>
      <c r="C132" s="20">
        <v>7270</v>
      </c>
    </row>
    <row r="133" spans="1:56" x14ac:dyDescent="0.2">
      <c r="A133" t="s">
        <v>29</v>
      </c>
      <c r="B133" s="1" t="s">
        <v>12</v>
      </c>
      <c r="C133" s="20">
        <v>435</v>
      </c>
    </row>
    <row r="134" spans="1:56" x14ac:dyDescent="0.2">
      <c r="A134" t="s">
        <v>29</v>
      </c>
      <c r="B134" s="1" t="s">
        <v>13</v>
      </c>
      <c r="C134" s="20">
        <v>11600</v>
      </c>
    </row>
    <row r="135" spans="1:56" x14ac:dyDescent="0.2">
      <c r="A135" t="s">
        <v>29</v>
      </c>
      <c r="B135" s="1" t="s">
        <v>14</v>
      </c>
      <c r="C135" s="20">
        <v>3870</v>
      </c>
    </row>
    <row r="136" spans="1:56" x14ac:dyDescent="0.2">
      <c r="A136" t="s">
        <v>29</v>
      </c>
      <c r="B136" s="1" t="s">
        <v>15</v>
      </c>
      <c r="C136" s="20">
        <v>920</v>
      </c>
    </row>
    <row r="137" spans="1:56" x14ac:dyDescent="0.2">
      <c r="A137" t="s">
        <v>29</v>
      </c>
      <c r="B137" s="1" t="s">
        <v>16</v>
      </c>
      <c r="C137" s="20">
        <v>0</v>
      </c>
    </row>
    <row r="138" spans="1:56" x14ac:dyDescent="0.2">
      <c r="A138" t="s">
        <v>29</v>
      </c>
      <c r="B138" s="1" t="s">
        <v>17</v>
      </c>
      <c r="C138" s="20">
        <v>0</v>
      </c>
    </row>
    <row r="139" spans="1:56" x14ac:dyDescent="0.2">
      <c r="A139" t="s">
        <v>30</v>
      </c>
      <c r="B139" s="1" t="s">
        <v>3</v>
      </c>
      <c r="C139" s="20">
        <v>1080000</v>
      </c>
      <c r="D139" s="4">
        <f>C139/$C139*100</f>
        <v>100</v>
      </c>
      <c r="E139" s="4">
        <f>C141/$C139*100</f>
        <v>11.944444444444445</v>
      </c>
      <c r="F139" s="4">
        <f>C144/$C139*100</f>
        <v>1.324074074074074</v>
      </c>
      <c r="G139" s="4">
        <f>C148/$C139*100</f>
        <v>5.2685185185185182E-2</v>
      </c>
      <c r="H139" s="4">
        <f>C153/$C139*100</f>
        <v>0</v>
      </c>
      <c r="T139" s="1" cm="1">
        <f t="array" ref="T139:X139">MMULT(D139:H139,Q9_red_T)</f>
        <v>1</v>
      </c>
      <c r="U139" s="1">
        <v>6.2724014336916489E-4</v>
      </c>
      <c r="V139" s="1">
        <v>-1.0810980074767804E-3</v>
      </c>
      <c r="W139" s="1">
        <v>3.1733615069759653E-4</v>
      </c>
      <c r="X139" s="1">
        <v>-2.250863606116997E-5</v>
      </c>
      <c r="AI139" t="s">
        <v>30</v>
      </c>
      <c r="AJ139" s="6">
        <f t="shared" ref="AJ139:AN139" si="34">T139/SUM($T139:$AH139)*100</f>
        <v>100.01590556441458</v>
      </c>
      <c r="AK139" s="12">
        <f t="shared" si="34"/>
        <v>6.2733990945420259E-2</v>
      </c>
      <c r="AL139" s="6">
        <f t="shared" si="34"/>
        <v>-0.10812699622167443</v>
      </c>
      <c r="AM139" s="12">
        <f t="shared" si="34"/>
        <v>3.1738662480345646E-2</v>
      </c>
      <c r="AN139" s="6">
        <f t="shared" si="34"/>
        <v>-2.2512216186777526E-3</v>
      </c>
      <c r="AO139" s="12"/>
      <c r="AP139" s="12"/>
      <c r="AQ139" s="6"/>
      <c r="AR139" s="6"/>
      <c r="AS139" s="6"/>
      <c r="AT139" s="12"/>
      <c r="AU139" s="6"/>
      <c r="AV139" s="17"/>
      <c r="AW139" s="6"/>
      <c r="AX139" s="6"/>
      <c r="AY139" s="57"/>
      <c r="AZ139" s="57"/>
      <c r="BA139" s="57"/>
      <c r="BB139" s="57"/>
      <c r="BC139" s="57"/>
      <c r="BD139" s="6"/>
    </row>
    <row r="140" spans="1:56" x14ac:dyDescent="0.2">
      <c r="A140" t="s">
        <v>30</v>
      </c>
      <c r="B140" s="1" t="s">
        <v>4</v>
      </c>
      <c r="C140" s="20">
        <v>543000</v>
      </c>
    </row>
    <row r="141" spans="1:56" x14ac:dyDescent="0.2">
      <c r="A141" t="s">
        <v>30</v>
      </c>
      <c r="B141" s="1" t="s">
        <v>5</v>
      </c>
      <c r="C141" s="20">
        <v>129000</v>
      </c>
    </row>
    <row r="142" spans="1:56" x14ac:dyDescent="0.2">
      <c r="A142" t="s">
        <v>30</v>
      </c>
      <c r="B142" s="1" t="s">
        <v>6</v>
      </c>
      <c r="C142" s="20">
        <v>139000</v>
      </c>
    </row>
    <row r="143" spans="1:56" x14ac:dyDescent="0.2">
      <c r="A143" t="s">
        <v>30</v>
      </c>
      <c r="B143" s="1" t="s">
        <v>7</v>
      </c>
      <c r="C143" s="20">
        <v>57600</v>
      </c>
    </row>
    <row r="144" spans="1:56" x14ac:dyDescent="0.2">
      <c r="A144" t="s">
        <v>30</v>
      </c>
      <c r="B144" s="1" t="s">
        <v>8</v>
      </c>
      <c r="C144" s="20">
        <v>14300</v>
      </c>
    </row>
    <row r="145" spans="1:56" x14ac:dyDescent="0.2">
      <c r="A145" t="s">
        <v>30</v>
      </c>
      <c r="B145" s="1" t="s">
        <v>9</v>
      </c>
      <c r="C145" s="20">
        <v>42500</v>
      </c>
    </row>
    <row r="146" spans="1:56" x14ac:dyDescent="0.2">
      <c r="A146" t="s">
        <v>30</v>
      </c>
      <c r="B146" s="1" t="s">
        <v>10</v>
      </c>
      <c r="C146" s="20">
        <v>18200</v>
      </c>
    </row>
    <row r="147" spans="1:56" x14ac:dyDescent="0.2">
      <c r="A147" t="s">
        <v>30</v>
      </c>
      <c r="B147" s="1" t="s">
        <v>11</v>
      </c>
      <c r="C147" s="20">
        <v>7460</v>
      </c>
    </row>
    <row r="148" spans="1:56" x14ac:dyDescent="0.2">
      <c r="A148" t="s">
        <v>30</v>
      </c>
      <c r="B148" s="1" t="s">
        <v>12</v>
      </c>
      <c r="C148" s="20">
        <v>569</v>
      </c>
    </row>
    <row r="149" spans="1:56" x14ac:dyDescent="0.2">
      <c r="A149" t="s">
        <v>30</v>
      </c>
      <c r="B149" s="1" t="s">
        <v>13</v>
      </c>
      <c r="C149" s="20">
        <v>12300</v>
      </c>
    </row>
    <row r="150" spans="1:56" x14ac:dyDescent="0.2">
      <c r="A150" t="s">
        <v>30</v>
      </c>
      <c r="B150" s="1" t="s">
        <v>14</v>
      </c>
      <c r="C150" s="20">
        <v>3720</v>
      </c>
    </row>
    <row r="151" spans="1:56" x14ac:dyDescent="0.2">
      <c r="A151" t="s">
        <v>30</v>
      </c>
      <c r="B151" s="1" t="s">
        <v>15</v>
      </c>
      <c r="C151" s="20">
        <v>857</v>
      </c>
    </row>
    <row r="152" spans="1:56" x14ac:dyDescent="0.2">
      <c r="A152" t="s">
        <v>30</v>
      </c>
      <c r="B152" s="1" t="s">
        <v>16</v>
      </c>
      <c r="C152" s="20">
        <v>0</v>
      </c>
    </row>
    <row r="153" spans="1:56" x14ac:dyDescent="0.2">
      <c r="A153" t="s">
        <v>30</v>
      </c>
      <c r="B153" s="1" t="s">
        <v>17</v>
      </c>
      <c r="C153" s="20">
        <v>0</v>
      </c>
    </row>
    <row r="154" spans="1:56" x14ac:dyDescent="0.2">
      <c r="A154" t="s">
        <v>31</v>
      </c>
      <c r="B154" s="1" t="s">
        <v>3</v>
      </c>
      <c r="C154" s="20">
        <v>1540000</v>
      </c>
      <c r="D154" s="4">
        <f>C154/$C154*100</f>
        <v>100</v>
      </c>
      <c r="E154" s="4">
        <f>C156/$C154*100</f>
        <v>11.818181818181818</v>
      </c>
      <c r="F154" s="4">
        <f>C159/$C154*100</f>
        <v>1.3441558441558441</v>
      </c>
      <c r="G154" s="4">
        <f>C163/$C154*100</f>
        <v>6.5584415584415592E-2</v>
      </c>
      <c r="H154" s="4">
        <f>C168/$C154*100</f>
        <v>0</v>
      </c>
      <c r="T154" s="1" cm="1">
        <f t="array" ref="T154:X154">MMULT(D154:H154,Q9_red_T)</f>
        <v>1</v>
      </c>
      <c r="U154" s="1">
        <v>-6.3538611925710586E-4</v>
      </c>
      <c r="V154" s="1">
        <v>-7.3025858405671024E-4</v>
      </c>
      <c r="W154" s="1">
        <v>4.2263172532633125E-4</v>
      </c>
      <c r="X154" s="1">
        <v>-3.9602635760554314E-5</v>
      </c>
      <c r="AI154" t="s">
        <v>31</v>
      </c>
      <c r="AJ154" s="6">
        <f t="shared" ref="AJ154:AN154" si="35">T154/SUM($T154:$AH154)*100</f>
        <v>100.09835820968738</v>
      </c>
      <c r="AK154" s="12">
        <f t="shared" si="35"/>
        <v>-6.3601107366860934E-2</v>
      </c>
      <c r="AL154" s="6">
        <f t="shared" si="35"/>
        <v>-7.3097685332607687E-2</v>
      </c>
      <c r="AM154" s="12">
        <f t="shared" si="35"/>
        <v>4.2304741832493317E-2</v>
      </c>
      <c r="AN154" s="6">
        <f t="shared" si="35"/>
        <v>-3.9641588204077406E-3</v>
      </c>
      <c r="AO154" s="12"/>
      <c r="AP154" s="12"/>
      <c r="AQ154" s="6"/>
      <c r="AR154" s="6"/>
      <c r="AS154" s="6"/>
      <c r="AT154" s="12"/>
      <c r="AU154" s="6"/>
      <c r="AV154" s="17"/>
      <c r="AW154" s="6"/>
      <c r="AX154" s="6"/>
      <c r="AY154" s="57"/>
      <c r="AZ154" s="57"/>
      <c r="BA154" s="57"/>
      <c r="BB154" s="57"/>
      <c r="BC154" s="57"/>
      <c r="BD154" s="6"/>
    </row>
    <row r="155" spans="1:56" x14ac:dyDescent="0.2">
      <c r="A155" t="s">
        <v>31</v>
      </c>
      <c r="B155" s="1" t="s">
        <v>4</v>
      </c>
      <c r="C155" s="20">
        <v>768000</v>
      </c>
    </row>
    <row r="156" spans="1:56" x14ac:dyDescent="0.2">
      <c r="A156" t="s">
        <v>31</v>
      </c>
      <c r="B156" s="1" t="s">
        <v>5</v>
      </c>
      <c r="C156" s="20">
        <v>182000</v>
      </c>
    </row>
    <row r="157" spans="1:56" x14ac:dyDescent="0.2">
      <c r="A157" t="s">
        <v>31</v>
      </c>
      <c r="B157" s="1" t="s">
        <v>6</v>
      </c>
      <c r="C157" s="20">
        <v>195000</v>
      </c>
    </row>
    <row r="158" spans="1:56" x14ac:dyDescent="0.2">
      <c r="A158" t="s">
        <v>31</v>
      </c>
      <c r="B158" s="1" t="s">
        <v>7</v>
      </c>
      <c r="C158" s="20">
        <v>82500</v>
      </c>
    </row>
    <row r="159" spans="1:56" x14ac:dyDescent="0.2">
      <c r="A159" t="s">
        <v>31</v>
      </c>
      <c r="B159" s="1" t="s">
        <v>8</v>
      </c>
      <c r="C159" s="20">
        <v>20700</v>
      </c>
    </row>
    <row r="160" spans="1:56" x14ac:dyDescent="0.2">
      <c r="A160" t="s">
        <v>31</v>
      </c>
      <c r="B160" s="1" t="s">
        <v>9</v>
      </c>
      <c r="C160" s="20">
        <v>56000</v>
      </c>
    </row>
    <row r="161" spans="1:56" x14ac:dyDescent="0.2">
      <c r="A161" t="s">
        <v>31</v>
      </c>
      <c r="B161" s="1" t="s">
        <v>10</v>
      </c>
      <c r="C161" s="20">
        <v>24100</v>
      </c>
    </row>
    <row r="162" spans="1:56" x14ac:dyDescent="0.2">
      <c r="A162" t="s">
        <v>31</v>
      </c>
      <c r="B162" s="1" t="s">
        <v>11</v>
      </c>
      <c r="C162" s="20">
        <v>10200</v>
      </c>
    </row>
    <row r="163" spans="1:56" x14ac:dyDescent="0.2">
      <c r="A163" t="s">
        <v>31</v>
      </c>
      <c r="B163" s="1" t="s">
        <v>12</v>
      </c>
      <c r="C163" s="20">
        <v>1010</v>
      </c>
    </row>
    <row r="164" spans="1:56" x14ac:dyDescent="0.2">
      <c r="A164" t="s">
        <v>31</v>
      </c>
      <c r="B164" s="1" t="s">
        <v>13</v>
      </c>
      <c r="C164" s="20">
        <v>17100</v>
      </c>
    </row>
    <row r="165" spans="1:56" x14ac:dyDescent="0.2">
      <c r="A165" t="s">
        <v>31</v>
      </c>
      <c r="B165" s="1" t="s">
        <v>14</v>
      </c>
      <c r="C165" s="20">
        <v>4940</v>
      </c>
    </row>
    <row r="166" spans="1:56" x14ac:dyDescent="0.2">
      <c r="A166" t="s">
        <v>31</v>
      </c>
      <c r="B166" s="1" t="s">
        <v>15</v>
      </c>
      <c r="C166" s="20">
        <v>948</v>
      </c>
    </row>
    <row r="167" spans="1:56" x14ac:dyDescent="0.2">
      <c r="A167" t="s">
        <v>31</v>
      </c>
      <c r="B167" s="1" t="s">
        <v>16</v>
      </c>
      <c r="C167" s="20">
        <v>225</v>
      </c>
    </row>
    <row r="168" spans="1:56" x14ac:dyDescent="0.2">
      <c r="A168" t="s">
        <v>31</v>
      </c>
      <c r="B168" s="1" t="s">
        <v>17</v>
      </c>
      <c r="C168" s="20">
        <v>0</v>
      </c>
    </row>
    <row r="169" spans="1:56" x14ac:dyDescent="0.2">
      <c r="A169" t="s">
        <v>32</v>
      </c>
      <c r="B169" s="1" t="s">
        <v>3</v>
      </c>
      <c r="C169" s="20">
        <v>1640000</v>
      </c>
      <c r="D169" s="4">
        <f>C169/$C169*100</f>
        <v>100</v>
      </c>
      <c r="E169" s="4">
        <f>C171/$C169*100</f>
        <v>11.707317073170733</v>
      </c>
      <c r="F169" s="4">
        <f>C174/$C169*100</f>
        <v>1.4329268292682928</v>
      </c>
      <c r="G169" s="4">
        <f>C178/$C169*100</f>
        <v>1.3109756097560977E-2</v>
      </c>
      <c r="H169" s="4">
        <f>C183/$C169*100</f>
        <v>0</v>
      </c>
      <c r="T169" s="1" cm="1">
        <f t="array" ref="T169:X169">MMULT(D169:H169,Q9_red_T)</f>
        <v>1</v>
      </c>
      <c r="U169" s="1">
        <v>-1.7440335693679476E-3</v>
      </c>
      <c r="V169" s="1">
        <v>2.8917765764546396E-4</v>
      </c>
      <c r="W169" s="1">
        <v>-2.0744618781546383E-4</v>
      </c>
      <c r="X169" s="1">
        <v>2.1102015120465547E-5</v>
      </c>
      <c r="AI169" t="s">
        <v>32</v>
      </c>
      <c r="AJ169" s="6">
        <f t="shared" ref="AJ169:AN169" si="36">T169/SUM($T169:$AH169)*100</f>
        <v>100.16438980500359</v>
      </c>
      <c r="AK169" s="12">
        <f t="shared" si="36"/>
        <v>-0.17469005827518286</v>
      </c>
      <c r="AL169" s="6">
        <f t="shared" si="36"/>
        <v>2.8965303623298126E-2</v>
      </c>
      <c r="AM169" s="12">
        <f t="shared" si="36"/>
        <v>-2.0778720819910106E-2</v>
      </c>
      <c r="AN169" s="6">
        <f t="shared" si="36"/>
        <v>2.1136704681973908E-3</v>
      </c>
      <c r="AO169" s="12"/>
      <c r="AP169" s="12"/>
      <c r="AQ169" s="6"/>
      <c r="AR169" s="6"/>
      <c r="AS169" s="6"/>
      <c r="AT169" s="12"/>
      <c r="AU169" s="6"/>
      <c r="AV169" s="17"/>
      <c r="AW169" s="6"/>
      <c r="AX169" s="6"/>
      <c r="AY169" s="57"/>
      <c r="AZ169" s="57"/>
      <c r="BA169" s="57"/>
      <c r="BB169" s="57"/>
      <c r="BC169" s="57"/>
      <c r="BD169" s="6"/>
    </row>
    <row r="170" spans="1:56" x14ac:dyDescent="0.2">
      <c r="A170" t="s">
        <v>32</v>
      </c>
      <c r="B170" s="1" t="s">
        <v>4</v>
      </c>
      <c r="C170" s="20">
        <v>803000</v>
      </c>
    </row>
    <row r="171" spans="1:56" x14ac:dyDescent="0.2">
      <c r="A171" t="s">
        <v>32</v>
      </c>
      <c r="B171" s="1" t="s">
        <v>5</v>
      </c>
      <c r="C171" s="20">
        <v>192000</v>
      </c>
    </row>
    <row r="172" spans="1:56" x14ac:dyDescent="0.2">
      <c r="A172" t="s">
        <v>32</v>
      </c>
      <c r="B172" s="1" t="s">
        <v>6</v>
      </c>
      <c r="C172" s="20">
        <v>196000</v>
      </c>
    </row>
    <row r="173" spans="1:56" x14ac:dyDescent="0.2">
      <c r="A173" t="s">
        <v>32</v>
      </c>
      <c r="B173" s="1" t="s">
        <v>7</v>
      </c>
      <c r="C173" s="20">
        <v>85700</v>
      </c>
    </row>
    <row r="174" spans="1:56" x14ac:dyDescent="0.2">
      <c r="A174" t="s">
        <v>32</v>
      </c>
      <c r="B174" s="1" t="s">
        <v>8</v>
      </c>
      <c r="C174" s="20">
        <v>23500</v>
      </c>
    </row>
    <row r="175" spans="1:56" x14ac:dyDescent="0.2">
      <c r="A175" t="s">
        <v>32</v>
      </c>
      <c r="B175" s="1" t="s">
        <v>9</v>
      </c>
      <c r="C175" s="20">
        <v>53500</v>
      </c>
    </row>
    <row r="176" spans="1:56" x14ac:dyDescent="0.2">
      <c r="A176" t="s">
        <v>32</v>
      </c>
      <c r="B176" s="1" t="s">
        <v>10</v>
      </c>
      <c r="C176" s="20">
        <v>25400</v>
      </c>
    </row>
    <row r="177" spans="1:56" x14ac:dyDescent="0.2">
      <c r="A177" t="s">
        <v>32</v>
      </c>
      <c r="B177" s="1" t="s">
        <v>11</v>
      </c>
      <c r="C177" s="20">
        <v>11500</v>
      </c>
    </row>
    <row r="178" spans="1:56" x14ac:dyDescent="0.2">
      <c r="A178" t="s">
        <v>32</v>
      </c>
      <c r="B178" s="1" t="s">
        <v>12</v>
      </c>
      <c r="C178" s="20">
        <v>215</v>
      </c>
    </row>
    <row r="179" spans="1:56" x14ac:dyDescent="0.2">
      <c r="A179" t="s">
        <v>32</v>
      </c>
      <c r="B179" s="1" t="s">
        <v>13</v>
      </c>
      <c r="C179" s="20">
        <v>16500</v>
      </c>
    </row>
    <row r="180" spans="1:56" x14ac:dyDescent="0.2">
      <c r="A180" t="s">
        <v>32</v>
      </c>
      <c r="B180" s="1" t="s">
        <v>14</v>
      </c>
      <c r="C180" s="20">
        <v>5100</v>
      </c>
    </row>
    <row r="181" spans="1:56" x14ac:dyDescent="0.2">
      <c r="A181" t="s">
        <v>32</v>
      </c>
      <c r="B181" s="1" t="s">
        <v>15</v>
      </c>
      <c r="C181" s="20">
        <v>1030</v>
      </c>
    </row>
    <row r="182" spans="1:56" x14ac:dyDescent="0.2">
      <c r="A182" t="s">
        <v>32</v>
      </c>
      <c r="B182" s="1" t="s">
        <v>16</v>
      </c>
      <c r="C182" s="20">
        <v>0</v>
      </c>
    </row>
    <row r="183" spans="1:56" x14ac:dyDescent="0.2">
      <c r="A183" t="s">
        <v>32</v>
      </c>
      <c r="B183" s="1" t="s">
        <v>17</v>
      </c>
      <c r="C183" s="20">
        <v>0</v>
      </c>
    </row>
    <row r="184" spans="1:56" x14ac:dyDescent="0.2">
      <c r="A184" t="s">
        <v>33</v>
      </c>
      <c r="B184" s="1" t="s">
        <v>3</v>
      </c>
      <c r="C184" s="20">
        <v>1200000</v>
      </c>
      <c r="D184" s="4">
        <f>C184/$C184*100</f>
        <v>100</v>
      </c>
      <c r="E184" s="4">
        <f>C186/$C184*100</f>
        <v>11.583333333333332</v>
      </c>
      <c r="F184" s="4">
        <f>C189/$C184*100</f>
        <v>1.3</v>
      </c>
      <c r="G184" s="4">
        <f>C193/$C184*100</f>
        <v>1.175E-2</v>
      </c>
      <c r="H184" s="4">
        <f>C198/$C184*100</f>
        <v>0</v>
      </c>
      <c r="T184" s="1" cm="1">
        <f t="array" ref="T184:X184">MMULT(D184:H184,Q9_red_T)</f>
        <v>1</v>
      </c>
      <c r="U184" s="1">
        <v>-2.9838709677419556E-3</v>
      </c>
      <c r="V184" s="1">
        <v>-8.9277662157474617E-4</v>
      </c>
      <c r="W184" s="1">
        <v>-6.2942895691838252E-5</v>
      </c>
      <c r="X184" s="1">
        <v>2.1180155619293077E-5</v>
      </c>
      <c r="AI184" t="s">
        <v>33</v>
      </c>
      <c r="AJ184" s="6">
        <f t="shared" ref="AJ184:AN184" si="37">T184/SUM($T184:$AH184)*100</f>
        <v>100.39338246686047</v>
      </c>
      <c r="AK184" s="12">
        <f t="shared" si="37"/>
        <v>-0.29956089929627927</v>
      </c>
      <c r="AL184" s="6">
        <f t="shared" si="37"/>
        <v>-8.9628864827225055E-2</v>
      </c>
      <c r="AM184" s="12">
        <f t="shared" si="37"/>
        <v>-6.3190502007624228E-3</v>
      </c>
      <c r="AN184" s="6">
        <f t="shared" si="37"/>
        <v>2.126347463795314E-3</v>
      </c>
      <c r="AO184" s="12"/>
      <c r="AP184" s="12"/>
      <c r="AQ184" s="6"/>
      <c r="AR184" s="6"/>
      <c r="AS184" s="6"/>
      <c r="AT184" s="12"/>
      <c r="AU184" s="6"/>
      <c r="AV184" s="17"/>
      <c r="AW184" s="6"/>
      <c r="AX184" s="6"/>
      <c r="AY184" s="57"/>
      <c r="AZ184" s="57"/>
      <c r="BA184" s="57"/>
      <c r="BB184" s="57"/>
      <c r="BC184" s="57"/>
      <c r="BD184" s="6"/>
    </row>
    <row r="185" spans="1:56" x14ac:dyDescent="0.2">
      <c r="A185" t="s">
        <v>33</v>
      </c>
      <c r="B185" s="1" t="s">
        <v>4</v>
      </c>
      <c r="C185" s="20">
        <v>598000</v>
      </c>
    </row>
    <row r="186" spans="1:56" x14ac:dyDescent="0.2">
      <c r="A186" t="s">
        <v>33</v>
      </c>
      <c r="B186" s="1" t="s">
        <v>5</v>
      </c>
      <c r="C186" s="20">
        <v>139000</v>
      </c>
    </row>
    <row r="187" spans="1:56" x14ac:dyDescent="0.2">
      <c r="A187" t="s">
        <v>33</v>
      </c>
      <c r="B187" s="1" t="s">
        <v>6</v>
      </c>
      <c r="C187" s="20">
        <v>148000</v>
      </c>
    </row>
    <row r="188" spans="1:56" x14ac:dyDescent="0.2">
      <c r="A188" t="s">
        <v>33</v>
      </c>
      <c r="B188" s="1" t="s">
        <v>7</v>
      </c>
      <c r="C188" s="20">
        <v>60800</v>
      </c>
    </row>
    <row r="189" spans="1:56" x14ac:dyDescent="0.2">
      <c r="A189" t="s">
        <v>33</v>
      </c>
      <c r="B189" s="1" t="s">
        <v>8</v>
      </c>
      <c r="C189" s="20">
        <v>15600</v>
      </c>
    </row>
    <row r="190" spans="1:56" x14ac:dyDescent="0.2">
      <c r="A190" t="s">
        <v>33</v>
      </c>
      <c r="B190" s="1" t="s">
        <v>9</v>
      </c>
      <c r="C190" s="20">
        <v>46300</v>
      </c>
    </row>
    <row r="191" spans="1:56" x14ac:dyDescent="0.2">
      <c r="A191" t="s">
        <v>33</v>
      </c>
      <c r="B191" s="1" t="s">
        <v>10</v>
      </c>
      <c r="C191" s="20">
        <v>19600</v>
      </c>
    </row>
    <row r="192" spans="1:56" x14ac:dyDescent="0.2">
      <c r="A192" t="s">
        <v>33</v>
      </c>
      <c r="B192" s="1" t="s">
        <v>11</v>
      </c>
      <c r="C192" s="20">
        <v>7560</v>
      </c>
    </row>
    <row r="193" spans="1:48" x14ac:dyDescent="0.2">
      <c r="A193" t="s">
        <v>33</v>
      </c>
      <c r="B193" s="1" t="s">
        <v>12</v>
      </c>
      <c r="C193" s="20">
        <v>141</v>
      </c>
    </row>
    <row r="194" spans="1:48" x14ac:dyDescent="0.2">
      <c r="A194" t="s">
        <v>33</v>
      </c>
      <c r="B194" s="1" t="s">
        <v>13</v>
      </c>
      <c r="C194" s="20">
        <v>15100</v>
      </c>
    </row>
    <row r="195" spans="1:48" x14ac:dyDescent="0.2">
      <c r="A195" t="s">
        <v>33</v>
      </c>
      <c r="B195" s="1" t="s">
        <v>14</v>
      </c>
      <c r="C195" s="20">
        <v>4190</v>
      </c>
    </row>
    <row r="196" spans="1:48" x14ac:dyDescent="0.2">
      <c r="A196" t="s">
        <v>33</v>
      </c>
      <c r="B196" s="1" t="s">
        <v>15</v>
      </c>
      <c r="C196" s="20">
        <v>931</v>
      </c>
    </row>
    <row r="197" spans="1:48" x14ac:dyDescent="0.2">
      <c r="A197" t="s">
        <v>33</v>
      </c>
      <c r="B197" s="1" t="s">
        <v>16</v>
      </c>
      <c r="C197" s="20">
        <v>0</v>
      </c>
    </row>
    <row r="198" spans="1:48" x14ac:dyDescent="0.2">
      <c r="A198" t="s">
        <v>33</v>
      </c>
      <c r="B198" s="1" t="s">
        <v>17</v>
      </c>
      <c r="C198" s="20">
        <v>0</v>
      </c>
    </row>
    <row r="199" spans="1:48" x14ac:dyDescent="0.2">
      <c r="T199" s="1" t="e" cm="1">
        <f t="array" ref="T199">MMULT(D199:H199,Q9_red_T)</f>
        <v>#VALUE!</v>
      </c>
    </row>
    <row r="201" spans="1:48" x14ac:dyDescent="0.2">
      <c r="A201" s="1" t="s">
        <v>18</v>
      </c>
      <c r="B201" s="1">
        <v>100</v>
      </c>
      <c r="C201" s="4">
        <f>E4</f>
        <v>11.881720430107528</v>
      </c>
      <c r="D201" s="4">
        <f>F4</f>
        <v>1.424731182795699</v>
      </c>
      <c r="E201" s="4">
        <f>G4</f>
        <v>3.2903225806451615E-2</v>
      </c>
      <c r="F201" s="4">
        <f>H4</f>
        <v>0</v>
      </c>
      <c r="S201" s="4"/>
      <c r="AG201" s="5"/>
      <c r="AK201" s="13"/>
      <c r="AL201" s="4"/>
      <c r="AM201" s="13"/>
      <c r="AN201" s="4"/>
      <c r="AO201" s="13"/>
      <c r="AP201" s="13"/>
      <c r="AQ201" s="4"/>
      <c r="AR201" s="4"/>
      <c r="AS201" s="4"/>
      <c r="AT201" s="13"/>
      <c r="AU201" s="4"/>
      <c r="AV201" s="18"/>
    </row>
    <row r="202" spans="1:48" x14ac:dyDescent="0.2">
      <c r="B202" s="1">
        <v>0</v>
      </c>
      <c r="C202" s="4">
        <f>B201</f>
        <v>100</v>
      </c>
      <c r="D202" s="4">
        <f t="shared" ref="D202:F202" si="38">C201</f>
        <v>11.881720430107528</v>
      </c>
      <c r="E202" s="4">
        <f>D201</f>
        <v>1.424731182795699</v>
      </c>
      <c r="F202" s="4">
        <f t="shared" si="38"/>
        <v>3.2903225806451615E-2</v>
      </c>
      <c r="S202" s="4"/>
      <c r="AH202" s="5"/>
      <c r="AI202" s="9"/>
      <c r="AJ202" s="5"/>
      <c r="AK202" s="14"/>
      <c r="AL202" s="5"/>
      <c r="AM202" s="14"/>
      <c r="AN202" s="5"/>
      <c r="AO202" s="14"/>
      <c r="AP202" s="14"/>
      <c r="AQ202" s="5"/>
      <c r="AR202" s="5"/>
      <c r="AS202" s="5"/>
      <c r="AT202" s="14"/>
      <c r="AU202" s="5"/>
      <c r="AV202" s="19"/>
    </row>
    <row r="203" spans="1:48" x14ac:dyDescent="0.2">
      <c r="B203" s="1">
        <v>0</v>
      </c>
      <c r="C203" s="1">
        <v>0</v>
      </c>
      <c r="D203" s="4">
        <f>B201</f>
        <v>100</v>
      </c>
      <c r="E203" s="4">
        <f>C201</f>
        <v>11.881720430107528</v>
      </c>
      <c r="F203" s="4">
        <f>D201</f>
        <v>1.424731182795699</v>
      </c>
      <c r="S203" s="4"/>
      <c r="AH203" s="5"/>
      <c r="AI203" s="9"/>
      <c r="AJ203" s="5"/>
      <c r="AK203" s="14"/>
      <c r="AL203" s="5"/>
      <c r="AM203" s="14"/>
      <c r="AN203" s="5"/>
      <c r="AO203" s="14"/>
      <c r="AP203" s="14"/>
      <c r="AQ203" s="5"/>
      <c r="AR203" s="5"/>
      <c r="AS203" s="5"/>
      <c r="AT203" s="14"/>
      <c r="AU203" s="5"/>
      <c r="AV203" s="19"/>
    </row>
    <row r="204" spans="1:48" x14ac:dyDescent="0.2">
      <c r="B204" s="1">
        <v>0</v>
      </c>
      <c r="C204" s="1">
        <v>0</v>
      </c>
      <c r="D204" s="1">
        <v>0</v>
      </c>
      <c r="E204" s="4">
        <f>B201</f>
        <v>100</v>
      </c>
      <c r="F204" s="4">
        <f>C201</f>
        <v>11.881720430107528</v>
      </c>
      <c r="S204" s="4"/>
    </row>
    <row r="205" spans="1:48" x14ac:dyDescent="0.2">
      <c r="B205" s="1">
        <v>0</v>
      </c>
      <c r="C205" s="1">
        <v>0</v>
      </c>
      <c r="D205" s="1">
        <v>0</v>
      </c>
      <c r="E205" s="1">
        <v>0</v>
      </c>
      <c r="F205" s="4">
        <f>B201</f>
        <v>100</v>
      </c>
      <c r="S205" s="4"/>
    </row>
    <row r="206" spans="1:48" x14ac:dyDescent="0.2">
      <c r="D206" s="1"/>
      <c r="E206" s="1"/>
      <c r="F206" s="1"/>
      <c r="S206" s="4"/>
    </row>
    <row r="207" spans="1:48" x14ac:dyDescent="0.2">
      <c r="D207" s="1"/>
      <c r="E207" s="1"/>
      <c r="F207" s="1"/>
      <c r="G207" s="1"/>
      <c r="S207" s="4"/>
    </row>
    <row r="208" spans="1:48" x14ac:dyDescent="0.2">
      <c r="D208" s="1"/>
      <c r="E208" s="1"/>
      <c r="F208" s="1"/>
      <c r="G208" s="1"/>
      <c r="H208" s="1"/>
      <c r="S208" s="4"/>
    </row>
    <row r="209" spans="1:20" x14ac:dyDescent="0.2">
      <c r="D209" s="1"/>
      <c r="E209" s="1"/>
      <c r="F209" s="1"/>
      <c r="G209" s="1"/>
      <c r="H209" s="1"/>
      <c r="I209" s="1"/>
      <c r="S209" s="4"/>
    </row>
    <row r="210" spans="1:20" x14ac:dyDescent="0.2">
      <c r="D210" s="1"/>
      <c r="E210" s="1"/>
      <c r="F210" s="1"/>
      <c r="G210" s="1"/>
      <c r="H210" s="1"/>
      <c r="I210" s="1"/>
      <c r="J210" s="1"/>
      <c r="S210" s="4"/>
    </row>
    <row r="211" spans="1:20" x14ac:dyDescent="0.2">
      <c r="D211" s="1"/>
      <c r="E211" s="1"/>
      <c r="F211" s="1"/>
      <c r="G211" s="1"/>
      <c r="H211" s="1"/>
      <c r="I211" s="1"/>
      <c r="J211" s="1"/>
      <c r="K211" s="1"/>
      <c r="S211" s="4"/>
    </row>
    <row r="212" spans="1:20" x14ac:dyDescent="0.2">
      <c r="D212" s="1"/>
      <c r="E212" s="1"/>
      <c r="F212" s="1"/>
      <c r="G212" s="1"/>
      <c r="H212" s="1"/>
      <c r="I212" s="1"/>
      <c r="J212" s="1"/>
      <c r="K212" s="1"/>
      <c r="L212" s="1"/>
      <c r="S212" s="4"/>
    </row>
    <row r="213" spans="1:20" x14ac:dyDescent="0.2">
      <c r="D213" s="1"/>
      <c r="E213" s="1"/>
      <c r="F213" s="1"/>
      <c r="G213" s="1"/>
      <c r="H213" s="1"/>
      <c r="I213" s="1"/>
      <c r="J213" s="1"/>
      <c r="K213" s="1"/>
      <c r="L213" s="1"/>
      <c r="M213" s="1"/>
      <c r="S213" s="4"/>
    </row>
    <row r="214" spans="1:20" x14ac:dyDescent="0.2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S214" s="4"/>
      <c r="T214" s="1" t="e" cm="1">
        <f t="array" ref="T214">MMULT(D214:H214,Q9_red_T)</f>
        <v>#VALUE!</v>
      </c>
    </row>
    <row r="215" spans="1:20" x14ac:dyDescent="0.2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S215" s="4"/>
    </row>
    <row r="216" spans="1:20" x14ac:dyDescent="0.2">
      <c r="C216" s="4"/>
      <c r="S216" s="4"/>
    </row>
    <row r="217" spans="1:20" x14ac:dyDescent="0.2">
      <c r="C217" s="4"/>
      <c r="S217" s="4"/>
    </row>
    <row r="218" spans="1:20" x14ac:dyDescent="0.2">
      <c r="A218" s="1" t="s">
        <v>19</v>
      </c>
      <c r="B218" s="1" cm="1">
        <f t="array" ref="B218:F222">MINVERSE(B201:F205)</f>
        <v>0.01</v>
      </c>
      <c r="C218" s="4">
        <v>-1.1881720430107529E-3</v>
      </c>
      <c r="D218" s="4">
        <v>-1.2978379003352782E-6</v>
      </c>
      <c r="E218" s="4">
        <v>1.3792140492343575E-5</v>
      </c>
      <c r="F218" s="4">
        <v>-1.2293059430787445E-6</v>
      </c>
      <c r="S218" s="4"/>
    </row>
    <row r="219" spans="1:20" x14ac:dyDescent="0.2">
      <c r="B219" s="1">
        <v>0</v>
      </c>
      <c r="C219" s="4">
        <v>0.01</v>
      </c>
      <c r="D219" s="4">
        <v>-1.1881720430107529E-3</v>
      </c>
      <c r="E219" s="4">
        <v>-1.2978379003352782E-6</v>
      </c>
      <c r="F219" s="4">
        <v>1.3792140492343575E-5</v>
      </c>
      <c r="S219" s="4"/>
    </row>
    <row r="220" spans="1:20" x14ac:dyDescent="0.2">
      <c r="B220" s="1">
        <v>0</v>
      </c>
      <c r="C220" s="4">
        <v>0</v>
      </c>
      <c r="D220" s="4">
        <v>0.01</v>
      </c>
      <c r="E220" s="4">
        <v>-1.1881720430107529E-3</v>
      </c>
      <c r="F220" s="4">
        <v>-1.2978379003352782E-6</v>
      </c>
      <c r="S220" s="4"/>
    </row>
    <row r="221" spans="1:20" x14ac:dyDescent="0.2">
      <c r="B221" s="1">
        <v>0</v>
      </c>
      <c r="C221" s="4">
        <v>0</v>
      </c>
      <c r="D221" s="4">
        <v>0</v>
      </c>
      <c r="E221" s="4">
        <v>0.01</v>
      </c>
      <c r="F221" s="4">
        <v>-1.1881720430107529E-3</v>
      </c>
      <c r="S221" s="4"/>
    </row>
    <row r="222" spans="1:20" x14ac:dyDescent="0.2">
      <c r="B222" s="1">
        <v>0</v>
      </c>
      <c r="C222" s="4">
        <v>0</v>
      </c>
      <c r="D222" s="4">
        <v>0</v>
      </c>
      <c r="E222" s="4">
        <v>0</v>
      </c>
      <c r="F222" s="4">
        <v>0.01</v>
      </c>
      <c r="S222" s="4"/>
    </row>
    <row r="223" spans="1:20" x14ac:dyDescent="0.2">
      <c r="C223" s="4"/>
      <c r="S223" s="4"/>
    </row>
    <row r="224" spans="1:20" x14ac:dyDescent="0.2">
      <c r="C224" s="4"/>
      <c r="S224" s="4"/>
    </row>
    <row r="225" spans="1:20" x14ac:dyDescent="0.2">
      <c r="C225" s="4"/>
      <c r="S225" s="4"/>
    </row>
    <row r="226" spans="1:20" x14ac:dyDescent="0.2">
      <c r="C226" s="4"/>
      <c r="S226" s="4"/>
    </row>
    <row r="227" spans="1:20" x14ac:dyDescent="0.2">
      <c r="C227" s="4"/>
      <c r="S227" s="4"/>
    </row>
    <row r="228" spans="1:20" x14ac:dyDescent="0.2">
      <c r="C228" s="4"/>
      <c r="S228" s="4"/>
    </row>
    <row r="229" spans="1:20" x14ac:dyDescent="0.2">
      <c r="C229" s="4"/>
      <c r="S229" s="4"/>
      <c r="T229" s="1" t="e" cm="1">
        <f t="array" ref="T229">MMULT(D229:H229,Q9_red_T)</f>
        <v>#VALUE!</v>
      </c>
    </row>
    <row r="230" spans="1:20" x14ac:dyDescent="0.2">
      <c r="C230" s="4"/>
      <c r="S230" s="4"/>
    </row>
    <row r="231" spans="1:20" x14ac:dyDescent="0.2">
      <c r="C231" s="4"/>
      <c r="S231" s="4"/>
    </row>
    <row r="232" spans="1:20" x14ac:dyDescent="0.2">
      <c r="C232" s="4"/>
      <c r="S232" s="4"/>
    </row>
    <row r="236" spans="1:20" ht="16" thickBot="1" x14ac:dyDescent="0.25"/>
    <row r="237" spans="1:20" x14ac:dyDescent="0.2">
      <c r="A237" s="58"/>
      <c r="B237" s="59"/>
      <c r="C237" s="59"/>
      <c r="D237" s="60"/>
      <c r="E237" s="60"/>
      <c r="F237" s="61"/>
    </row>
    <row r="238" spans="1:20" x14ac:dyDescent="0.2">
      <c r="A238" s="62"/>
      <c r="B238" s="51"/>
      <c r="C238" s="51" t="s">
        <v>88</v>
      </c>
      <c r="D238" s="40"/>
      <c r="E238" s="40"/>
      <c r="F238" s="63" t="s">
        <v>89</v>
      </c>
    </row>
    <row r="239" spans="1:20" x14ac:dyDescent="0.2">
      <c r="A239" s="64" t="str">
        <f t="shared" ref="A239:B239" si="39">A19</f>
        <v>Lean 1N</v>
      </c>
      <c r="B239" s="65" t="str">
        <f t="shared" si="39"/>
        <v>M0</v>
      </c>
      <c r="C239" s="65">
        <f>C19</f>
        <v>2300000</v>
      </c>
      <c r="D239" s="40" t="str">
        <f t="shared" ref="D239:E239" si="40">A109</f>
        <v>Obese 3L</v>
      </c>
      <c r="E239" s="40" t="str">
        <f t="shared" si="40"/>
        <v>M0</v>
      </c>
      <c r="F239" s="66">
        <f>C109</f>
        <v>1300000</v>
      </c>
    </row>
    <row r="240" spans="1:20" x14ac:dyDescent="0.2">
      <c r="A240" s="64" t="str">
        <f t="shared" ref="A240:B240" si="41">A34</f>
        <v>Lean 1L</v>
      </c>
      <c r="B240" s="65" t="str">
        <f t="shared" si="41"/>
        <v>M0</v>
      </c>
      <c r="C240" s="65">
        <f>C34</f>
        <v>2010000</v>
      </c>
      <c r="D240" s="40" t="str">
        <f t="shared" ref="D240:E240" si="42">A124</f>
        <v>Obese 3R</v>
      </c>
      <c r="E240" s="40" t="str">
        <f t="shared" si="42"/>
        <v>M0</v>
      </c>
      <c r="F240" s="66">
        <f>C124</f>
        <v>1080000</v>
      </c>
    </row>
    <row r="241" spans="1:6" x14ac:dyDescent="0.2">
      <c r="A241" s="64" t="str">
        <f t="shared" ref="A241:B241" si="43">A49</f>
        <v>Lean 1R</v>
      </c>
      <c r="B241" s="65" t="str">
        <f t="shared" si="43"/>
        <v>M0</v>
      </c>
      <c r="C241" s="65">
        <f>C49</f>
        <v>1910000</v>
      </c>
      <c r="D241" s="40" t="str">
        <f t="shared" ref="D241:E241" si="44">A139</f>
        <v>Obese 3N</v>
      </c>
      <c r="E241" s="40" t="str">
        <f t="shared" si="44"/>
        <v>M0</v>
      </c>
      <c r="F241" s="66">
        <f>C139</f>
        <v>1080000</v>
      </c>
    </row>
    <row r="242" spans="1:6" x14ac:dyDescent="0.2">
      <c r="A242" s="64" t="str">
        <f t="shared" ref="A242:B242" si="45">A64</f>
        <v>Lean 2LR</v>
      </c>
      <c r="B242" s="65" t="str">
        <f t="shared" si="45"/>
        <v>M0</v>
      </c>
      <c r="C242" s="65">
        <f>C64</f>
        <v>1910000</v>
      </c>
      <c r="D242" s="40" t="str">
        <f t="shared" ref="D242:E242" si="46">A154</f>
        <v>Obese 4LR</v>
      </c>
      <c r="E242" s="40" t="str">
        <f t="shared" si="46"/>
        <v>M0</v>
      </c>
      <c r="F242" s="66">
        <f>C154</f>
        <v>1540000</v>
      </c>
    </row>
    <row r="243" spans="1:6" x14ac:dyDescent="0.2">
      <c r="A243" s="64" t="str">
        <f t="shared" ref="A243:B243" si="47">A79</f>
        <v>Lean 2RR</v>
      </c>
      <c r="B243" s="65" t="str">
        <f t="shared" si="47"/>
        <v>M0</v>
      </c>
      <c r="C243" s="65">
        <f>C79</f>
        <v>2120000</v>
      </c>
      <c r="D243" s="40" t="str">
        <f t="shared" ref="D243:E243" si="48">A169</f>
        <v>Obese 4RR</v>
      </c>
      <c r="E243" s="40" t="str">
        <f t="shared" si="48"/>
        <v>M0</v>
      </c>
      <c r="F243" s="66">
        <f>C169</f>
        <v>1640000</v>
      </c>
    </row>
    <row r="244" spans="1:6" x14ac:dyDescent="0.2">
      <c r="A244" s="64" t="str">
        <f t="shared" ref="A244:B244" si="49">A94</f>
        <v>Lean 2LL</v>
      </c>
      <c r="B244" s="65" t="str">
        <f t="shared" si="49"/>
        <v>M0</v>
      </c>
      <c r="C244" s="65">
        <f>C94</f>
        <v>1920000</v>
      </c>
      <c r="D244" s="40" t="str">
        <f t="shared" ref="D244:E244" si="50">A184</f>
        <v>Obese 4LL</v>
      </c>
      <c r="E244" s="40" t="str">
        <f t="shared" si="50"/>
        <v>M0</v>
      </c>
      <c r="F244" s="66">
        <f>C184</f>
        <v>1200000</v>
      </c>
    </row>
    <row r="245" spans="1:6" x14ac:dyDescent="0.2">
      <c r="A245" s="62"/>
      <c r="B245" s="51"/>
      <c r="C245" s="51"/>
      <c r="D245" s="40"/>
      <c r="E245" s="40"/>
      <c r="F245" s="66"/>
    </row>
    <row r="246" spans="1:6" x14ac:dyDescent="0.2">
      <c r="A246" s="62"/>
      <c r="B246" s="51"/>
      <c r="C246" s="51"/>
      <c r="D246" s="40"/>
      <c r="E246" s="40"/>
      <c r="F246" s="63"/>
    </row>
    <row r="247" spans="1:6" x14ac:dyDescent="0.2">
      <c r="A247" s="62"/>
      <c r="B247" s="51"/>
      <c r="C247" s="51">
        <f>TTEST(C239:C244,F239:F244,2,2)</f>
        <v>9.7036829000902183E-5</v>
      </c>
      <c r="D247" s="40"/>
      <c r="E247" s="40"/>
      <c r="F247" s="63"/>
    </row>
    <row r="248" spans="1:6" ht="16" thickBot="1" x14ac:dyDescent="0.25">
      <c r="A248" s="67"/>
      <c r="B248" s="68"/>
      <c r="C248" s="68"/>
      <c r="D248" s="69"/>
      <c r="E248" s="69"/>
      <c r="F248" s="70"/>
    </row>
  </sheetData>
  <mergeCells count="4">
    <mergeCell ref="BN15:BS15"/>
    <mergeCell ref="BT15:BY15"/>
    <mergeCell ref="BZ15:CE15"/>
    <mergeCell ref="CF15:CK1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820F8-6606-4750-AC72-9CCA0BD84FFB}">
  <sheetPr>
    <tabColor theme="6" tint="-0.499984740745262"/>
  </sheetPr>
  <dimension ref="A1:CK248"/>
  <sheetViews>
    <sheetView topLeftCell="BC9" zoomScale="68" zoomScaleNormal="100" workbookViewId="0">
      <selection activeCell="F12" sqref="F12"/>
    </sheetView>
  </sheetViews>
  <sheetFormatPr baseColWidth="10" defaultColWidth="13.1640625" defaultRowHeight="15" x14ac:dyDescent="0.2"/>
  <cols>
    <col min="1" max="2" width="13.1640625" style="1"/>
    <col min="3" max="3" width="21.33203125" style="1" bestFit="1" customWidth="1"/>
    <col min="4" max="18" width="13.1640625" style="4"/>
    <col min="19" max="34" width="13.1640625" style="1"/>
    <col min="35" max="35" width="13.1640625" style="8"/>
    <col min="36" max="36" width="13.1640625" style="1"/>
    <col min="37" max="37" width="13.1640625" style="10"/>
    <col min="38" max="38" width="13.1640625" style="1"/>
    <col min="39" max="39" width="13.1640625" style="10"/>
    <col min="40" max="40" width="13.1640625" style="1"/>
    <col min="41" max="42" width="13.1640625" style="10"/>
    <col min="43" max="45" width="13.1640625" style="1"/>
    <col min="46" max="46" width="13.1640625" style="10"/>
    <col min="47" max="47" width="13.1640625" style="1"/>
    <col min="48" max="48" width="13.1640625" style="15"/>
    <col min="49" max="50" width="13.1640625" style="1"/>
    <col min="51" max="55" width="13.1640625" style="55"/>
    <col min="56" max="16384" width="13.1640625" style="1"/>
  </cols>
  <sheetData>
    <row r="1" spans="1:89" x14ac:dyDescent="0.2">
      <c r="N1" s="1"/>
      <c r="T1" s="4" t="s">
        <v>20</v>
      </c>
    </row>
    <row r="2" spans="1:89" x14ac:dyDescent="0.2">
      <c r="AJ2" s="1" t="s">
        <v>21</v>
      </c>
      <c r="BA2" s="52"/>
      <c r="BB2" s="52"/>
      <c r="BC2" s="52"/>
    </row>
    <row r="3" spans="1:89" ht="16" x14ac:dyDescent="0.2">
      <c r="A3" s="1" t="s">
        <v>0</v>
      </c>
      <c r="C3" s="1" t="s">
        <v>1</v>
      </c>
      <c r="D3" s="4" t="s">
        <v>3</v>
      </c>
      <c r="E3" s="3" t="s">
        <v>4</v>
      </c>
      <c r="F3" s="3" t="s">
        <v>6</v>
      </c>
      <c r="G3" s="3" t="s">
        <v>9</v>
      </c>
      <c r="H3" s="3" t="s">
        <v>13</v>
      </c>
      <c r="I3" s="3"/>
      <c r="K3" s="3"/>
      <c r="L3" s="3"/>
      <c r="M3" s="3"/>
      <c r="O3" s="3"/>
      <c r="P3" s="3"/>
      <c r="Q3" s="3"/>
      <c r="R3" s="3"/>
      <c r="T3" s="4" t="s">
        <v>3</v>
      </c>
      <c r="U3" s="3" t="s">
        <v>4</v>
      </c>
      <c r="V3" s="3" t="s">
        <v>6</v>
      </c>
      <c r="W3" s="3" t="s">
        <v>9</v>
      </c>
      <c r="X3" s="3" t="s">
        <v>13</v>
      </c>
      <c r="Y3" s="3"/>
      <c r="Z3" s="3"/>
      <c r="AA3" s="3"/>
      <c r="AB3" s="3"/>
      <c r="AC3" s="3"/>
      <c r="AD3" s="3"/>
      <c r="AE3" s="3"/>
      <c r="AF3" s="3"/>
      <c r="AG3" s="3"/>
      <c r="AH3" s="3"/>
      <c r="AJ3" s="4" t="s">
        <v>3</v>
      </c>
      <c r="AK3" s="3" t="s">
        <v>4</v>
      </c>
      <c r="AL3" s="3" t="s">
        <v>6</v>
      </c>
      <c r="AM3" s="3" t="s">
        <v>9</v>
      </c>
      <c r="AN3" s="3" t="s">
        <v>13</v>
      </c>
      <c r="AO3" s="11"/>
      <c r="AP3" s="11"/>
      <c r="AQ3" s="3"/>
      <c r="AR3" s="3"/>
      <c r="AS3" s="3"/>
      <c r="AT3" s="11"/>
      <c r="AU3" s="3"/>
      <c r="AV3" s="16"/>
      <c r="AW3" s="3"/>
      <c r="AX3" s="3"/>
      <c r="AY3" s="56"/>
      <c r="AZ3" s="56"/>
      <c r="BA3" s="56"/>
      <c r="BB3" s="56"/>
      <c r="BC3" s="56"/>
      <c r="BD3" s="3"/>
      <c r="BF3" s="11"/>
      <c r="BG3" s="11"/>
      <c r="BH3" s="11"/>
      <c r="BI3" s="11"/>
      <c r="BJ3" s="11"/>
      <c r="BK3" s="3"/>
      <c r="BL3" s="16"/>
      <c r="BM3" s="3"/>
      <c r="BN3" s="3"/>
    </row>
    <row r="4" spans="1:89" x14ac:dyDescent="0.2">
      <c r="A4" s="1" t="s">
        <v>2</v>
      </c>
      <c r="B4" s="1" t="s">
        <v>3</v>
      </c>
      <c r="C4" s="2">
        <v>1860000</v>
      </c>
      <c r="D4" s="4">
        <f>C4/$C4*100</f>
        <v>100</v>
      </c>
      <c r="E4" s="4">
        <f>C5/$C4*100</f>
        <v>49.247311827956992</v>
      </c>
      <c r="F4" s="4">
        <f>C7/$C4*100</f>
        <v>10.913978494623656</v>
      </c>
      <c r="G4" s="4">
        <f>C10/$C4*100</f>
        <v>1.8602150537634408</v>
      </c>
      <c r="H4" s="4">
        <f>C14/$C4*100</f>
        <v>6.9892473118279563E-2</v>
      </c>
      <c r="T4" s="1" cm="1">
        <f t="array" ref="T4:X4">MMULT(D4:H4,Q9_red_T)</f>
        <v>1</v>
      </c>
      <c r="U4" s="1">
        <v>-5.5511151231257827E-17</v>
      </c>
      <c r="V4" s="1">
        <v>-1.3877787807814457E-17</v>
      </c>
      <c r="W4" s="1">
        <v>6.9388939039072284E-18</v>
      </c>
      <c r="X4" s="1">
        <v>7.589415207398531E-19</v>
      </c>
      <c r="AI4" s="8" t="s">
        <v>2</v>
      </c>
      <c r="AJ4" s="6">
        <f t="shared" ref="AJ4:AN4" si="0">T4/SUM($T4:$AH4)*100</f>
        <v>100</v>
      </c>
      <c r="AK4" s="12">
        <f>U4/SUM($T4:$AH4)*100</f>
        <v>-5.5511151231257827E-15</v>
      </c>
      <c r="AL4" s="6">
        <f t="shared" si="0"/>
        <v>-1.3877787807814457E-15</v>
      </c>
      <c r="AM4" s="12">
        <f t="shared" si="0"/>
        <v>6.9388939039072284E-16</v>
      </c>
      <c r="AN4" s="6">
        <f t="shared" si="0"/>
        <v>7.589415207398531E-17</v>
      </c>
      <c r="AO4" s="12"/>
      <c r="AP4" s="12"/>
      <c r="AQ4" s="6"/>
      <c r="AR4" s="6"/>
      <c r="AS4" s="6"/>
      <c r="AT4" s="12"/>
      <c r="AU4" s="6"/>
      <c r="AV4" s="17"/>
      <c r="AW4" s="6"/>
      <c r="AX4" s="6"/>
      <c r="AY4" s="57"/>
      <c r="AZ4" s="57"/>
      <c r="BA4" s="57"/>
      <c r="BB4" s="57"/>
      <c r="BC4" s="57"/>
      <c r="BD4" s="6"/>
      <c r="BF4" s="4"/>
      <c r="BG4" s="4"/>
      <c r="BH4" s="4"/>
      <c r="BI4" s="4"/>
      <c r="BJ4" s="4"/>
      <c r="BK4" s="4"/>
      <c r="BL4" s="4"/>
      <c r="BM4" s="4"/>
      <c r="BN4" s="4"/>
    </row>
    <row r="5" spans="1:89" x14ac:dyDescent="0.2">
      <c r="A5" s="1" t="s">
        <v>2</v>
      </c>
      <c r="B5" s="1" t="s">
        <v>4</v>
      </c>
      <c r="C5" s="2">
        <v>916000</v>
      </c>
      <c r="BF5" s="4"/>
      <c r="BG5" s="4"/>
      <c r="BH5" s="4"/>
      <c r="BI5" s="4"/>
      <c r="BJ5" s="4"/>
      <c r="BK5" s="4"/>
      <c r="BL5" s="4"/>
      <c r="BM5" s="4"/>
      <c r="BN5" s="4"/>
    </row>
    <row r="6" spans="1:89" x14ac:dyDescent="0.2">
      <c r="A6" s="1" t="s">
        <v>2</v>
      </c>
      <c r="B6" s="1" t="s">
        <v>5</v>
      </c>
      <c r="C6" s="2">
        <v>221000</v>
      </c>
      <c r="D6" s="7"/>
    </row>
    <row r="7" spans="1:89" x14ac:dyDescent="0.2">
      <c r="A7" s="1" t="s">
        <v>2</v>
      </c>
      <c r="B7" s="1" t="s">
        <v>6</v>
      </c>
      <c r="C7" s="2">
        <v>203000</v>
      </c>
      <c r="D7" s="1"/>
      <c r="E7" s="1"/>
      <c r="F7" s="1"/>
      <c r="G7" s="1"/>
      <c r="H7" s="1"/>
      <c r="I7" s="1"/>
      <c r="K7" s="1"/>
      <c r="L7" s="1"/>
      <c r="M7" s="1"/>
      <c r="O7" s="1"/>
      <c r="P7" s="1"/>
      <c r="Q7" s="1"/>
      <c r="R7" s="1"/>
    </row>
    <row r="8" spans="1:89" x14ac:dyDescent="0.2">
      <c r="A8" s="1" t="s">
        <v>2</v>
      </c>
      <c r="B8" s="1" t="s">
        <v>7</v>
      </c>
      <c r="C8" s="2">
        <v>96600</v>
      </c>
    </row>
    <row r="9" spans="1:89" x14ac:dyDescent="0.2">
      <c r="A9" s="1" t="s">
        <v>2</v>
      </c>
      <c r="B9" s="1" t="s">
        <v>8</v>
      </c>
      <c r="C9" s="2">
        <v>26500</v>
      </c>
    </row>
    <row r="10" spans="1:89" x14ac:dyDescent="0.2">
      <c r="A10" s="1" t="s">
        <v>2</v>
      </c>
      <c r="B10" s="1" t="s">
        <v>9</v>
      </c>
      <c r="C10" s="2">
        <v>34600</v>
      </c>
      <c r="BF10" s="4"/>
      <c r="BG10" s="4"/>
      <c r="BH10" s="4"/>
      <c r="BI10" s="4"/>
      <c r="BJ10" s="4"/>
      <c r="BK10" s="4"/>
      <c r="BL10" s="4"/>
      <c r="BM10" s="4"/>
      <c r="BN10" s="4"/>
    </row>
    <row r="11" spans="1:89" x14ac:dyDescent="0.2">
      <c r="A11" s="1" t="s">
        <v>2</v>
      </c>
      <c r="B11" s="1" t="s">
        <v>10</v>
      </c>
      <c r="C11" s="2">
        <v>23000</v>
      </c>
      <c r="BF11" s="4"/>
      <c r="BG11" s="4"/>
      <c r="BH11" s="4"/>
      <c r="BI11" s="4"/>
      <c r="BJ11" s="4"/>
      <c r="BK11" s="4"/>
      <c r="BL11" s="4"/>
      <c r="BM11" s="4"/>
      <c r="BN11" s="4"/>
    </row>
    <row r="12" spans="1:89" x14ac:dyDescent="0.2">
      <c r="A12" s="1" t="s">
        <v>2</v>
      </c>
      <c r="B12" s="1" t="s">
        <v>11</v>
      </c>
      <c r="C12" s="2">
        <v>11600</v>
      </c>
    </row>
    <row r="13" spans="1:89" x14ac:dyDescent="0.2">
      <c r="A13" s="1" t="s">
        <v>2</v>
      </c>
      <c r="B13" s="1" t="s">
        <v>12</v>
      </c>
      <c r="C13" s="2">
        <v>612</v>
      </c>
    </row>
    <row r="14" spans="1:89" x14ac:dyDescent="0.2">
      <c r="A14" s="1" t="s">
        <v>2</v>
      </c>
      <c r="B14" s="1" t="s">
        <v>13</v>
      </c>
      <c r="C14" s="2">
        <v>1300</v>
      </c>
      <c r="BH14"/>
      <c r="BK14" s="1" t="s">
        <v>124</v>
      </c>
    </row>
    <row r="15" spans="1:89" x14ac:dyDescent="0.2">
      <c r="A15" s="1" t="s">
        <v>2</v>
      </c>
      <c r="B15" s="1" t="s">
        <v>14</v>
      </c>
      <c r="C15" s="2">
        <v>1750</v>
      </c>
      <c r="BF15" s="1" t="s">
        <v>134</v>
      </c>
      <c r="BG15" s="4" t="str">
        <f>AK3</f>
        <v>M1_T</v>
      </c>
      <c r="BH15" s="4" t="str">
        <f>AL3</f>
        <v>M2_TT</v>
      </c>
      <c r="BI15" s="4" t="str">
        <f>AM3</f>
        <v>M3_TTT</v>
      </c>
      <c r="BJ15" s="4" t="str">
        <f>AN3</f>
        <v>M4_TTTT</v>
      </c>
      <c r="BK15" s="1" t="s">
        <v>123</v>
      </c>
      <c r="BL15" s="4"/>
      <c r="BM15" s="88"/>
      <c r="BN15" s="117" t="s">
        <v>42</v>
      </c>
      <c r="BO15" s="117"/>
      <c r="BP15" s="117"/>
      <c r="BQ15" s="117"/>
      <c r="BR15" s="117"/>
      <c r="BS15" s="117"/>
      <c r="BT15" s="117" t="s">
        <v>43</v>
      </c>
      <c r="BU15" s="117"/>
      <c r="BV15" s="117"/>
      <c r="BW15" s="117"/>
      <c r="BX15" s="117"/>
      <c r="BY15" s="117"/>
      <c r="BZ15" s="117" t="s">
        <v>44</v>
      </c>
      <c r="CA15" s="117"/>
      <c r="CB15" s="117"/>
      <c r="CC15" s="117"/>
      <c r="CD15" s="117"/>
      <c r="CE15" s="117"/>
      <c r="CF15" s="117" t="s">
        <v>136</v>
      </c>
      <c r="CG15" s="117"/>
      <c r="CH15" s="117"/>
      <c r="CI15" s="117"/>
      <c r="CJ15" s="117"/>
      <c r="CK15" s="117"/>
    </row>
    <row r="16" spans="1:89" x14ac:dyDescent="0.2">
      <c r="A16" s="1" t="s">
        <v>2</v>
      </c>
      <c r="B16" s="1" t="s">
        <v>15</v>
      </c>
      <c r="C16" s="2">
        <v>1020</v>
      </c>
      <c r="BF16" s="4" t="str">
        <f>AI19</f>
        <v>Lean 1N</v>
      </c>
      <c r="BG16" s="4">
        <f>AK19</f>
        <v>3.1307807957844958</v>
      </c>
      <c r="BH16" s="4">
        <f t="shared" ref="BH16:BJ16" si="1">AL19</f>
        <v>2.5068533169314828</v>
      </c>
      <c r="BI16" s="4">
        <f t="shared" si="1"/>
        <v>1.348133785574533</v>
      </c>
      <c r="BJ16" s="4">
        <f t="shared" si="1"/>
        <v>-0.12540798428576849</v>
      </c>
      <c r="BK16" s="1">
        <f>BG16+2*BH16+3*BI16+4*BJ16</f>
        <v>11.687256849227987</v>
      </c>
      <c r="BL16" s="4"/>
      <c r="BM16" s="89" t="s">
        <v>121</v>
      </c>
      <c r="BN16" s="4">
        <f>BG16</f>
        <v>3.1307807957844958</v>
      </c>
      <c r="BO16" s="4">
        <f>BG17</f>
        <v>4.0563451930365249</v>
      </c>
      <c r="BP16" s="4">
        <f>BG18</f>
        <v>2.8288101175707672</v>
      </c>
      <c r="BQ16" s="4">
        <f>BG19</f>
        <v>3.3363975125462018</v>
      </c>
      <c r="BR16" s="4">
        <f>BG20</f>
        <v>4.0919351241496305</v>
      </c>
      <c r="BS16" s="4">
        <f>BG21</f>
        <v>2.6491268041932416</v>
      </c>
      <c r="BT16" s="4">
        <f>BH16</f>
        <v>2.5068533169314828</v>
      </c>
      <c r="BU16" s="4">
        <f>BH17</f>
        <v>3.6564164263365941</v>
      </c>
      <c r="BV16" s="4">
        <f>BH18</f>
        <v>3.8733815213871559</v>
      </c>
      <c r="BW16" s="4">
        <f>BH19</f>
        <v>3.0959738951553639</v>
      </c>
      <c r="BX16" s="4">
        <f>BH20</f>
        <v>3.6403594956972269</v>
      </c>
      <c r="BY16" s="4">
        <f>BH21</f>
        <v>2.4634766511607564</v>
      </c>
      <c r="BZ16" s="4">
        <f>BI16</f>
        <v>1.348133785574533</v>
      </c>
      <c r="CA16" s="4">
        <f>BI17</f>
        <v>1.9245936119747689</v>
      </c>
      <c r="CB16" s="4">
        <f>BI18</f>
        <v>2.1891822459133343</v>
      </c>
      <c r="CC16" s="4">
        <f>BI19</f>
        <v>1.7887177420503102</v>
      </c>
      <c r="CD16" s="4">
        <f>BI20</f>
        <v>2.0489979076526206</v>
      </c>
      <c r="CE16" s="4">
        <f>BI21</f>
        <v>1.5959644681780312</v>
      </c>
      <c r="CF16" s="4">
        <f>BJ16</f>
        <v>-0.12540798428576849</v>
      </c>
      <c r="CG16" s="4">
        <f>BJ17</f>
        <v>-9.9369897814013716E-2</v>
      </c>
      <c r="CH16" s="4">
        <f>BJ18</f>
        <v>0.11233107997905838</v>
      </c>
      <c r="CI16" s="4">
        <f>BJ19</f>
        <v>-7.5442862334610922E-2</v>
      </c>
      <c r="CJ16" s="4">
        <f>BJ20</f>
        <v>-0.18536346848363128</v>
      </c>
      <c r="CK16" s="4">
        <f>BJ21</f>
        <v>-0.11853675385308904</v>
      </c>
    </row>
    <row r="17" spans="1:89" x14ac:dyDescent="0.2">
      <c r="A17" s="1" t="s">
        <v>2</v>
      </c>
      <c r="B17" s="1" t="s">
        <v>16</v>
      </c>
      <c r="C17" s="2">
        <v>0</v>
      </c>
      <c r="BF17" s="4" t="str">
        <f>AI34</f>
        <v>Lean 1L</v>
      </c>
      <c r="BG17" s="4">
        <f>AK34</f>
        <v>4.0563451930365249</v>
      </c>
      <c r="BH17" s="4">
        <f>AL34</f>
        <v>3.6564164263365941</v>
      </c>
      <c r="BI17" s="4">
        <f>AM34</f>
        <v>1.9245936119747689</v>
      </c>
      <c r="BJ17" s="4">
        <f>AN34</f>
        <v>-9.9369897814013716E-2</v>
      </c>
      <c r="BK17" s="1">
        <f t="shared" ref="BK17:BK28" si="2">BG17+2*BH17+3*BI17+4*BJ17</f>
        <v>16.745479290377965</v>
      </c>
      <c r="BL17" s="4"/>
      <c r="BM17" s="89" t="s">
        <v>137</v>
      </c>
      <c r="BN17" s="4">
        <f>BG23</f>
        <v>0.80272988494762121</v>
      </c>
      <c r="BO17" s="4">
        <f>BG24</f>
        <v>0.5506683528210562</v>
      </c>
      <c r="BP17" s="4">
        <f>BG25</f>
        <v>0.99078546928837075</v>
      </c>
      <c r="BQ17" s="4">
        <f>BG26</f>
        <v>0.60209021960988995</v>
      </c>
      <c r="BR17" s="4">
        <f>BG27</f>
        <v>-0.27795112442003395</v>
      </c>
      <c r="BS17" s="4">
        <f>BG28</f>
        <v>0.5663689597434185</v>
      </c>
      <c r="BT17" s="4">
        <f>BH23</f>
        <v>1.1020924790547657</v>
      </c>
      <c r="BU17" s="4">
        <f>BH24</f>
        <v>1.0880919942697975</v>
      </c>
      <c r="BV17" s="4">
        <f>BH25</f>
        <v>1.3931212610714017</v>
      </c>
      <c r="BW17" s="4">
        <f>BH26</f>
        <v>1.3936592967975787</v>
      </c>
      <c r="BX17" s="4">
        <f>BH27</f>
        <v>1.152400036262238</v>
      </c>
      <c r="BY17" s="4">
        <f>BH28</f>
        <v>1.0928345248879756</v>
      </c>
      <c r="BZ17" s="4">
        <f>BI23</f>
        <v>0.91907606021189736</v>
      </c>
      <c r="CA17" s="4">
        <f>BI24</f>
        <v>0.95026288663509573</v>
      </c>
      <c r="CB17" s="4">
        <f>BI25</f>
        <v>1.2008597110672095</v>
      </c>
      <c r="CC17" s="4">
        <f>BI26</f>
        <v>0.96498537154521924</v>
      </c>
      <c r="CD17" s="4">
        <f>BI27</f>
        <v>0.8354258592078676</v>
      </c>
      <c r="CE17" s="4">
        <f>BI28</f>
        <v>1.331105298203211</v>
      </c>
      <c r="CF17" s="4">
        <f>BJ23</f>
        <v>0.41633777701346847</v>
      </c>
      <c r="CG17" s="4">
        <f>BJ24</f>
        <v>0.37741649022607726</v>
      </c>
      <c r="CH17" s="4">
        <f>BJ25</f>
        <v>0.26596540850080663</v>
      </c>
      <c r="CI17" s="4">
        <f>BJ26</f>
        <v>0.36733545674608947</v>
      </c>
      <c r="CJ17" s="4">
        <f>BJ27</f>
        <v>0.38456980968353338</v>
      </c>
      <c r="CK17" s="4">
        <f>BJ28</f>
        <v>0.36324487562698027</v>
      </c>
    </row>
    <row r="18" spans="1:89" x14ac:dyDescent="0.2">
      <c r="A18" s="1" t="s">
        <v>2</v>
      </c>
      <c r="B18" s="1" t="s">
        <v>17</v>
      </c>
      <c r="C18" s="2">
        <v>0</v>
      </c>
      <c r="BF18" s="4" t="str">
        <f>AI49</f>
        <v>Lean 1R</v>
      </c>
      <c r="BG18" s="4">
        <f>AK49</f>
        <v>2.8288101175707672</v>
      </c>
      <c r="BH18" s="4">
        <f>AL49</f>
        <v>3.8733815213871559</v>
      </c>
      <c r="BI18" s="4">
        <f t="shared" ref="BI18:BJ18" si="3">AM49</f>
        <v>2.1891822459133343</v>
      </c>
      <c r="BJ18" s="4">
        <f t="shared" si="3"/>
        <v>0.11233107997905838</v>
      </c>
      <c r="BK18" s="1">
        <f t="shared" si="2"/>
        <v>17.592444218001315</v>
      </c>
      <c r="BL18" s="4"/>
      <c r="BM18" s="4"/>
      <c r="BN18" s="4"/>
      <c r="BO18" s="4"/>
      <c r="BP18" s="4"/>
    </row>
    <row r="19" spans="1:89" x14ac:dyDescent="0.2">
      <c r="A19" t="s">
        <v>22</v>
      </c>
      <c r="B19" s="1" t="s">
        <v>3</v>
      </c>
      <c r="C19" s="20">
        <v>2300000</v>
      </c>
      <c r="D19" s="4">
        <f>C19/$C19*100</f>
        <v>100</v>
      </c>
      <c r="E19" s="4">
        <f>C20/$C19*100</f>
        <v>52.608695652173907</v>
      </c>
      <c r="F19" s="4">
        <f>C22/$C19*100</f>
        <v>15.260869565217391</v>
      </c>
      <c r="G19" s="4">
        <f>C25/$C19*100</f>
        <v>5</v>
      </c>
      <c r="H19" s="4">
        <f>C29/$C19*100</f>
        <v>1.0043478260869565</v>
      </c>
      <c r="T19" s="1" cm="1">
        <f t="array" ref="T19:X19">MMULT(D19:H19,Q9_red_T)</f>
        <v>1</v>
      </c>
      <c r="U19" s="1">
        <v>3.3613838242169125E-2</v>
      </c>
      <c r="V19" s="1">
        <v>2.6914998969471221E-2</v>
      </c>
      <c r="W19" s="1">
        <v>1.4474328914410764E-2</v>
      </c>
      <c r="X19" s="1">
        <v>-1.3464512442820271E-3</v>
      </c>
      <c r="AI19" t="s">
        <v>22</v>
      </c>
      <c r="AJ19" s="6">
        <f t="shared" ref="AJ19:AN19" si="4">T19/SUM($T19:$AH19)*100</f>
        <v>93.139640085995254</v>
      </c>
      <c r="AK19" s="12">
        <f t="shared" si="4"/>
        <v>3.1307807957844958</v>
      </c>
      <c r="AL19" s="6">
        <f t="shared" si="4"/>
        <v>2.5068533169314828</v>
      </c>
      <c r="AM19" s="12">
        <f t="shared" si="4"/>
        <v>1.348133785574533</v>
      </c>
      <c r="AN19" s="6">
        <f t="shared" si="4"/>
        <v>-0.12540798428576849</v>
      </c>
      <c r="AO19" s="12"/>
      <c r="AP19" s="12"/>
      <c r="AQ19" s="6"/>
      <c r="AR19" s="6"/>
      <c r="AS19" s="6"/>
      <c r="AT19" s="12"/>
      <c r="AU19" s="6"/>
      <c r="AV19" s="17"/>
      <c r="AW19" s="6"/>
      <c r="AX19" s="6"/>
      <c r="AY19" s="57"/>
      <c r="AZ19" s="57"/>
      <c r="BA19" s="57"/>
      <c r="BB19" s="57"/>
      <c r="BC19" s="57"/>
      <c r="BD19" s="6"/>
      <c r="BF19" s="4" t="str">
        <f>AI64</f>
        <v>Lean 2LR</v>
      </c>
      <c r="BG19" s="4">
        <f>AK64</f>
        <v>3.3363975125462018</v>
      </c>
      <c r="BH19" s="4">
        <f>AL64</f>
        <v>3.0959738951553639</v>
      </c>
      <c r="BI19" s="4">
        <f t="shared" ref="BI19:BJ19" si="5">AM64</f>
        <v>1.7887177420503102</v>
      </c>
      <c r="BJ19" s="4">
        <f t="shared" si="5"/>
        <v>-7.5442862334610922E-2</v>
      </c>
      <c r="BK19" s="1">
        <f t="shared" si="2"/>
        <v>14.592727079669418</v>
      </c>
      <c r="BL19" s="4"/>
      <c r="BM19" s="4"/>
      <c r="BN19" s="4"/>
      <c r="BO19" s="4"/>
      <c r="BP19" s="4"/>
    </row>
    <row r="20" spans="1:89" x14ac:dyDescent="0.2">
      <c r="A20" t="s">
        <v>22</v>
      </c>
      <c r="B20" s="1" t="s">
        <v>4</v>
      </c>
      <c r="C20" s="20">
        <v>1210000</v>
      </c>
      <c r="BF20" s="4" t="str">
        <f>AI79</f>
        <v>Lean 2RR</v>
      </c>
      <c r="BG20" s="4">
        <f>AK79</f>
        <v>4.0919351241496305</v>
      </c>
      <c r="BH20" s="4">
        <f>AL79</f>
        <v>3.6403594956972269</v>
      </c>
      <c r="BI20" s="4">
        <f t="shared" ref="BI20:BJ20" si="6">AM79</f>
        <v>2.0489979076526206</v>
      </c>
      <c r="BJ20" s="4">
        <f t="shared" si="6"/>
        <v>-0.18536346848363128</v>
      </c>
      <c r="BK20" s="1">
        <f t="shared" si="2"/>
        <v>16.778193964567421</v>
      </c>
      <c r="BL20" s="4"/>
      <c r="BM20" s="4"/>
      <c r="BN20" s="4"/>
      <c r="BO20" s="4"/>
      <c r="BP20" s="4"/>
    </row>
    <row r="21" spans="1:89" x14ac:dyDescent="0.2">
      <c r="A21" t="s">
        <v>22</v>
      </c>
      <c r="B21" s="1" t="s">
        <v>5</v>
      </c>
      <c r="C21" s="20">
        <v>274000</v>
      </c>
      <c r="BF21" s="4" t="str">
        <f>AI94</f>
        <v>Lean 2LL</v>
      </c>
      <c r="BG21" s="4">
        <f>AK94</f>
        <v>2.6491268041932416</v>
      </c>
      <c r="BH21" s="4">
        <f>AL94</f>
        <v>2.4634766511607564</v>
      </c>
      <c r="BI21" s="4">
        <f t="shared" ref="BI21:BJ21" si="7">AM94</f>
        <v>1.5959644681780312</v>
      </c>
      <c r="BJ21" s="4">
        <f t="shared" si="7"/>
        <v>-0.11853675385308904</v>
      </c>
      <c r="BK21" s="1">
        <f t="shared" si="2"/>
        <v>11.889826495636491</v>
      </c>
      <c r="BL21" s="4"/>
      <c r="BM21" s="4"/>
      <c r="BN21" s="4"/>
      <c r="BO21" s="4"/>
      <c r="BP21" s="4"/>
    </row>
    <row r="22" spans="1:89" x14ac:dyDescent="0.2">
      <c r="A22" t="s">
        <v>22</v>
      </c>
      <c r="B22" s="1" t="s">
        <v>6</v>
      </c>
      <c r="C22" s="20">
        <v>351000</v>
      </c>
      <c r="D22" s="1"/>
      <c r="E22" s="1"/>
      <c r="F22" s="1"/>
      <c r="G22" s="1"/>
      <c r="H22" s="1"/>
      <c r="I22" s="1"/>
      <c r="K22" s="1"/>
      <c r="L22" s="1"/>
      <c r="M22" s="1"/>
      <c r="O22" s="1"/>
      <c r="P22" s="1"/>
      <c r="Q22" s="1"/>
      <c r="R22" s="1"/>
    </row>
    <row r="23" spans="1:89" x14ac:dyDescent="0.2">
      <c r="A23" t="s">
        <v>22</v>
      </c>
      <c r="B23" s="1" t="s">
        <v>7</v>
      </c>
      <c r="C23" s="20">
        <v>132000</v>
      </c>
      <c r="BF23" s="4" t="str">
        <f>AI109</f>
        <v>Obese 3L</v>
      </c>
      <c r="BG23" s="4">
        <f>AK109</f>
        <v>0.80272988494762121</v>
      </c>
      <c r="BH23" s="4">
        <f>AL109</f>
        <v>1.1020924790547657</v>
      </c>
      <c r="BI23" s="4">
        <f>AM109</f>
        <v>0.91907606021189736</v>
      </c>
      <c r="BJ23" s="4">
        <f>AN109</f>
        <v>0.41633777701346847</v>
      </c>
      <c r="BK23" s="1">
        <f>BG23+2*BH23+3*BI23+4*BJ23</f>
        <v>7.4294941317467185</v>
      </c>
      <c r="BL23" s="4"/>
      <c r="BM23" s="4"/>
      <c r="BN23" s="4"/>
      <c r="BO23" s="4"/>
      <c r="BP23" s="4"/>
    </row>
    <row r="24" spans="1:89" x14ac:dyDescent="0.2">
      <c r="A24" t="s">
        <v>22</v>
      </c>
      <c r="B24" s="1" t="s">
        <v>8</v>
      </c>
      <c r="C24" s="20">
        <v>31500</v>
      </c>
      <c r="BF24" s="4" t="str">
        <f>AI124</f>
        <v>Obese 3R</v>
      </c>
      <c r="BG24" s="4">
        <f>AK124</f>
        <v>0.5506683528210562</v>
      </c>
      <c r="BH24" s="4">
        <f>AL124</f>
        <v>1.0880919942697975</v>
      </c>
      <c r="BI24" s="4">
        <f t="shared" ref="BI24:BJ24" si="8">AM124</f>
        <v>0.95026288663509573</v>
      </c>
      <c r="BJ24" s="4">
        <f t="shared" si="8"/>
        <v>0.37741649022607726</v>
      </c>
      <c r="BK24" s="1">
        <f t="shared" si="2"/>
        <v>7.0873069621702474</v>
      </c>
      <c r="BL24" s="4"/>
      <c r="BM24" s="4"/>
      <c r="BN24" s="4"/>
      <c r="BO24" s="4"/>
      <c r="BP24" s="4"/>
    </row>
    <row r="25" spans="1:89" x14ac:dyDescent="0.2">
      <c r="A25" t="s">
        <v>22</v>
      </c>
      <c r="B25" s="1" t="s">
        <v>9</v>
      </c>
      <c r="C25" s="20">
        <v>115000</v>
      </c>
      <c r="BF25" s="4" t="str">
        <f>AI139</f>
        <v>Obese 3N</v>
      </c>
      <c r="BG25" s="4">
        <f>AK139</f>
        <v>0.99078546928837075</v>
      </c>
      <c r="BH25" s="4">
        <f>AL139</f>
        <v>1.3931212610714017</v>
      </c>
      <c r="BI25" s="4">
        <f t="shared" ref="BI25:BJ25" si="9">AM139</f>
        <v>1.2008597110672095</v>
      </c>
      <c r="BJ25" s="4">
        <f t="shared" si="9"/>
        <v>0.26596540850080663</v>
      </c>
      <c r="BK25" s="1">
        <f t="shared" si="2"/>
        <v>8.443468758636028</v>
      </c>
      <c r="BL25" s="4"/>
      <c r="BM25" s="4"/>
      <c r="BN25" s="4"/>
      <c r="BO25" s="4"/>
      <c r="BP25" s="4"/>
    </row>
    <row r="26" spans="1:89" x14ac:dyDescent="0.2">
      <c r="A26" t="s">
        <v>22</v>
      </c>
      <c r="B26" s="1" t="s">
        <v>10</v>
      </c>
      <c r="C26" s="20">
        <v>48300</v>
      </c>
      <c r="BF26" s="4" t="str">
        <f>AI154</f>
        <v>Obese 4LR</v>
      </c>
      <c r="BG26" s="4">
        <f>AK154</f>
        <v>0.60209021960988995</v>
      </c>
      <c r="BH26" s="4">
        <f>AL154</f>
        <v>1.3936592967975787</v>
      </c>
      <c r="BI26" s="4">
        <f t="shared" ref="BI26:BJ26" si="10">AM154</f>
        <v>0.96498537154521924</v>
      </c>
      <c r="BJ26" s="4">
        <f t="shared" si="10"/>
        <v>0.36733545674608947</v>
      </c>
      <c r="BK26" s="1">
        <f t="shared" si="2"/>
        <v>7.753706754825064</v>
      </c>
      <c r="BL26" s="4"/>
      <c r="BM26" s="4"/>
      <c r="BN26" s="4"/>
      <c r="BO26" s="4"/>
      <c r="BP26" s="4"/>
    </row>
    <row r="27" spans="1:89" x14ac:dyDescent="0.2">
      <c r="A27" t="s">
        <v>22</v>
      </c>
      <c r="B27" s="1" t="s">
        <v>11</v>
      </c>
      <c r="C27" s="20">
        <v>16800</v>
      </c>
      <c r="BF27" s="4" t="str">
        <f>AI169</f>
        <v>Obese 4RR</v>
      </c>
      <c r="BG27" s="4">
        <f>AK169</f>
        <v>-0.27795112442003395</v>
      </c>
      <c r="BH27" s="4">
        <f>AL169</f>
        <v>1.152400036262238</v>
      </c>
      <c r="BI27" s="4">
        <f t="shared" ref="BI27:BJ27" si="11">AM169</f>
        <v>0.8354258592078676</v>
      </c>
      <c r="BJ27" s="4">
        <f t="shared" si="11"/>
        <v>0.38456980968353338</v>
      </c>
      <c r="BK27" s="1">
        <f t="shared" si="2"/>
        <v>6.0714057644621793</v>
      </c>
      <c r="BL27" s="4"/>
      <c r="BM27" s="4"/>
      <c r="BN27" s="4"/>
      <c r="BO27" s="4"/>
      <c r="BP27" s="4"/>
    </row>
    <row r="28" spans="1:89" x14ac:dyDescent="0.2">
      <c r="A28" t="s">
        <v>22</v>
      </c>
      <c r="B28" s="1" t="s">
        <v>12</v>
      </c>
      <c r="C28" s="20">
        <v>1200</v>
      </c>
      <c r="BF28" s="4" t="str">
        <f>AI184</f>
        <v>Obese 4LL</v>
      </c>
      <c r="BG28" s="4">
        <f>AK184</f>
        <v>0.5663689597434185</v>
      </c>
      <c r="BH28" s="4">
        <f>AL184</f>
        <v>1.0928345248879756</v>
      </c>
      <c r="BI28" s="4">
        <f t="shared" ref="BI28:BJ28" si="12">AM184</f>
        <v>1.331105298203211</v>
      </c>
      <c r="BJ28" s="4">
        <f t="shared" si="12"/>
        <v>0.36324487562698027</v>
      </c>
      <c r="BK28" s="1">
        <f t="shared" si="2"/>
        <v>8.1983334066369231</v>
      </c>
      <c r="BL28" s="4"/>
      <c r="BM28" s="4"/>
      <c r="BN28" s="4"/>
      <c r="BO28" s="4"/>
      <c r="BP28" s="4"/>
    </row>
    <row r="29" spans="1:89" x14ac:dyDescent="0.2">
      <c r="A29" t="s">
        <v>22</v>
      </c>
      <c r="B29" s="1" t="s">
        <v>13</v>
      </c>
      <c r="C29" s="20">
        <v>23100</v>
      </c>
      <c r="BG29" s="4"/>
      <c r="BH29" s="4"/>
      <c r="BI29" s="4"/>
      <c r="BJ29" s="4"/>
      <c r="BK29" s="4"/>
      <c r="BL29" s="4"/>
      <c r="BM29" s="4"/>
      <c r="BN29" s="4"/>
      <c r="BO29" s="4"/>
      <c r="BP29" s="4"/>
    </row>
    <row r="30" spans="1:89" x14ac:dyDescent="0.2">
      <c r="A30" t="s">
        <v>22</v>
      </c>
      <c r="B30" s="1" t="s">
        <v>14</v>
      </c>
      <c r="C30" s="20">
        <v>9360</v>
      </c>
      <c r="BH30"/>
    </row>
    <row r="31" spans="1:89" x14ac:dyDescent="0.2">
      <c r="A31" t="s">
        <v>22</v>
      </c>
      <c r="B31" s="1" t="s">
        <v>15</v>
      </c>
      <c r="C31" s="20">
        <v>3040</v>
      </c>
      <c r="BG31" s="1" t="s">
        <v>127</v>
      </c>
      <c r="BH31"/>
      <c r="BK31" s="1" t="s">
        <v>124</v>
      </c>
    </row>
    <row r="32" spans="1:89" x14ac:dyDescent="0.2">
      <c r="A32" t="s">
        <v>22</v>
      </c>
      <c r="B32" s="1" t="s">
        <v>16</v>
      </c>
      <c r="C32" s="20">
        <v>456</v>
      </c>
      <c r="BF32" s="1" t="s">
        <v>126</v>
      </c>
      <c r="BG32" s="4" t="str">
        <f>BG15</f>
        <v>M1_T</v>
      </c>
      <c r="BH32" s="4" t="str">
        <f t="shared" ref="BH32:BJ32" si="13">BH15</f>
        <v>M2_TT</v>
      </c>
      <c r="BI32" s="4" t="str">
        <f t="shared" si="13"/>
        <v>M3_TTT</v>
      </c>
      <c r="BJ32" s="4" t="str">
        <f t="shared" si="13"/>
        <v>M4_TTTT</v>
      </c>
      <c r="BK32" s="1" t="s">
        <v>123</v>
      </c>
      <c r="BL32" s="4" t="s">
        <v>128</v>
      </c>
      <c r="BM32" s="79" t="s">
        <v>129</v>
      </c>
      <c r="BN32" s="73"/>
      <c r="BO32" s="1" t="s">
        <v>130</v>
      </c>
      <c r="BP32" s="80"/>
      <c r="BQ32" s="33" t="s">
        <v>131</v>
      </c>
      <c r="BR32" s="1" t="s">
        <v>133</v>
      </c>
      <c r="BS32" s="1" t="s">
        <v>138</v>
      </c>
    </row>
    <row r="33" spans="1:71" x14ac:dyDescent="0.2">
      <c r="A33" t="s">
        <v>22</v>
      </c>
      <c r="B33" s="1" t="s">
        <v>17</v>
      </c>
      <c r="C33" s="20">
        <v>0</v>
      </c>
      <c r="BF33" s="4" t="str">
        <f>BF16</f>
        <v>Lean 1N</v>
      </c>
      <c r="BG33" s="4">
        <f t="shared" ref="BG33:BJ33" si="14">BG16</f>
        <v>3.1307807957844958</v>
      </c>
      <c r="BH33" s="4">
        <f t="shared" si="14"/>
        <v>2.5068533169314828</v>
      </c>
      <c r="BI33" s="4">
        <f t="shared" si="14"/>
        <v>1.348133785574533</v>
      </c>
      <c r="BJ33" s="4">
        <f t="shared" si="14"/>
        <v>-0.12540798428576849</v>
      </c>
      <c r="BK33" s="1">
        <f>BG33+2*BH33+3*BI33+4*BJ33</f>
        <v>11.687256849227987</v>
      </c>
      <c r="BL33" s="81">
        <f>BG33/BH33</f>
        <v>1.2488887062673184</v>
      </c>
      <c r="BM33" s="81">
        <f>'water enrichment'!X86</f>
        <v>3.3641548932781595</v>
      </c>
      <c r="BN33" s="82">
        <f t="shared" ref="BN33:BN38" si="15">BM33/100</f>
        <v>3.3641548932781595E-2</v>
      </c>
      <c r="BO33" s="83">
        <f t="shared" ref="BO33:BO38" si="16">BN33/(1-BN33)</f>
        <v>3.4812702155839627E-2</v>
      </c>
      <c r="BP33" s="83">
        <f>BL33/BO33</f>
        <v>35.874512144350298</v>
      </c>
      <c r="BQ33" s="84">
        <f>BP33*2+1</f>
        <v>72.749024288700596</v>
      </c>
      <c r="BR33" s="1">
        <f>BK33/(BM33*$BQ$39)</f>
        <v>6.0666144274108616E-2</v>
      </c>
      <c r="BS33" s="1">
        <f>BR33*100</f>
        <v>6.0666144274108618</v>
      </c>
    </row>
    <row r="34" spans="1:71" x14ac:dyDescent="0.2">
      <c r="A34" t="s">
        <v>23</v>
      </c>
      <c r="B34" s="1" t="s">
        <v>3</v>
      </c>
      <c r="C34" s="20">
        <v>2010000</v>
      </c>
      <c r="D34" s="4">
        <f>C34/$C34*100</f>
        <v>100</v>
      </c>
      <c r="E34" s="4">
        <f>C35/$C34*100</f>
        <v>53.731343283582092</v>
      </c>
      <c r="F34" s="4">
        <f>C37/$C34*100</f>
        <v>17.164179104477611</v>
      </c>
      <c r="G34" s="4">
        <f>C40/$C34*100</f>
        <v>6.467661691542288</v>
      </c>
      <c r="H34" s="4">
        <f>C44/$C34*100</f>
        <v>1.5323383084577114</v>
      </c>
      <c r="T34" s="1" cm="1">
        <f t="array" ref="T34:X34">MMULT(D34:H34,Q9_red_T)</f>
        <v>1</v>
      </c>
      <c r="U34" s="1">
        <v>4.4840314556250926E-2</v>
      </c>
      <c r="V34" s="1">
        <v>4.0419356564385833E-2</v>
      </c>
      <c r="W34" s="1">
        <v>2.127515752408074E-2</v>
      </c>
      <c r="X34" s="1">
        <v>-1.0984709790113675E-3</v>
      </c>
      <c r="AI34" t="s">
        <v>23</v>
      </c>
      <c r="AJ34" s="6">
        <f t="shared" ref="AJ34:AN34" si="17">T34/SUM($T34:$AH34)*100</f>
        <v>90.462014666466118</v>
      </c>
      <c r="AK34" s="12">
        <f t="shared" si="17"/>
        <v>4.0563451930365249</v>
      </c>
      <c r="AL34" s="6">
        <f t="shared" si="17"/>
        <v>3.6564164263365941</v>
      </c>
      <c r="AM34" s="12">
        <f t="shared" si="17"/>
        <v>1.9245936119747689</v>
      </c>
      <c r="AN34" s="6">
        <f t="shared" si="17"/>
        <v>-9.9369897814013716E-2</v>
      </c>
      <c r="AO34" s="12"/>
      <c r="AP34" s="12"/>
      <c r="AQ34" s="6"/>
      <c r="AR34" s="6"/>
      <c r="AS34" s="6"/>
      <c r="AT34" s="12"/>
      <c r="AU34" s="6"/>
      <c r="AV34" s="17"/>
      <c r="AW34" s="6"/>
      <c r="AX34" s="6"/>
      <c r="AY34" s="57"/>
      <c r="AZ34" s="57"/>
      <c r="BA34" s="57"/>
      <c r="BB34" s="57"/>
      <c r="BC34" s="57"/>
      <c r="BD34" s="6"/>
      <c r="BF34" s="4" t="str">
        <f t="shared" ref="BF34:BF45" si="18">BF17</f>
        <v>Lean 1L</v>
      </c>
      <c r="BG34" s="4">
        <f t="shared" ref="BG34:BJ45" si="19">BG17</f>
        <v>4.0563451930365249</v>
      </c>
      <c r="BH34" s="4">
        <f t="shared" si="19"/>
        <v>3.6564164263365941</v>
      </c>
      <c r="BI34" s="4">
        <f t="shared" si="19"/>
        <v>1.9245936119747689</v>
      </c>
      <c r="BJ34" s="4">
        <f t="shared" si="19"/>
        <v>-9.9369897814013716E-2</v>
      </c>
      <c r="BK34" s="1">
        <f t="shared" ref="BK34:BK45" si="20">BG34+2*BH34+3*BI34+4*BJ34</f>
        <v>16.745479290377965</v>
      </c>
      <c r="BL34" s="81">
        <f>BG34/BH34</f>
        <v>1.1093772481217694</v>
      </c>
      <c r="BM34" s="81">
        <f>'water enrichment'!X83</f>
        <v>3.5115855911423761</v>
      </c>
      <c r="BN34" s="82">
        <f t="shared" si="15"/>
        <v>3.5115855911423764E-2</v>
      </c>
      <c r="BO34" s="83">
        <f t="shared" si="16"/>
        <v>3.6393857362630816E-2</v>
      </c>
      <c r="BP34" s="83">
        <f t="shared" ref="BP34:BP38" si="21">BL34/BO34</f>
        <v>30.482540970248376</v>
      </c>
      <c r="BQ34" s="84">
        <f t="shared" ref="BQ34:BQ38" si="22">BP34*2+1</f>
        <v>61.965081940496752</v>
      </c>
      <c r="BR34" s="1">
        <f t="shared" ref="BR34:BR45" si="23">BK34/(BM34*$BQ$39)</f>
        <v>8.3272981162373125E-2</v>
      </c>
      <c r="BS34" s="1">
        <f t="shared" ref="BS34:BS45" si="24">BR34*100</f>
        <v>8.3272981162373121</v>
      </c>
    </row>
    <row r="35" spans="1:71" x14ac:dyDescent="0.2">
      <c r="A35" t="s">
        <v>23</v>
      </c>
      <c r="B35" s="1" t="s">
        <v>4</v>
      </c>
      <c r="C35" s="20">
        <v>1080000</v>
      </c>
      <c r="BF35" s="4" t="str">
        <f t="shared" si="18"/>
        <v>Lean 1R</v>
      </c>
      <c r="BG35" s="4">
        <f t="shared" si="19"/>
        <v>2.8288101175707672</v>
      </c>
      <c r="BH35" s="4">
        <f t="shared" si="19"/>
        <v>3.8733815213871559</v>
      </c>
      <c r="BI35" s="4">
        <f t="shared" si="19"/>
        <v>2.1891822459133343</v>
      </c>
      <c r="BJ35" s="4">
        <f t="shared" si="19"/>
        <v>0.11233107997905838</v>
      </c>
      <c r="BK35" s="1">
        <f t="shared" si="20"/>
        <v>17.592444218001315</v>
      </c>
      <c r="BL35" s="81">
        <f t="shared" ref="BL35:BL45" si="25">BG35/BH35</f>
        <v>0.73032054858301143</v>
      </c>
      <c r="BM35" s="81">
        <f>'water enrichment'!X87</f>
        <v>4.0916533262785251</v>
      </c>
      <c r="BN35" s="82">
        <f t="shared" si="15"/>
        <v>4.091653326278525E-2</v>
      </c>
      <c r="BO35" s="83">
        <f t="shared" si="16"/>
        <v>4.2662119285595219E-2</v>
      </c>
      <c r="BP35" s="83">
        <f t="shared" si="21"/>
        <v>17.118712356833214</v>
      </c>
      <c r="BQ35" s="84">
        <f t="shared" si="22"/>
        <v>35.237424713666428</v>
      </c>
      <c r="BR35" s="1">
        <f t="shared" si="23"/>
        <v>7.5082226200204549E-2</v>
      </c>
      <c r="BS35" s="1">
        <f t="shared" si="24"/>
        <v>7.5082226200204545</v>
      </c>
    </row>
    <row r="36" spans="1:71" x14ac:dyDescent="0.2">
      <c r="A36" t="s">
        <v>23</v>
      </c>
      <c r="B36" s="1" t="s">
        <v>5</v>
      </c>
      <c r="C36" s="20">
        <v>242000</v>
      </c>
      <c r="BF36" s="4" t="str">
        <f t="shared" si="18"/>
        <v>Lean 2LR</v>
      </c>
      <c r="BG36" s="4">
        <f t="shared" si="19"/>
        <v>3.3363975125462018</v>
      </c>
      <c r="BH36" s="4">
        <f t="shared" si="19"/>
        <v>3.0959738951553639</v>
      </c>
      <c r="BI36" s="4">
        <f t="shared" si="19"/>
        <v>1.7887177420503102</v>
      </c>
      <c r="BJ36" s="4">
        <f t="shared" si="19"/>
        <v>-7.5442862334610922E-2</v>
      </c>
      <c r="BK36" s="1">
        <f t="shared" si="20"/>
        <v>14.592727079669418</v>
      </c>
      <c r="BL36" s="81">
        <f t="shared" si="25"/>
        <v>1.0776568619545071</v>
      </c>
      <c r="BM36" s="81">
        <f>'water enrichment'!X85</f>
        <v>3.871546470868493</v>
      </c>
      <c r="BN36" s="82">
        <f t="shared" si="15"/>
        <v>3.8715464708684928E-2</v>
      </c>
      <c r="BO36" s="83">
        <f t="shared" si="16"/>
        <v>4.0274719177659811E-2</v>
      </c>
      <c r="BP36" s="83">
        <f t="shared" si="21"/>
        <v>26.757650554948576</v>
      </c>
      <c r="BQ36" s="84">
        <f t="shared" si="22"/>
        <v>54.515301109897152</v>
      </c>
      <c r="BR36" s="1">
        <f t="shared" si="23"/>
        <v>6.5820590186615069E-2</v>
      </c>
      <c r="BS36" s="1">
        <f t="shared" si="24"/>
        <v>6.5820590186615071</v>
      </c>
    </row>
    <row r="37" spans="1:71" x14ac:dyDescent="0.2">
      <c r="A37" t="s">
        <v>23</v>
      </c>
      <c r="B37" s="1" t="s">
        <v>6</v>
      </c>
      <c r="C37" s="20">
        <v>345000</v>
      </c>
      <c r="BF37" s="4" t="str">
        <f t="shared" si="18"/>
        <v>Lean 2RR</v>
      </c>
      <c r="BG37" s="4">
        <f t="shared" si="19"/>
        <v>4.0919351241496305</v>
      </c>
      <c r="BH37" s="4">
        <f t="shared" si="19"/>
        <v>3.6403594956972269</v>
      </c>
      <c r="BI37" s="4">
        <f t="shared" si="19"/>
        <v>2.0489979076526206</v>
      </c>
      <c r="BJ37" s="4">
        <f t="shared" si="19"/>
        <v>-0.18536346848363128</v>
      </c>
      <c r="BK37" s="1">
        <f t="shared" si="20"/>
        <v>16.778193964567421</v>
      </c>
      <c r="BL37" s="81">
        <f t="shared" si="25"/>
        <v>1.1240469873885119</v>
      </c>
      <c r="BM37" s="81">
        <f>'water enrichment'!X88</f>
        <v>3.5046293449372667</v>
      </c>
      <c r="BN37" s="82">
        <f t="shared" si="15"/>
        <v>3.504629344937267E-2</v>
      </c>
      <c r="BO37" s="83">
        <f t="shared" si="16"/>
        <v>3.631914485789265E-2</v>
      </c>
      <c r="BP37" s="83">
        <f t="shared" si="21"/>
        <v>30.949158956980263</v>
      </c>
      <c r="BQ37" s="84">
        <f t="shared" si="22"/>
        <v>62.898317913960526</v>
      </c>
      <c r="BR37" s="1">
        <f>BK37/(BM37*$BQ$39)</f>
        <v>8.360127601930846E-2</v>
      </c>
      <c r="BS37" s="1">
        <f t="shared" si="24"/>
        <v>8.3601276019308468</v>
      </c>
    </row>
    <row r="38" spans="1:71" x14ac:dyDescent="0.2">
      <c r="A38" t="s">
        <v>23</v>
      </c>
      <c r="B38" s="1" t="s">
        <v>7</v>
      </c>
      <c r="C38" s="20">
        <v>121000</v>
      </c>
      <c r="BF38" s="4" t="str">
        <f t="shared" si="18"/>
        <v>Lean 2LL</v>
      </c>
      <c r="BG38" s="4">
        <f t="shared" si="19"/>
        <v>2.6491268041932416</v>
      </c>
      <c r="BH38" s="4">
        <f t="shared" si="19"/>
        <v>2.4634766511607564</v>
      </c>
      <c r="BI38" s="4">
        <f t="shared" si="19"/>
        <v>1.5959644681780312</v>
      </c>
      <c r="BJ38" s="4">
        <f t="shared" si="19"/>
        <v>-0.11853675385308904</v>
      </c>
      <c r="BK38" s="1">
        <f t="shared" si="20"/>
        <v>11.889826495636491</v>
      </c>
      <c r="BL38" s="81">
        <f t="shared" si="25"/>
        <v>1.0753610361782846</v>
      </c>
      <c r="BM38" s="81">
        <f>'water enrichment'!X84</f>
        <v>3.7484489062518604</v>
      </c>
      <c r="BN38" s="82">
        <f t="shared" si="15"/>
        <v>3.7484489062518604E-2</v>
      </c>
      <c r="BO38" s="83">
        <f t="shared" si="16"/>
        <v>3.8944296103871665E-2</v>
      </c>
      <c r="BP38" s="83">
        <f t="shared" si="21"/>
        <v>27.612799402256421</v>
      </c>
      <c r="BQ38" s="84">
        <f t="shared" si="22"/>
        <v>56.225598804512842</v>
      </c>
      <c r="BR38" s="1">
        <f t="shared" si="23"/>
        <v>5.5390299081910559E-2</v>
      </c>
      <c r="BS38" s="1">
        <f t="shared" si="24"/>
        <v>5.5390299081910559</v>
      </c>
    </row>
    <row r="39" spans="1:71" x14ac:dyDescent="0.2">
      <c r="A39" t="s">
        <v>23</v>
      </c>
      <c r="B39" s="1" t="s">
        <v>8</v>
      </c>
      <c r="C39" s="20">
        <v>28700</v>
      </c>
      <c r="BF39" s="4"/>
      <c r="BG39" s="4"/>
      <c r="BH39" s="4"/>
      <c r="BI39" s="4"/>
      <c r="BJ39" s="4"/>
      <c r="BL39" s="81"/>
      <c r="BN39" s="82"/>
      <c r="BO39" s="83"/>
      <c r="BP39" s="86" t="s">
        <v>139</v>
      </c>
      <c r="BQ39" s="85">
        <f>AVERAGE(BQ33:BQ38)</f>
        <v>57.265124795205715</v>
      </c>
      <c r="BR39" s="85">
        <f>AVERAGE(BR33:BR38)</f>
        <v>7.0638919487420057E-2</v>
      </c>
      <c r="BS39" s="85">
        <f>AVERAGE(BS33:BS38)</f>
        <v>7.0638919487420067</v>
      </c>
    </row>
    <row r="40" spans="1:71" x14ac:dyDescent="0.2">
      <c r="A40" t="s">
        <v>23</v>
      </c>
      <c r="B40" s="1" t="s">
        <v>9</v>
      </c>
      <c r="C40" s="20">
        <v>130000</v>
      </c>
      <c r="BF40" s="4" t="str">
        <f t="shared" si="18"/>
        <v>Obese 3L</v>
      </c>
      <c r="BG40" s="4">
        <f t="shared" si="19"/>
        <v>0.80272988494762121</v>
      </c>
      <c r="BH40" s="4">
        <f t="shared" si="19"/>
        <v>1.1020924790547657</v>
      </c>
      <c r="BI40" s="4">
        <f t="shared" si="19"/>
        <v>0.91907606021189736</v>
      </c>
      <c r="BJ40" s="4">
        <f t="shared" si="19"/>
        <v>0.41633777701346847</v>
      </c>
      <c r="BK40" s="1">
        <f t="shared" si="20"/>
        <v>7.4294941317467185</v>
      </c>
      <c r="BL40" s="81">
        <f t="shared" si="25"/>
        <v>0.72836889843953978</v>
      </c>
      <c r="BM40" s="81">
        <f>'water enrichment'!X89</f>
        <v>6.0579194122372826</v>
      </c>
      <c r="BN40" s="82">
        <f t="shared" ref="BN40:BN45" si="26">BM40/100</f>
        <v>6.0579194122372823E-2</v>
      </c>
      <c r="BO40" s="83"/>
      <c r="BP40" s="83"/>
      <c r="BQ40" s="84"/>
      <c r="BR40" s="1">
        <f>BK40/(BM40*$BQ$39)</f>
        <v>2.1416354195702533E-2</v>
      </c>
      <c r="BS40" s="1">
        <f t="shared" si="24"/>
        <v>2.1416354195702532</v>
      </c>
    </row>
    <row r="41" spans="1:71" x14ac:dyDescent="0.2">
      <c r="A41" t="s">
        <v>23</v>
      </c>
      <c r="B41" s="1" t="s">
        <v>10</v>
      </c>
      <c r="C41" s="20">
        <v>48300</v>
      </c>
      <c r="BF41" s="4" t="str">
        <f t="shared" si="18"/>
        <v>Obese 3R</v>
      </c>
      <c r="BG41" s="4">
        <f t="shared" si="19"/>
        <v>0.5506683528210562</v>
      </c>
      <c r="BH41" s="4">
        <f t="shared" si="19"/>
        <v>1.0880919942697975</v>
      </c>
      <c r="BI41" s="4">
        <f t="shared" si="19"/>
        <v>0.95026288663509573</v>
      </c>
      <c r="BJ41" s="4">
        <f t="shared" si="19"/>
        <v>0.37741649022607726</v>
      </c>
      <c r="BK41" s="1">
        <f t="shared" si="20"/>
        <v>7.0873069621702474</v>
      </c>
      <c r="BL41" s="81">
        <f t="shared" si="25"/>
        <v>0.50608620936559834</v>
      </c>
      <c r="BM41" s="81">
        <f>'water enrichment'!X93</f>
        <v>5.9821838828515679</v>
      </c>
      <c r="BN41" s="82">
        <f t="shared" si="26"/>
        <v>5.9821838828515682E-2</v>
      </c>
      <c r="BO41" s="83"/>
      <c r="BP41" s="83"/>
      <c r="BQ41" s="84"/>
      <c r="BR41" s="1">
        <f>BK41/(BM41*$BQ$39)</f>
        <v>2.0688608113187228E-2</v>
      </c>
      <c r="BS41" s="1">
        <f t="shared" si="24"/>
        <v>2.0688608113187228</v>
      </c>
    </row>
    <row r="42" spans="1:71" x14ac:dyDescent="0.2">
      <c r="A42" t="s">
        <v>23</v>
      </c>
      <c r="B42" s="1" t="s">
        <v>11</v>
      </c>
      <c r="C42" s="20">
        <v>15700</v>
      </c>
      <c r="BF42" s="4" t="str">
        <f t="shared" si="18"/>
        <v>Obese 3N</v>
      </c>
      <c r="BG42" s="4">
        <f t="shared" si="19"/>
        <v>0.99078546928837075</v>
      </c>
      <c r="BH42" s="4">
        <f t="shared" si="19"/>
        <v>1.3931212610714017</v>
      </c>
      <c r="BI42" s="4">
        <f t="shared" si="19"/>
        <v>1.2008597110672095</v>
      </c>
      <c r="BJ42" s="4">
        <f t="shared" si="19"/>
        <v>0.26596540850080663</v>
      </c>
      <c r="BK42" s="1">
        <f t="shared" si="20"/>
        <v>8.443468758636028</v>
      </c>
      <c r="BL42" s="81">
        <f t="shared" si="25"/>
        <v>0.71119829764595777</v>
      </c>
      <c r="BM42" s="81">
        <f>'water enrichment'!X92</f>
        <v>5.6609435743089307</v>
      </c>
      <c r="BN42" s="82">
        <f t="shared" si="26"/>
        <v>5.6609435743089305E-2</v>
      </c>
      <c r="BO42" s="83"/>
      <c r="BP42" s="83"/>
      <c r="BQ42" s="84"/>
      <c r="BR42" s="1">
        <f t="shared" si="23"/>
        <v>2.6046049599524571E-2</v>
      </c>
      <c r="BS42" s="1">
        <f t="shared" si="24"/>
        <v>2.6046049599524572</v>
      </c>
    </row>
    <row r="43" spans="1:71" x14ac:dyDescent="0.2">
      <c r="A43" t="s">
        <v>23</v>
      </c>
      <c r="B43" s="1" t="s">
        <v>12</v>
      </c>
      <c r="C43" s="20">
        <v>1460</v>
      </c>
      <c r="BF43" s="4" t="str">
        <f t="shared" si="18"/>
        <v>Obese 4LR</v>
      </c>
      <c r="BG43" s="4">
        <f t="shared" si="19"/>
        <v>0.60209021960988995</v>
      </c>
      <c r="BH43" s="4">
        <f t="shared" si="19"/>
        <v>1.3936592967975787</v>
      </c>
      <c r="BI43" s="4">
        <f t="shared" si="19"/>
        <v>0.96498537154521924</v>
      </c>
      <c r="BJ43" s="4">
        <f t="shared" si="19"/>
        <v>0.36733545674608947</v>
      </c>
      <c r="BK43" s="1">
        <f t="shared" si="20"/>
        <v>7.753706754825064</v>
      </c>
      <c r="BL43" s="81">
        <f t="shared" si="25"/>
        <v>0.4320210979781095</v>
      </c>
      <c r="BM43" s="81">
        <f>'water enrichment'!X91</f>
        <v>5.8153845285105774</v>
      </c>
      <c r="BN43" s="82">
        <f t="shared" si="26"/>
        <v>5.8153845285105775E-2</v>
      </c>
      <c r="BO43" s="83"/>
      <c r="BP43" s="83"/>
      <c r="BQ43" s="84"/>
      <c r="BR43" s="1">
        <f t="shared" si="23"/>
        <v>2.3283095728653183E-2</v>
      </c>
      <c r="BS43" s="1">
        <f t="shared" si="24"/>
        <v>2.3283095728653183</v>
      </c>
    </row>
    <row r="44" spans="1:71" x14ac:dyDescent="0.2">
      <c r="A44" t="s">
        <v>23</v>
      </c>
      <c r="B44" s="1" t="s">
        <v>13</v>
      </c>
      <c r="C44" s="20">
        <v>30800</v>
      </c>
      <c r="BF44" s="4" t="str">
        <f t="shared" si="18"/>
        <v>Obese 4RR</v>
      </c>
      <c r="BG44" s="4">
        <f t="shared" si="19"/>
        <v>-0.27795112442003395</v>
      </c>
      <c r="BH44" s="4">
        <f t="shared" si="19"/>
        <v>1.152400036262238</v>
      </c>
      <c r="BI44" s="4">
        <f t="shared" si="19"/>
        <v>0.8354258592078676</v>
      </c>
      <c r="BJ44" s="4">
        <f t="shared" si="19"/>
        <v>0.38456980968353338</v>
      </c>
      <c r="BK44" s="1">
        <f t="shared" si="20"/>
        <v>6.0714057644621793</v>
      </c>
      <c r="BL44" s="81">
        <f t="shared" si="25"/>
        <v>-0.24119326247294903</v>
      </c>
      <c r="BM44" s="81">
        <f>'water enrichment'!X94</f>
        <v>6.8332002975012358</v>
      </c>
      <c r="BN44" s="82">
        <f t="shared" si="26"/>
        <v>6.8332002975012351E-2</v>
      </c>
      <c r="BO44" s="83"/>
      <c r="BP44" s="83"/>
      <c r="BQ44" s="84"/>
      <c r="BR44" s="1">
        <f t="shared" si="23"/>
        <v>1.5515825835386793E-2</v>
      </c>
      <c r="BS44" s="1">
        <f t="shared" si="24"/>
        <v>1.5515825835386794</v>
      </c>
    </row>
    <row r="45" spans="1:71" x14ac:dyDescent="0.2">
      <c r="A45" t="s">
        <v>23</v>
      </c>
      <c r="B45" s="1" t="s">
        <v>14</v>
      </c>
      <c r="C45" s="20">
        <v>11400</v>
      </c>
      <c r="BF45" s="4" t="str">
        <f t="shared" si="18"/>
        <v>Obese 4LL</v>
      </c>
      <c r="BG45" s="4">
        <f t="shared" si="19"/>
        <v>0.5663689597434185</v>
      </c>
      <c r="BH45" s="4">
        <f t="shared" si="19"/>
        <v>1.0928345248879756</v>
      </c>
      <c r="BI45" s="4">
        <f t="shared" si="19"/>
        <v>1.331105298203211</v>
      </c>
      <c r="BJ45" s="4">
        <f t="shared" si="19"/>
        <v>0.36324487562698027</v>
      </c>
      <c r="BK45" s="1">
        <f t="shared" si="20"/>
        <v>8.1983334066369231</v>
      </c>
      <c r="BL45" s="81">
        <f t="shared" si="25"/>
        <v>0.51825683289194757</v>
      </c>
      <c r="BM45" s="81">
        <f>'water enrichment'!X90</f>
        <v>5.9910372380250179</v>
      </c>
      <c r="BN45" s="82">
        <f t="shared" si="26"/>
        <v>5.9910372380250182E-2</v>
      </c>
      <c r="BO45" s="83"/>
      <c r="BP45" s="83"/>
      <c r="BQ45" s="84"/>
      <c r="BR45" s="1">
        <f t="shared" si="23"/>
        <v>2.3896447665646518E-2</v>
      </c>
      <c r="BS45" s="1">
        <f t="shared" si="24"/>
        <v>2.3896447665646519</v>
      </c>
    </row>
    <row r="46" spans="1:71" x14ac:dyDescent="0.2">
      <c r="A46" t="s">
        <v>23</v>
      </c>
      <c r="B46" s="1" t="s">
        <v>15</v>
      </c>
      <c r="C46" s="20">
        <v>3280</v>
      </c>
      <c r="BG46" s="4"/>
      <c r="BH46" s="4"/>
      <c r="BI46" s="4"/>
      <c r="BJ46" s="4"/>
      <c r="BM46" s="81"/>
      <c r="BR46" s="85">
        <f>AVERAGE(BR40:BR45)</f>
        <v>2.1807730189683471E-2</v>
      </c>
      <c r="BS46" s="85">
        <f>AVERAGE(BS40:BS45)</f>
        <v>2.1807730189683476</v>
      </c>
    </row>
    <row r="47" spans="1:71" x14ac:dyDescent="0.2">
      <c r="A47" t="s">
        <v>23</v>
      </c>
      <c r="B47" s="1" t="s">
        <v>16</v>
      </c>
      <c r="C47" s="20">
        <v>414</v>
      </c>
      <c r="BH47"/>
    </row>
    <row r="48" spans="1:71" x14ac:dyDescent="0.2">
      <c r="A48" t="s">
        <v>23</v>
      </c>
      <c r="B48" s="1" t="s">
        <v>17</v>
      </c>
      <c r="C48" s="20">
        <v>0</v>
      </c>
      <c r="BH48"/>
    </row>
    <row r="49" spans="1:64" x14ac:dyDescent="0.2">
      <c r="A49" t="s">
        <v>24</v>
      </c>
      <c r="B49" s="1" t="s">
        <v>3</v>
      </c>
      <c r="C49" s="20">
        <v>1910000</v>
      </c>
      <c r="D49" s="4">
        <f>C49/$C49*100</f>
        <v>100</v>
      </c>
      <c r="E49" s="4">
        <f>C50/$C49*100</f>
        <v>52.356020942408378</v>
      </c>
      <c r="F49" s="4">
        <f>C52/$C49*100</f>
        <v>16.701570680628272</v>
      </c>
      <c r="G49" s="4">
        <f>C55/$C49*100</f>
        <v>6.7015706806282731</v>
      </c>
      <c r="H49" s="4">
        <f>C59/$C49*100</f>
        <v>1.9005235602094241</v>
      </c>
      <c r="T49" s="1" cm="1">
        <f t="array" ref="T49:X49">MMULT(D49:H49,Q9_red_T)</f>
        <v>1</v>
      </c>
      <c r="U49" s="1">
        <v>3.1087091144513801E-2</v>
      </c>
      <c r="V49" s="1">
        <v>4.2566365145866231E-2</v>
      </c>
      <c r="W49" s="1">
        <v>2.4057927249320488E-2</v>
      </c>
      <c r="X49" s="1">
        <v>1.234457731885321E-3</v>
      </c>
      <c r="AI49" t="s">
        <v>24</v>
      </c>
      <c r="AJ49" s="6">
        <f t="shared" ref="AJ49:AN49" si="27">T49/SUM($T49:$AH49)*100</f>
        <v>90.996295035149686</v>
      </c>
      <c r="AK49" s="12">
        <f t="shared" si="27"/>
        <v>2.8288101175707672</v>
      </c>
      <c r="AL49" s="6">
        <f t="shared" si="27"/>
        <v>3.8733815213871559</v>
      </c>
      <c r="AM49" s="12">
        <f t="shared" si="27"/>
        <v>2.1891822459133343</v>
      </c>
      <c r="AN49" s="6">
        <f t="shared" si="27"/>
        <v>0.11233107997905838</v>
      </c>
      <c r="AO49" s="12"/>
      <c r="AP49" s="12"/>
      <c r="AQ49" s="6"/>
      <c r="AR49" s="6"/>
      <c r="AS49" s="6"/>
      <c r="AT49" s="12"/>
      <c r="AU49" s="6"/>
      <c r="AV49" s="17"/>
      <c r="AW49" s="6"/>
      <c r="AX49" s="6"/>
      <c r="AY49" s="57"/>
      <c r="AZ49" s="57"/>
      <c r="BA49" s="57"/>
      <c r="BB49" s="57"/>
      <c r="BC49" s="57"/>
      <c r="BD49" s="6"/>
      <c r="BH49"/>
    </row>
    <row r="50" spans="1:64" x14ac:dyDescent="0.2">
      <c r="A50" t="s">
        <v>24</v>
      </c>
      <c r="B50" s="1" t="s">
        <v>4</v>
      </c>
      <c r="C50" s="20">
        <v>1000000</v>
      </c>
      <c r="BH50"/>
    </row>
    <row r="51" spans="1:64" x14ac:dyDescent="0.2">
      <c r="A51" t="s">
        <v>24</v>
      </c>
      <c r="B51" s="1" t="s">
        <v>5</v>
      </c>
      <c r="C51" s="20">
        <v>224000</v>
      </c>
      <c r="BG51" s="4"/>
      <c r="BH51"/>
      <c r="BI51" s="4"/>
      <c r="BJ51" s="4"/>
      <c r="BK51" s="4"/>
      <c r="BL51" s="4"/>
    </row>
    <row r="52" spans="1:64" x14ac:dyDescent="0.2">
      <c r="A52" t="s">
        <v>24</v>
      </c>
      <c r="B52" s="1" t="s">
        <v>6</v>
      </c>
      <c r="C52" s="20">
        <v>319000</v>
      </c>
      <c r="BG52" s="4"/>
      <c r="BH52"/>
      <c r="BI52" s="4"/>
      <c r="BJ52" s="4"/>
      <c r="BK52" s="4"/>
      <c r="BL52" s="4"/>
    </row>
    <row r="53" spans="1:64" x14ac:dyDescent="0.2">
      <c r="A53" t="s">
        <v>24</v>
      </c>
      <c r="B53" s="1" t="s">
        <v>7</v>
      </c>
      <c r="C53" s="20">
        <v>115000</v>
      </c>
      <c r="BG53" s="4"/>
      <c r="BH53"/>
      <c r="BI53" s="4"/>
      <c r="BJ53" s="4"/>
      <c r="BK53" s="4"/>
      <c r="BL53" s="4"/>
    </row>
    <row r="54" spans="1:64" x14ac:dyDescent="0.2">
      <c r="A54" t="s">
        <v>24</v>
      </c>
      <c r="B54" s="1" t="s">
        <v>8</v>
      </c>
      <c r="C54" s="20">
        <v>26400</v>
      </c>
      <c r="BG54" s="4"/>
      <c r="BH54"/>
      <c r="BI54" s="4"/>
      <c r="BJ54" s="4"/>
      <c r="BK54" s="4"/>
      <c r="BL54" s="4"/>
    </row>
    <row r="55" spans="1:64" x14ac:dyDescent="0.2">
      <c r="A55" t="s">
        <v>24</v>
      </c>
      <c r="B55" s="1" t="s">
        <v>9</v>
      </c>
      <c r="C55" s="20">
        <v>128000</v>
      </c>
      <c r="BG55" s="4"/>
      <c r="BH55"/>
      <c r="BI55" s="4"/>
      <c r="BJ55" s="4"/>
      <c r="BK55" s="4"/>
      <c r="BL55" s="4"/>
    </row>
    <row r="56" spans="1:64" x14ac:dyDescent="0.2">
      <c r="A56" t="s">
        <v>24</v>
      </c>
      <c r="B56" s="1" t="s">
        <v>10</v>
      </c>
      <c r="C56" s="20">
        <v>44300</v>
      </c>
      <c r="BG56" s="4"/>
      <c r="BH56"/>
      <c r="BI56" s="4"/>
      <c r="BJ56" s="4"/>
      <c r="BK56" s="4"/>
      <c r="BL56" s="4"/>
    </row>
    <row r="57" spans="1:64" x14ac:dyDescent="0.2">
      <c r="A57" t="s">
        <v>24</v>
      </c>
      <c r="B57" s="1" t="s">
        <v>11</v>
      </c>
      <c r="C57" s="20">
        <v>15300</v>
      </c>
      <c r="BG57" s="4"/>
      <c r="BH57"/>
      <c r="BI57" s="4"/>
      <c r="BJ57" s="4"/>
      <c r="BK57" s="4"/>
      <c r="BL57" s="4"/>
    </row>
    <row r="58" spans="1:64" x14ac:dyDescent="0.2">
      <c r="A58" t="s">
        <v>24</v>
      </c>
      <c r="B58" s="1" t="s">
        <v>12</v>
      </c>
      <c r="C58" s="20">
        <v>1320</v>
      </c>
      <c r="BG58" s="4"/>
      <c r="BH58"/>
      <c r="BI58" s="4"/>
      <c r="BJ58" s="4"/>
      <c r="BK58" s="4"/>
      <c r="BL58" s="4"/>
    </row>
    <row r="59" spans="1:64" x14ac:dyDescent="0.2">
      <c r="A59" t="s">
        <v>24</v>
      </c>
      <c r="B59" s="1" t="s">
        <v>13</v>
      </c>
      <c r="C59" s="20">
        <v>36300</v>
      </c>
      <c r="BG59" s="4"/>
      <c r="BH59"/>
      <c r="BI59" s="4"/>
      <c r="BJ59" s="4"/>
      <c r="BK59" s="4"/>
      <c r="BL59" s="4"/>
    </row>
    <row r="60" spans="1:64" x14ac:dyDescent="0.2">
      <c r="A60" t="s">
        <v>24</v>
      </c>
      <c r="B60" s="1" t="s">
        <v>14</v>
      </c>
      <c r="C60" s="20">
        <v>12800</v>
      </c>
      <c r="BG60" s="4"/>
      <c r="BH60"/>
      <c r="BI60" s="4"/>
      <c r="BJ60" s="4"/>
      <c r="BK60" s="4"/>
      <c r="BL60" s="4"/>
    </row>
    <row r="61" spans="1:64" x14ac:dyDescent="0.2">
      <c r="A61" t="s">
        <v>24</v>
      </c>
      <c r="B61" s="1" t="s">
        <v>15</v>
      </c>
      <c r="C61" s="20">
        <v>2610</v>
      </c>
      <c r="BG61" s="4"/>
      <c r="BH61"/>
      <c r="BI61" s="4"/>
      <c r="BJ61" s="4"/>
      <c r="BK61" s="4"/>
      <c r="BL61" s="4"/>
    </row>
    <row r="62" spans="1:64" x14ac:dyDescent="0.2">
      <c r="A62" t="s">
        <v>24</v>
      </c>
      <c r="B62" s="1" t="s">
        <v>16</v>
      </c>
      <c r="C62" s="20">
        <v>533</v>
      </c>
      <c r="BG62" s="4"/>
      <c r="BH62"/>
      <c r="BI62" s="4"/>
      <c r="BJ62" s="4"/>
      <c r="BK62" s="4"/>
      <c r="BL62" s="4"/>
    </row>
    <row r="63" spans="1:64" x14ac:dyDescent="0.2">
      <c r="A63" t="s">
        <v>24</v>
      </c>
      <c r="B63" s="1" t="s">
        <v>17</v>
      </c>
      <c r="C63" s="20">
        <v>0</v>
      </c>
      <c r="BG63" s="4"/>
      <c r="BH63"/>
      <c r="BI63" s="4"/>
      <c r="BJ63" s="4"/>
      <c r="BK63" s="4"/>
      <c r="BL63" s="4"/>
    </row>
    <row r="64" spans="1:64" x14ac:dyDescent="0.2">
      <c r="A64" t="s">
        <v>25</v>
      </c>
      <c r="B64" s="1" t="s">
        <v>3</v>
      </c>
      <c r="C64" s="20">
        <v>1910000</v>
      </c>
      <c r="D64" s="4">
        <f>C64/$C64*100</f>
        <v>100</v>
      </c>
      <c r="E64" s="4">
        <f>C65/$C64*100</f>
        <v>52.879581151832454</v>
      </c>
      <c r="F64" s="4">
        <f>C67/$C64*100</f>
        <v>16.073298429319372</v>
      </c>
      <c r="G64" s="4">
        <f>C70/$C64*100</f>
        <v>5.8638743455497382</v>
      </c>
      <c r="H64" s="4">
        <f>C74/$C64*100</f>
        <v>1.3821989528795811</v>
      </c>
      <c r="T64" s="1" cm="1">
        <f t="array" ref="T64:X64">MMULT(D64:H64,Q9_red_T)</f>
        <v>1</v>
      </c>
      <c r="U64" s="1">
        <v>3.6322693238754589E-2</v>
      </c>
      <c r="V64" s="1">
        <v>3.3705249343355392E-2</v>
      </c>
      <c r="W64" s="1">
        <v>1.9473412742604501E-2</v>
      </c>
      <c r="X64" s="1">
        <v>-8.2133137173525522E-4</v>
      </c>
      <c r="AI64" t="s">
        <v>25</v>
      </c>
      <c r="AJ64" s="6">
        <f t="shared" ref="AJ64:AN64" si="28">T64/SUM($T64:$AH64)*100</f>
        <v>91.85435371258275</v>
      </c>
      <c r="AK64" s="12">
        <f t="shared" si="28"/>
        <v>3.3363975125462018</v>
      </c>
      <c r="AL64" s="6">
        <f t="shared" si="28"/>
        <v>3.0959738951553639</v>
      </c>
      <c r="AM64" s="12">
        <f t="shared" si="28"/>
        <v>1.7887177420503102</v>
      </c>
      <c r="AN64" s="6">
        <f t="shared" si="28"/>
        <v>-7.5442862334610922E-2</v>
      </c>
      <c r="AO64" s="12"/>
      <c r="AP64" s="12"/>
      <c r="AQ64" s="6"/>
      <c r="AR64" s="6"/>
      <c r="AS64" s="6"/>
      <c r="AT64" s="12"/>
      <c r="AU64" s="6"/>
      <c r="AV64" s="17"/>
      <c r="AW64" s="6"/>
      <c r="AX64" s="6"/>
      <c r="AY64" s="57"/>
      <c r="AZ64" s="57"/>
      <c r="BA64" s="57"/>
      <c r="BB64" s="57"/>
      <c r="BC64" s="57"/>
      <c r="BD64" s="6"/>
      <c r="BG64" s="4"/>
      <c r="BH64"/>
      <c r="BI64" s="4"/>
      <c r="BJ64" s="4"/>
      <c r="BK64" s="4"/>
      <c r="BL64" s="4"/>
    </row>
    <row r="65" spans="1:64" x14ac:dyDescent="0.2">
      <c r="A65" t="s">
        <v>25</v>
      </c>
      <c r="B65" s="1" t="s">
        <v>4</v>
      </c>
      <c r="C65" s="20">
        <v>1010000</v>
      </c>
      <c r="BH65"/>
    </row>
    <row r="66" spans="1:64" x14ac:dyDescent="0.2">
      <c r="A66" t="s">
        <v>25</v>
      </c>
      <c r="B66" s="1" t="s">
        <v>5</v>
      </c>
      <c r="C66" s="20">
        <v>229000</v>
      </c>
      <c r="BH66"/>
    </row>
    <row r="67" spans="1:64" x14ac:dyDescent="0.2">
      <c r="A67" t="s">
        <v>25</v>
      </c>
      <c r="B67" s="1" t="s">
        <v>6</v>
      </c>
      <c r="C67" s="20">
        <v>307000</v>
      </c>
      <c r="BG67" s="1" t="e">
        <f>TTEST(BG52:BG57,BG59:BG64,2,2)</f>
        <v>#DIV/0!</v>
      </c>
      <c r="BH67"/>
      <c r="BI67" s="1" t="e">
        <f t="shared" ref="BI67:BL67" si="29">TTEST(BI52:BI57,BI59:BI64,2,2)</f>
        <v>#DIV/0!</v>
      </c>
      <c r="BJ67" s="1" t="e">
        <f t="shared" si="29"/>
        <v>#DIV/0!</v>
      </c>
      <c r="BK67" s="1" t="e">
        <f t="shared" si="29"/>
        <v>#DIV/0!</v>
      </c>
      <c r="BL67" s="1" t="e">
        <f t="shared" si="29"/>
        <v>#DIV/0!</v>
      </c>
    </row>
    <row r="68" spans="1:64" x14ac:dyDescent="0.2">
      <c r="A68" t="s">
        <v>25</v>
      </c>
      <c r="B68" s="1" t="s">
        <v>7</v>
      </c>
      <c r="C68" s="20">
        <v>113000</v>
      </c>
      <c r="BH68"/>
    </row>
    <row r="69" spans="1:64" x14ac:dyDescent="0.2">
      <c r="A69" t="s">
        <v>25</v>
      </c>
      <c r="B69" s="1" t="s">
        <v>8</v>
      </c>
      <c r="C69" s="20">
        <v>25900</v>
      </c>
    </row>
    <row r="70" spans="1:64" x14ac:dyDescent="0.2">
      <c r="A70" t="s">
        <v>25</v>
      </c>
      <c r="B70" s="1" t="s">
        <v>9</v>
      </c>
      <c r="C70" s="20">
        <v>112000</v>
      </c>
    </row>
    <row r="71" spans="1:64" x14ac:dyDescent="0.2">
      <c r="A71" t="s">
        <v>25</v>
      </c>
      <c r="B71" s="1" t="s">
        <v>10</v>
      </c>
      <c r="C71" s="20">
        <v>42000</v>
      </c>
    </row>
    <row r="72" spans="1:64" x14ac:dyDescent="0.2">
      <c r="A72" t="s">
        <v>25</v>
      </c>
      <c r="B72" s="1" t="s">
        <v>11</v>
      </c>
      <c r="C72" s="20">
        <v>14700</v>
      </c>
    </row>
    <row r="73" spans="1:64" x14ac:dyDescent="0.2">
      <c r="A73" t="s">
        <v>25</v>
      </c>
      <c r="B73" s="1" t="s">
        <v>12</v>
      </c>
      <c r="C73" s="20">
        <v>878</v>
      </c>
    </row>
    <row r="74" spans="1:64" x14ac:dyDescent="0.2">
      <c r="A74" t="s">
        <v>25</v>
      </c>
      <c r="B74" s="1" t="s">
        <v>13</v>
      </c>
      <c r="C74" s="20">
        <v>26400</v>
      </c>
    </row>
    <row r="75" spans="1:64" x14ac:dyDescent="0.2">
      <c r="A75" t="s">
        <v>25</v>
      </c>
      <c r="B75" s="1" t="s">
        <v>14</v>
      </c>
      <c r="C75" s="20">
        <v>9800</v>
      </c>
    </row>
    <row r="76" spans="1:64" x14ac:dyDescent="0.2">
      <c r="A76" t="s">
        <v>25</v>
      </c>
      <c r="B76" s="1" t="s">
        <v>15</v>
      </c>
      <c r="C76" s="20">
        <v>2650</v>
      </c>
    </row>
    <row r="77" spans="1:64" x14ac:dyDescent="0.2">
      <c r="A77" t="s">
        <v>25</v>
      </c>
      <c r="B77" s="1" t="s">
        <v>16</v>
      </c>
      <c r="C77" s="20">
        <v>325</v>
      </c>
    </row>
    <row r="78" spans="1:64" x14ac:dyDescent="0.2">
      <c r="A78" t="s">
        <v>25</v>
      </c>
      <c r="B78" s="1" t="s">
        <v>17</v>
      </c>
      <c r="C78" s="20">
        <v>0</v>
      </c>
    </row>
    <row r="79" spans="1:64" x14ac:dyDescent="0.2">
      <c r="A79" t="s">
        <v>26</v>
      </c>
      <c r="B79" s="1" t="s">
        <v>3</v>
      </c>
      <c r="C79" s="20">
        <v>2120000</v>
      </c>
      <c r="D79" s="4">
        <f>C79/$C79*100</f>
        <v>100</v>
      </c>
      <c r="E79" s="4">
        <f>C80/$C79*100</f>
        <v>53.773584905660378</v>
      </c>
      <c r="F79" s="4">
        <f>C82/$C79*100</f>
        <v>17.169811320754715</v>
      </c>
      <c r="G79" s="4">
        <f>C85/$C79*100</f>
        <v>6.6037735849056602</v>
      </c>
      <c r="H79" s="4">
        <f>C89/$C79*100</f>
        <v>1.5047169811320755</v>
      </c>
      <c r="T79" s="1" cm="1">
        <f t="array" ref="T79:X79">MMULT(D79:H79,Q9_red_T)</f>
        <v>1</v>
      </c>
      <c r="U79" s="1">
        <v>4.5262730777033799E-2</v>
      </c>
      <c r="V79" s="1">
        <v>4.0267650093696067E-2</v>
      </c>
      <c r="W79" s="1">
        <v>2.2664885400904208E-2</v>
      </c>
      <c r="X79" s="1">
        <v>-2.0503885118695227E-3</v>
      </c>
      <c r="AI79" t="s">
        <v>26</v>
      </c>
      <c r="AJ79" s="6">
        <f t="shared" ref="AJ79:AN79" si="30">T79/SUM($T79:$AH79)*100</f>
        <v>90.404070940984155</v>
      </c>
      <c r="AK79" s="12">
        <f t="shared" si="30"/>
        <v>4.0919351241496305</v>
      </c>
      <c r="AL79" s="6">
        <f t="shared" si="30"/>
        <v>3.6403594956972269</v>
      </c>
      <c r="AM79" s="12">
        <f t="shared" si="30"/>
        <v>2.0489979076526206</v>
      </c>
      <c r="AN79" s="6">
        <f t="shared" si="30"/>
        <v>-0.18536346848363128</v>
      </c>
      <c r="AO79" s="12"/>
      <c r="AP79" s="12"/>
      <c r="AQ79" s="6"/>
      <c r="AR79" s="6"/>
      <c r="AS79" s="6"/>
      <c r="AT79" s="12"/>
      <c r="AU79" s="6"/>
      <c r="AV79" s="17"/>
      <c r="AW79" s="6"/>
      <c r="AX79" s="6"/>
      <c r="AY79" s="57"/>
      <c r="AZ79" s="57"/>
      <c r="BA79" s="57"/>
      <c r="BB79" s="57"/>
      <c r="BC79" s="57"/>
      <c r="BD79" s="6"/>
    </row>
    <row r="80" spans="1:64" x14ac:dyDescent="0.2">
      <c r="A80" t="s">
        <v>26</v>
      </c>
      <c r="B80" s="1" t="s">
        <v>4</v>
      </c>
      <c r="C80" s="20">
        <v>1140000</v>
      </c>
    </row>
    <row r="81" spans="1:56" x14ac:dyDescent="0.2">
      <c r="A81" t="s">
        <v>26</v>
      </c>
      <c r="B81" s="1" t="s">
        <v>5</v>
      </c>
      <c r="C81" s="20">
        <v>257000</v>
      </c>
    </row>
    <row r="82" spans="1:56" x14ac:dyDescent="0.2">
      <c r="A82" t="s">
        <v>26</v>
      </c>
      <c r="B82" s="1" t="s">
        <v>6</v>
      </c>
      <c r="C82" s="20">
        <v>364000</v>
      </c>
    </row>
    <row r="83" spans="1:56" x14ac:dyDescent="0.2">
      <c r="A83" t="s">
        <v>26</v>
      </c>
      <c r="B83" s="1" t="s">
        <v>7</v>
      </c>
      <c r="C83" s="20">
        <v>131000</v>
      </c>
    </row>
    <row r="84" spans="1:56" x14ac:dyDescent="0.2">
      <c r="A84" t="s">
        <v>26</v>
      </c>
      <c r="B84" s="1" t="s">
        <v>8</v>
      </c>
      <c r="C84" s="20">
        <v>30900</v>
      </c>
    </row>
    <row r="85" spans="1:56" x14ac:dyDescent="0.2">
      <c r="A85" t="s">
        <v>26</v>
      </c>
      <c r="B85" s="1" t="s">
        <v>9</v>
      </c>
      <c r="C85" s="20">
        <v>140000</v>
      </c>
    </row>
    <row r="86" spans="1:56" x14ac:dyDescent="0.2">
      <c r="A86" t="s">
        <v>26</v>
      </c>
      <c r="B86" s="1" t="s">
        <v>10</v>
      </c>
      <c r="C86" s="20">
        <v>50100</v>
      </c>
    </row>
    <row r="87" spans="1:56" x14ac:dyDescent="0.2">
      <c r="A87" t="s">
        <v>26</v>
      </c>
      <c r="B87" s="1" t="s">
        <v>11</v>
      </c>
      <c r="C87" s="20">
        <v>15900</v>
      </c>
    </row>
    <row r="88" spans="1:56" x14ac:dyDescent="0.2">
      <c r="A88" t="s">
        <v>26</v>
      </c>
      <c r="B88" s="1" t="s">
        <v>12</v>
      </c>
      <c r="C88" s="20">
        <v>1370</v>
      </c>
    </row>
    <row r="89" spans="1:56" x14ac:dyDescent="0.2">
      <c r="A89" t="s">
        <v>26</v>
      </c>
      <c r="B89" s="1" t="s">
        <v>13</v>
      </c>
      <c r="C89" s="20">
        <v>31900</v>
      </c>
    </row>
    <row r="90" spans="1:56" x14ac:dyDescent="0.2">
      <c r="A90" t="s">
        <v>26</v>
      </c>
      <c r="B90" s="1" t="s">
        <v>14</v>
      </c>
      <c r="C90" s="20">
        <v>12600</v>
      </c>
    </row>
    <row r="91" spans="1:56" x14ac:dyDescent="0.2">
      <c r="A91" t="s">
        <v>26</v>
      </c>
      <c r="B91" s="1" t="s">
        <v>15</v>
      </c>
      <c r="C91" s="20">
        <v>3800</v>
      </c>
    </row>
    <row r="92" spans="1:56" x14ac:dyDescent="0.2">
      <c r="A92" t="s">
        <v>26</v>
      </c>
      <c r="B92" s="1" t="s">
        <v>16</v>
      </c>
      <c r="C92" s="20">
        <v>528</v>
      </c>
    </row>
    <row r="93" spans="1:56" x14ac:dyDescent="0.2">
      <c r="A93" t="s">
        <v>26</v>
      </c>
      <c r="B93" s="1" t="s">
        <v>17</v>
      </c>
      <c r="C93" s="20">
        <v>0</v>
      </c>
    </row>
    <row r="94" spans="1:56" x14ac:dyDescent="0.2">
      <c r="A94" t="s">
        <v>27</v>
      </c>
      <c r="B94" s="1" t="s">
        <v>3</v>
      </c>
      <c r="C94" s="20">
        <v>1920000</v>
      </c>
      <c r="D94" s="4">
        <f>C94/$C94*100</f>
        <v>100</v>
      </c>
      <c r="E94" s="4">
        <f>C95/$C94*100</f>
        <v>52.083333333333336</v>
      </c>
      <c r="F94" s="4">
        <f>C97/$C94*100</f>
        <v>14.947916666666666</v>
      </c>
      <c r="G94" s="4">
        <f>C100/$C94*100</f>
        <v>5.1770833333333339</v>
      </c>
      <c r="H94" s="4">
        <f>C104/$C94*100</f>
        <v>1.125</v>
      </c>
      <c r="T94" s="1" cm="1">
        <f t="array" ref="T94:X94">MMULT(D94:H94,Q9_red_T)</f>
        <v>1</v>
      </c>
      <c r="U94" s="1">
        <v>2.8360215053763405E-2</v>
      </c>
      <c r="V94" s="1">
        <v>2.6372738177823984E-2</v>
      </c>
      <c r="W94" s="1">
        <v>1.7085590415698522E-2</v>
      </c>
      <c r="X94" s="1">
        <v>-1.2689946837302849E-3</v>
      </c>
      <c r="AI94" t="s">
        <v>27</v>
      </c>
      <c r="AJ94" s="6">
        <f t="shared" ref="AJ94:AN94" si="31">T94/SUM($T94:$AH94)*100</f>
        <v>93.409968830321048</v>
      </c>
      <c r="AK94" s="12">
        <f t="shared" si="31"/>
        <v>2.6491268041932416</v>
      </c>
      <c r="AL94" s="6">
        <f t="shared" si="31"/>
        <v>2.4634766511607564</v>
      </c>
      <c r="AM94" s="12">
        <f t="shared" si="31"/>
        <v>1.5959644681780312</v>
      </c>
      <c r="AN94" s="6">
        <f t="shared" si="31"/>
        <v>-0.11853675385308904</v>
      </c>
      <c r="AO94" s="12"/>
      <c r="AP94" s="12"/>
      <c r="AQ94" s="6"/>
      <c r="AR94" s="6"/>
      <c r="AS94" s="6"/>
      <c r="AT94" s="12"/>
      <c r="AU94" s="6"/>
      <c r="AV94" s="17"/>
      <c r="AW94" s="6"/>
      <c r="AX94" s="6"/>
      <c r="AY94" s="57"/>
      <c r="AZ94" s="57"/>
      <c r="BA94" s="57"/>
      <c r="BB94" s="57"/>
      <c r="BC94" s="57"/>
      <c r="BD94" s="6"/>
    </row>
    <row r="95" spans="1:56" x14ac:dyDescent="0.2">
      <c r="A95" t="s">
        <v>27</v>
      </c>
      <c r="B95" s="1" t="s">
        <v>4</v>
      </c>
      <c r="C95" s="20">
        <v>1000000</v>
      </c>
    </row>
    <row r="96" spans="1:56" x14ac:dyDescent="0.2">
      <c r="A96" t="s">
        <v>27</v>
      </c>
      <c r="B96" s="1" t="s">
        <v>5</v>
      </c>
      <c r="C96" s="20">
        <v>225000</v>
      </c>
    </row>
    <row r="97" spans="1:56" x14ac:dyDescent="0.2">
      <c r="A97" t="s">
        <v>27</v>
      </c>
      <c r="B97" s="1" t="s">
        <v>6</v>
      </c>
      <c r="C97" s="20">
        <v>287000</v>
      </c>
    </row>
    <row r="98" spans="1:56" x14ac:dyDescent="0.2">
      <c r="A98" t="s">
        <v>27</v>
      </c>
      <c r="B98" s="1" t="s">
        <v>7</v>
      </c>
      <c r="C98" s="20">
        <v>111000</v>
      </c>
    </row>
    <row r="99" spans="1:56" x14ac:dyDescent="0.2">
      <c r="A99" t="s">
        <v>27</v>
      </c>
      <c r="B99" s="1" t="s">
        <v>8</v>
      </c>
      <c r="C99" s="20">
        <v>27400</v>
      </c>
    </row>
    <row r="100" spans="1:56" x14ac:dyDescent="0.2">
      <c r="A100" t="s">
        <v>27</v>
      </c>
      <c r="B100" s="1" t="s">
        <v>9</v>
      </c>
      <c r="C100" s="20">
        <v>99400</v>
      </c>
    </row>
    <row r="101" spans="1:56" x14ac:dyDescent="0.2">
      <c r="A101" t="s">
        <v>27</v>
      </c>
      <c r="B101" s="1" t="s">
        <v>10</v>
      </c>
      <c r="C101" s="20">
        <v>39400</v>
      </c>
    </row>
    <row r="102" spans="1:56" x14ac:dyDescent="0.2">
      <c r="A102" t="s">
        <v>27</v>
      </c>
      <c r="B102" s="1" t="s">
        <v>11</v>
      </c>
      <c r="C102" s="20">
        <v>14500</v>
      </c>
    </row>
    <row r="103" spans="1:56" x14ac:dyDescent="0.2">
      <c r="A103" t="s">
        <v>27</v>
      </c>
      <c r="B103" s="1" t="s">
        <v>12</v>
      </c>
      <c r="C103" s="20">
        <v>715</v>
      </c>
    </row>
    <row r="104" spans="1:56" x14ac:dyDescent="0.2">
      <c r="A104" t="s">
        <v>27</v>
      </c>
      <c r="B104" s="1" t="s">
        <v>13</v>
      </c>
      <c r="C104" s="20">
        <v>21600</v>
      </c>
    </row>
    <row r="105" spans="1:56" x14ac:dyDescent="0.2">
      <c r="A105" t="s">
        <v>27</v>
      </c>
      <c r="B105" s="1" t="s">
        <v>14</v>
      </c>
      <c r="C105" s="20">
        <v>7800</v>
      </c>
    </row>
    <row r="106" spans="1:56" x14ac:dyDescent="0.2">
      <c r="A106" t="s">
        <v>27</v>
      </c>
      <c r="B106" s="1" t="s">
        <v>15</v>
      </c>
      <c r="C106" s="20">
        <v>2260</v>
      </c>
    </row>
    <row r="107" spans="1:56" x14ac:dyDescent="0.2">
      <c r="A107" t="s">
        <v>27</v>
      </c>
      <c r="B107" s="1" t="s">
        <v>16</v>
      </c>
      <c r="C107" s="20">
        <v>350</v>
      </c>
    </row>
    <row r="108" spans="1:56" x14ac:dyDescent="0.2">
      <c r="A108" t="s">
        <v>27</v>
      </c>
      <c r="B108" s="1" t="s">
        <v>17</v>
      </c>
      <c r="C108" s="20">
        <v>0</v>
      </c>
    </row>
    <row r="109" spans="1:56" x14ac:dyDescent="0.2">
      <c r="A109" t="s">
        <v>28</v>
      </c>
      <c r="B109" s="1" t="s">
        <v>3</v>
      </c>
      <c r="C109" s="20">
        <v>1300000</v>
      </c>
      <c r="D109" s="4">
        <f>C109/$C109*100</f>
        <v>100</v>
      </c>
      <c r="E109" s="4">
        <f>C110/$C109*100</f>
        <v>50.076923076923073</v>
      </c>
      <c r="F109" s="4">
        <f>C112/$C109*100</f>
        <v>12.461538461538462</v>
      </c>
      <c r="G109" s="4">
        <f>C115/$C109*100</f>
        <v>3.4615384615384617</v>
      </c>
      <c r="H109" s="4">
        <f>C119/$C109*100</f>
        <v>1.1076923076923075</v>
      </c>
      <c r="T109" s="1" cm="1">
        <f t="array" ref="T109:X109">MMULT(D109:H109,Q9_red_T)</f>
        <v>1</v>
      </c>
      <c r="U109" s="1">
        <v>8.2961124896607785E-3</v>
      </c>
      <c r="V109" s="1">
        <v>1.1389987281766698E-2</v>
      </c>
      <c r="W109" s="1">
        <v>9.4985355909225494E-3</v>
      </c>
      <c r="X109" s="1">
        <v>4.3027986083069708E-3</v>
      </c>
      <c r="AI109" t="s">
        <v>28</v>
      </c>
      <c r="AJ109" s="6">
        <f t="shared" ref="AJ109:AN109" si="32">T109/SUM($T109:$AH109)*100</f>
        <v>96.759763798772241</v>
      </c>
      <c r="AK109" s="12">
        <f t="shared" si="32"/>
        <v>0.80272988494762121</v>
      </c>
      <c r="AL109" s="6">
        <f t="shared" si="32"/>
        <v>1.1020924790547657</v>
      </c>
      <c r="AM109" s="12">
        <f t="shared" si="32"/>
        <v>0.91907606021189736</v>
      </c>
      <c r="AN109" s="6">
        <f t="shared" si="32"/>
        <v>0.41633777701346847</v>
      </c>
      <c r="AO109" s="12"/>
      <c r="AP109" s="12"/>
      <c r="AQ109" s="6"/>
      <c r="AR109" s="6"/>
      <c r="AS109" s="6"/>
      <c r="AT109" s="12"/>
      <c r="AU109" s="6"/>
      <c r="AV109" s="17"/>
      <c r="AW109" s="6"/>
      <c r="AX109" s="6"/>
      <c r="AY109" s="57"/>
      <c r="AZ109" s="57"/>
      <c r="BA109" s="57"/>
      <c r="BB109" s="57"/>
      <c r="BC109" s="57"/>
      <c r="BD109" s="6"/>
    </row>
    <row r="110" spans="1:56" x14ac:dyDescent="0.2">
      <c r="A110" t="s">
        <v>28</v>
      </c>
      <c r="B110" s="1" t="s">
        <v>4</v>
      </c>
      <c r="C110" s="20">
        <v>651000</v>
      </c>
    </row>
    <row r="111" spans="1:56" x14ac:dyDescent="0.2">
      <c r="A111" t="s">
        <v>28</v>
      </c>
      <c r="B111" s="1" t="s">
        <v>5</v>
      </c>
      <c r="C111" s="20">
        <v>155000</v>
      </c>
    </row>
    <row r="112" spans="1:56" x14ac:dyDescent="0.2">
      <c r="A112" t="s">
        <v>28</v>
      </c>
      <c r="B112" s="1" t="s">
        <v>6</v>
      </c>
      <c r="C112" s="20">
        <v>162000</v>
      </c>
    </row>
    <row r="113" spans="1:56" x14ac:dyDescent="0.2">
      <c r="A113" t="s">
        <v>28</v>
      </c>
      <c r="B113" s="1" t="s">
        <v>7</v>
      </c>
      <c r="C113" s="20">
        <v>70300</v>
      </c>
    </row>
    <row r="114" spans="1:56" x14ac:dyDescent="0.2">
      <c r="A114" t="s">
        <v>28</v>
      </c>
      <c r="B114" s="1" t="s">
        <v>8</v>
      </c>
      <c r="C114" s="20">
        <v>18500</v>
      </c>
    </row>
    <row r="115" spans="1:56" x14ac:dyDescent="0.2">
      <c r="A115" t="s">
        <v>28</v>
      </c>
      <c r="B115" s="1" t="s">
        <v>9</v>
      </c>
      <c r="C115" s="20">
        <v>45000</v>
      </c>
    </row>
    <row r="116" spans="1:56" x14ac:dyDescent="0.2">
      <c r="A116" t="s">
        <v>28</v>
      </c>
      <c r="B116" s="1" t="s">
        <v>10</v>
      </c>
      <c r="C116" s="20">
        <v>21700</v>
      </c>
    </row>
    <row r="117" spans="1:56" x14ac:dyDescent="0.2">
      <c r="A117" t="s">
        <v>28</v>
      </c>
      <c r="B117" s="1" t="s">
        <v>11</v>
      </c>
      <c r="C117" s="20">
        <v>8440</v>
      </c>
    </row>
    <row r="118" spans="1:56" x14ac:dyDescent="0.2">
      <c r="A118" t="s">
        <v>28</v>
      </c>
      <c r="B118" s="1" t="s">
        <v>12</v>
      </c>
      <c r="C118" s="20">
        <v>547</v>
      </c>
    </row>
    <row r="119" spans="1:56" x14ac:dyDescent="0.2">
      <c r="A119" t="s">
        <v>28</v>
      </c>
      <c r="B119" s="1" t="s">
        <v>13</v>
      </c>
      <c r="C119" s="20">
        <v>14400</v>
      </c>
    </row>
    <row r="120" spans="1:56" x14ac:dyDescent="0.2">
      <c r="A120" t="s">
        <v>28</v>
      </c>
      <c r="B120" s="1" t="s">
        <v>14</v>
      </c>
      <c r="C120" s="20">
        <v>4470</v>
      </c>
    </row>
    <row r="121" spans="1:56" x14ac:dyDescent="0.2">
      <c r="A121" t="s">
        <v>28</v>
      </c>
      <c r="B121" s="1" t="s">
        <v>15</v>
      </c>
      <c r="C121" s="20">
        <v>1080</v>
      </c>
    </row>
    <row r="122" spans="1:56" x14ac:dyDescent="0.2">
      <c r="A122" t="s">
        <v>28</v>
      </c>
      <c r="B122" s="1" t="s">
        <v>16</v>
      </c>
      <c r="C122" s="20">
        <v>0</v>
      </c>
    </row>
    <row r="123" spans="1:56" x14ac:dyDescent="0.2">
      <c r="A123" t="s">
        <v>28</v>
      </c>
      <c r="B123" s="1" t="s">
        <v>17</v>
      </c>
      <c r="C123" s="20">
        <v>0</v>
      </c>
    </row>
    <row r="124" spans="1:56" x14ac:dyDescent="0.2">
      <c r="A124" t="s">
        <v>29</v>
      </c>
      <c r="B124" s="1" t="s">
        <v>3</v>
      </c>
      <c r="C124" s="20">
        <v>1080000</v>
      </c>
      <c r="D124" s="4">
        <f>C124/$C124*100</f>
        <v>100</v>
      </c>
      <c r="E124" s="4">
        <f>C125/$C124*100</f>
        <v>49.814814814814817</v>
      </c>
      <c r="F124" s="4">
        <f>C127/$C124*100</f>
        <v>12.314814814814815</v>
      </c>
      <c r="G124" s="4">
        <f>C130/$C124*100</f>
        <v>3.4537037037037042</v>
      </c>
      <c r="H124" s="4">
        <f>C134/$C124*100</f>
        <v>1.074074074074074</v>
      </c>
      <c r="T124" s="1" cm="1">
        <f t="array" ref="T124:X124">MMULT(D124:H124,Q9_red_T)</f>
        <v>1</v>
      </c>
      <c r="U124" s="1">
        <v>5.6750298685782075E-3</v>
      </c>
      <c r="V124" s="1">
        <v>1.1213563546203148E-2</v>
      </c>
      <c r="W124" s="1">
        <v>9.7931363533577467E-3</v>
      </c>
      <c r="X124" s="1">
        <v>3.8895459380484023E-3</v>
      </c>
      <c r="AI124" t="s">
        <v>29</v>
      </c>
      <c r="AJ124" s="6">
        <f t="shared" ref="AJ124:AN124" si="33">T124/SUM($T124:$AH124)*100</f>
        <v>97.033560276047993</v>
      </c>
      <c r="AK124" s="12">
        <f t="shared" si="33"/>
        <v>0.5506683528210562</v>
      </c>
      <c r="AL124" s="6">
        <f t="shared" si="33"/>
        <v>1.0880919942697975</v>
      </c>
      <c r="AM124" s="12">
        <f t="shared" si="33"/>
        <v>0.95026288663509573</v>
      </c>
      <c r="AN124" s="6">
        <f t="shared" si="33"/>
        <v>0.37741649022607726</v>
      </c>
      <c r="AO124" s="12"/>
      <c r="AP124" s="12"/>
      <c r="AQ124" s="6"/>
      <c r="AR124" s="6"/>
      <c r="AS124" s="6"/>
      <c r="AT124" s="12"/>
      <c r="AU124" s="6"/>
      <c r="AV124" s="17"/>
      <c r="AW124" s="6"/>
      <c r="AX124" s="6"/>
      <c r="AY124" s="57"/>
      <c r="AZ124" s="57"/>
      <c r="BA124" s="57"/>
      <c r="BB124" s="57"/>
      <c r="BC124" s="57"/>
      <c r="BD124" s="6"/>
    </row>
    <row r="125" spans="1:56" x14ac:dyDescent="0.2">
      <c r="A125" t="s">
        <v>29</v>
      </c>
      <c r="B125" s="1" t="s">
        <v>4</v>
      </c>
      <c r="C125" s="20">
        <v>538000</v>
      </c>
    </row>
    <row r="126" spans="1:56" x14ac:dyDescent="0.2">
      <c r="A126" t="s">
        <v>29</v>
      </c>
      <c r="B126" s="1" t="s">
        <v>5</v>
      </c>
      <c r="C126" s="20">
        <v>127000</v>
      </c>
    </row>
    <row r="127" spans="1:56" x14ac:dyDescent="0.2">
      <c r="A127" t="s">
        <v>29</v>
      </c>
      <c r="B127" s="1" t="s">
        <v>6</v>
      </c>
      <c r="C127" s="20">
        <v>133000</v>
      </c>
    </row>
    <row r="128" spans="1:56" x14ac:dyDescent="0.2">
      <c r="A128" t="s">
        <v>29</v>
      </c>
      <c r="B128" s="1" t="s">
        <v>7</v>
      </c>
      <c r="C128" s="20">
        <v>56900</v>
      </c>
    </row>
    <row r="129" spans="1:56" x14ac:dyDescent="0.2">
      <c r="A129" t="s">
        <v>29</v>
      </c>
      <c r="B129" s="1" t="s">
        <v>8</v>
      </c>
      <c r="C129" s="20">
        <v>15700</v>
      </c>
    </row>
    <row r="130" spans="1:56" x14ac:dyDescent="0.2">
      <c r="A130" t="s">
        <v>29</v>
      </c>
      <c r="B130" s="1" t="s">
        <v>9</v>
      </c>
      <c r="C130" s="20">
        <v>37300</v>
      </c>
    </row>
    <row r="131" spans="1:56" x14ac:dyDescent="0.2">
      <c r="A131" t="s">
        <v>29</v>
      </c>
      <c r="B131" s="1" t="s">
        <v>10</v>
      </c>
      <c r="C131" s="20">
        <v>16400</v>
      </c>
    </row>
    <row r="132" spans="1:56" x14ac:dyDescent="0.2">
      <c r="A132" t="s">
        <v>29</v>
      </c>
      <c r="B132" s="1" t="s">
        <v>11</v>
      </c>
      <c r="C132" s="20">
        <v>7270</v>
      </c>
    </row>
    <row r="133" spans="1:56" x14ac:dyDescent="0.2">
      <c r="A133" t="s">
        <v>29</v>
      </c>
      <c r="B133" s="1" t="s">
        <v>12</v>
      </c>
      <c r="C133" s="20">
        <v>435</v>
      </c>
    </row>
    <row r="134" spans="1:56" x14ac:dyDescent="0.2">
      <c r="A134" t="s">
        <v>29</v>
      </c>
      <c r="B134" s="1" t="s">
        <v>13</v>
      </c>
      <c r="C134" s="20">
        <v>11600</v>
      </c>
    </row>
    <row r="135" spans="1:56" x14ac:dyDescent="0.2">
      <c r="A135" t="s">
        <v>29</v>
      </c>
      <c r="B135" s="1" t="s">
        <v>14</v>
      </c>
      <c r="C135" s="20">
        <v>3870</v>
      </c>
    </row>
    <row r="136" spans="1:56" x14ac:dyDescent="0.2">
      <c r="A136" t="s">
        <v>29</v>
      </c>
      <c r="B136" s="1" t="s">
        <v>15</v>
      </c>
      <c r="C136" s="20">
        <v>920</v>
      </c>
    </row>
    <row r="137" spans="1:56" x14ac:dyDescent="0.2">
      <c r="A137" t="s">
        <v>29</v>
      </c>
      <c r="B137" s="1" t="s">
        <v>16</v>
      </c>
      <c r="C137" s="20">
        <v>0</v>
      </c>
    </row>
    <row r="138" spans="1:56" x14ac:dyDescent="0.2">
      <c r="A138" t="s">
        <v>29</v>
      </c>
      <c r="B138" s="1" t="s">
        <v>17</v>
      </c>
      <c r="C138" s="20">
        <v>0</v>
      </c>
    </row>
    <row r="139" spans="1:56" x14ac:dyDescent="0.2">
      <c r="A139" t="s">
        <v>30</v>
      </c>
      <c r="B139" s="1" t="s">
        <v>3</v>
      </c>
      <c r="C139" s="20">
        <v>1080000</v>
      </c>
      <c r="D139" s="4">
        <f>C139/$C139*100</f>
        <v>100</v>
      </c>
      <c r="E139" s="4">
        <f>C140/$C139*100</f>
        <v>50.277777777777779</v>
      </c>
      <c r="F139" s="4">
        <f>C142/$C139*100</f>
        <v>12.87037037037037</v>
      </c>
      <c r="G139" s="4">
        <f>C145/$C139*100</f>
        <v>3.9351851851851851</v>
      </c>
      <c r="H139" s="4">
        <f>C149/$C139*100</f>
        <v>1.1388888888888888</v>
      </c>
      <c r="T139" s="1" cm="1">
        <f t="array" ref="T139:X139">MMULT(D139:H139,Q9_red_T)</f>
        <v>1</v>
      </c>
      <c r="U139" s="1">
        <v>1.0304659498207802E-2</v>
      </c>
      <c r="V139" s="1">
        <v>1.448915096157552E-2</v>
      </c>
      <c r="W139" s="1">
        <v>1.2489535637368314E-2</v>
      </c>
      <c r="X139" s="1">
        <v>2.7661719492828689E-3</v>
      </c>
      <c r="AI139" t="s">
        <v>30</v>
      </c>
      <c r="AJ139" s="6">
        <f t="shared" ref="AJ139:AN139" si="34">T139/SUM($T139:$AH139)*100</f>
        <v>96.149268150072245</v>
      </c>
      <c r="AK139" s="12">
        <f t="shared" si="34"/>
        <v>0.99078546928837075</v>
      </c>
      <c r="AL139" s="6">
        <f t="shared" si="34"/>
        <v>1.3931212610714017</v>
      </c>
      <c r="AM139" s="12">
        <f t="shared" si="34"/>
        <v>1.2008597110672095</v>
      </c>
      <c r="AN139" s="6">
        <f t="shared" si="34"/>
        <v>0.26596540850080663</v>
      </c>
      <c r="AO139" s="12"/>
      <c r="AP139" s="12"/>
      <c r="AQ139" s="6"/>
      <c r="AR139" s="6"/>
      <c r="AS139" s="6"/>
      <c r="AT139" s="12"/>
      <c r="AU139" s="6"/>
      <c r="AV139" s="17"/>
      <c r="AW139" s="6"/>
      <c r="AX139" s="6"/>
      <c r="AY139" s="57"/>
      <c r="AZ139" s="57"/>
      <c r="BA139" s="57"/>
      <c r="BB139" s="57"/>
      <c r="BC139" s="57"/>
      <c r="BD139" s="6"/>
    </row>
    <row r="140" spans="1:56" x14ac:dyDescent="0.2">
      <c r="A140" t="s">
        <v>30</v>
      </c>
      <c r="B140" s="1" t="s">
        <v>4</v>
      </c>
      <c r="C140" s="20">
        <v>543000</v>
      </c>
    </row>
    <row r="141" spans="1:56" x14ac:dyDescent="0.2">
      <c r="A141" t="s">
        <v>30</v>
      </c>
      <c r="B141" s="1" t="s">
        <v>5</v>
      </c>
      <c r="C141" s="20">
        <v>129000</v>
      </c>
    </row>
    <row r="142" spans="1:56" x14ac:dyDescent="0.2">
      <c r="A142" t="s">
        <v>30</v>
      </c>
      <c r="B142" s="1" t="s">
        <v>6</v>
      </c>
      <c r="C142" s="20">
        <v>139000</v>
      </c>
    </row>
    <row r="143" spans="1:56" x14ac:dyDescent="0.2">
      <c r="A143" t="s">
        <v>30</v>
      </c>
      <c r="B143" s="1" t="s">
        <v>7</v>
      </c>
      <c r="C143" s="20">
        <v>57600</v>
      </c>
    </row>
    <row r="144" spans="1:56" x14ac:dyDescent="0.2">
      <c r="A144" t="s">
        <v>30</v>
      </c>
      <c r="B144" s="1" t="s">
        <v>8</v>
      </c>
      <c r="C144" s="20">
        <v>14300</v>
      </c>
    </row>
    <row r="145" spans="1:56" x14ac:dyDescent="0.2">
      <c r="A145" t="s">
        <v>30</v>
      </c>
      <c r="B145" s="1" t="s">
        <v>9</v>
      </c>
      <c r="C145" s="20">
        <v>42500</v>
      </c>
    </row>
    <row r="146" spans="1:56" x14ac:dyDescent="0.2">
      <c r="A146" t="s">
        <v>30</v>
      </c>
      <c r="B146" s="1" t="s">
        <v>10</v>
      </c>
      <c r="C146" s="20">
        <v>18200</v>
      </c>
    </row>
    <row r="147" spans="1:56" x14ac:dyDescent="0.2">
      <c r="A147" t="s">
        <v>30</v>
      </c>
      <c r="B147" s="1" t="s">
        <v>11</v>
      </c>
      <c r="C147" s="20">
        <v>7460</v>
      </c>
    </row>
    <row r="148" spans="1:56" x14ac:dyDescent="0.2">
      <c r="A148" t="s">
        <v>30</v>
      </c>
      <c r="B148" s="1" t="s">
        <v>12</v>
      </c>
      <c r="C148" s="20">
        <v>569</v>
      </c>
    </row>
    <row r="149" spans="1:56" x14ac:dyDescent="0.2">
      <c r="A149" t="s">
        <v>30</v>
      </c>
      <c r="B149" s="1" t="s">
        <v>13</v>
      </c>
      <c r="C149" s="20">
        <v>12300</v>
      </c>
    </row>
    <row r="150" spans="1:56" x14ac:dyDescent="0.2">
      <c r="A150" t="s">
        <v>30</v>
      </c>
      <c r="B150" s="1" t="s">
        <v>14</v>
      </c>
      <c r="C150" s="20">
        <v>3720</v>
      </c>
    </row>
    <row r="151" spans="1:56" x14ac:dyDescent="0.2">
      <c r="A151" t="s">
        <v>30</v>
      </c>
      <c r="B151" s="1" t="s">
        <v>15</v>
      </c>
      <c r="C151" s="20">
        <v>857</v>
      </c>
    </row>
    <row r="152" spans="1:56" x14ac:dyDescent="0.2">
      <c r="A152" t="s">
        <v>30</v>
      </c>
      <c r="B152" s="1" t="s">
        <v>16</v>
      </c>
      <c r="C152" s="20">
        <v>0</v>
      </c>
    </row>
    <row r="153" spans="1:56" x14ac:dyDescent="0.2">
      <c r="A153" t="s">
        <v>30</v>
      </c>
      <c r="B153" s="1" t="s">
        <v>17</v>
      </c>
      <c r="C153" s="20">
        <v>0</v>
      </c>
    </row>
    <row r="154" spans="1:56" x14ac:dyDescent="0.2">
      <c r="A154" t="s">
        <v>31</v>
      </c>
      <c r="B154" s="1" t="s">
        <v>3</v>
      </c>
      <c r="C154" s="20">
        <v>1540000</v>
      </c>
      <c r="D154" s="4">
        <f>C154/$C154*100</f>
        <v>100</v>
      </c>
      <c r="E154" s="4">
        <f>C155/$C154*100</f>
        <v>49.870129870129873</v>
      </c>
      <c r="F154" s="4">
        <f>C157/$C154*100</f>
        <v>12.662337662337661</v>
      </c>
      <c r="G154" s="4">
        <f>C160/$C154*100</f>
        <v>3.6363636363636362</v>
      </c>
      <c r="H154" s="4">
        <f>C164/$C154*100</f>
        <v>1.1103896103896105</v>
      </c>
      <c r="T154" s="1" cm="1">
        <f t="array" ref="T154:X154">MMULT(D154:H154,Q9_red_T)</f>
        <v>1</v>
      </c>
      <c r="U154" s="1">
        <v>6.2281804217287906E-3</v>
      </c>
      <c r="V154" s="1">
        <v>1.4416380243643501E-2</v>
      </c>
      <c r="W154" s="1">
        <v>9.982063821277018E-3</v>
      </c>
      <c r="X154" s="1">
        <v>3.7998150865083697E-3</v>
      </c>
      <c r="AI154" t="s">
        <v>31</v>
      </c>
      <c r="AJ154" s="6">
        <f t="shared" ref="AJ154:AN154" si="35">T154/SUM($T154:$AH154)*100</f>
        <v>96.671929655301213</v>
      </c>
      <c r="AK154" s="12">
        <f t="shared" si="35"/>
        <v>0.60209021960988995</v>
      </c>
      <c r="AL154" s="6">
        <f t="shared" si="35"/>
        <v>1.3936592967975787</v>
      </c>
      <c r="AM154" s="12">
        <f t="shared" si="35"/>
        <v>0.96498537154521924</v>
      </c>
      <c r="AN154" s="6">
        <f t="shared" si="35"/>
        <v>0.36733545674608947</v>
      </c>
      <c r="AO154" s="12"/>
      <c r="AP154" s="12"/>
      <c r="AQ154" s="6"/>
      <c r="AR154" s="6"/>
      <c r="AS154" s="6"/>
      <c r="AT154" s="12"/>
      <c r="AU154" s="6"/>
      <c r="AV154" s="17"/>
      <c r="AW154" s="6"/>
      <c r="AX154" s="6"/>
      <c r="AY154" s="57"/>
      <c r="AZ154" s="57"/>
      <c r="BA154" s="57"/>
      <c r="BB154" s="57"/>
      <c r="BC154" s="57"/>
      <c r="BD154" s="6"/>
    </row>
    <row r="155" spans="1:56" x14ac:dyDescent="0.2">
      <c r="A155" t="s">
        <v>31</v>
      </c>
      <c r="B155" s="1" t="s">
        <v>4</v>
      </c>
      <c r="C155" s="20">
        <v>768000</v>
      </c>
    </row>
    <row r="156" spans="1:56" x14ac:dyDescent="0.2">
      <c r="A156" t="s">
        <v>31</v>
      </c>
      <c r="B156" s="1" t="s">
        <v>5</v>
      </c>
      <c r="C156" s="20">
        <v>182000</v>
      </c>
    </row>
    <row r="157" spans="1:56" x14ac:dyDescent="0.2">
      <c r="A157" t="s">
        <v>31</v>
      </c>
      <c r="B157" s="1" t="s">
        <v>6</v>
      </c>
      <c r="C157" s="20">
        <v>195000</v>
      </c>
    </row>
    <row r="158" spans="1:56" x14ac:dyDescent="0.2">
      <c r="A158" t="s">
        <v>31</v>
      </c>
      <c r="B158" s="1" t="s">
        <v>7</v>
      </c>
      <c r="C158" s="20">
        <v>82500</v>
      </c>
    </row>
    <row r="159" spans="1:56" x14ac:dyDescent="0.2">
      <c r="A159" t="s">
        <v>31</v>
      </c>
      <c r="B159" s="1" t="s">
        <v>8</v>
      </c>
      <c r="C159" s="20">
        <v>20700</v>
      </c>
    </row>
    <row r="160" spans="1:56" x14ac:dyDescent="0.2">
      <c r="A160" t="s">
        <v>31</v>
      </c>
      <c r="B160" s="1" t="s">
        <v>9</v>
      </c>
      <c r="C160" s="20">
        <v>56000</v>
      </c>
    </row>
    <row r="161" spans="1:56" x14ac:dyDescent="0.2">
      <c r="A161" t="s">
        <v>31</v>
      </c>
      <c r="B161" s="1" t="s">
        <v>10</v>
      </c>
      <c r="C161" s="20">
        <v>24100</v>
      </c>
    </row>
    <row r="162" spans="1:56" x14ac:dyDescent="0.2">
      <c r="A162" t="s">
        <v>31</v>
      </c>
      <c r="B162" s="1" t="s">
        <v>11</v>
      </c>
      <c r="C162" s="20">
        <v>10200</v>
      </c>
    </row>
    <row r="163" spans="1:56" x14ac:dyDescent="0.2">
      <c r="A163" t="s">
        <v>31</v>
      </c>
      <c r="B163" s="1" t="s">
        <v>12</v>
      </c>
      <c r="C163" s="20">
        <v>1010</v>
      </c>
    </row>
    <row r="164" spans="1:56" x14ac:dyDescent="0.2">
      <c r="A164" t="s">
        <v>31</v>
      </c>
      <c r="B164" s="1" t="s">
        <v>13</v>
      </c>
      <c r="C164" s="20">
        <v>17100</v>
      </c>
    </row>
    <row r="165" spans="1:56" x14ac:dyDescent="0.2">
      <c r="A165" t="s">
        <v>31</v>
      </c>
      <c r="B165" s="1" t="s">
        <v>14</v>
      </c>
      <c r="C165" s="20">
        <v>4940</v>
      </c>
    </row>
    <row r="166" spans="1:56" x14ac:dyDescent="0.2">
      <c r="A166" t="s">
        <v>31</v>
      </c>
      <c r="B166" s="1" t="s">
        <v>15</v>
      </c>
      <c r="C166" s="20">
        <v>948</v>
      </c>
    </row>
    <row r="167" spans="1:56" x14ac:dyDescent="0.2">
      <c r="A167" t="s">
        <v>31</v>
      </c>
      <c r="B167" s="1" t="s">
        <v>16</v>
      </c>
      <c r="C167" s="20">
        <v>225</v>
      </c>
    </row>
    <row r="168" spans="1:56" x14ac:dyDescent="0.2">
      <c r="A168" t="s">
        <v>31</v>
      </c>
      <c r="B168" s="1" t="s">
        <v>17</v>
      </c>
      <c r="C168" s="20">
        <v>0</v>
      </c>
    </row>
    <row r="169" spans="1:56" x14ac:dyDescent="0.2">
      <c r="A169" t="s">
        <v>32</v>
      </c>
      <c r="B169" s="1" t="s">
        <v>3</v>
      </c>
      <c r="C169" s="20">
        <v>1640000</v>
      </c>
      <c r="D169" s="4">
        <f>C169/$C169*100</f>
        <v>100</v>
      </c>
      <c r="E169" s="4">
        <f>C170/$C169*100</f>
        <v>48.963414634146339</v>
      </c>
      <c r="F169" s="4">
        <f>C172/$C169*100</f>
        <v>11.951219512195122</v>
      </c>
      <c r="G169" s="4">
        <f>C175/$C169*100</f>
        <v>3.2621951219512195</v>
      </c>
      <c r="H169" s="4">
        <f>C179/$C169*100</f>
        <v>1.0060975609756098</v>
      </c>
      <c r="T169" s="1" cm="1">
        <f t="array" ref="T169:X169">MMULT(D169:H169,Q9_red_T)</f>
        <v>1</v>
      </c>
      <c r="U169" s="1">
        <v>-2.8389719381065603E-3</v>
      </c>
      <c r="V169" s="1">
        <v>1.1770527538782161E-2</v>
      </c>
      <c r="W169" s="1">
        <v>8.532977067851534E-3</v>
      </c>
      <c r="X169" s="1">
        <v>3.927967192838739E-3</v>
      </c>
      <c r="AI169" t="s">
        <v>32</v>
      </c>
      <c r="AJ169" s="6">
        <f t="shared" ref="AJ169:AN169" si="36">T169/SUM($T169:$AH169)*100</f>
        <v>97.905555419266392</v>
      </c>
      <c r="AK169" s="12">
        <f t="shared" si="36"/>
        <v>-0.27795112442003395</v>
      </c>
      <c r="AL169" s="6">
        <f t="shared" si="36"/>
        <v>1.152400036262238</v>
      </c>
      <c r="AM169" s="12">
        <f t="shared" si="36"/>
        <v>0.8354258592078676</v>
      </c>
      <c r="AN169" s="6">
        <f t="shared" si="36"/>
        <v>0.38456980968353338</v>
      </c>
      <c r="AO169" s="12"/>
      <c r="AP169" s="12"/>
      <c r="AQ169" s="6"/>
      <c r="AR169" s="6"/>
      <c r="AS169" s="6"/>
      <c r="AT169" s="12"/>
      <c r="AU169" s="6"/>
      <c r="AV169" s="17"/>
      <c r="AW169" s="6"/>
      <c r="AX169" s="6"/>
      <c r="AY169" s="57"/>
      <c r="AZ169" s="57"/>
      <c r="BA169" s="57"/>
      <c r="BB169" s="57"/>
      <c r="BC169" s="57"/>
      <c r="BD169" s="6"/>
    </row>
    <row r="170" spans="1:56" x14ac:dyDescent="0.2">
      <c r="A170" t="s">
        <v>32</v>
      </c>
      <c r="B170" s="1" t="s">
        <v>4</v>
      </c>
      <c r="C170" s="20">
        <v>803000</v>
      </c>
    </row>
    <row r="171" spans="1:56" x14ac:dyDescent="0.2">
      <c r="A171" t="s">
        <v>32</v>
      </c>
      <c r="B171" s="1" t="s">
        <v>5</v>
      </c>
      <c r="C171" s="20">
        <v>192000</v>
      </c>
    </row>
    <row r="172" spans="1:56" x14ac:dyDescent="0.2">
      <c r="A172" t="s">
        <v>32</v>
      </c>
      <c r="B172" s="1" t="s">
        <v>6</v>
      </c>
      <c r="C172" s="20">
        <v>196000</v>
      </c>
    </row>
    <row r="173" spans="1:56" x14ac:dyDescent="0.2">
      <c r="A173" t="s">
        <v>32</v>
      </c>
      <c r="B173" s="1" t="s">
        <v>7</v>
      </c>
      <c r="C173" s="20">
        <v>85700</v>
      </c>
    </row>
    <row r="174" spans="1:56" x14ac:dyDescent="0.2">
      <c r="A174" t="s">
        <v>32</v>
      </c>
      <c r="B174" s="1" t="s">
        <v>8</v>
      </c>
      <c r="C174" s="20">
        <v>23500</v>
      </c>
    </row>
    <row r="175" spans="1:56" x14ac:dyDescent="0.2">
      <c r="A175" t="s">
        <v>32</v>
      </c>
      <c r="B175" s="1" t="s">
        <v>9</v>
      </c>
      <c r="C175" s="20">
        <v>53500</v>
      </c>
    </row>
    <row r="176" spans="1:56" x14ac:dyDescent="0.2">
      <c r="A176" t="s">
        <v>32</v>
      </c>
      <c r="B176" s="1" t="s">
        <v>10</v>
      </c>
      <c r="C176" s="20">
        <v>25400</v>
      </c>
    </row>
    <row r="177" spans="1:56" x14ac:dyDescent="0.2">
      <c r="A177" t="s">
        <v>32</v>
      </c>
      <c r="B177" s="1" t="s">
        <v>11</v>
      </c>
      <c r="C177" s="20">
        <v>11500</v>
      </c>
    </row>
    <row r="178" spans="1:56" x14ac:dyDescent="0.2">
      <c r="A178" t="s">
        <v>32</v>
      </c>
      <c r="B178" s="1" t="s">
        <v>12</v>
      </c>
      <c r="C178" s="20">
        <v>215</v>
      </c>
    </row>
    <row r="179" spans="1:56" x14ac:dyDescent="0.2">
      <c r="A179" t="s">
        <v>32</v>
      </c>
      <c r="B179" s="1" t="s">
        <v>13</v>
      </c>
      <c r="C179" s="20">
        <v>16500</v>
      </c>
    </row>
    <row r="180" spans="1:56" x14ac:dyDescent="0.2">
      <c r="A180" t="s">
        <v>32</v>
      </c>
      <c r="B180" s="1" t="s">
        <v>14</v>
      </c>
      <c r="C180" s="20">
        <v>5100</v>
      </c>
    </row>
    <row r="181" spans="1:56" x14ac:dyDescent="0.2">
      <c r="A181" t="s">
        <v>32</v>
      </c>
      <c r="B181" s="1" t="s">
        <v>15</v>
      </c>
      <c r="C181" s="20">
        <v>1030</v>
      </c>
    </row>
    <row r="182" spans="1:56" x14ac:dyDescent="0.2">
      <c r="A182" t="s">
        <v>32</v>
      </c>
      <c r="B182" s="1" t="s">
        <v>16</v>
      </c>
      <c r="C182" s="20">
        <v>0</v>
      </c>
    </row>
    <row r="183" spans="1:56" x14ac:dyDescent="0.2">
      <c r="A183" t="s">
        <v>32</v>
      </c>
      <c r="B183" s="1" t="s">
        <v>17</v>
      </c>
      <c r="C183" s="20">
        <v>0</v>
      </c>
    </row>
    <row r="184" spans="1:56" x14ac:dyDescent="0.2">
      <c r="A184" t="s">
        <v>33</v>
      </c>
      <c r="B184" s="1" t="s">
        <v>3</v>
      </c>
      <c r="C184" s="20">
        <v>1200000</v>
      </c>
      <c r="D184" s="4">
        <f>C184/$C184*100</f>
        <v>100</v>
      </c>
      <c r="E184" s="4">
        <f>C185/$C184*100</f>
        <v>49.833333333333336</v>
      </c>
      <c r="F184" s="4">
        <f>C187/$C184*100</f>
        <v>12.333333333333334</v>
      </c>
      <c r="G184" s="4">
        <f>C190/$C184*100</f>
        <v>3.8583333333333329</v>
      </c>
      <c r="H184" s="4">
        <f>C194/$C184*100</f>
        <v>1.2583333333333333</v>
      </c>
      <c r="T184" s="1" cm="1">
        <f t="array" ref="T184:X184">MMULT(D184:H184,Q9_red_T)</f>
        <v>1</v>
      </c>
      <c r="U184" s="1">
        <v>5.8602150537633846E-3</v>
      </c>
      <c r="V184" s="1">
        <v>1.1307550005781E-2</v>
      </c>
      <c r="W184" s="1">
        <v>1.3772935773543341E-2</v>
      </c>
      <c r="X184" s="1">
        <v>3.7584917953766353E-3</v>
      </c>
      <c r="AI184" t="s">
        <v>33</v>
      </c>
      <c r="AJ184" s="6">
        <f t="shared" ref="AJ184:AN184" si="37">T184/SUM($T184:$AH184)*100</f>
        <v>96.646446341538393</v>
      </c>
      <c r="AK184" s="12">
        <f t="shared" si="37"/>
        <v>0.5663689597434185</v>
      </c>
      <c r="AL184" s="6">
        <f t="shared" si="37"/>
        <v>1.0928345248879756</v>
      </c>
      <c r="AM184" s="12">
        <f t="shared" si="37"/>
        <v>1.331105298203211</v>
      </c>
      <c r="AN184" s="6">
        <f t="shared" si="37"/>
        <v>0.36324487562698027</v>
      </c>
      <c r="AO184" s="12"/>
      <c r="AP184" s="12"/>
      <c r="AQ184" s="6"/>
      <c r="AR184" s="6"/>
      <c r="AS184" s="6"/>
      <c r="AT184" s="12"/>
      <c r="AU184" s="6"/>
      <c r="AV184" s="17"/>
      <c r="AW184" s="6"/>
      <c r="AX184" s="6"/>
      <c r="AY184" s="57"/>
      <c r="AZ184" s="57"/>
      <c r="BA184" s="57"/>
      <c r="BB184" s="57"/>
      <c r="BC184" s="57"/>
      <c r="BD184" s="6"/>
    </row>
    <row r="185" spans="1:56" x14ac:dyDescent="0.2">
      <c r="A185" t="s">
        <v>33</v>
      </c>
      <c r="B185" s="1" t="s">
        <v>4</v>
      </c>
      <c r="C185" s="20">
        <v>598000</v>
      </c>
    </row>
    <row r="186" spans="1:56" x14ac:dyDescent="0.2">
      <c r="A186" t="s">
        <v>33</v>
      </c>
      <c r="B186" s="1" t="s">
        <v>5</v>
      </c>
      <c r="C186" s="20">
        <v>139000</v>
      </c>
    </row>
    <row r="187" spans="1:56" x14ac:dyDescent="0.2">
      <c r="A187" t="s">
        <v>33</v>
      </c>
      <c r="B187" s="1" t="s">
        <v>6</v>
      </c>
      <c r="C187" s="20">
        <v>148000</v>
      </c>
    </row>
    <row r="188" spans="1:56" x14ac:dyDescent="0.2">
      <c r="A188" t="s">
        <v>33</v>
      </c>
      <c r="B188" s="1" t="s">
        <v>7</v>
      </c>
      <c r="C188" s="20">
        <v>60800</v>
      </c>
    </row>
    <row r="189" spans="1:56" x14ac:dyDescent="0.2">
      <c r="A189" t="s">
        <v>33</v>
      </c>
      <c r="B189" s="1" t="s">
        <v>8</v>
      </c>
      <c r="C189" s="20">
        <v>15600</v>
      </c>
    </row>
    <row r="190" spans="1:56" x14ac:dyDescent="0.2">
      <c r="A190" t="s">
        <v>33</v>
      </c>
      <c r="B190" s="1" t="s">
        <v>9</v>
      </c>
      <c r="C190" s="20">
        <v>46300</v>
      </c>
    </row>
    <row r="191" spans="1:56" x14ac:dyDescent="0.2">
      <c r="A191" t="s">
        <v>33</v>
      </c>
      <c r="B191" s="1" t="s">
        <v>10</v>
      </c>
      <c r="C191" s="20">
        <v>19600</v>
      </c>
    </row>
    <row r="192" spans="1:56" x14ac:dyDescent="0.2">
      <c r="A192" t="s">
        <v>33</v>
      </c>
      <c r="B192" s="1" t="s">
        <v>11</v>
      </c>
      <c r="C192" s="20">
        <v>7560</v>
      </c>
    </row>
    <row r="193" spans="1:48" x14ac:dyDescent="0.2">
      <c r="A193" t="s">
        <v>33</v>
      </c>
      <c r="B193" s="1" t="s">
        <v>12</v>
      </c>
      <c r="C193" s="20">
        <v>141</v>
      </c>
    </row>
    <row r="194" spans="1:48" x14ac:dyDescent="0.2">
      <c r="A194" t="s">
        <v>33</v>
      </c>
      <c r="B194" s="1" t="s">
        <v>13</v>
      </c>
      <c r="C194" s="20">
        <v>15100</v>
      </c>
    </row>
    <row r="195" spans="1:48" x14ac:dyDescent="0.2">
      <c r="A195" t="s">
        <v>33</v>
      </c>
      <c r="B195" s="1" t="s">
        <v>14</v>
      </c>
      <c r="C195" s="20">
        <v>4190</v>
      </c>
    </row>
    <row r="196" spans="1:48" x14ac:dyDescent="0.2">
      <c r="A196" t="s">
        <v>33</v>
      </c>
      <c r="B196" s="1" t="s">
        <v>15</v>
      </c>
      <c r="C196" s="20">
        <v>931</v>
      </c>
    </row>
    <row r="197" spans="1:48" x14ac:dyDescent="0.2">
      <c r="A197" t="s">
        <v>33</v>
      </c>
      <c r="B197" s="1" t="s">
        <v>16</v>
      </c>
      <c r="C197" s="20">
        <v>0</v>
      </c>
    </row>
    <row r="198" spans="1:48" x14ac:dyDescent="0.2">
      <c r="A198" t="s">
        <v>33</v>
      </c>
      <c r="B198" s="1" t="s">
        <v>17</v>
      </c>
      <c r="C198" s="20">
        <v>0</v>
      </c>
    </row>
    <row r="199" spans="1:48" x14ac:dyDescent="0.2">
      <c r="T199" s="1" t="e" cm="1">
        <f t="array" ref="T199">MMULT(D199:H199,Q9_red_T)</f>
        <v>#VALUE!</v>
      </c>
    </row>
    <row r="201" spans="1:48" x14ac:dyDescent="0.2">
      <c r="A201" s="1" t="s">
        <v>18</v>
      </c>
      <c r="B201" s="1">
        <v>100</v>
      </c>
      <c r="C201" s="4">
        <f>E4</f>
        <v>49.247311827956992</v>
      </c>
      <c r="D201" s="4">
        <f>F4</f>
        <v>10.913978494623656</v>
      </c>
      <c r="E201" s="4">
        <f>G4</f>
        <v>1.8602150537634408</v>
      </c>
      <c r="F201" s="4">
        <f>H4</f>
        <v>6.9892473118279563E-2</v>
      </c>
      <c r="S201" s="4"/>
      <c r="AG201" s="5"/>
      <c r="AK201" s="13"/>
      <c r="AL201" s="4"/>
      <c r="AM201" s="13"/>
      <c r="AN201" s="4"/>
      <c r="AO201" s="13"/>
      <c r="AP201" s="13"/>
      <c r="AQ201" s="4"/>
      <c r="AR201" s="4"/>
      <c r="AS201" s="4"/>
      <c r="AT201" s="13"/>
      <c r="AU201" s="4"/>
      <c r="AV201" s="18"/>
    </row>
    <row r="202" spans="1:48" x14ac:dyDescent="0.2">
      <c r="B202" s="1">
        <v>0</v>
      </c>
      <c r="C202" s="4">
        <f>B201</f>
        <v>100</v>
      </c>
      <c r="D202" s="4">
        <f t="shared" ref="D202:F202" si="38">C201</f>
        <v>49.247311827956992</v>
      </c>
      <c r="E202" s="4">
        <f>D201</f>
        <v>10.913978494623656</v>
      </c>
      <c r="F202" s="4">
        <f t="shared" si="38"/>
        <v>1.8602150537634408</v>
      </c>
      <c r="S202" s="4"/>
      <c r="AH202" s="5"/>
      <c r="AI202" s="9"/>
      <c r="AJ202" s="5"/>
      <c r="AK202" s="14"/>
      <c r="AL202" s="5"/>
      <c r="AM202" s="14"/>
      <c r="AN202" s="5"/>
      <c r="AO202" s="14"/>
      <c r="AP202" s="14"/>
      <c r="AQ202" s="5"/>
      <c r="AR202" s="5"/>
      <c r="AS202" s="5"/>
      <c r="AT202" s="14"/>
      <c r="AU202" s="5"/>
      <c r="AV202" s="19"/>
    </row>
    <row r="203" spans="1:48" x14ac:dyDescent="0.2">
      <c r="B203" s="1">
        <v>0</v>
      </c>
      <c r="C203" s="1">
        <v>0</v>
      </c>
      <c r="D203" s="4">
        <f>B201</f>
        <v>100</v>
      </c>
      <c r="E203" s="4">
        <f>C201</f>
        <v>49.247311827956992</v>
      </c>
      <c r="F203" s="4">
        <f>D201</f>
        <v>10.913978494623656</v>
      </c>
      <c r="S203" s="4"/>
      <c r="AH203" s="5"/>
      <c r="AI203" s="9"/>
      <c r="AJ203" s="5"/>
      <c r="AK203" s="14"/>
      <c r="AL203" s="5"/>
      <c r="AM203" s="14"/>
      <c r="AN203" s="5"/>
      <c r="AO203" s="14"/>
      <c r="AP203" s="14"/>
      <c r="AQ203" s="5"/>
      <c r="AR203" s="5"/>
      <c r="AS203" s="5"/>
      <c r="AT203" s="14"/>
      <c r="AU203" s="5"/>
      <c r="AV203" s="19"/>
    </row>
    <row r="204" spans="1:48" x14ac:dyDescent="0.2">
      <c r="B204" s="1">
        <v>0</v>
      </c>
      <c r="C204" s="1">
        <v>0</v>
      </c>
      <c r="D204" s="1">
        <v>0</v>
      </c>
      <c r="E204" s="4">
        <f>B201</f>
        <v>100</v>
      </c>
      <c r="F204" s="4">
        <f>C201</f>
        <v>49.247311827956992</v>
      </c>
      <c r="S204" s="4"/>
    </row>
    <row r="205" spans="1:48" x14ac:dyDescent="0.2">
      <c r="B205" s="1">
        <v>0</v>
      </c>
      <c r="C205" s="1">
        <v>0</v>
      </c>
      <c r="D205" s="1">
        <v>0</v>
      </c>
      <c r="E205" s="1">
        <v>0</v>
      </c>
      <c r="F205" s="4">
        <f>B201</f>
        <v>100</v>
      </c>
      <c r="S205" s="4"/>
    </row>
    <row r="206" spans="1:48" x14ac:dyDescent="0.2">
      <c r="D206" s="1"/>
      <c r="E206" s="1"/>
      <c r="F206" s="1"/>
      <c r="S206" s="4"/>
    </row>
    <row r="207" spans="1:48" x14ac:dyDescent="0.2">
      <c r="D207" s="1"/>
      <c r="E207" s="1"/>
      <c r="F207" s="1"/>
      <c r="G207" s="1"/>
      <c r="S207" s="4"/>
    </row>
    <row r="208" spans="1:48" x14ac:dyDescent="0.2">
      <c r="D208" s="1"/>
      <c r="E208" s="1"/>
      <c r="F208" s="1"/>
      <c r="G208" s="1"/>
      <c r="H208" s="1"/>
      <c r="S208" s="4"/>
    </row>
    <row r="209" spans="1:20" x14ac:dyDescent="0.2">
      <c r="D209" s="1"/>
      <c r="E209" s="1"/>
      <c r="F209" s="1"/>
      <c r="G209" s="1"/>
      <c r="H209" s="1"/>
      <c r="I209" s="1"/>
      <c r="S209" s="4"/>
    </row>
    <row r="210" spans="1:20" x14ac:dyDescent="0.2">
      <c r="D210" s="1"/>
      <c r="E210" s="1"/>
      <c r="F210" s="1"/>
      <c r="G210" s="1"/>
      <c r="H210" s="1"/>
      <c r="I210" s="1"/>
      <c r="J210" s="1"/>
      <c r="S210" s="4"/>
    </row>
    <row r="211" spans="1:20" x14ac:dyDescent="0.2">
      <c r="D211" s="1"/>
      <c r="E211" s="1"/>
      <c r="F211" s="1"/>
      <c r="G211" s="1"/>
      <c r="H211" s="1"/>
      <c r="I211" s="1"/>
      <c r="J211" s="1"/>
      <c r="K211" s="1"/>
      <c r="S211" s="4"/>
    </row>
    <row r="212" spans="1:20" x14ac:dyDescent="0.2">
      <c r="D212" s="1"/>
      <c r="E212" s="1"/>
      <c r="F212" s="1"/>
      <c r="G212" s="1"/>
      <c r="H212" s="1"/>
      <c r="I212" s="1"/>
      <c r="J212" s="1"/>
      <c r="K212" s="1"/>
      <c r="L212" s="1"/>
      <c r="S212" s="4"/>
    </row>
    <row r="213" spans="1:20" x14ac:dyDescent="0.2">
      <c r="D213" s="1"/>
      <c r="E213" s="1"/>
      <c r="F213" s="1"/>
      <c r="G213" s="1"/>
      <c r="H213" s="1"/>
      <c r="I213" s="1"/>
      <c r="J213" s="1"/>
      <c r="K213" s="1"/>
      <c r="L213" s="1"/>
      <c r="M213" s="1"/>
      <c r="S213" s="4"/>
    </row>
    <row r="214" spans="1:20" x14ac:dyDescent="0.2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S214" s="4"/>
      <c r="T214" s="1" t="e" cm="1">
        <f t="array" ref="T214">MMULT(D214:H214,Q9_red_T)</f>
        <v>#VALUE!</v>
      </c>
    </row>
    <row r="215" spans="1:20" x14ac:dyDescent="0.2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S215" s="4"/>
    </row>
    <row r="216" spans="1:20" x14ac:dyDescent="0.2">
      <c r="C216" s="4"/>
      <c r="S216" s="4"/>
    </row>
    <row r="217" spans="1:20" x14ac:dyDescent="0.2">
      <c r="C217" s="4"/>
      <c r="S217" s="4"/>
    </row>
    <row r="218" spans="1:20" x14ac:dyDescent="0.2">
      <c r="A218" s="1" t="s">
        <v>19</v>
      </c>
      <c r="B218" s="1" cm="1">
        <f t="array" ref="B218:F222">MINVERSE(B201:F205)</f>
        <v>0.01</v>
      </c>
      <c r="C218" s="4">
        <v>-4.9247311827956995E-3</v>
      </c>
      <c r="D218" s="4">
        <v>1.333899872817667E-3</v>
      </c>
      <c r="E218" s="4">
        <v>-3.0544723300723447E-4</v>
      </c>
      <c r="F218" s="4">
        <v>8.9464349557726673E-5</v>
      </c>
      <c r="S218" s="4"/>
    </row>
    <row r="219" spans="1:20" x14ac:dyDescent="0.2">
      <c r="B219" s="1">
        <v>0</v>
      </c>
      <c r="C219" s="4">
        <v>0.01</v>
      </c>
      <c r="D219" s="4">
        <v>-4.9247311827956995E-3</v>
      </c>
      <c r="E219" s="4">
        <v>1.333899872817667E-3</v>
      </c>
      <c r="F219" s="4">
        <v>-3.0544723300723447E-4</v>
      </c>
      <c r="S219" s="4"/>
    </row>
    <row r="220" spans="1:20" x14ac:dyDescent="0.2">
      <c r="B220" s="1">
        <v>0</v>
      </c>
      <c r="C220" s="4">
        <v>0</v>
      </c>
      <c r="D220" s="4">
        <v>0.01</v>
      </c>
      <c r="E220" s="4">
        <v>-4.9247311827956995E-3</v>
      </c>
      <c r="F220" s="4">
        <v>1.333899872817667E-3</v>
      </c>
      <c r="S220" s="4"/>
    </row>
    <row r="221" spans="1:20" x14ac:dyDescent="0.2">
      <c r="B221" s="1">
        <v>0</v>
      </c>
      <c r="C221" s="4">
        <v>0</v>
      </c>
      <c r="D221" s="4">
        <v>0</v>
      </c>
      <c r="E221" s="4">
        <v>0.01</v>
      </c>
      <c r="F221" s="4">
        <v>-4.9247311827956995E-3</v>
      </c>
      <c r="S221" s="4"/>
    </row>
    <row r="222" spans="1:20" x14ac:dyDescent="0.2">
      <c r="B222" s="1">
        <v>0</v>
      </c>
      <c r="C222" s="4">
        <v>0</v>
      </c>
      <c r="D222" s="4">
        <v>0</v>
      </c>
      <c r="E222" s="4">
        <v>0</v>
      </c>
      <c r="F222" s="4">
        <v>0.01</v>
      </c>
      <c r="S222" s="4"/>
    </row>
    <row r="223" spans="1:20" x14ac:dyDescent="0.2">
      <c r="C223" s="4"/>
      <c r="S223" s="4"/>
    </row>
    <row r="224" spans="1:20" x14ac:dyDescent="0.2">
      <c r="C224" s="4"/>
      <c r="S224" s="4"/>
    </row>
    <row r="225" spans="1:20" x14ac:dyDescent="0.2">
      <c r="C225" s="4"/>
      <c r="S225" s="4"/>
    </row>
    <row r="226" spans="1:20" x14ac:dyDescent="0.2">
      <c r="C226" s="4"/>
      <c r="S226" s="4"/>
    </row>
    <row r="227" spans="1:20" x14ac:dyDescent="0.2">
      <c r="C227" s="4"/>
      <c r="S227" s="4"/>
    </row>
    <row r="228" spans="1:20" x14ac:dyDescent="0.2">
      <c r="C228" s="4"/>
      <c r="S228" s="4"/>
    </row>
    <row r="229" spans="1:20" x14ac:dyDescent="0.2">
      <c r="C229" s="4"/>
      <c r="S229" s="4"/>
      <c r="T229" s="1" t="e" cm="1">
        <f t="array" ref="T229">MMULT(D229:H229,Q9_red_T)</f>
        <v>#VALUE!</v>
      </c>
    </row>
    <row r="230" spans="1:20" x14ac:dyDescent="0.2">
      <c r="C230" s="4"/>
      <c r="S230" s="4"/>
    </row>
    <row r="231" spans="1:20" x14ac:dyDescent="0.2">
      <c r="C231" s="4"/>
      <c r="S231" s="4"/>
    </row>
    <row r="232" spans="1:20" x14ac:dyDescent="0.2">
      <c r="C232" s="4"/>
      <c r="S232" s="4"/>
    </row>
    <row r="236" spans="1:20" ht="16" thickBot="1" x14ac:dyDescent="0.25"/>
    <row r="237" spans="1:20" x14ac:dyDescent="0.2">
      <c r="A237" s="58"/>
      <c r="B237" s="59"/>
      <c r="C237" s="59"/>
      <c r="D237" s="60"/>
      <c r="E237" s="60"/>
      <c r="F237" s="61"/>
    </row>
    <row r="238" spans="1:20" x14ac:dyDescent="0.2">
      <c r="A238" s="62"/>
      <c r="B238" s="51"/>
      <c r="C238" s="51" t="s">
        <v>88</v>
      </c>
      <c r="D238" s="40"/>
      <c r="E238" s="40"/>
      <c r="F238" s="63" t="s">
        <v>89</v>
      </c>
    </row>
    <row r="239" spans="1:20" x14ac:dyDescent="0.2">
      <c r="A239" s="64" t="str">
        <f t="shared" ref="A239:B239" si="39">A19</f>
        <v>Lean 1N</v>
      </c>
      <c r="B239" s="65" t="str">
        <f t="shared" si="39"/>
        <v>M0</v>
      </c>
      <c r="C239" s="65">
        <f>C19</f>
        <v>2300000</v>
      </c>
      <c r="D239" s="40" t="str">
        <f t="shared" ref="D239:E239" si="40">A109</f>
        <v>Obese 3L</v>
      </c>
      <c r="E239" s="40" t="str">
        <f t="shared" si="40"/>
        <v>M0</v>
      </c>
      <c r="F239" s="66">
        <f>C109</f>
        <v>1300000</v>
      </c>
    </row>
    <row r="240" spans="1:20" x14ac:dyDescent="0.2">
      <c r="A240" s="64" t="str">
        <f t="shared" ref="A240:B240" si="41">A34</f>
        <v>Lean 1L</v>
      </c>
      <c r="B240" s="65" t="str">
        <f t="shared" si="41"/>
        <v>M0</v>
      </c>
      <c r="C240" s="65">
        <f>C34</f>
        <v>2010000</v>
      </c>
      <c r="D240" s="40" t="str">
        <f t="shared" ref="D240:E240" si="42">A124</f>
        <v>Obese 3R</v>
      </c>
      <c r="E240" s="40" t="str">
        <f t="shared" si="42"/>
        <v>M0</v>
      </c>
      <c r="F240" s="66">
        <f>C124</f>
        <v>1080000</v>
      </c>
    </row>
    <row r="241" spans="1:6" x14ac:dyDescent="0.2">
      <c r="A241" s="64" t="str">
        <f t="shared" ref="A241:B241" si="43">A49</f>
        <v>Lean 1R</v>
      </c>
      <c r="B241" s="65" t="str">
        <f t="shared" si="43"/>
        <v>M0</v>
      </c>
      <c r="C241" s="65">
        <f>C49</f>
        <v>1910000</v>
      </c>
      <c r="D241" s="40" t="str">
        <f t="shared" ref="D241:E241" si="44">A139</f>
        <v>Obese 3N</v>
      </c>
      <c r="E241" s="40" t="str">
        <f t="shared" si="44"/>
        <v>M0</v>
      </c>
      <c r="F241" s="66">
        <f>C139</f>
        <v>1080000</v>
      </c>
    </row>
    <row r="242" spans="1:6" x14ac:dyDescent="0.2">
      <c r="A242" s="64" t="str">
        <f t="shared" ref="A242:B242" si="45">A64</f>
        <v>Lean 2LR</v>
      </c>
      <c r="B242" s="65" t="str">
        <f t="shared" si="45"/>
        <v>M0</v>
      </c>
      <c r="C242" s="65">
        <f>C64</f>
        <v>1910000</v>
      </c>
      <c r="D242" s="40" t="str">
        <f t="shared" ref="D242:E242" si="46">A154</f>
        <v>Obese 4LR</v>
      </c>
      <c r="E242" s="40" t="str">
        <f t="shared" si="46"/>
        <v>M0</v>
      </c>
      <c r="F242" s="66">
        <f>C154</f>
        <v>1540000</v>
      </c>
    </row>
    <row r="243" spans="1:6" x14ac:dyDescent="0.2">
      <c r="A243" s="64" t="str">
        <f t="shared" ref="A243:B243" si="47">A79</f>
        <v>Lean 2RR</v>
      </c>
      <c r="B243" s="65" t="str">
        <f t="shared" si="47"/>
        <v>M0</v>
      </c>
      <c r="C243" s="65">
        <f>C79</f>
        <v>2120000</v>
      </c>
      <c r="D243" s="40" t="str">
        <f t="shared" ref="D243:E243" si="48">A169</f>
        <v>Obese 4RR</v>
      </c>
      <c r="E243" s="40" t="str">
        <f t="shared" si="48"/>
        <v>M0</v>
      </c>
      <c r="F243" s="66">
        <f>C169</f>
        <v>1640000</v>
      </c>
    </row>
    <row r="244" spans="1:6" x14ac:dyDescent="0.2">
      <c r="A244" s="64" t="str">
        <f t="shared" ref="A244:B244" si="49">A94</f>
        <v>Lean 2LL</v>
      </c>
      <c r="B244" s="65" t="str">
        <f t="shared" si="49"/>
        <v>M0</v>
      </c>
      <c r="C244" s="65">
        <f>C94</f>
        <v>1920000</v>
      </c>
      <c r="D244" s="40" t="str">
        <f t="shared" ref="D244:E244" si="50">A184</f>
        <v>Obese 4LL</v>
      </c>
      <c r="E244" s="40" t="str">
        <f t="shared" si="50"/>
        <v>M0</v>
      </c>
      <c r="F244" s="66">
        <f>C184</f>
        <v>1200000</v>
      </c>
    </row>
    <row r="245" spans="1:6" x14ac:dyDescent="0.2">
      <c r="A245" s="62"/>
      <c r="B245" s="51"/>
      <c r="C245" s="51"/>
      <c r="D245" s="40"/>
      <c r="E245" s="40"/>
      <c r="F245" s="66"/>
    </row>
    <row r="246" spans="1:6" x14ac:dyDescent="0.2">
      <c r="A246" s="62"/>
      <c r="B246" s="51"/>
      <c r="C246" s="51"/>
      <c r="D246" s="40"/>
      <c r="E246" s="40"/>
      <c r="F246" s="63"/>
    </row>
    <row r="247" spans="1:6" x14ac:dyDescent="0.2">
      <c r="A247" s="62"/>
      <c r="B247" s="51"/>
      <c r="C247" s="51">
        <f>TTEST(C239:C244,F239:F244,2,2)</f>
        <v>9.7036829000902183E-5</v>
      </c>
      <c r="D247" s="40"/>
      <c r="E247" s="40"/>
      <c r="F247" s="63"/>
    </row>
    <row r="248" spans="1:6" ht="16" thickBot="1" x14ac:dyDescent="0.25">
      <c r="A248" s="67"/>
      <c r="B248" s="68"/>
      <c r="C248" s="68"/>
      <c r="D248" s="69"/>
      <c r="E248" s="69"/>
      <c r="F248" s="70"/>
    </row>
  </sheetData>
  <mergeCells count="4">
    <mergeCell ref="BN15:BS15"/>
    <mergeCell ref="BT15:BY15"/>
    <mergeCell ref="BZ15:CE15"/>
    <mergeCell ref="CF15:CK1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A192"/>
  <sheetViews>
    <sheetView zoomScale="90" workbookViewId="0">
      <selection activeCell="D5" sqref="D5:F6"/>
    </sheetView>
  </sheetViews>
  <sheetFormatPr baseColWidth="10" defaultColWidth="9.1640625" defaultRowHeight="15" x14ac:dyDescent="0.2"/>
  <cols>
    <col min="1" max="5" width="9.1640625" style="1"/>
    <col min="6" max="6" width="11.83203125" style="1" customWidth="1"/>
    <col min="7" max="14" width="9.1640625" style="1"/>
    <col min="15" max="18" width="9.33203125" style="1" bestFit="1" customWidth="1"/>
    <col min="19" max="19" width="12.6640625" style="1" bestFit="1" customWidth="1"/>
    <col min="20" max="20" width="12" style="1" bestFit="1" customWidth="1"/>
    <col min="21" max="22" width="9.33203125" style="1" bestFit="1" customWidth="1"/>
    <col min="23" max="23" width="12.6640625" style="1" bestFit="1" customWidth="1"/>
    <col min="24" max="24" width="12" style="1" bestFit="1" customWidth="1"/>
    <col min="25" max="25" width="11.1640625" style="10" customWidth="1"/>
    <col min="26" max="26" width="11.83203125" style="15" customWidth="1"/>
    <col min="27" max="27" width="11.83203125" style="21" customWidth="1"/>
    <col min="28" max="28" width="11.83203125" style="15" customWidth="1"/>
    <col min="29" max="29" width="11.83203125" style="21" customWidth="1"/>
    <col min="30" max="30" width="11.83203125" style="15" customWidth="1"/>
    <col min="31" max="32" width="11.83203125" style="21" customWidth="1"/>
    <col min="33" max="35" width="11.83203125" style="15" customWidth="1"/>
    <col min="36" max="39" width="11.83203125" style="52" customWidth="1"/>
    <col min="40" max="40" width="11.83203125" style="15" customWidth="1"/>
    <col min="41" max="42" width="9.1640625" style="1"/>
    <col min="43" max="44" width="9.1640625" style="8"/>
    <col min="45" max="47" width="9.1640625" style="1"/>
    <col min="48" max="48" width="9.1640625" style="8"/>
    <col min="49" max="16384" width="9.1640625" style="1"/>
  </cols>
  <sheetData>
    <row r="1" spans="1:51" x14ac:dyDescent="0.2">
      <c r="O1" s="4" t="s">
        <v>20</v>
      </c>
      <c r="Z1" s="15" t="s">
        <v>21</v>
      </c>
      <c r="AO1" s="25"/>
      <c r="AP1" s="25"/>
      <c r="AQ1" s="30"/>
      <c r="AR1" s="30"/>
      <c r="AS1" s="25"/>
      <c r="AT1" s="25" t="s">
        <v>34</v>
      </c>
      <c r="AU1" s="25"/>
      <c r="AV1" s="30"/>
      <c r="AW1" s="25"/>
      <c r="AX1" s="25"/>
      <c r="AY1" s="25"/>
    </row>
    <row r="2" spans="1:51" x14ac:dyDescent="0.2">
      <c r="AK2" s="52" t="s">
        <v>87</v>
      </c>
      <c r="AO2" s="25"/>
      <c r="AP2" s="25"/>
      <c r="AQ2" s="30"/>
      <c r="AR2" s="30"/>
      <c r="AS2" s="25"/>
      <c r="AT2" s="25"/>
      <c r="AU2" s="25"/>
      <c r="AV2" s="30"/>
      <c r="AW2" s="25"/>
      <c r="AX2" s="25"/>
      <c r="AY2" s="25"/>
    </row>
    <row r="3" spans="1:51" ht="16" x14ac:dyDescent="0.2">
      <c r="A3" s="1" t="s">
        <v>0</v>
      </c>
      <c r="C3" s="1" t="s">
        <v>1</v>
      </c>
      <c r="D3" s="4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O3" s="4" t="s">
        <v>3</v>
      </c>
      <c r="P3" s="3" t="s">
        <v>4</v>
      </c>
      <c r="Q3" s="3" t="s">
        <v>5</v>
      </c>
      <c r="R3" s="3" t="s">
        <v>6</v>
      </c>
      <c r="S3" s="3" t="s">
        <v>7</v>
      </c>
      <c r="T3" s="3" t="s">
        <v>8</v>
      </c>
      <c r="U3" s="3" t="s">
        <v>9</v>
      </c>
      <c r="V3" s="3" t="s">
        <v>10</v>
      </c>
      <c r="W3" s="3" t="s">
        <v>11</v>
      </c>
      <c r="X3" s="3" t="s">
        <v>12</v>
      </c>
      <c r="Z3" s="18" t="s">
        <v>3</v>
      </c>
      <c r="AA3" s="22" t="s">
        <v>4</v>
      </c>
      <c r="AB3" s="16" t="s">
        <v>5</v>
      </c>
      <c r="AC3" s="22" t="s">
        <v>6</v>
      </c>
      <c r="AD3" s="16" t="s">
        <v>7</v>
      </c>
      <c r="AE3" s="22" t="s">
        <v>8</v>
      </c>
      <c r="AF3" s="22" t="s">
        <v>9</v>
      </c>
      <c r="AG3" s="16" t="s">
        <v>10</v>
      </c>
      <c r="AH3" s="16" t="s">
        <v>11</v>
      </c>
      <c r="AI3" s="16" t="s">
        <v>12</v>
      </c>
      <c r="AJ3" s="53" t="s">
        <v>4</v>
      </c>
      <c r="AK3" s="53" t="s">
        <v>6</v>
      </c>
      <c r="AL3" s="53" t="s">
        <v>8</v>
      </c>
      <c r="AM3" s="53" t="s">
        <v>9</v>
      </c>
      <c r="AN3" s="16"/>
      <c r="AO3" s="25" t="s">
        <v>40</v>
      </c>
      <c r="AP3" s="31"/>
      <c r="AQ3" s="29" t="s">
        <v>4</v>
      </c>
      <c r="AR3" s="29" t="s">
        <v>6</v>
      </c>
      <c r="AS3" s="29" t="s">
        <v>8</v>
      </c>
      <c r="AT3" s="29" t="s">
        <v>9</v>
      </c>
      <c r="AW3" s="29"/>
      <c r="AX3" s="29"/>
      <c r="AY3" s="29"/>
    </row>
    <row r="4" spans="1:51" x14ac:dyDescent="0.2">
      <c r="A4" s="1" t="s">
        <v>2</v>
      </c>
      <c r="B4" s="1" t="s">
        <v>3</v>
      </c>
      <c r="C4" s="20">
        <v>32000</v>
      </c>
      <c r="D4" s="4">
        <f>C4/$C4*100</f>
        <v>100</v>
      </c>
      <c r="E4" s="4">
        <f>C5/$C4*100</f>
        <v>54.0625</v>
      </c>
      <c r="F4" s="4">
        <f>C6/$C4*100</f>
        <v>10.84375</v>
      </c>
      <c r="G4" s="4">
        <f>C7/$C4*100</f>
        <v>15.84375</v>
      </c>
      <c r="H4" s="4">
        <f>C8/$C4*100</f>
        <v>6.75</v>
      </c>
      <c r="I4" s="4">
        <f>C9/$C4*100</f>
        <v>0.40312500000000001</v>
      </c>
      <c r="J4" s="4">
        <f>C10/$C4*100</f>
        <v>0</v>
      </c>
      <c r="K4" s="4">
        <f>C11/$C4*100</f>
        <v>0</v>
      </c>
      <c r="L4" s="4">
        <f>C12/$C4*100</f>
        <v>0</v>
      </c>
      <c r="M4" s="4">
        <f>C13/$C4*100</f>
        <v>0</v>
      </c>
      <c r="O4" s="1">
        <f t="array" ref="O4:X4">MMULT(D4:M4,Q10_matrix)</f>
        <v>1</v>
      </c>
      <c r="P4" s="1">
        <v>3.8320530726256852E-3</v>
      </c>
      <c r="Q4" s="1">
        <v>-3.5223554208378693E-4</v>
      </c>
      <c r="R4" s="1">
        <v>1.8384296980844345E-2</v>
      </c>
      <c r="S4" s="1">
        <v>-5.9464233674896283E-3</v>
      </c>
      <c r="T4" s="1">
        <v>3.0529470059809521E-3</v>
      </c>
      <c r="U4" s="1">
        <v>-3.5603640604959684E-3</v>
      </c>
      <c r="V4" s="1">
        <v>1.257872554394594E-3</v>
      </c>
      <c r="W4" s="1">
        <v>-3.8407115416832648E-4</v>
      </c>
      <c r="X4" s="1">
        <v>3.8917495558049521E-4</v>
      </c>
      <c r="Y4" s="10" t="s">
        <v>2</v>
      </c>
      <c r="Z4" s="17">
        <f>O4/SUM($O4:$X4)*100</f>
        <v>98.360018773200977</v>
      </c>
      <c r="AA4" s="23">
        <f t="shared" ref="AA4:AI4" si="0">P4/SUM($O4:$X4)*100</f>
        <v>0.37692081216336487</v>
      </c>
      <c r="AB4" s="17">
        <f t="shared" si="0"/>
        <v>-3.4645894531949904E-2</v>
      </c>
      <c r="AC4" s="23">
        <f t="shared" si="0"/>
        <v>1.8082797961679518</v>
      </c>
      <c r="AD4" s="17">
        <f t="shared" si="0"/>
        <v>-0.58489031405968084</v>
      </c>
      <c r="AE4" s="23">
        <f t="shared" si="0"/>
        <v>0.30028792482187416</v>
      </c>
      <c r="AF4" s="23">
        <f t="shared" si="0"/>
        <v>-0.35019747582981348</v>
      </c>
      <c r="AG4" s="17">
        <f t="shared" si="0"/>
        <v>0.12372436806454652</v>
      </c>
      <c r="AH4" s="17">
        <f t="shared" si="0"/>
        <v>-3.777724593424156E-2</v>
      </c>
      <c r="AI4" s="17">
        <f t="shared" si="0"/>
        <v>3.8279255936957163E-2</v>
      </c>
      <c r="AJ4" s="54"/>
      <c r="AK4" s="54"/>
      <c r="AL4" s="54"/>
      <c r="AM4" s="54"/>
      <c r="AN4" s="17"/>
      <c r="AO4" s="25" t="s">
        <v>35</v>
      </c>
      <c r="AP4" s="26"/>
      <c r="AQ4" s="26">
        <f>AVERAGE(AJ24,AJ34,AJ44,AJ54,AJ64,AJ74)</f>
        <v>0.78915906002592273</v>
      </c>
      <c r="AR4" s="26">
        <f t="shared" ref="AR4:AT4" si="1">AVERAGE(AK24,AK34,AK44,AK54,AK64,AK74)</f>
        <v>1.1005364678812051</v>
      </c>
      <c r="AS4" s="26">
        <f t="shared" si="1"/>
        <v>0.51452211372121959</v>
      </c>
      <c r="AT4" s="26">
        <f t="shared" si="1"/>
        <v>0.98385164234868083</v>
      </c>
      <c r="AW4" s="26"/>
      <c r="AX4" s="26"/>
      <c r="AY4" s="26"/>
    </row>
    <row r="5" spans="1:51" x14ac:dyDescent="0.2">
      <c r="A5" s="1" t="s">
        <v>2</v>
      </c>
      <c r="B5" s="1" t="s">
        <v>4</v>
      </c>
      <c r="C5" s="20">
        <v>17300</v>
      </c>
      <c r="D5" s="4"/>
      <c r="F5" s="4"/>
      <c r="AO5" s="25" t="s">
        <v>36</v>
      </c>
      <c r="AP5" s="26"/>
      <c r="AQ5" s="26">
        <f>AVERAGE(AJ84,AJ94,AJ104,AJ114,AJ124,AJ134)</f>
        <v>0.15532840826640712</v>
      </c>
      <c r="AR5" s="26">
        <f t="shared" ref="AR5:AT5" si="2">AVERAGE(AK84,AK94,AK104,AK114,AK124,AK134)</f>
        <v>0.25502618418673689</v>
      </c>
      <c r="AS5" s="26">
        <f t="shared" si="2"/>
        <v>0.22704999995016906</v>
      </c>
      <c r="AT5" s="26">
        <f t="shared" si="2"/>
        <v>0.4568971444923271</v>
      </c>
      <c r="AW5" s="26"/>
      <c r="AX5" s="26"/>
      <c r="AY5" s="26"/>
    </row>
    <row r="6" spans="1:51" x14ac:dyDescent="0.2">
      <c r="A6" s="1" t="s">
        <v>2</v>
      </c>
      <c r="B6" s="1" t="s">
        <v>5</v>
      </c>
      <c r="C6" s="20">
        <v>3470</v>
      </c>
      <c r="AO6" s="25"/>
      <c r="AP6" s="26"/>
      <c r="AQ6" s="32"/>
      <c r="AR6" s="26"/>
      <c r="AS6" s="26"/>
      <c r="AT6" s="32"/>
      <c r="AW6" s="26"/>
      <c r="AX6" s="26"/>
      <c r="AY6" s="26"/>
    </row>
    <row r="7" spans="1:51" x14ac:dyDescent="0.2">
      <c r="A7" s="1" t="s">
        <v>2</v>
      </c>
      <c r="B7" s="1" t="s">
        <v>6</v>
      </c>
      <c r="C7" s="20">
        <v>5070</v>
      </c>
      <c r="AO7" s="25"/>
      <c r="AP7" s="25"/>
      <c r="AQ7" s="26"/>
      <c r="AR7" s="26"/>
      <c r="AS7" s="26"/>
      <c r="AT7" s="26"/>
      <c r="AW7" s="26"/>
      <c r="AX7" s="26"/>
      <c r="AY7" s="26"/>
    </row>
    <row r="8" spans="1:51" x14ac:dyDescent="0.2">
      <c r="A8" s="1" t="s">
        <v>2</v>
      </c>
      <c r="B8" s="1" t="s">
        <v>7</v>
      </c>
      <c r="C8" s="20">
        <v>2160</v>
      </c>
      <c r="AO8" s="25"/>
      <c r="AP8" s="26"/>
      <c r="AQ8" s="32"/>
      <c r="AR8" s="26"/>
      <c r="AS8" s="26"/>
      <c r="AT8" s="32"/>
      <c r="AW8" s="26"/>
      <c r="AX8" s="26"/>
      <c r="AY8" s="26"/>
    </row>
    <row r="9" spans="1:51" x14ac:dyDescent="0.2">
      <c r="A9" s="1" t="s">
        <v>2</v>
      </c>
      <c r="B9" s="1" t="s">
        <v>8</v>
      </c>
      <c r="C9" s="20">
        <v>129</v>
      </c>
      <c r="AO9" s="25" t="s">
        <v>35</v>
      </c>
      <c r="AP9" s="26"/>
      <c r="AQ9" s="26">
        <f>STDEV(AJ24,AJ34,AJ44,AJ54,AJ64,AJ74)/SQRT(6)</f>
        <v>0.10439817708795755</v>
      </c>
      <c r="AR9" s="26">
        <f t="shared" ref="AR9:AT9" si="3">STDEV(AK24,AK34,AK44,AK54,AK64,AK74)/SQRT(6)</f>
        <v>8.4588576069562577E-2</v>
      </c>
      <c r="AS9" s="26">
        <f t="shared" si="3"/>
        <v>1.3889225794579411E-2</v>
      </c>
      <c r="AT9" s="26">
        <f t="shared" si="3"/>
        <v>9.144558126188998E-2</v>
      </c>
      <c r="AW9" s="26"/>
      <c r="AX9" s="26"/>
      <c r="AY9" s="26"/>
    </row>
    <row r="10" spans="1:51" x14ac:dyDescent="0.2">
      <c r="A10" s="1" t="s">
        <v>2</v>
      </c>
      <c r="B10" s="1" t="s">
        <v>9</v>
      </c>
      <c r="C10" s="20">
        <v>0</v>
      </c>
      <c r="AO10" s="25" t="s">
        <v>36</v>
      </c>
      <c r="AP10" s="26"/>
      <c r="AQ10" s="26">
        <f>STDEV(AJ104,AJ114,AJ124,AJ134,AJ94,AJ84)/SQRT(6)</f>
        <v>5.088215292033952E-2</v>
      </c>
      <c r="AR10" s="26">
        <f t="shared" ref="AR10:AT10" si="4">STDEV(AK104,AK114,AK124,AK134,AK94,AK84)/SQRT(6)</f>
        <v>4.611002750252792E-2</v>
      </c>
      <c r="AS10" s="26">
        <f t="shared" si="4"/>
        <v>1.5548011126989886E-2</v>
      </c>
      <c r="AT10" s="26">
        <f t="shared" si="4"/>
        <v>1.8361892924812745E-2</v>
      </c>
      <c r="AW10" s="26"/>
      <c r="AX10" s="26"/>
      <c r="AY10" s="26"/>
    </row>
    <row r="11" spans="1:51" x14ac:dyDescent="0.2">
      <c r="A11" s="1" t="s">
        <v>2</v>
      </c>
      <c r="B11" s="1" t="s">
        <v>10</v>
      </c>
      <c r="C11" s="20">
        <v>0</v>
      </c>
      <c r="AP11" s="4"/>
      <c r="AQ11" s="7"/>
      <c r="AR11" s="7"/>
      <c r="AS11" s="4"/>
      <c r="AT11" s="4"/>
      <c r="AU11" s="4"/>
      <c r="AV11" s="7"/>
      <c r="AW11" s="4"/>
      <c r="AX11" s="4"/>
      <c r="AY11" s="4"/>
    </row>
    <row r="12" spans="1:51" x14ac:dyDescent="0.2">
      <c r="A12" s="1" t="s">
        <v>2</v>
      </c>
      <c r="B12" s="1" t="s">
        <v>11</v>
      </c>
      <c r="C12" s="20">
        <v>0</v>
      </c>
      <c r="AP12" s="4"/>
      <c r="AQ12" s="7"/>
      <c r="AR12" s="7"/>
      <c r="AS12" s="4"/>
      <c r="AT12" s="4"/>
      <c r="AU12" s="4"/>
      <c r="AV12" s="7"/>
      <c r="AW12" s="4"/>
      <c r="AX12" s="4"/>
      <c r="AY12" s="4"/>
    </row>
    <row r="13" spans="1:51" x14ac:dyDescent="0.2">
      <c r="A13" s="1" t="s">
        <v>2</v>
      </c>
      <c r="B13" s="1" t="s">
        <v>12</v>
      </c>
      <c r="C13" s="20">
        <v>0</v>
      </c>
      <c r="AP13" s="4"/>
      <c r="AQ13" s="7"/>
      <c r="AR13" s="7"/>
      <c r="AS13" s="4"/>
      <c r="AT13" s="4"/>
      <c r="AU13" s="4"/>
      <c r="AV13" s="7"/>
      <c r="AW13" s="4"/>
      <c r="AX13" s="4"/>
      <c r="AY13" s="4"/>
    </row>
    <row r="14" spans="1:51" x14ac:dyDescent="0.2">
      <c r="A14" s="1" t="s">
        <v>2</v>
      </c>
      <c r="B14" s="1" t="s">
        <v>3</v>
      </c>
      <c r="C14" s="20">
        <v>17900</v>
      </c>
      <c r="D14" s="4">
        <f>C14/$C14*100</f>
        <v>100</v>
      </c>
      <c r="E14" s="4">
        <f>C15/$C14*100</f>
        <v>53.296089385474865</v>
      </c>
      <c r="F14" s="4">
        <f>C16/$C14*100</f>
        <v>10.502793296089386</v>
      </c>
      <c r="G14" s="4">
        <f>C17/$C14*100</f>
        <v>12.12290502793296</v>
      </c>
      <c r="H14" s="4">
        <f>C18/$C14*100</f>
        <v>5.8659217877094969</v>
      </c>
      <c r="I14" s="4">
        <f>C19/$C14*100</f>
        <v>0</v>
      </c>
      <c r="J14" s="4">
        <f>C20/$C14*100</f>
        <v>0</v>
      </c>
      <c r="K14" s="4">
        <f>C21/$C14*100</f>
        <v>0</v>
      </c>
      <c r="L14" s="4">
        <f>C22/$C14*100</f>
        <v>0</v>
      </c>
      <c r="M14" s="4">
        <f>C23/$C14*100</f>
        <v>0</v>
      </c>
      <c r="O14" s="1">
        <f t="array" ref="O14:X14">MMULT(D14:M14,Q10_matrix)</f>
        <v>1</v>
      </c>
      <c r="P14" s="1">
        <v>-3.8320530726256852E-3</v>
      </c>
      <c r="Q14" s="1">
        <v>3.5223554208378693E-4</v>
      </c>
      <c r="R14" s="1">
        <v>-1.8384296980844275E-2</v>
      </c>
      <c r="S14" s="1">
        <v>5.946423367489663E-3</v>
      </c>
      <c r="T14" s="1">
        <v>-3.0529470059809591E-3</v>
      </c>
      <c r="U14" s="1">
        <v>3.560364060495964E-3</v>
      </c>
      <c r="V14" s="1">
        <v>-1.2578725543945912E-3</v>
      </c>
      <c r="W14" s="1">
        <v>3.8407115416832539E-4</v>
      </c>
      <c r="X14" s="1">
        <v>-3.891749555804951E-4</v>
      </c>
      <c r="Y14" s="10" t="s">
        <v>2</v>
      </c>
      <c r="Z14" s="17">
        <f>O14/SUM($O14:$X14)*100</f>
        <v>101.69559614367625</v>
      </c>
      <c r="AA14" s="23">
        <f t="shared" ref="AA14" si="5">P14/SUM($O14:$X14)*100</f>
        <v>-0.3897029216748753</v>
      </c>
      <c r="AB14" s="17">
        <f t="shared" ref="AB14" si="6">Q14/SUM($O14:$X14)*100</f>
        <v>3.5820803435201672E-2</v>
      </c>
      <c r="AC14" s="23">
        <f t="shared" ref="AC14" si="7">R14/SUM($O14:$X14)*100</f>
        <v>-1.8696020411493457</v>
      </c>
      <c r="AD14" s="17">
        <f t="shared" ref="AD14" si="8">S14/SUM($O14:$X14)*100</f>
        <v>0.60472506927954806</v>
      </c>
      <c r="AE14" s="23">
        <f t="shared" ref="AE14" si="9">T14/SUM($O14:$X14)*100</f>
        <v>-0.3104712657682851</v>
      </c>
      <c r="AF14" s="23">
        <f t="shared" ref="AF14" si="10">U14/SUM($O14:$X14)*100</f>
        <v>0.36207334562065685</v>
      </c>
      <c r="AG14" s="17">
        <f t="shared" ref="AG14" si="11">V14/SUM($O14:$X14)*100</f>
        <v>-0.12792009929192677</v>
      </c>
      <c r="AH14" s="17">
        <f t="shared" ref="AH14" si="12">W14/SUM($O14:$X14)*100</f>
        <v>3.9058344984737633E-2</v>
      </c>
      <c r="AI14" s="17">
        <f t="shared" ref="AI14" si="13">X14/SUM($O14:$X14)*100</f>
        <v>-3.957737911194717E-2</v>
      </c>
      <c r="AJ14" s="54"/>
      <c r="AK14" s="54"/>
      <c r="AL14" s="54"/>
      <c r="AM14" s="54"/>
      <c r="AN14" s="17"/>
      <c r="AP14" s="4"/>
      <c r="AQ14" s="7"/>
      <c r="AR14" s="7"/>
      <c r="AS14" s="4"/>
      <c r="AT14" s="4"/>
      <c r="AU14" s="4"/>
      <c r="AV14" s="7"/>
      <c r="AW14" s="4"/>
      <c r="AX14" s="4"/>
      <c r="AY14" s="4"/>
    </row>
    <row r="15" spans="1:51" x14ac:dyDescent="0.2">
      <c r="A15" s="1" t="s">
        <v>2</v>
      </c>
      <c r="B15" s="1" t="s">
        <v>4</v>
      </c>
      <c r="C15" s="20">
        <v>9540</v>
      </c>
      <c r="AP15" s="4"/>
      <c r="AQ15" s="7"/>
      <c r="AR15" s="7"/>
      <c r="AS15" s="4"/>
      <c r="AT15" s="4"/>
      <c r="AU15" s="4"/>
      <c r="AV15" s="7"/>
      <c r="AW15" s="4"/>
      <c r="AX15" s="4"/>
      <c r="AY15" s="4"/>
    </row>
    <row r="16" spans="1:51" x14ac:dyDescent="0.2">
      <c r="A16" s="1" t="s">
        <v>2</v>
      </c>
      <c r="B16" s="1" t="s">
        <v>5</v>
      </c>
      <c r="C16" s="20">
        <v>1880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</row>
    <row r="17" spans="1:51" x14ac:dyDescent="0.2">
      <c r="A17" s="1" t="s">
        <v>2</v>
      </c>
      <c r="B17" s="1" t="s">
        <v>6</v>
      </c>
      <c r="C17" s="20">
        <v>2170</v>
      </c>
      <c r="AP17" s="4"/>
      <c r="AQ17" s="7"/>
      <c r="AR17" s="7"/>
      <c r="AS17" s="4"/>
      <c r="AT17" s="4"/>
      <c r="AU17" s="4"/>
      <c r="AV17" s="7"/>
      <c r="AW17" s="4"/>
      <c r="AX17" s="4"/>
      <c r="AY17" s="4"/>
    </row>
    <row r="18" spans="1:51" x14ac:dyDescent="0.2">
      <c r="A18" s="1" t="s">
        <v>2</v>
      </c>
      <c r="B18" s="1" t="s">
        <v>7</v>
      </c>
      <c r="C18" s="20">
        <v>1050</v>
      </c>
      <c r="AP18" s="4"/>
      <c r="AQ18" s="7"/>
      <c r="AR18" s="7"/>
      <c r="AS18" s="4"/>
      <c r="AT18" s="4"/>
      <c r="AU18" s="4"/>
      <c r="AV18" s="7"/>
      <c r="AW18" s="4"/>
      <c r="AX18" s="4"/>
      <c r="AY18" s="4"/>
    </row>
    <row r="19" spans="1:51" x14ac:dyDescent="0.2">
      <c r="A19" s="1" t="s">
        <v>2</v>
      </c>
      <c r="B19" s="1" t="s">
        <v>8</v>
      </c>
      <c r="C19" s="20">
        <v>0</v>
      </c>
      <c r="AP19" s="4"/>
      <c r="AQ19" s="7"/>
      <c r="AR19" s="7"/>
      <c r="AS19" s="4"/>
      <c r="AT19" s="4"/>
      <c r="AU19" s="4"/>
      <c r="AV19" s="7"/>
      <c r="AW19" s="4"/>
      <c r="AX19" s="4"/>
      <c r="AY19" s="4"/>
    </row>
    <row r="20" spans="1:51" x14ac:dyDescent="0.2">
      <c r="A20" s="1" t="s">
        <v>2</v>
      </c>
      <c r="B20" s="1" t="s">
        <v>9</v>
      </c>
      <c r="C20" s="20">
        <v>0</v>
      </c>
      <c r="AP20" s="4"/>
      <c r="AQ20" s="7"/>
      <c r="AR20" s="7"/>
      <c r="AS20" s="4"/>
      <c r="AT20" s="4"/>
      <c r="AU20" s="4"/>
      <c r="AV20" s="7"/>
      <c r="AW20" s="4"/>
      <c r="AX20" s="4"/>
      <c r="AY20" s="4"/>
    </row>
    <row r="21" spans="1:51" x14ac:dyDescent="0.2">
      <c r="A21" s="1" t="s">
        <v>2</v>
      </c>
      <c r="B21" s="1" t="s">
        <v>10</v>
      </c>
      <c r="C21" s="20">
        <v>0</v>
      </c>
      <c r="AP21" s="4"/>
      <c r="AQ21" s="7"/>
      <c r="AR21" s="7"/>
      <c r="AS21" s="4"/>
      <c r="AT21" s="4"/>
      <c r="AU21" s="4"/>
      <c r="AV21" s="7"/>
      <c r="AW21" s="4"/>
      <c r="AX21" s="4"/>
      <c r="AY21" s="4"/>
    </row>
    <row r="22" spans="1:51" x14ac:dyDescent="0.2">
      <c r="A22" s="1" t="s">
        <v>2</v>
      </c>
      <c r="B22" s="1" t="s">
        <v>11</v>
      </c>
      <c r="C22" s="20">
        <v>0</v>
      </c>
      <c r="AP22" s="4"/>
      <c r="AQ22" s="7"/>
      <c r="AR22" s="7"/>
      <c r="AS22" s="4"/>
      <c r="AT22" s="4"/>
      <c r="AU22" s="4"/>
      <c r="AV22" s="7"/>
      <c r="AW22" s="4"/>
      <c r="AX22" s="4"/>
      <c r="AY22" s="4"/>
    </row>
    <row r="23" spans="1:51" x14ac:dyDescent="0.2">
      <c r="A23" s="1" t="s">
        <v>2</v>
      </c>
      <c r="B23" s="1" t="s">
        <v>12</v>
      </c>
      <c r="C23" s="20">
        <v>0</v>
      </c>
      <c r="AP23" s="4"/>
      <c r="AQ23" s="7"/>
      <c r="AR23" s="7"/>
      <c r="AS23" s="4"/>
      <c r="AT23" s="4"/>
      <c r="AU23" s="4"/>
      <c r="AV23" s="7"/>
      <c r="AW23" s="4"/>
      <c r="AX23" s="4"/>
      <c r="AY23" s="4"/>
    </row>
    <row r="24" spans="1:51" x14ac:dyDescent="0.2">
      <c r="A24" t="s">
        <v>22</v>
      </c>
      <c r="B24" s="1" t="s">
        <v>3</v>
      </c>
      <c r="C24" s="72">
        <v>126000</v>
      </c>
      <c r="D24" s="4">
        <f>C24/$C24*100</f>
        <v>100</v>
      </c>
      <c r="E24" s="4">
        <f>C25/$C24*100</f>
        <v>56.428571428571431</v>
      </c>
      <c r="F24" s="4">
        <f>C26/$C24*100</f>
        <v>11.111111111111111</v>
      </c>
      <c r="G24" s="4">
        <f>C27/$C24*100</f>
        <v>17.063492063492063</v>
      </c>
      <c r="H24" s="4">
        <f>C28/$C24*100</f>
        <v>6.3571428571428568</v>
      </c>
      <c r="I24" s="4">
        <f>C29/$C24*100</f>
        <v>1.4365079365079365</v>
      </c>
      <c r="J24" s="4">
        <f>C30/$C24*100</f>
        <v>4.0317460317460316</v>
      </c>
      <c r="K24" s="4">
        <f>C31/$C24*100</f>
        <v>1.6984126984126984</v>
      </c>
      <c r="L24" s="4">
        <f>C32/$C24*100</f>
        <v>0.72777777777777775</v>
      </c>
      <c r="M24" s="4">
        <f>C33/$C24*100</f>
        <v>0</v>
      </c>
      <c r="O24" s="1">
        <f t="array" ref="O24:X24">MMULT(D24:M24,Q10_matrix)</f>
        <v>1</v>
      </c>
      <c r="P24" s="1">
        <v>2.7492767358339942E-2</v>
      </c>
      <c r="Q24" s="1">
        <v>-1.0379528978807867E-2</v>
      </c>
      <c r="R24" s="1">
        <v>3.3438925699787625E-2</v>
      </c>
      <c r="S24" s="1">
        <v>-2.019452821426726E-2</v>
      </c>
      <c r="T24" s="1">
        <v>1.9337877818808961E-2</v>
      </c>
      <c r="U24" s="1">
        <v>2.8015887772119781E-2</v>
      </c>
      <c r="V24" s="1">
        <v>6.1688569730727894E-4</v>
      </c>
      <c r="W24" s="1">
        <v>2.4588098980592521E-3</v>
      </c>
      <c r="X24" s="1">
        <v>-6.4823882150457559E-3</v>
      </c>
      <c r="Y24" s="24" t="s">
        <v>22</v>
      </c>
      <c r="Z24" s="17">
        <f t="shared" ref="Z24:AI24" si="14">O24/SUM($O24:$X24)*100</f>
        <v>93.083460565225522</v>
      </c>
      <c r="AA24" s="23">
        <f t="shared" si="14"/>
        <v>2.5591219262289555</v>
      </c>
      <c r="AB24" s="17">
        <f t="shared" si="14"/>
        <v>-0.96616247638447761</v>
      </c>
      <c r="AC24" s="23">
        <f t="shared" si="14"/>
        <v>3.1126109217196873</v>
      </c>
      <c r="AD24" s="17">
        <f t="shared" si="14"/>
        <v>-1.8797765706660807</v>
      </c>
      <c r="AE24" s="23">
        <f t="shared" si="14"/>
        <v>1.8000365873622532</v>
      </c>
      <c r="AF24" s="23">
        <f t="shared" si="14"/>
        <v>2.6078157846358954</v>
      </c>
      <c r="AG24" s="17">
        <f t="shared" si="14"/>
        <v>5.7421855478553746E-2</v>
      </c>
      <c r="AH24" s="17">
        <f t="shared" si="14"/>
        <v>0.22887453418338455</v>
      </c>
      <c r="AI24" s="17">
        <f t="shared" si="14"/>
        <v>-0.6034031277836942</v>
      </c>
      <c r="AJ24" s="54">
        <f>AA24/'water enrichment'!X86</f>
        <v>0.76070276411537352</v>
      </c>
      <c r="AK24" s="54">
        <f>AC24/'water enrichment'!X86</f>
        <v>0.92522818373759297</v>
      </c>
      <c r="AL24" s="54">
        <f>AE24/'water enrichment'!X86</f>
        <v>0.53506352842399285</v>
      </c>
      <c r="AM24" s="54">
        <f>AF24/'water enrichment'!X86</f>
        <v>0.77517708529013096</v>
      </c>
      <c r="AN24" s="17"/>
      <c r="AP24" s="4"/>
      <c r="AQ24" s="7"/>
      <c r="AR24" s="7"/>
      <c r="AS24" s="4"/>
      <c r="AT24" s="4"/>
      <c r="AU24" s="4"/>
      <c r="AV24" s="7"/>
      <c r="AW24" s="4"/>
      <c r="AX24" s="4"/>
      <c r="AY24" s="4"/>
    </row>
    <row r="25" spans="1:51" x14ac:dyDescent="0.2">
      <c r="A25" t="s">
        <v>22</v>
      </c>
      <c r="B25" s="1" t="s">
        <v>4</v>
      </c>
      <c r="C25" s="20">
        <v>71100</v>
      </c>
      <c r="AP25" s="4"/>
      <c r="AQ25" s="7"/>
      <c r="AR25" s="7"/>
      <c r="AS25" s="4"/>
      <c r="AT25" s="4"/>
      <c r="AU25" s="4"/>
      <c r="AV25" s="7"/>
      <c r="AW25" s="4"/>
      <c r="AX25" s="4"/>
      <c r="AY25" s="4"/>
    </row>
    <row r="26" spans="1:51" x14ac:dyDescent="0.2">
      <c r="A26" t="s">
        <v>22</v>
      </c>
      <c r="B26" s="1" t="s">
        <v>5</v>
      </c>
      <c r="C26" s="20">
        <v>14000</v>
      </c>
      <c r="AP26" s="4"/>
      <c r="AQ26" s="7"/>
      <c r="AR26" s="7"/>
      <c r="AS26" s="4"/>
      <c r="AT26" s="4"/>
      <c r="AU26" s="4"/>
      <c r="AV26" s="7"/>
      <c r="AW26" s="4"/>
      <c r="AX26" s="4"/>
      <c r="AY26" s="4"/>
    </row>
    <row r="27" spans="1:51" x14ac:dyDescent="0.2">
      <c r="A27" t="s">
        <v>22</v>
      </c>
      <c r="B27" s="1" t="s">
        <v>6</v>
      </c>
      <c r="C27" s="20">
        <v>21500</v>
      </c>
      <c r="AP27" s="4"/>
      <c r="AQ27" s="7"/>
      <c r="AR27" s="7"/>
      <c r="AS27" s="4"/>
      <c r="AT27" s="4"/>
      <c r="AU27" s="4"/>
      <c r="AV27" s="7"/>
      <c r="AW27" s="4"/>
      <c r="AX27" s="4"/>
      <c r="AY27" s="4"/>
    </row>
    <row r="28" spans="1:51" x14ac:dyDescent="0.2">
      <c r="A28" t="s">
        <v>22</v>
      </c>
      <c r="B28" s="1" t="s">
        <v>7</v>
      </c>
      <c r="C28" s="20">
        <v>8010</v>
      </c>
      <c r="AP28" s="4"/>
      <c r="AQ28" s="7"/>
      <c r="AR28" s="7"/>
      <c r="AS28" s="4"/>
      <c r="AT28" s="4"/>
      <c r="AU28" s="4"/>
      <c r="AV28" s="7"/>
      <c r="AW28" s="4"/>
      <c r="AX28" s="4"/>
      <c r="AY28" s="4"/>
    </row>
    <row r="29" spans="1:51" x14ac:dyDescent="0.2">
      <c r="A29" t="s">
        <v>22</v>
      </c>
      <c r="B29" s="1" t="s">
        <v>8</v>
      </c>
      <c r="C29" s="20">
        <v>1810</v>
      </c>
      <c r="AP29" s="4"/>
      <c r="AQ29" s="7"/>
      <c r="AR29" s="7"/>
      <c r="AS29" s="4"/>
      <c r="AT29" s="4"/>
      <c r="AU29" s="4"/>
      <c r="AV29" s="7"/>
      <c r="AW29" s="4"/>
      <c r="AX29" s="4"/>
      <c r="AY29" s="4"/>
    </row>
    <row r="30" spans="1:51" x14ac:dyDescent="0.2">
      <c r="A30" t="s">
        <v>22</v>
      </c>
      <c r="B30" s="1" t="s">
        <v>9</v>
      </c>
      <c r="C30" s="20">
        <v>5080</v>
      </c>
      <c r="AP30" s="4"/>
      <c r="AQ30" s="7"/>
      <c r="AR30" s="7"/>
      <c r="AS30" s="4"/>
      <c r="AT30" s="4"/>
      <c r="AU30" s="4"/>
      <c r="AV30" s="7"/>
      <c r="AW30" s="4"/>
      <c r="AX30" s="4"/>
      <c r="AY30" s="4"/>
    </row>
    <row r="31" spans="1:51" x14ac:dyDescent="0.2">
      <c r="A31" t="s">
        <v>22</v>
      </c>
      <c r="B31" s="1" t="s">
        <v>10</v>
      </c>
      <c r="C31" s="20">
        <v>2140</v>
      </c>
      <c r="AP31" s="4"/>
      <c r="AQ31" s="7"/>
      <c r="AR31" s="7"/>
      <c r="AS31" s="4"/>
      <c r="AT31" s="4"/>
      <c r="AU31" s="4"/>
      <c r="AV31" s="7"/>
      <c r="AW31" s="4"/>
      <c r="AX31" s="4"/>
      <c r="AY31" s="4"/>
    </row>
    <row r="32" spans="1:51" x14ac:dyDescent="0.2">
      <c r="A32" t="s">
        <v>22</v>
      </c>
      <c r="B32" s="1" t="s">
        <v>11</v>
      </c>
      <c r="C32" s="20">
        <v>917</v>
      </c>
      <c r="AP32" s="4"/>
      <c r="AQ32" s="7"/>
      <c r="AR32" s="7"/>
      <c r="AS32" s="4"/>
      <c r="AT32" s="4"/>
      <c r="AU32" s="4"/>
      <c r="AV32" s="7"/>
      <c r="AW32" s="4"/>
      <c r="AX32" s="4"/>
      <c r="AY32" s="4"/>
    </row>
    <row r="33" spans="1:51" x14ac:dyDescent="0.2">
      <c r="A33" t="s">
        <v>22</v>
      </c>
      <c r="B33" s="1" t="s">
        <v>12</v>
      </c>
      <c r="C33" s="20">
        <v>0</v>
      </c>
      <c r="AP33" s="4"/>
      <c r="AQ33" s="7"/>
      <c r="AR33" s="7"/>
      <c r="AS33" s="4"/>
      <c r="AT33" s="4"/>
      <c r="AU33" s="4"/>
      <c r="AV33" s="7"/>
      <c r="AW33" s="4"/>
      <c r="AX33" s="4"/>
      <c r="AY33" s="4"/>
    </row>
    <row r="34" spans="1:51" x14ac:dyDescent="0.2">
      <c r="A34" t="s">
        <v>23</v>
      </c>
      <c r="B34" s="1" t="s">
        <v>3</v>
      </c>
      <c r="C34" s="72">
        <v>180000</v>
      </c>
      <c r="D34" s="4">
        <f>C34/$C34*100</f>
        <v>100</v>
      </c>
      <c r="E34" s="4">
        <f>C35/$C34*100</f>
        <v>57.777777777777771</v>
      </c>
      <c r="F34" s="4">
        <f>C36/$C34*100</f>
        <v>11.166666666666666</v>
      </c>
      <c r="G34" s="4">
        <f>C37/$C34*100</f>
        <v>18.333333333333332</v>
      </c>
      <c r="H34" s="4">
        <f>C38/$C34*100</f>
        <v>7.1111111111111107</v>
      </c>
      <c r="I34" s="4">
        <f>C39/$C34*100</f>
        <v>1.5166666666666666</v>
      </c>
      <c r="J34" s="4">
        <f>C40/$C34*100</f>
        <v>5.25</v>
      </c>
      <c r="K34" s="4">
        <f>C41/$C34*100</f>
        <v>2.338888888888889</v>
      </c>
      <c r="L34" s="4">
        <f>C42/$C34*100</f>
        <v>0.9277777777777777</v>
      </c>
      <c r="M34" s="4">
        <f>C43/$C34*100</f>
        <v>0</v>
      </c>
      <c r="O34" s="1">
        <f t="array" ref="O34:X34">MMULT(D34:M34,Q10_matrix)</f>
        <v>1</v>
      </c>
      <c r="P34" s="1">
        <v>4.0984830850403386E-2</v>
      </c>
      <c r="Q34" s="1">
        <v>-1.7066417945288292E-2</v>
      </c>
      <c r="R34" s="1">
        <v>4.8286768644858896E-2</v>
      </c>
      <c r="S34" s="1">
        <v>-2.1797992646876277E-2</v>
      </c>
      <c r="T34" s="1">
        <v>1.949941840289203E-2</v>
      </c>
      <c r="U34" s="1">
        <v>3.8601244615929488E-2</v>
      </c>
      <c r="V34" s="1">
        <v>6.2336085944037639E-4</v>
      </c>
      <c r="W34" s="1">
        <v>3.3741596628206671E-3</v>
      </c>
      <c r="X34" s="1">
        <v>-8.4615756742520976E-3</v>
      </c>
      <c r="Y34" s="24" t="s">
        <v>23</v>
      </c>
      <c r="Z34" s="17">
        <f t="shared" ref="Z34:AI34" si="15">O34/SUM($O34:$X34)*100</f>
        <v>90.576116900948463</v>
      </c>
      <c r="AA34" s="23">
        <f t="shared" si="15"/>
        <v>3.7122468302717362</v>
      </c>
      <c r="AB34" s="17">
        <f t="shared" si="15"/>
        <v>-1.545809866892877</v>
      </c>
      <c r="AC34" s="23">
        <f t="shared" si="15"/>
        <v>4.373628001545792</v>
      </c>
      <c r="AD34" s="17">
        <f t="shared" si="15"/>
        <v>-1.9743775301894806</v>
      </c>
      <c r="AE34" s="23">
        <f t="shared" si="15"/>
        <v>1.7661816007608542</v>
      </c>
      <c r="AF34" s="23">
        <f t="shared" si="15"/>
        <v>3.4963508448545366</v>
      </c>
      <c r="AG34" s="17">
        <f t="shared" si="15"/>
        <v>5.6461606076147232E-2</v>
      </c>
      <c r="AH34" s="17">
        <f t="shared" si="15"/>
        <v>0.30561828006210962</v>
      </c>
      <c r="AI34" s="17">
        <f t="shared" si="15"/>
        <v>-0.76641666743727976</v>
      </c>
      <c r="AJ34" s="54">
        <f>AA34/'water enrichment'!X83</f>
        <v>1.0571426308490124</v>
      </c>
      <c r="AK34" s="54">
        <f>AC34/'water enrichment'!X83</f>
        <v>1.2454852339575124</v>
      </c>
      <c r="AL34" s="54">
        <f>AE34/'water enrichment'!X83</f>
        <v>0.50295843712762434</v>
      </c>
      <c r="AM34" s="54">
        <f>AF34/'water enrichment'!X83</f>
        <v>0.99566157626165586</v>
      </c>
      <c r="AN34" s="17"/>
      <c r="AP34" s="4"/>
      <c r="AQ34" s="7"/>
      <c r="AR34" s="7"/>
      <c r="AS34" s="4"/>
      <c r="AT34" s="4"/>
      <c r="AU34" s="4"/>
      <c r="AV34" s="7"/>
      <c r="AW34" s="4"/>
      <c r="AX34" s="4"/>
      <c r="AY34" s="4"/>
    </row>
    <row r="35" spans="1:51" x14ac:dyDescent="0.2">
      <c r="A35" t="s">
        <v>23</v>
      </c>
      <c r="B35" s="1" t="s">
        <v>4</v>
      </c>
      <c r="C35" s="20">
        <v>104000</v>
      </c>
      <c r="AP35" s="4"/>
      <c r="AQ35" s="7"/>
      <c r="AR35" s="7"/>
      <c r="AS35" s="4"/>
      <c r="AT35" s="4"/>
      <c r="AU35" s="4"/>
      <c r="AV35" s="7"/>
      <c r="AW35" s="4"/>
      <c r="AX35" s="4"/>
      <c r="AY35" s="4"/>
    </row>
    <row r="36" spans="1:51" x14ac:dyDescent="0.2">
      <c r="A36" t="s">
        <v>23</v>
      </c>
      <c r="B36" s="1" t="s">
        <v>5</v>
      </c>
      <c r="C36" s="20">
        <v>20100</v>
      </c>
      <c r="AP36" s="4"/>
      <c r="AQ36" s="7"/>
      <c r="AR36" s="7"/>
      <c r="AS36" s="4"/>
      <c r="AT36" s="4"/>
      <c r="AU36" s="4"/>
      <c r="AV36" s="7"/>
      <c r="AW36" s="4"/>
      <c r="AX36" s="4"/>
      <c r="AY36" s="4"/>
    </row>
    <row r="37" spans="1:51" x14ac:dyDescent="0.2">
      <c r="A37" t="s">
        <v>23</v>
      </c>
      <c r="B37" s="1" t="s">
        <v>6</v>
      </c>
      <c r="C37" s="20">
        <v>33000</v>
      </c>
      <c r="AP37" s="4"/>
      <c r="AQ37" s="7"/>
      <c r="AR37" s="7"/>
      <c r="AS37" s="4"/>
      <c r="AT37" s="4"/>
      <c r="AU37" s="4"/>
      <c r="AV37" s="7"/>
      <c r="AW37" s="4"/>
      <c r="AX37" s="4"/>
      <c r="AY37" s="4"/>
    </row>
    <row r="38" spans="1:51" x14ac:dyDescent="0.2">
      <c r="A38" t="s">
        <v>23</v>
      </c>
      <c r="B38" s="1" t="s">
        <v>7</v>
      </c>
      <c r="C38" s="20">
        <v>12800</v>
      </c>
      <c r="AP38" s="4"/>
      <c r="AQ38" s="7"/>
      <c r="AR38" s="7"/>
      <c r="AS38" s="4"/>
      <c r="AT38" s="4"/>
      <c r="AU38" s="4"/>
      <c r="AV38" s="7"/>
      <c r="AW38" s="4"/>
      <c r="AX38" s="4"/>
      <c r="AY38" s="4"/>
    </row>
    <row r="39" spans="1:51" x14ac:dyDescent="0.2">
      <c r="A39" t="s">
        <v>23</v>
      </c>
      <c r="B39" s="1" t="s">
        <v>8</v>
      </c>
      <c r="C39" s="20">
        <v>2730</v>
      </c>
      <c r="AP39" s="4"/>
      <c r="AQ39" s="7"/>
      <c r="AR39" s="7"/>
      <c r="AS39" s="4"/>
      <c r="AT39" s="4"/>
      <c r="AU39" s="4"/>
      <c r="AV39" s="7"/>
      <c r="AW39" s="4"/>
      <c r="AX39" s="4"/>
      <c r="AY39" s="4"/>
    </row>
    <row r="40" spans="1:51" x14ac:dyDescent="0.2">
      <c r="A40" t="s">
        <v>23</v>
      </c>
      <c r="B40" s="1" t="s">
        <v>9</v>
      </c>
      <c r="C40" s="20">
        <v>9450</v>
      </c>
      <c r="AP40" s="4"/>
      <c r="AQ40" s="7"/>
      <c r="AR40" s="7"/>
      <c r="AS40" s="4"/>
      <c r="AT40" s="4"/>
      <c r="AU40" s="4"/>
      <c r="AV40" s="7"/>
      <c r="AW40" s="4"/>
      <c r="AX40" s="4"/>
      <c r="AY40" s="4"/>
    </row>
    <row r="41" spans="1:51" x14ac:dyDescent="0.2">
      <c r="A41" t="s">
        <v>23</v>
      </c>
      <c r="B41" s="1" t="s">
        <v>10</v>
      </c>
      <c r="C41" s="20">
        <v>4210</v>
      </c>
      <c r="AP41" s="4"/>
      <c r="AQ41" s="7"/>
      <c r="AR41" s="7"/>
      <c r="AS41" s="4"/>
      <c r="AT41" s="4"/>
      <c r="AU41" s="4"/>
      <c r="AV41" s="7"/>
      <c r="AW41" s="4"/>
      <c r="AX41" s="4"/>
      <c r="AY41" s="4"/>
    </row>
    <row r="42" spans="1:51" x14ac:dyDescent="0.2">
      <c r="A42" t="s">
        <v>23</v>
      </c>
      <c r="B42" s="1" t="s">
        <v>11</v>
      </c>
      <c r="C42" s="20">
        <v>1670</v>
      </c>
      <c r="AP42" s="4"/>
      <c r="AQ42" s="7"/>
      <c r="AR42" s="7"/>
      <c r="AS42" s="4"/>
      <c r="AT42" s="4"/>
      <c r="AU42" s="4"/>
      <c r="AV42" s="7"/>
      <c r="AW42" s="4"/>
      <c r="AX42" s="4"/>
      <c r="AY42" s="4"/>
    </row>
    <row r="43" spans="1:51" x14ac:dyDescent="0.2">
      <c r="A43" t="s">
        <v>23</v>
      </c>
      <c r="B43" s="1" t="s">
        <v>12</v>
      </c>
      <c r="C43" s="20">
        <v>0</v>
      </c>
      <c r="AP43" s="4"/>
      <c r="AQ43" s="7"/>
      <c r="AR43" s="7"/>
      <c r="AS43" s="4"/>
      <c r="AT43" s="4"/>
      <c r="AU43" s="4"/>
      <c r="AV43" s="7"/>
      <c r="AW43" s="4"/>
      <c r="AX43" s="4"/>
      <c r="AY43" s="4"/>
    </row>
    <row r="44" spans="1:51" x14ac:dyDescent="0.2">
      <c r="A44" t="s">
        <v>24</v>
      </c>
      <c r="B44" s="1" t="s">
        <v>3</v>
      </c>
      <c r="C44" s="20">
        <v>131000</v>
      </c>
      <c r="D44" s="4">
        <f>C44/$C44*100</f>
        <v>100</v>
      </c>
      <c r="E44" s="4">
        <f>C45/$C44*100</f>
        <v>57.938931297709928</v>
      </c>
      <c r="F44" s="4">
        <f>C46/$C44*100</f>
        <v>11.374045801526718</v>
      </c>
      <c r="G44" s="4">
        <f>C47/$C44*100</f>
        <v>19.389312977099237</v>
      </c>
      <c r="H44" s="4">
        <f>C48/$C44*100</f>
        <v>6.9160305343511448</v>
      </c>
      <c r="I44" s="4">
        <f>C49/$C44*100</f>
        <v>1.7251908396946565</v>
      </c>
      <c r="J44" s="4">
        <f>C50/$C44*100</f>
        <v>7.1603053435114496</v>
      </c>
      <c r="K44" s="4">
        <f>C51/$C44*100</f>
        <v>2.3511450381679388</v>
      </c>
      <c r="L44" s="4">
        <f>C52/$C44*100</f>
        <v>0.81679389312977102</v>
      </c>
      <c r="M44" s="4">
        <f>C53/$C44*100</f>
        <v>0</v>
      </c>
      <c r="O44" s="1">
        <f t="array" ref="O44:X44">MMULT(D44:M44,Q10_matrix)</f>
        <v>1</v>
      </c>
      <c r="P44" s="1">
        <v>4.2596366049724943E-2</v>
      </c>
      <c r="Q44" s="1">
        <v>-1.5857687325408779E-2</v>
      </c>
      <c r="R44" s="1">
        <v>5.8025723481504032E-2</v>
      </c>
      <c r="S44" s="1">
        <v>-2.9330958028708123E-2</v>
      </c>
      <c r="T44" s="1">
        <v>2.4318161942688554E-2</v>
      </c>
      <c r="U44" s="1">
        <v>5.4480319907489902E-2</v>
      </c>
      <c r="V44" s="1">
        <v>-7.8555774453987655E-3</v>
      </c>
      <c r="W44" s="1">
        <v>4.9026639931079186E-3</v>
      </c>
      <c r="X44" s="1">
        <v>-1.0886289828878626E-2</v>
      </c>
      <c r="Y44" s="24" t="s">
        <v>24</v>
      </c>
      <c r="Z44" s="17">
        <f t="shared" ref="Z44:AI44" si="16">O44/SUM($O44:$X44)*100</f>
        <v>89.254417642857021</v>
      </c>
      <c r="AA44" s="23">
        <f t="shared" si="16"/>
        <v>3.8019138454701658</v>
      </c>
      <c r="AB44" s="17">
        <f t="shared" si="16"/>
        <v>-1.4153686473918756</v>
      </c>
      <c r="AC44" s="23">
        <f t="shared" si="16"/>
        <v>5.1790521576470967</v>
      </c>
      <c r="AD44" s="17">
        <f t="shared" si="16"/>
        <v>-2.617917577759425</v>
      </c>
      <c r="AE44" s="23">
        <f t="shared" si="16"/>
        <v>2.1705033823393554</v>
      </c>
      <c r="AF44" s="23">
        <f t="shared" si="16"/>
        <v>4.8626092263395613</v>
      </c>
      <c r="AG44" s="17">
        <f t="shared" si="16"/>
        <v>-0.70114499013742926</v>
      </c>
      <c r="AH44" s="17">
        <f t="shared" si="16"/>
        <v>0.43758441960345129</v>
      </c>
      <c r="AI44" s="17">
        <f t="shared" si="16"/>
        <v>-0.97164945896791932</v>
      </c>
      <c r="AJ44" s="54">
        <f>AA44/'water enrichment'!X87</f>
        <v>0.92918767605566288</v>
      </c>
      <c r="AK44" s="54">
        <f>AC44/'water enrichment'!X87</f>
        <v>1.265760255001269</v>
      </c>
      <c r="AL44" s="54">
        <f>AE44/'water enrichment'!X87</f>
        <v>0.53047098794987346</v>
      </c>
      <c r="AM44" s="54">
        <f>AF44/'water enrichment'!X87</f>
        <v>1.1884216082309795</v>
      </c>
      <c r="AN44" s="17"/>
      <c r="AP44" s="4"/>
      <c r="AQ44" s="7"/>
      <c r="AR44" s="7"/>
      <c r="AS44" s="4"/>
      <c r="AT44" s="4"/>
      <c r="AU44" s="4"/>
      <c r="AV44" s="7"/>
      <c r="AW44" s="4"/>
      <c r="AX44" s="4"/>
      <c r="AY44" s="4"/>
    </row>
    <row r="45" spans="1:51" x14ac:dyDescent="0.2">
      <c r="A45" t="s">
        <v>24</v>
      </c>
      <c r="B45" s="1" t="s">
        <v>4</v>
      </c>
      <c r="C45" s="20">
        <v>75900</v>
      </c>
      <c r="AP45" s="4"/>
      <c r="AQ45" s="7"/>
      <c r="AR45" s="7"/>
      <c r="AS45" s="4"/>
      <c r="AT45" s="4"/>
      <c r="AU45" s="4"/>
      <c r="AV45" s="7"/>
      <c r="AW45" s="4"/>
      <c r="AX45" s="4"/>
      <c r="AY45" s="4"/>
    </row>
    <row r="46" spans="1:51" x14ac:dyDescent="0.2">
      <c r="A46" t="s">
        <v>24</v>
      </c>
      <c r="B46" s="1" t="s">
        <v>5</v>
      </c>
      <c r="C46" s="20">
        <v>14900</v>
      </c>
      <c r="AP46" s="4"/>
      <c r="AQ46" s="7"/>
      <c r="AR46" s="7"/>
      <c r="AS46" s="4"/>
      <c r="AT46" s="4"/>
      <c r="AU46" s="4"/>
      <c r="AV46" s="7"/>
      <c r="AW46" s="4"/>
      <c r="AX46" s="4"/>
      <c r="AY46" s="4"/>
    </row>
    <row r="47" spans="1:51" x14ac:dyDescent="0.2">
      <c r="A47" t="s">
        <v>24</v>
      </c>
      <c r="B47" s="1" t="s">
        <v>6</v>
      </c>
      <c r="C47" s="20">
        <v>25400</v>
      </c>
      <c r="AP47" s="4"/>
      <c r="AQ47" s="7"/>
      <c r="AR47" s="7"/>
      <c r="AS47" s="4"/>
      <c r="AT47" s="4"/>
      <c r="AU47" s="4"/>
      <c r="AV47" s="7"/>
      <c r="AW47" s="4"/>
      <c r="AX47" s="4"/>
      <c r="AY47" s="4"/>
    </row>
    <row r="48" spans="1:51" x14ac:dyDescent="0.2">
      <c r="A48" t="s">
        <v>24</v>
      </c>
      <c r="B48" s="1" t="s">
        <v>7</v>
      </c>
      <c r="C48" s="20">
        <v>9060</v>
      </c>
      <c r="AP48" s="4"/>
      <c r="AQ48" s="7"/>
      <c r="AR48" s="7"/>
      <c r="AS48" s="4"/>
      <c r="AT48" s="4"/>
      <c r="AU48" s="4"/>
      <c r="AV48" s="7"/>
      <c r="AW48" s="4"/>
      <c r="AX48" s="4"/>
      <c r="AY48" s="4"/>
    </row>
    <row r="49" spans="1:51" x14ac:dyDescent="0.2">
      <c r="A49" t="s">
        <v>24</v>
      </c>
      <c r="B49" s="1" t="s">
        <v>8</v>
      </c>
      <c r="C49" s="20">
        <v>2260</v>
      </c>
      <c r="AP49" s="4"/>
      <c r="AQ49" s="7"/>
      <c r="AR49" s="7"/>
      <c r="AS49" s="4"/>
      <c r="AT49" s="4"/>
      <c r="AU49" s="4"/>
      <c r="AV49" s="7"/>
      <c r="AW49" s="4"/>
      <c r="AX49" s="4"/>
      <c r="AY49" s="4"/>
    </row>
    <row r="50" spans="1:51" x14ac:dyDescent="0.2">
      <c r="A50" t="s">
        <v>24</v>
      </c>
      <c r="B50" s="1" t="s">
        <v>9</v>
      </c>
      <c r="C50" s="20">
        <v>9380</v>
      </c>
      <c r="AP50" s="4"/>
      <c r="AQ50" s="7"/>
      <c r="AR50" s="7"/>
      <c r="AS50" s="4"/>
      <c r="AT50" s="4"/>
      <c r="AU50" s="4"/>
      <c r="AV50" s="7"/>
      <c r="AW50" s="4"/>
      <c r="AX50" s="4"/>
      <c r="AY50" s="4"/>
    </row>
    <row r="51" spans="1:51" x14ac:dyDescent="0.2">
      <c r="A51" t="s">
        <v>24</v>
      </c>
      <c r="B51" s="1" t="s">
        <v>10</v>
      </c>
      <c r="C51" s="20">
        <v>3080</v>
      </c>
      <c r="AP51" s="4"/>
      <c r="AQ51" s="7"/>
      <c r="AR51" s="7"/>
      <c r="AS51" s="4"/>
      <c r="AT51" s="4"/>
      <c r="AU51" s="4"/>
      <c r="AV51" s="7"/>
      <c r="AW51" s="4"/>
      <c r="AX51" s="4"/>
      <c r="AY51" s="4"/>
    </row>
    <row r="52" spans="1:51" x14ac:dyDescent="0.2">
      <c r="A52" t="s">
        <v>24</v>
      </c>
      <c r="B52" s="1" t="s">
        <v>11</v>
      </c>
      <c r="C52" s="20">
        <v>1070</v>
      </c>
      <c r="AP52" s="4"/>
      <c r="AQ52" s="7"/>
      <c r="AR52" s="7"/>
      <c r="AS52" s="4"/>
      <c r="AT52" s="4"/>
      <c r="AU52" s="4"/>
      <c r="AV52" s="7"/>
      <c r="AW52" s="4"/>
      <c r="AX52" s="4"/>
      <c r="AY52" s="4"/>
    </row>
    <row r="53" spans="1:51" x14ac:dyDescent="0.2">
      <c r="A53" t="s">
        <v>24</v>
      </c>
      <c r="B53" s="1" t="s">
        <v>12</v>
      </c>
      <c r="C53" s="20">
        <v>0</v>
      </c>
      <c r="AP53" s="4"/>
      <c r="AQ53" s="7"/>
      <c r="AR53" s="7"/>
      <c r="AS53" s="4"/>
      <c r="AT53" s="4"/>
      <c r="AU53" s="4"/>
      <c r="AV53" s="7"/>
      <c r="AW53" s="4"/>
      <c r="AX53" s="4"/>
      <c r="AY53" s="4"/>
    </row>
    <row r="54" spans="1:51" x14ac:dyDescent="0.2">
      <c r="A54" t="s">
        <v>25</v>
      </c>
      <c r="B54" s="1" t="s">
        <v>3</v>
      </c>
      <c r="C54" s="20">
        <v>139000</v>
      </c>
      <c r="D54" s="4">
        <f>C54/$C54*100</f>
        <v>100</v>
      </c>
      <c r="E54" s="4">
        <f>C55/$C54*100</f>
        <v>57.266187050359704</v>
      </c>
      <c r="F54" s="4">
        <f>C56/$C54*100</f>
        <v>11.726618705035971</v>
      </c>
      <c r="G54" s="4">
        <f>C57/$C54*100</f>
        <v>18.201438848920866</v>
      </c>
      <c r="H54" s="4">
        <f>C58/$C54*100</f>
        <v>6.4532374100719423</v>
      </c>
      <c r="I54" s="4">
        <f>C59/$C54*100</f>
        <v>1.4316546762589928</v>
      </c>
      <c r="J54" s="4">
        <f>C60/$C54*100</f>
        <v>4.7266187050359711</v>
      </c>
      <c r="K54" s="4">
        <f>C61/$C54*100</f>
        <v>2.2158273381294964</v>
      </c>
      <c r="L54" s="4">
        <f>C62/$C54*100</f>
        <v>0.83453237410071945</v>
      </c>
      <c r="M54" s="4">
        <f>C63/$C54*100</f>
        <v>0</v>
      </c>
      <c r="O54" s="1">
        <f t="array" ref="O54:X54">MMULT(D54:M54,Q10_matrix)</f>
        <v>1</v>
      </c>
      <c r="P54" s="1">
        <v>3.5868923576222733E-2</v>
      </c>
      <c r="Q54" s="1">
        <v>-8.7207146196806029E-3</v>
      </c>
      <c r="R54" s="1">
        <v>4.3033943799035079E-2</v>
      </c>
      <c r="S54" s="1">
        <v>-2.5732435846007387E-2</v>
      </c>
      <c r="T54" s="1">
        <v>2.0477630524043465E-2</v>
      </c>
      <c r="U54" s="1">
        <v>3.3480655859967123E-2</v>
      </c>
      <c r="V54" s="1">
        <v>2.9017244503951219E-3</v>
      </c>
      <c r="W54" s="1">
        <v>1.8872147265826013E-3</v>
      </c>
      <c r="X54" s="1">
        <v>-7.2443162348012477E-3</v>
      </c>
      <c r="Y54" s="24" t="s">
        <v>25</v>
      </c>
      <c r="Z54" s="17">
        <f t="shared" ref="Z54:AI54" si="17">O54/SUM($O54:$X54)*100</f>
        <v>91.244819900170015</v>
      </c>
      <c r="AA54" s="23">
        <f t="shared" si="17"/>
        <v>3.2728534717254059</v>
      </c>
      <c r="AB54" s="17">
        <f t="shared" si="17"/>
        <v>-0.79572003487353626</v>
      </c>
      <c r="AC54" s="23">
        <f t="shared" si="17"/>
        <v>3.9266244515369939</v>
      </c>
      <c r="AD54" s="17">
        <f t="shared" si="17"/>
        <v>-2.347951474361623</v>
      </c>
      <c r="AE54" s="23">
        <f t="shared" si="17"/>
        <v>1.86847770914857</v>
      </c>
      <c r="AF54" s="23">
        <f t="shared" si="17"/>
        <v>3.0549364140822721</v>
      </c>
      <c r="AG54" s="17">
        <f t="shared" si="17"/>
        <v>0.26476732487622273</v>
      </c>
      <c r="AH54" s="17">
        <f t="shared" si="17"/>
        <v>0.17219856783997806</v>
      </c>
      <c r="AI54" s="17">
        <f t="shared" si="17"/>
        <v>-0.66100633014431764</v>
      </c>
      <c r="AJ54" s="54">
        <f>AA54/'water enrichment'!X85</f>
        <v>0.84536076122346426</v>
      </c>
      <c r="AK54" s="54">
        <f>AC54/'water enrichment'!X85</f>
        <v>1.014226351429057</v>
      </c>
      <c r="AL54" s="54">
        <f>AE54/'water enrichment'!X85</f>
        <v>0.48261792108346302</v>
      </c>
      <c r="AM54" s="54">
        <f>AF54/'water enrichment'!X85</f>
        <v>0.7890739364926096</v>
      </c>
      <c r="AN54" s="17"/>
      <c r="AP54" s="4"/>
      <c r="AQ54" s="7"/>
      <c r="AR54" s="7"/>
      <c r="AS54" s="4"/>
      <c r="AT54" s="4"/>
      <c r="AU54" s="4"/>
      <c r="AV54" s="7"/>
      <c r="AW54" s="4"/>
      <c r="AX54" s="4"/>
      <c r="AY54" s="4"/>
    </row>
    <row r="55" spans="1:51" x14ac:dyDescent="0.2">
      <c r="A55" t="s">
        <v>25</v>
      </c>
      <c r="B55" s="1" t="s">
        <v>4</v>
      </c>
      <c r="C55" s="20">
        <v>79600</v>
      </c>
      <c r="AP55" s="4"/>
      <c r="AQ55" s="7"/>
      <c r="AR55" s="7"/>
      <c r="AS55" s="4"/>
      <c r="AT55" s="4"/>
      <c r="AU55" s="4"/>
      <c r="AV55" s="7"/>
      <c r="AW55" s="4"/>
      <c r="AX55" s="4"/>
      <c r="AY55" s="4"/>
    </row>
    <row r="56" spans="1:51" x14ac:dyDescent="0.2">
      <c r="A56" t="s">
        <v>25</v>
      </c>
      <c r="B56" s="1" t="s">
        <v>5</v>
      </c>
      <c r="C56" s="20">
        <v>16300</v>
      </c>
      <c r="AP56" s="4"/>
      <c r="AQ56" s="7"/>
      <c r="AR56" s="7"/>
      <c r="AS56" s="4"/>
      <c r="AT56" s="4"/>
      <c r="AU56" s="4"/>
      <c r="AV56" s="7"/>
      <c r="AW56" s="4"/>
      <c r="AX56" s="4"/>
      <c r="AY56" s="4"/>
    </row>
    <row r="57" spans="1:51" x14ac:dyDescent="0.2">
      <c r="A57" t="s">
        <v>25</v>
      </c>
      <c r="B57" s="1" t="s">
        <v>6</v>
      </c>
      <c r="C57" s="20">
        <v>25300</v>
      </c>
      <c r="AP57" s="4"/>
      <c r="AQ57" s="7"/>
      <c r="AR57" s="7"/>
      <c r="AS57" s="4"/>
      <c r="AT57" s="4"/>
      <c r="AU57" s="4"/>
      <c r="AV57" s="7"/>
      <c r="AW57" s="4"/>
      <c r="AX57" s="4"/>
      <c r="AY57" s="4"/>
    </row>
    <row r="58" spans="1:51" x14ac:dyDescent="0.2">
      <c r="A58" t="s">
        <v>25</v>
      </c>
      <c r="B58" s="1" t="s">
        <v>7</v>
      </c>
      <c r="C58" s="20">
        <v>8970</v>
      </c>
      <c r="AP58" s="4"/>
      <c r="AQ58" s="7"/>
      <c r="AR58" s="7"/>
      <c r="AS58" s="4"/>
      <c r="AT58" s="4"/>
      <c r="AU58" s="4"/>
      <c r="AV58" s="7"/>
      <c r="AW58" s="4"/>
      <c r="AX58" s="4"/>
      <c r="AY58" s="4"/>
    </row>
    <row r="59" spans="1:51" x14ac:dyDescent="0.2">
      <c r="A59" t="s">
        <v>25</v>
      </c>
      <c r="B59" s="1" t="s">
        <v>8</v>
      </c>
      <c r="C59" s="20">
        <v>1990</v>
      </c>
      <c r="AP59" s="4"/>
      <c r="AQ59" s="7"/>
      <c r="AR59" s="7"/>
      <c r="AS59" s="4"/>
      <c r="AT59" s="4"/>
      <c r="AU59" s="4"/>
      <c r="AV59" s="7"/>
      <c r="AW59" s="4"/>
      <c r="AX59" s="4"/>
      <c r="AY59" s="4"/>
    </row>
    <row r="60" spans="1:51" x14ac:dyDescent="0.2">
      <c r="A60" t="s">
        <v>25</v>
      </c>
      <c r="B60" s="1" t="s">
        <v>9</v>
      </c>
      <c r="C60" s="20">
        <v>6570</v>
      </c>
      <c r="AP60" s="4"/>
      <c r="AQ60" s="7"/>
      <c r="AR60" s="7"/>
      <c r="AS60" s="4"/>
      <c r="AT60" s="4"/>
      <c r="AU60" s="4"/>
      <c r="AV60" s="7"/>
      <c r="AW60" s="4"/>
      <c r="AX60" s="4"/>
      <c r="AY60" s="4"/>
    </row>
    <row r="61" spans="1:51" x14ac:dyDescent="0.2">
      <c r="A61" t="s">
        <v>25</v>
      </c>
      <c r="B61" s="1" t="s">
        <v>10</v>
      </c>
      <c r="C61" s="20">
        <v>3080</v>
      </c>
      <c r="AP61" s="4"/>
      <c r="AQ61" s="7"/>
      <c r="AR61" s="7"/>
      <c r="AS61" s="4"/>
      <c r="AT61" s="4"/>
      <c r="AU61" s="4"/>
      <c r="AV61" s="7"/>
      <c r="AW61" s="4"/>
      <c r="AX61" s="4"/>
      <c r="AY61" s="4"/>
    </row>
    <row r="62" spans="1:51" x14ac:dyDescent="0.2">
      <c r="A62" t="s">
        <v>25</v>
      </c>
      <c r="B62" s="1" t="s">
        <v>11</v>
      </c>
      <c r="C62" s="20">
        <v>1160</v>
      </c>
      <c r="AP62" s="4"/>
      <c r="AQ62" s="7"/>
      <c r="AR62" s="7"/>
      <c r="AS62" s="4"/>
      <c r="AT62" s="4"/>
      <c r="AU62" s="4"/>
      <c r="AV62" s="7"/>
      <c r="AW62" s="4"/>
      <c r="AX62" s="4"/>
      <c r="AY62" s="4"/>
    </row>
    <row r="63" spans="1:51" x14ac:dyDescent="0.2">
      <c r="A63" t="s">
        <v>25</v>
      </c>
      <c r="B63" s="1" t="s">
        <v>12</v>
      </c>
      <c r="C63" s="20">
        <v>0</v>
      </c>
      <c r="AP63" s="4"/>
      <c r="AQ63" s="7"/>
      <c r="AR63" s="7"/>
      <c r="AS63" s="4"/>
      <c r="AT63" s="4"/>
      <c r="AU63" s="4"/>
      <c r="AV63" s="7"/>
      <c r="AW63" s="4"/>
      <c r="AX63" s="4"/>
      <c r="AY63" s="4"/>
    </row>
    <row r="64" spans="1:51" x14ac:dyDescent="0.2">
      <c r="A64" t="s">
        <v>26</v>
      </c>
      <c r="B64" s="1" t="s">
        <v>3</v>
      </c>
      <c r="C64" s="20">
        <v>166000</v>
      </c>
      <c r="D64" s="4">
        <f>C64/$C64*100</f>
        <v>100</v>
      </c>
      <c r="E64" s="4">
        <f>C65/$C64*100</f>
        <v>56.92771084337349</v>
      </c>
      <c r="F64" s="4">
        <f>C66/$C64*100</f>
        <v>11.867469879518072</v>
      </c>
      <c r="G64" s="4">
        <f>C67/$C64*100</f>
        <v>19.216867469879517</v>
      </c>
      <c r="H64" s="4">
        <f>C68/$C64*100</f>
        <v>6.6265060240963862</v>
      </c>
      <c r="I64" s="4">
        <f>C69/$C64*100</f>
        <v>1.542168674698795</v>
      </c>
      <c r="J64" s="4">
        <f>C70/$C64*100</f>
        <v>6.6867469879518069</v>
      </c>
      <c r="K64" s="4">
        <f>C71/$C64*100</f>
        <v>2.5662650602409638</v>
      </c>
      <c r="L64" s="4">
        <f>C72/$C64*100</f>
        <v>0.79518072289156627</v>
      </c>
      <c r="M64" s="4">
        <f>C73/$C64*100</f>
        <v>0</v>
      </c>
      <c r="O64" s="1">
        <f t="array" ref="O64:X64">MMULT(D64:M64,Q10_matrix)</f>
        <v>1</v>
      </c>
      <c r="P64" s="1">
        <v>3.2484161506360576E-2</v>
      </c>
      <c r="Q64" s="1">
        <v>-5.4952864687302927E-3</v>
      </c>
      <c r="R64" s="1">
        <v>5.1818107776726796E-2</v>
      </c>
      <c r="S64" s="1">
        <v>-2.8585983316207472E-2</v>
      </c>
      <c r="T64" s="1">
        <v>2.1939464266460495E-2</v>
      </c>
      <c r="U64" s="1">
        <v>5.1176848765977168E-2</v>
      </c>
      <c r="V64" s="1">
        <v>-3.410697347930626E-3</v>
      </c>
      <c r="W64" s="1">
        <v>2.9512810517209002E-3</v>
      </c>
      <c r="X64" s="1">
        <v>-9.7027344378286251E-3</v>
      </c>
      <c r="Y64" s="24" t="s">
        <v>26</v>
      </c>
      <c r="Z64" s="17">
        <f t="shared" ref="Z64:AI64" si="18">O64/SUM($O64:$X64)*100</f>
        <v>89.833121894860113</v>
      </c>
      <c r="AA64" s="23">
        <f t="shared" si="18"/>
        <v>2.9181536402532124</v>
      </c>
      <c r="AB64" s="17">
        <f t="shared" si="18"/>
        <v>-0.49365873919262371</v>
      </c>
      <c r="AC64" s="23">
        <f t="shared" si="18"/>
        <v>4.6549823922676969</v>
      </c>
      <c r="AD64" s="17">
        <f t="shared" si="18"/>
        <v>-2.5679681237293033</v>
      </c>
      <c r="AE64" s="23">
        <f t="shared" si="18"/>
        <v>1.9708905677568733</v>
      </c>
      <c r="AF64" s="23">
        <f t="shared" si="18"/>
        <v>4.5973760933888483</v>
      </c>
      <c r="AG64" s="17">
        <f t="shared" si="18"/>
        <v>-0.30639359060312804</v>
      </c>
      <c r="AH64" s="17">
        <f t="shared" si="18"/>
        <v>0.26512279046523457</v>
      </c>
      <c r="AI64" s="17">
        <f t="shared" si="18"/>
        <v>-0.871626925466916</v>
      </c>
      <c r="AJ64" s="54">
        <f>AA64/'water enrichment'!X88</f>
        <v>0.8326568527050463</v>
      </c>
      <c r="AK64" s="54">
        <f>AC64/'water enrichment'!X88</f>
        <v>1.328238148491284</v>
      </c>
      <c r="AL64" s="54">
        <f>AE64/'water enrichment'!X88</f>
        <v>0.56236776382757603</v>
      </c>
      <c r="AM64" s="54">
        <f>AF64/'water enrichment'!X88</f>
        <v>1.3118009469475413</v>
      </c>
      <c r="AN64" s="17"/>
      <c r="AP64" s="4"/>
      <c r="AQ64" s="7"/>
      <c r="AR64" s="7"/>
      <c r="AS64" s="4"/>
      <c r="AT64" s="4"/>
      <c r="AU64" s="4"/>
      <c r="AV64" s="7"/>
      <c r="AW64" s="4"/>
      <c r="AX64" s="4"/>
      <c r="AY64" s="4"/>
    </row>
    <row r="65" spans="1:51" x14ac:dyDescent="0.2">
      <c r="A65" t="s">
        <v>26</v>
      </c>
      <c r="B65" s="1" t="s">
        <v>4</v>
      </c>
      <c r="C65" s="20">
        <v>94500</v>
      </c>
      <c r="AP65" s="4"/>
      <c r="AQ65" s="7"/>
      <c r="AR65" s="7"/>
      <c r="AS65" s="4"/>
      <c r="AT65" s="4"/>
      <c r="AU65" s="4"/>
      <c r="AV65" s="7"/>
      <c r="AW65" s="4"/>
      <c r="AX65" s="4"/>
      <c r="AY65" s="4"/>
    </row>
    <row r="66" spans="1:51" x14ac:dyDescent="0.2">
      <c r="A66" t="s">
        <v>26</v>
      </c>
      <c r="B66" s="1" t="s">
        <v>5</v>
      </c>
      <c r="C66" s="20">
        <v>19700</v>
      </c>
      <c r="AP66" s="4"/>
      <c r="AQ66" s="7"/>
      <c r="AR66" s="7"/>
      <c r="AS66" s="4"/>
      <c r="AT66" s="4"/>
      <c r="AU66" s="4"/>
      <c r="AV66" s="7"/>
      <c r="AW66" s="4"/>
      <c r="AX66" s="4"/>
      <c r="AY66" s="4"/>
    </row>
    <row r="67" spans="1:51" x14ac:dyDescent="0.2">
      <c r="A67" t="s">
        <v>26</v>
      </c>
      <c r="B67" s="1" t="s">
        <v>6</v>
      </c>
      <c r="C67" s="20">
        <v>31900</v>
      </c>
      <c r="AP67" s="4"/>
      <c r="AQ67" s="7"/>
      <c r="AR67" s="7"/>
      <c r="AS67" s="4"/>
      <c r="AT67" s="4"/>
      <c r="AU67" s="4"/>
      <c r="AV67" s="7"/>
      <c r="AW67" s="4"/>
      <c r="AX67" s="4"/>
      <c r="AY67" s="4"/>
    </row>
    <row r="68" spans="1:51" x14ac:dyDescent="0.2">
      <c r="A68" t="s">
        <v>26</v>
      </c>
      <c r="B68" s="1" t="s">
        <v>7</v>
      </c>
      <c r="C68" s="20">
        <v>11000</v>
      </c>
      <c r="AP68" s="4"/>
      <c r="AQ68" s="7"/>
      <c r="AR68" s="7"/>
      <c r="AS68" s="4"/>
      <c r="AT68" s="4"/>
      <c r="AU68" s="4"/>
      <c r="AV68" s="7"/>
      <c r="AW68" s="4"/>
      <c r="AX68" s="4"/>
      <c r="AY68" s="4"/>
    </row>
    <row r="69" spans="1:51" x14ac:dyDescent="0.2">
      <c r="A69" t="s">
        <v>26</v>
      </c>
      <c r="B69" s="1" t="s">
        <v>8</v>
      </c>
      <c r="C69" s="20">
        <v>2560</v>
      </c>
      <c r="AP69" s="4"/>
      <c r="AQ69" s="7"/>
      <c r="AR69" s="7"/>
      <c r="AS69" s="4"/>
      <c r="AT69" s="4"/>
      <c r="AU69" s="4"/>
      <c r="AV69" s="7"/>
      <c r="AW69" s="4"/>
      <c r="AX69" s="4"/>
      <c r="AY69" s="4"/>
    </row>
    <row r="70" spans="1:51" x14ac:dyDescent="0.2">
      <c r="A70" t="s">
        <v>26</v>
      </c>
      <c r="B70" s="1" t="s">
        <v>9</v>
      </c>
      <c r="C70" s="20">
        <v>11100</v>
      </c>
      <c r="AP70" s="4"/>
      <c r="AQ70" s="7"/>
      <c r="AR70" s="7"/>
      <c r="AS70" s="4"/>
      <c r="AT70" s="4"/>
      <c r="AU70" s="4"/>
      <c r="AV70" s="7"/>
      <c r="AW70" s="4"/>
      <c r="AX70" s="4"/>
      <c r="AY70" s="4"/>
    </row>
    <row r="71" spans="1:51" x14ac:dyDescent="0.2">
      <c r="A71" t="s">
        <v>26</v>
      </c>
      <c r="B71" s="1" t="s">
        <v>10</v>
      </c>
      <c r="C71" s="20">
        <v>4260</v>
      </c>
      <c r="AP71" s="4"/>
      <c r="AQ71" s="7"/>
      <c r="AR71" s="7"/>
      <c r="AS71" s="4"/>
      <c r="AT71" s="4"/>
      <c r="AU71" s="4"/>
      <c r="AV71" s="7"/>
      <c r="AW71" s="4"/>
      <c r="AX71" s="4"/>
      <c r="AY71" s="4"/>
    </row>
    <row r="72" spans="1:51" x14ac:dyDescent="0.2">
      <c r="A72" t="s">
        <v>26</v>
      </c>
      <c r="B72" s="1" t="s">
        <v>11</v>
      </c>
      <c r="C72" s="20">
        <v>1320</v>
      </c>
      <c r="AP72" s="4"/>
      <c r="AQ72" s="7"/>
      <c r="AR72" s="7"/>
      <c r="AS72" s="4"/>
      <c r="AT72" s="4"/>
      <c r="AU72" s="4"/>
      <c r="AV72" s="7"/>
      <c r="AW72" s="4"/>
      <c r="AX72" s="4"/>
      <c r="AY72" s="4"/>
    </row>
    <row r="73" spans="1:51" x14ac:dyDescent="0.2">
      <c r="A73" t="s">
        <v>26</v>
      </c>
      <c r="B73" s="1" t="s">
        <v>12</v>
      </c>
      <c r="C73" s="20">
        <v>0</v>
      </c>
      <c r="AP73" s="4"/>
      <c r="AQ73" s="7"/>
      <c r="AR73" s="7"/>
      <c r="AS73" s="4"/>
      <c r="AT73" s="4"/>
      <c r="AU73" s="4"/>
      <c r="AV73" s="7"/>
      <c r="AW73" s="4"/>
      <c r="AX73" s="4"/>
      <c r="AY73" s="4"/>
    </row>
    <row r="74" spans="1:51" x14ac:dyDescent="0.2">
      <c r="A74" t="s">
        <v>27</v>
      </c>
      <c r="B74" s="1" t="s">
        <v>3</v>
      </c>
      <c r="C74" s="20">
        <v>146000</v>
      </c>
      <c r="D74" s="4">
        <f>C74/$C74*100</f>
        <v>100</v>
      </c>
      <c r="E74" s="4">
        <f>C75/$C74*100</f>
        <v>54.93150684931507</v>
      </c>
      <c r="F74" s="4">
        <f>C76/$C74*100</f>
        <v>11.506849315068493</v>
      </c>
      <c r="G74" s="4">
        <f>C77/$C74*100</f>
        <v>17.534246575342465</v>
      </c>
      <c r="H74" s="4">
        <f>C78/$C74*100</f>
        <v>6.4178082191780828</v>
      </c>
      <c r="I74" s="4">
        <f>C79/$C74*100</f>
        <v>1.5684931506849316</v>
      </c>
      <c r="J74" s="4">
        <f>C80/$C74*100</f>
        <v>4.7123287671232879</v>
      </c>
      <c r="K74" s="4">
        <f>C81/$C74*100</f>
        <v>2.095890410958904</v>
      </c>
      <c r="L74" s="4">
        <f>C82/$C74*100</f>
        <v>0.78082191780821919</v>
      </c>
      <c r="M74" s="4">
        <f>C83/$C74*100</f>
        <v>0</v>
      </c>
      <c r="O74" s="1">
        <f t="array" ref="O74:X74">MMULT(D74:M74,Q10_matrix)</f>
        <v>1</v>
      </c>
      <c r="P74" s="1">
        <v>1.2522121565776367E-2</v>
      </c>
      <c r="Q74" s="1">
        <v>1.6139901331620465E-3</v>
      </c>
      <c r="R74" s="1">
        <v>3.3306292043054408E-2</v>
      </c>
      <c r="S74" s="1">
        <v>-1.8703384225306111E-2</v>
      </c>
      <c r="T74" s="1">
        <v>1.9138700159206792E-2</v>
      </c>
      <c r="U74" s="1">
        <v>3.4061653751307312E-2</v>
      </c>
      <c r="V74" s="1">
        <v>1.1432775535970482E-3</v>
      </c>
      <c r="W74" s="1">
        <v>1.9954650609199957E-3</v>
      </c>
      <c r="X74" s="1">
        <v>-7.1256920030526886E-3</v>
      </c>
      <c r="Y74" s="24" t="s">
        <v>27</v>
      </c>
      <c r="Z74" s="17">
        <f t="shared" ref="Z74:AI74" si="19">O74/SUM($O74:$X74)*100</f>
        <v>92.768472680212753</v>
      </c>
      <c r="AA74" s="23">
        <f t="shared" si="19"/>
        <v>1.161658092373028</v>
      </c>
      <c r="AB74" s="17">
        <f t="shared" si="19"/>
        <v>0.14972739957437628</v>
      </c>
      <c r="AC74" s="23">
        <f t="shared" si="19"/>
        <v>3.0897738434752804</v>
      </c>
      <c r="AD74" s="17">
        <f t="shared" si="19"/>
        <v>-1.7350843885328322</v>
      </c>
      <c r="AE74" s="23">
        <f t="shared" si="19"/>
        <v>1.7754679828541589</v>
      </c>
      <c r="AF74" s="23">
        <f t="shared" si="19"/>
        <v>3.1598475954710188</v>
      </c>
      <c r="AG74" s="17">
        <f t="shared" si="19"/>
        <v>0.10606011249676825</v>
      </c>
      <c r="AH74" s="17">
        <f t="shared" si="19"/>
        <v>0.1851162459882757</v>
      </c>
      <c r="AI74" s="17">
        <f t="shared" si="19"/>
        <v>-0.66103956391280383</v>
      </c>
      <c r="AJ74" s="54">
        <f>AA74/'water enrichment'!X84</f>
        <v>0.30990367520697787</v>
      </c>
      <c r="AK74" s="54">
        <f>AC74/'water enrichment'!X84</f>
        <v>0.82428063467051471</v>
      </c>
      <c r="AL74" s="54">
        <f>AE74/'water enrichment'!X84</f>
        <v>0.47365404391478827</v>
      </c>
      <c r="AM74" s="54">
        <f>AF74/'water enrichment'!X84</f>
        <v>0.84297470086916715</v>
      </c>
      <c r="AN74" s="17"/>
      <c r="AP74" s="4"/>
      <c r="AQ74" s="7"/>
      <c r="AR74" s="7"/>
      <c r="AS74" s="4"/>
      <c r="AT74" s="4"/>
      <c r="AU74" s="4"/>
      <c r="AV74" s="7"/>
      <c r="AW74" s="4"/>
      <c r="AX74" s="4"/>
      <c r="AY74" s="4"/>
    </row>
    <row r="75" spans="1:51" x14ac:dyDescent="0.2">
      <c r="A75" t="s">
        <v>27</v>
      </c>
      <c r="B75" s="1" t="s">
        <v>4</v>
      </c>
      <c r="C75" s="20">
        <v>80200</v>
      </c>
      <c r="AP75" s="4"/>
      <c r="AQ75" s="7"/>
      <c r="AR75" s="7"/>
      <c r="AS75" s="4"/>
      <c r="AT75" s="4"/>
      <c r="AU75" s="4"/>
      <c r="AV75" s="7"/>
      <c r="AW75" s="4"/>
      <c r="AX75" s="4"/>
      <c r="AY75" s="4"/>
    </row>
    <row r="76" spans="1:51" x14ac:dyDescent="0.2">
      <c r="A76" t="s">
        <v>27</v>
      </c>
      <c r="B76" s="1" t="s">
        <v>5</v>
      </c>
      <c r="C76" s="20">
        <v>16800</v>
      </c>
      <c r="AP76" s="4"/>
      <c r="AQ76" s="7"/>
      <c r="AR76" s="7"/>
      <c r="AS76" s="4"/>
      <c r="AT76" s="4"/>
      <c r="AU76" s="4"/>
      <c r="AV76" s="7"/>
      <c r="AW76" s="4"/>
      <c r="AX76" s="4"/>
      <c r="AY76" s="4"/>
    </row>
    <row r="77" spans="1:51" x14ac:dyDescent="0.2">
      <c r="A77" t="s">
        <v>27</v>
      </c>
      <c r="B77" s="1" t="s">
        <v>6</v>
      </c>
      <c r="C77" s="20">
        <v>25600</v>
      </c>
      <c r="AP77" s="4"/>
      <c r="AQ77" s="7"/>
      <c r="AR77" s="7"/>
      <c r="AS77" s="4"/>
      <c r="AT77" s="4"/>
      <c r="AU77" s="4"/>
      <c r="AV77" s="7"/>
      <c r="AW77" s="4"/>
      <c r="AX77" s="4"/>
      <c r="AY77" s="4"/>
    </row>
    <row r="78" spans="1:51" x14ac:dyDescent="0.2">
      <c r="A78" t="s">
        <v>27</v>
      </c>
      <c r="B78" s="1" t="s">
        <v>7</v>
      </c>
      <c r="C78" s="20">
        <v>9370</v>
      </c>
      <c r="AP78" s="4"/>
      <c r="AQ78" s="7"/>
      <c r="AR78" s="7"/>
      <c r="AS78" s="4"/>
      <c r="AT78" s="4"/>
      <c r="AU78" s="4"/>
      <c r="AV78" s="7"/>
      <c r="AW78" s="4"/>
      <c r="AX78" s="4"/>
      <c r="AY78" s="4"/>
    </row>
    <row r="79" spans="1:51" x14ac:dyDescent="0.2">
      <c r="A79" t="s">
        <v>27</v>
      </c>
      <c r="B79" s="1" t="s">
        <v>8</v>
      </c>
      <c r="C79" s="20">
        <v>2290</v>
      </c>
      <c r="AP79" s="4"/>
      <c r="AQ79" s="7"/>
      <c r="AR79" s="7"/>
      <c r="AS79" s="4"/>
      <c r="AT79" s="4"/>
      <c r="AU79" s="4"/>
      <c r="AV79" s="7"/>
      <c r="AW79" s="4"/>
      <c r="AX79" s="4"/>
      <c r="AY79" s="4"/>
    </row>
    <row r="80" spans="1:51" x14ac:dyDescent="0.2">
      <c r="A80" t="s">
        <v>27</v>
      </c>
      <c r="B80" s="1" t="s">
        <v>9</v>
      </c>
      <c r="C80" s="20">
        <v>6880</v>
      </c>
      <c r="AP80" s="4"/>
      <c r="AQ80" s="7"/>
      <c r="AR80" s="7"/>
      <c r="AS80" s="4"/>
      <c r="AT80" s="4"/>
      <c r="AU80" s="4"/>
      <c r="AV80" s="7"/>
      <c r="AW80" s="4"/>
      <c r="AX80" s="4"/>
      <c r="AY80" s="4"/>
    </row>
    <row r="81" spans="1:51" x14ac:dyDescent="0.2">
      <c r="A81" t="s">
        <v>27</v>
      </c>
      <c r="B81" s="1" t="s">
        <v>10</v>
      </c>
      <c r="C81" s="20">
        <v>3060</v>
      </c>
      <c r="AP81" s="4"/>
      <c r="AQ81" s="7"/>
      <c r="AR81" s="7"/>
      <c r="AS81" s="4"/>
      <c r="AT81" s="4"/>
      <c r="AU81" s="4"/>
      <c r="AV81" s="7"/>
      <c r="AW81" s="4"/>
      <c r="AX81" s="4"/>
      <c r="AY81" s="4"/>
    </row>
    <row r="82" spans="1:51" x14ac:dyDescent="0.2">
      <c r="A82" t="s">
        <v>27</v>
      </c>
      <c r="B82" s="1" t="s">
        <v>11</v>
      </c>
      <c r="C82" s="20">
        <v>1140</v>
      </c>
      <c r="AP82" s="4"/>
      <c r="AQ82" s="7"/>
      <c r="AR82" s="7"/>
      <c r="AS82" s="4"/>
      <c r="AT82" s="4"/>
      <c r="AU82" s="4"/>
      <c r="AV82" s="7"/>
      <c r="AW82" s="4"/>
      <c r="AX82" s="4"/>
      <c r="AY82" s="4"/>
    </row>
    <row r="83" spans="1:51" x14ac:dyDescent="0.2">
      <c r="A83" t="s">
        <v>27</v>
      </c>
      <c r="B83" s="1" t="s">
        <v>12</v>
      </c>
      <c r="C83" s="20">
        <v>0</v>
      </c>
      <c r="AP83" s="4"/>
      <c r="AQ83" s="7"/>
      <c r="AR83" s="7"/>
      <c r="AS83" s="4"/>
      <c r="AT83" s="4"/>
      <c r="AU83" s="4"/>
      <c r="AV83" s="7"/>
      <c r="AW83" s="4"/>
      <c r="AX83" s="4"/>
      <c r="AY83" s="4"/>
    </row>
    <row r="84" spans="1:51" x14ac:dyDescent="0.2">
      <c r="A84" t="s">
        <v>28</v>
      </c>
      <c r="B84" s="1" t="s">
        <v>3</v>
      </c>
      <c r="C84" s="20">
        <v>85400</v>
      </c>
      <c r="D84" s="4">
        <f>C84/$C84*100</f>
        <v>100</v>
      </c>
      <c r="E84" s="4">
        <f>C85/$C84*100</f>
        <v>52.107728337236537</v>
      </c>
      <c r="F84" s="4">
        <f>C86/$C84*100</f>
        <v>11.651053864168619</v>
      </c>
      <c r="G84" s="4">
        <f>C87/$C84*100</f>
        <v>15.690866510538642</v>
      </c>
      <c r="H84" s="4">
        <f>C88/$C84*100</f>
        <v>6.4871194379391097</v>
      </c>
      <c r="I84" s="4">
        <f>C89/$C84*100</f>
        <v>1.639344262295082</v>
      </c>
      <c r="J84" s="4">
        <f>C90/$C84*100</f>
        <v>3.6768149882903978</v>
      </c>
      <c r="K84" s="4">
        <f>C91/$C84*100</f>
        <v>1.5456674473067917</v>
      </c>
      <c r="L84" s="4">
        <f>C92/$C84*100</f>
        <v>0.58079625292740045</v>
      </c>
      <c r="M84" s="4">
        <f>C93/$C84*100</f>
        <v>0</v>
      </c>
      <c r="O84" s="1">
        <f t="array" ref="O84:X84">MMULT(D84:M84,Q10_matrix)</f>
        <v>1</v>
      </c>
      <c r="P84" s="1">
        <v>-1.5715663555008974E-2</v>
      </c>
      <c r="Q84" s="1">
        <v>1.821387951385163E-2</v>
      </c>
      <c r="R84" s="1">
        <v>8.9756833690199378E-3</v>
      </c>
      <c r="S84" s="1">
        <v>-2.7729422177705798E-3</v>
      </c>
      <c r="T84" s="1">
        <v>1.3352745865281988E-2</v>
      </c>
      <c r="U84" s="1">
        <v>2.7524107021111723E-2</v>
      </c>
      <c r="V84" s="1">
        <v>-9.5839224069888332E-4</v>
      </c>
      <c r="W84" s="1">
        <v>1.6743643258747675E-3</v>
      </c>
      <c r="X84" s="1">
        <v>-5.4819779592496041E-3</v>
      </c>
      <c r="Y84" s="24" t="s">
        <v>28</v>
      </c>
      <c r="Z84" s="17">
        <f t="shared" ref="Z84:AI84" si="20">O84/SUM($O84:$X84)*100</f>
        <v>95.711016668685929</v>
      </c>
      <c r="AA84" s="23">
        <f t="shared" si="20"/>
        <v>-1.5041621364729238</v>
      </c>
      <c r="AB84" s="17">
        <f t="shared" si="20"/>
        <v>1.7432689257516905</v>
      </c>
      <c r="AC84" s="23">
        <f t="shared" si="20"/>
        <v>0.85907178054511424</v>
      </c>
      <c r="AD84" s="17">
        <f t="shared" si="20"/>
        <v>-0.26540111882634287</v>
      </c>
      <c r="AE84" s="23">
        <f t="shared" si="20"/>
        <v>1.2780048820847314</v>
      </c>
      <c r="AF84" s="23">
        <f t="shared" si="20"/>
        <v>2.6343602658883194</v>
      </c>
      <c r="AG84" s="17">
        <f t="shared" si="20"/>
        <v>-9.1728695724670073E-2</v>
      </c>
      <c r="AH84" s="17">
        <f t="shared" si="20"/>
        <v>0.16025511190325295</v>
      </c>
      <c r="AI84" s="17">
        <f t="shared" si="20"/>
        <v>-0.52468568383510772</v>
      </c>
      <c r="AJ84" s="54">
        <v>0</v>
      </c>
      <c r="AK84" s="54">
        <f>AC84/'water enrichment'!X89</f>
        <v>0.14180970760518022</v>
      </c>
      <c r="AL84" s="54">
        <f>AE84/'water enrichment'!X89</f>
        <v>0.21096432539249388</v>
      </c>
      <c r="AM84" s="54">
        <f>AF84/'water enrichment'!X89</f>
        <v>0.43486221697944472</v>
      </c>
      <c r="AN84" s="17"/>
      <c r="AP84" s="4"/>
      <c r="AQ84" s="7"/>
      <c r="AR84" s="7"/>
      <c r="AS84" s="4"/>
      <c r="AT84" s="4"/>
      <c r="AU84" s="4"/>
      <c r="AV84" s="7"/>
      <c r="AW84" s="4"/>
      <c r="AX84" s="4"/>
      <c r="AY84" s="4"/>
    </row>
    <row r="85" spans="1:51" x14ac:dyDescent="0.2">
      <c r="A85" t="s">
        <v>28</v>
      </c>
      <c r="B85" s="1" t="s">
        <v>4</v>
      </c>
      <c r="C85" s="20">
        <v>44500</v>
      </c>
      <c r="AP85" s="4"/>
      <c r="AQ85" s="7"/>
      <c r="AR85" s="7"/>
      <c r="AS85" s="4"/>
      <c r="AT85" s="4"/>
      <c r="AU85" s="4"/>
      <c r="AV85" s="7"/>
      <c r="AW85" s="4"/>
      <c r="AX85" s="4"/>
      <c r="AY85" s="4"/>
    </row>
    <row r="86" spans="1:51" x14ac:dyDescent="0.2">
      <c r="A86" t="s">
        <v>28</v>
      </c>
      <c r="B86" s="1" t="s">
        <v>5</v>
      </c>
      <c r="C86" s="20">
        <v>9950</v>
      </c>
      <c r="AP86" s="4"/>
      <c r="AQ86" s="7"/>
      <c r="AR86" s="7"/>
      <c r="AS86" s="4"/>
      <c r="AT86" s="4"/>
      <c r="AU86" s="4"/>
      <c r="AV86" s="7"/>
      <c r="AW86" s="4"/>
      <c r="AX86" s="4"/>
      <c r="AY86" s="4"/>
    </row>
    <row r="87" spans="1:51" x14ac:dyDescent="0.2">
      <c r="A87" t="s">
        <v>28</v>
      </c>
      <c r="B87" s="1" t="s">
        <v>6</v>
      </c>
      <c r="C87" s="20">
        <v>13400</v>
      </c>
      <c r="AP87" s="4"/>
      <c r="AQ87" s="7"/>
      <c r="AR87" s="7"/>
      <c r="AS87" s="4"/>
      <c r="AT87" s="4"/>
      <c r="AU87" s="4"/>
      <c r="AV87" s="7"/>
      <c r="AW87" s="4"/>
      <c r="AX87" s="4"/>
      <c r="AY87" s="4"/>
    </row>
    <row r="88" spans="1:51" x14ac:dyDescent="0.2">
      <c r="A88" t="s">
        <v>28</v>
      </c>
      <c r="B88" s="1" t="s">
        <v>7</v>
      </c>
      <c r="C88" s="20">
        <v>5540</v>
      </c>
      <c r="AP88" s="4"/>
      <c r="AQ88" s="7"/>
      <c r="AR88" s="7"/>
      <c r="AS88" s="4"/>
      <c r="AT88" s="4"/>
      <c r="AU88" s="4"/>
      <c r="AV88" s="7"/>
      <c r="AW88" s="4"/>
      <c r="AX88" s="4"/>
      <c r="AY88" s="4"/>
    </row>
    <row r="89" spans="1:51" x14ac:dyDescent="0.2">
      <c r="A89" t="s">
        <v>28</v>
      </c>
      <c r="B89" s="1" t="s">
        <v>8</v>
      </c>
      <c r="C89" s="20">
        <v>1400</v>
      </c>
      <c r="AP89" s="4"/>
      <c r="AQ89" s="7"/>
      <c r="AR89" s="7"/>
      <c r="AS89" s="4"/>
      <c r="AT89" s="4"/>
      <c r="AU89" s="4"/>
      <c r="AV89" s="7"/>
      <c r="AW89" s="4"/>
      <c r="AX89" s="4"/>
      <c r="AY89" s="4"/>
    </row>
    <row r="90" spans="1:51" x14ac:dyDescent="0.2">
      <c r="A90" t="s">
        <v>28</v>
      </c>
      <c r="B90" s="1" t="s">
        <v>9</v>
      </c>
      <c r="C90" s="20">
        <v>3140</v>
      </c>
      <c r="AP90" s="4"/>
      <c r="AQ90" s="7"/>
      <c r="AR90" s="7"/>
      <c r="AS90" s="4"/>
      <c r="AT90" s="4"/>
      <c r="AU90" s="4"/>
      <c r="AV90" s="7"/>
      <c r="AW90" s="4"/>
      <c r="AX90" s="4"/>
      <c r="AY90" s="4"/>
    </row>
    <row r="91" spans="1:51" x14ac:dyDescent="0.2">
      <c r="A91" t="s">
        <v>28</v>
      </c>
      <c r="B91" s="1" t="s">
        <v>10</v>
      </c>
      <c r="C91" s="20">
        <v>1320</v>
      </c>
      <c r="AP91" s="4"/>
      <c r="AQ91" s="7"/>
      <c r="AR91" s="7"/>
      <c r="AS91" s="4"/>
      <c r="AT91" s="4"/>
      <c r="AU91" s="4"/>
      <c r="AV91" s="7"/>
      <c r="AW91" s="4"/>
      <c r="AX91" s="4"/>
      <c r="AY91" s="4"/>
    </row>
    <row r="92" spans="1:51" x14ac:dyDescent="0.2">
      <c r="A92" t="s">
        <v>28</v>
      </c>
      <c r="B92" s="1" t="s">
        <v>11</v>
      </c>
      <c r="C92" s="20">
        <v>496</v>
      </c>
      <c r="AP92" s="4"/>
      <c r="AQ92" s="7"/>
      <c r="AR92" s="7"/>
      <c r="AS92" s="4"/>
      <c r="AT92" s="4"/>
      <c r="AU92" s="4"/>
      <c r="AV92" s="7"/>
      <c r="AW92" s="4"/>
      <c r="AX92" s="4"/>
      <c r="AY92" s="4"/>
    </row>
    <row r="93" spans="1:51" x14ac:dyDescent="0.2">
      <c r="A93" t="s">
        <v>28</v>
      </c>
      <c r="B93" s="1" t="s">
        <v>12</v>
      </c>
      <c r="C93" s="20">
        <v>0</v>
      </c>
      <c r="AP93" s="4"/>
      <c r="AQ93" s="7"/>
      <c r="AR93" s="7"/>
      <c r="AS93" s="4"/>
      <c r="AT93" s="4"/>
      <c r="AU93" s="4"/>
      <c r="AV93" s="7"/>
      <c r="AW93" s="4"/>
      <c r="AX93" s="4"/>
      <c r="AY93" s="4"/>
    </row>
    <row r="94" spans="1:51" x14ac:dyDescent="0.2">
      <c r="A94" t="s">
        <v>29</v>
      </c>
      <c r="B94" s="1" t="s">
        <v>3</v>
      </c>
      <c r="C94" s="20">
        <v>81100</v>
      </c>
      <c r="D94" s="4">
        <f>C94/$C94*100</f>
        <v>100</v>
      </c>
      <c r="E94" s="4">
        <f>C95/$C94*100</f>
        <v>55.487053020961774</v>
      </c>
      <c r="F94" s="4">
        <f>C96/$C94*100</f>
        <v>11.356350184956844</v>
      </c>
      <c r="G94" s="4">
        <f>C97/$C94*100</f>
        <v>15.536374845869297</v>
      </c>
      <c r="H94" s="4">
        <f>C98/$C94*100</f>
        <v>6.5844636251541315</v>
      </c>
      <c r="I94" s="4">
        <f>C99/$C94*100</f>
        <v>1.3193588162762022</v>
      </c>
      <c r="J94" s="4">
        <f>C100/$C94*100</f>
        <v>4.0937114673242911</v>
      </c>
      <c r="K94" s="4">
        <f>C101/$C94*100</f>
        <v>2.1331689272503085</v>
      </c>
      <c r="L94" s="4">
        <f>C102/$C94*100</f>
        <v>0.45992601726263871</v>
      </c>
      <c r="M94" s="4">
        <f>C103/$C94*100</f>
        <v>0</v>
      </c>
      <c r="O94" s="1">
        <f t="array" ref="O94:X94">MMULT(D94:M94,Q10_matrix)</f>
        <v>1</v>
      </c>
      <c r="P94" s="1">
        <v>1.8077583282243403E-2</v>
      </c>
      <c r="Q94" s="1">
        <v>-2.8731338342789653E-3</v>
      </c>
      <c r="R94" s="1">
        <v>1.5143281725732177E-2</v>
      </c>
      <c r="S94" s="1">
        <v>-7.5849698087350481E-3</v>
      </c>
      <c r="T94" s="1">
        <v>1.2894670693695851E-2</v>
      </c>
      <c r="U94" s="1">
        <v>3.2852174673843722E-2</v>
      </c>
      <c r="V94" s="1">
        <v>2.4317804263688757E-3</v>
      </c>
      <c r="W94" s="1">
        <v>-1.567674536783626E-3</v>
      </c>
      <c r="X94" s="1">
        <v>-4.8099634064501084E-3</v>
      </c>
      <c r="Y94" s="24" t="s">
        <v>29</v>
      </c>
      <c r="Z94" s="17">
        <f t="shared" ref="Z94:AI94" si="21">O94/SUM($O94:$X94)*100</f>
        <v>93.935191832033865</v>
      </c>
      <c r="AA94" s="23">
        <f t="shared" si="21"/>
        <v>1.6981212534771024</v>
      </c>
      <c r="AB94" s="17">
        <f t="shared" si="21"/>
        <v>-0.26988837788210163</v>
      </c>
      <c r="AC94" s="23">
        <f t="shared" si="21"/>
        <v>1.422487073873185</v>
      </c>
      <c r="AD94" s="17">
        <f t="shared" si="21"/>
        <v>-0.7124955940237121</v>
      </c>
      <c r="AE94" s="23">
        <f t="shared" si="21"/>
        <v>1.211263365223225</v>
      </c>
      <c r="AF94" s="23">
        <f t="shared" si="21"/>
        <v>3.0859753300869945</v>
      </c>
      <c r="AG94" s="17">
        <f t="shared" si="21"/>
        <v>0.22842976084434546</v>
      </c>
      <c r="AH94" s="17">
        <f t="shared" si="21"/>
        <v>-0.14725980834296476</v>
      </c>
      <c r="AI94" s="17">
        <f t="shared" si="21"/>
        <v>-0.45182483528995404</v>
      </c>
      <c r="AJ94" s="54">
        <f>AA94/'water enrichment'!X93</f>
        <v>0.2838630986160271</v>
      </c>
      <c r="AK94" s="54">
        <f>AC94/'water enrichment'!X93</f>
        <v>0.23778725323888214</v>
      </c>
      <c r="AL94" s="54">
        <f>AE94/'water enrichment'!X93</f>
        <v>0.20247845752375032</v>
      </c>
      <c r="AM94" s="54">
        <f>AF94/'water enrichment'!X93</f>
        <v>0.51586099500103999</v>
      </c>
      <c r="AN94" s="17"/>
      <c r="AP94" s="4"/>
      <c r="AQ94" s="7"/>
      <c r="AR94" s="7"/>
      <c r="AS94" s="4"/>
      <c r="AT94" s="4"/>
      <c r="AU94" s="4"/>
      <c r="AV94" s="7"/>
      <c r="AW94" s="4"/>
      <c r="AX94" s="4"/>
      <c r="AY94" s="4"/>
    </row>
    <row r="95" spans="1:51" x14ac:dyDescent="0.2">
      <c r="A95" t="s">
        <v>29</v>
      </c>
      <c r="B95" s="1" t="s">
        <v>4</v>
      </c>
      <c r="C95" s="20">
        <v>45000</v>
      </c>
      <c r="AP95" s="4"/>
      <c r="AQ95" s="7"/>
      <c r="AR95" s="7"/>
      <c r="AS95" s="4"/>
      <c r="AT95" s="4"/>
      <c r="AU95" s="4"/>
      <c r="AV95" s="7"/>
      <c r="AW95" s="4"/>
      <c r="AX95" s="4"/>
      <c r="AY95" s="4"/>
    </row>
    <row r="96" spans="1:51" x14ac:dyDescent="0.2">
      <c r="A96" t="s">
        <v>29</v>
      </c>
      <c r="B96" s="1" t="s">
        <v>5</v>
      </c>
      <c r="C96" s="20">
        <v>9210</v>
      </c>
      <c r="AP96" s="4"/>
      <c r="AQ96" s="7"/>
      <c r="AR96" s="7"/>
      <c r="AS96" s="4"/>
      <c r="AT96" s="4"/>
      <c r="AU96" s="4"/>
      <c r="AV96" s="7"/>
      <c r="AW96" s="4"/>
      <c r="AX96" s="4"/>
      <c r="AY96" s="4"/>
    </row>
    <row r="97" spans="1:51" x14ac:dyDescent="0.2">
      <c r="A97" t="s">
        <v>29</v>
      </c>
      <c r="B97" s="1" t="s">
        <v>6</v>
      </c>
      <c r="C97" s="20">
        <v>12600</v>
      </c>
      <c r="AP97" s="4"/>
      <c r="AQ97" s="7"/>
      <c r="AR97" s="7"/>
      <c r="AS97" s="4"/>
      <c r="AT97" s="4"/>
      <c r="AU97" s="4"/>
      <c r="AV97" s="7"/>
      <c r="AW97" s="4"/>
      <c r="AX97" s="4"/>
      <c r="AY97" s="4"/>
    </row>
    <row r="98" spans="1:51" x14ac:dyDescent="0.2">
      <c r="A98" t="s">
        <v>29</v>
      </c>
      <c r="B98" s="1" t="s">
        <v>7</v>
      </c>
      <c r="C98" s="20">
        <v>5340</v>
      </c>
      <c r="AP98" s="4"/>
      <c r="AQ98" s="7"/>
      <c r="AR98" s="7"/>
      <c r="AS98" s="4"/>
      <c r="AT98" s="4"/>
      <c r="AU98" s="4"/>
      <c r="AV98" s="7"/>
      <c r="AW98" s="4"/>
      <c r="AX98" s="4"/>
      <c r="AY98" s="4"/>
    </row>
    <row r="99" spans="1:51" x14ac:dyDescent="0.2">
      <c r="A99" t="s">
        <v>29</v>
      </c>
      <c r="B99" s="1" t="s">
        <v>8</v>
      </c>
      <c r="C99" s="20">
        <v>1070</v>
      </c>
      <c r="AP99" s="4"/>
      <c r="AQ99" s="7"/>
      <c r="AR99" s="7"/>
      <c r="AS99" s="4"/>
      <c r="AT99" s="4"/>
      <c r="AU99" s="4"/>
      <c r="AV99" s="7"/>
      <c r="AW99" s="4"/>
      <c r="AX99" s="4"/>
      <c r="AY99" s="4"/>
    </row>
    <row r="100" spans="1:51" x14ac:dyDescent="0.2">
      <c r="A100" t="s">
        <v>29</v>
      </c>
      <c r="B100" s="1" t="s">
        <v>9</v>
      </c>
      <c r="C100" s="20">
        <v>3320</v>
      </c>
      <c r="AP100" s="4"/>
      <c r="AQ100" s="7"/>
      <c r="AR100" s="7"/>
      <c r="AS100" s="4"/>
      <c r="AT100" s="4"/>
      <c r="AU100" s="4"/>
      <c r="AV100" s="7"/>
      <c r="AW100" s="4"/>
      <c r="AX100" s="4"/>
      <c r="AY100" s="4"/>
    </row>
    <row r="101" spans="1:51" x14ac:dyDescent="0.2">
      <c r="A101" t="s">
        <v>29</v>
      </c>
      <c r="B101" s="1" t="s">
        <v>10</v>
      </c>
      <c r="C101" s="20">
        <v>1730</v>
      </c>
      <c r="AP101" s="4"/>
      <c r="AQ101" s="7"/>
      <c r="AR101" s="7"/>
      <c r="AS101" s="4"/>
      <c r="AT101" s="4"/>
      <c r="AU101" s="4"/>
      <c r="AV101" s="7"/>
      <c r="AW101" s="4"/>
      <c r="AX101" s="4"/>
      <c r="AY101" s="4"/>
    </row>
    <row r="102" spans="1:51" x14ac:dyDescent="0.2">
      <c r="A102" t="s">
        <v>29</v>
      </c>
      <c r="B102" s="1" t="s">
        <v>11</v>
      </c>
      <c r="C102" s="20">
        <v>373</v>
      </c>
      <c r="AP102" s="4"/>
      <c r="AQ102" s="7"/>
      <c r="AR102" s="7"/>
      <c r="AS102" s="4"/>
      <c r="AT102" s="4"/>
      <c r="AU102" s="4"/>
      <c r="AV102" s="7"/>
      <c r="AW102" s="4"/>
      <c r="AX102" s="4"/>
      <c r="AY102" s="4"/>
    </row>
    <row r="103" spans="1:51" x14ac:dyDescent="0.2">
      <c r="A103" t="s">
        <v>29</v>
      </c>
      <c r="B103" s="1" t="s">
        <v>12</v>
      </c>
      <c r="C103" s="20">
        <v>0</v>
      </c>
      <c r="AP103" s="4"/>
      <c r="AQ103" s="7"/>
      <c r="AR103" s="7"/>
      <c r="AS103" s="4"/>
      <c r="AT103" s="4"/>
      <c r="AU103" s="4"/>
      <c r="AV103" s="7"/>
      <c r="AW103" s="4"/>
      <c r="AX103" s="4"/>
      <c r="AY103" s="4"/>
    </row>
    <row r="104" spans="1:51" x14ac:dyDescent="0.2">
      <c r="A104" t="s">
        <v>30</v>
      </c>
      <c r="B104" s="1" t="s">
        <v>3</v>
      </c>
      <c r="C104" s="20">
        <v>72900</v>
      </c>
      <c r="D104" s="4">
        <f>C104/$C104*100</f>
        <v>100</v>
      </c>
      <c r="E104" s="4">
        <f>C105/$C104*100</f>
        <v>53.497942386831276</v>
      </c>
      <c r="F104" s="4">
        <f>C106/$C104*100</f>
        <v>11.330589849108367</v>
      </c>
      <c r="G104" s="4">
        <f>C107/$C104*100</f>
        <v>15.500685871056241</v>
      </c>
      <c r="H104" s="4">
        <f>C108/$C104*100</f>
        <v>6.2688614540466396</v>
      </c>
      <c r="I104" s="4">
        <f>C109/$C104*100</f>
        <v>1.7695473251028806</v>
      </c>
      <c r="J104" s="4">
        <f>C110/$C104*100</f>
        <v>3.4567901234567899</v>
      </c>
      <c r="K104" s="4">
        <f>C111/$C104*100</f>
        <v>1.7009602194787379</v>
      </c>
      <c r="L104" s="4">
        <f>C112/$C104*100</f>
        <v>1</v>
      </c>
      <c r="M104" s="4">
        <f>C113/$C104*100</f>
        <v>0</v>
      </c>
      <c r="O104" s="1">
        <f t="array" ref="O104:X104">MMULT(D104:M104,Q10_matrix)</f>
        <v>1</v>
      </c>
      <c r="P104" s="1">
        <v>-1.8135230590615725E-3</v>
      </c>
      <c r="Q104" s="1">
        <v>7.5466683978311494E-3</v>
      </c>
      <c r="R104" s="1">
        <v>1.1316147444635744E-2</v>
      </c>
      <c r="S104" s="1">
        <v>-7.017308082339524E-3</v>
      </c>
      <c r="T104" s="1">
        <v>1.7298007546090795E-2</v>
      </c>
      <c r="U104" s="1">
        <v>2.397666967388323E-2</v>
      </c>
      <c r="V104" s="1">
        <v>2.5450554507754856E-3</v>
      </c>
      <c r="W104" s="1">
        <v>4.0757399894184206E-3</v>
      </c>
      <c r="X104" s="1">
        <v>-6.8892126989452511E-3</v>
      </c>
      <c r="Y104" s="24" t="s">
        <v>30</v>
      </c>
      <c r="Z104" s="17">
        <f t="shared" ref="Z104:AI104" si="22">O104/SUM($O104:$X104)*100</f>
        <v>95.144016412201253</v>
      </c>
      <c r="AA104" s="23">
        <f t="shared" si="22"/>
        <v>-0.17254586769525967</v>
      </c>
      <c r="AB104" s="17">
        <f t="shared" si="22"/>
        <v>0.71802034190068742</v>
      </c>
      <c r="AC104" s="23">
        <f t="shared" si="22"/>
        <v>1.0766637181953125</v>
      </c>
      <c r="AD104" s="17">
        <f t="shared" si="22"/>
        <v>-0.66765487535558421</v>
      </c>
      <c r="AE104" s="23">
        <f t="shared" si="22"/>
        <v>1.6458019138636437</v>
      </c>
      <c r="AF104" s="23">
        <f t="shared" si="22"/>
        <v>2.2812366529618742</v>
      </c>
      <c r="AG104" s="17">
        <f t="shared" si="22"/>
        <v>0.24214679757854507</v>
      </c>
      <c r="AH104" s="17">
        <f t="shared" si="22"/>
        <v>0.38778227244509117</v>
      </c>
      <c r="AI104" s="17">
        <f t="shared" si="22"/>
        <v>-0.6554673660955922</v>
      </c>
      <c r="AJ104" s="54">
        <v>0</v>
      </c>
      <c r="AK104" s="54">
        <f>AC104/'water enrichment'!X92</f>
        <v>0.19019156507433446</v>
      </c>
      <c r="AL104" s="54">
        <f>AE104/5.66</f>
        <v>0.29077772329746354</v>
      </c>
      <c r="AM104" s="54">
        <f>AF104/5.66</f>
        <v>0.40304534504626749</v>
      </c>
      <c r="AN104" s="17"/>
      <c r="AP104" s="4"/>
      <c r="AQ104" s="7"/>
      <c r="AR104" s="7"/>
      <c r="AS104" s="4"/>
      <c r="AT104" s="4"/>
      <c r="AU104" s="4"/>
      <c r="AV104" s="7"/>
      <c r="AW104" s="4"/>
      <c r="AX104" s="4"/>
      <c r="AY104" s="4"/>
    </row>
    <row r="105" spans="1:51" x14ac:dyDescent="0.2">
      <c r="A105" t="s">
        <v>30</v>
      </c>
      <c r="B105" s="1" t="s">
        <v>4</v>
      </c>
      <c r="C105" s="20">
        <v>39000</v>
      </c>
      <c r="AP105" s="4"/>
      <c r="AQ105" s="7"/>
      <c r="AR105" s="7"/>
      <c r="AS105" s="4"/>
      <c r="AT105" s="4"/>
      <c r="AU105" s="4"/>
      <c r="AV105" s="7"/>
      <c r="AW105" s="4"/>
      <c r="AX105" s="4"/>
      <c r="AY105" s="4"/>
    </row>
    <row r="106" spans="1:51" x14ac:dyDescent="0.2">
      <c r="A106" t="s">
        <v>30</v>
      </c>
      <c r="B106" s="1" t="s">
        <v>5</v>
      </c>
      <c r="C106" s="20">
        <v>8260</v>
      </c>
      <c r="AP106" s="4"/>
      <c r="AQ106" s="7"/>
      <c r="AR106" s="7"/>
      <c r="AS106" s="4"/>
      <c r="AT106" s="4"/>
      <c r="AU106" s="4"/>
      <c r="AV106" s="7"/>
      <c r="AW106" s="4"/>
      <c r="AX106" s="4"/>
      <c r="AY106" s="4"/>
    </row>
    <row r="107" spans="1:51" x14ac:dyDescent="0.2">
      <c r="A107" t="s">
        <v>30</v>
      </c>
      <c r="B107" s="1" t="s">
        <v>6</v>
      </c>
      <c r="C107" s="20">
        <v>11300</v>
      </c>
      <c r="AP107" s="4"/>
      <c r="AQ107" s="7"/>
      <c r="AR107" s="7"/>
      <c r="AS107" s="4"/>
      <c r="AT107" s="4"/>
      <c r="AU107" s="4"/>
      <c r="AV107" s="7"/>
      <c r="AW107" s="4"/>
      <c r="AX107" s="4"/>
      <c r="AY107" s="4"/>
    </row>
    <row r="108" spans="1:51" x14ac:dyDescent="0.2">
      <c r="A108" t="s">
        <v>30</v>
      </c>
      <c r="B108" s="1" t="s">
        <v>7</v>
      </c>
      <c r="C108" s="20">
        <v>4570</v>
      </c>
      <c r="AP108" s="4"/>
      <c r="AQ108" s="7"/>
      <c r="AR108" s="7"/>
      <c r="AS108" s="4"/>
      <c r="AT108" s="4"/>
      <c r="AU108" s="4"/>
      <c r="AV108" s="7"/>
      <c r="AW108" s="4"/>
      <c r="AX108" s="4"/>
      <c r="AY108" s="4"/>
    </row>
    <row r="109" spans="1:51" x14ac:dyDescent="0.2">
      <c r="A109" t="s">
        <v>30</v>
      </c>
      <c r="B109" s="1" t="s">
        <v>8</v>
      </c>
      <c r="C109" s="20">
        <v>1290</v>
      </c>
      <c r="AP109" s="4"/>
      <c r="AQ109" s="7"/>
      <c r="AR109" s="7"/>
      <c r="AS109" s="4"/>
      <c r="AT109" s="4"/>
      <c r="AU109" s="4"/>
      <c r="AV109" s="7"/>
      <c r="AW109" s="4"/>
      <c r="AX109" s="4"/>
      <c r="AY109" s="4"/>
    </row>
    <row r="110" spans="1:51" x14ac:dyDescent="0.2">
      <c r="A110" t="s">
        <v>30</v>
      </c>
      <c r="B110" s="1" t="s">
        <v>9</v>
      </c>
      <c r="C110" s="20">
        <v>2520</v>
      </c>
      <c r="AP110" s="4"/>
      <c r="AQ110" s="7"/>
      <c r="AR110" s="7"/>
      <c r="AS110" s="4"/>
      <c r="AT110" s="4"/>
      <c r="AU110" s="4"/>
      <c r="AV110" s="7"/>
      <c r="AW110" s="4"/>
      <c r="AX110" s="4"/>
      <c r="AY110" s="4"/>
    </row>
    <row r="111" spans="1:51" x14ac:dyDescent="0.2">
      <c r="A111" t="s">
        <v>30</v>
      </c>
      <c r="B111" s="1" t="s">
        <v>10</v>
      </c>
      <c r="C111" s="20">
        <v>1240</v>
      </c>
      <c r="AP111" s="4"/>
      <c r="AQ111" s="7"/>
      <c r="AR111" s="7"/>
      <c r="AS111" s="4"/>
      <c r="AT111" s="4"/>
      <c r="AU111" s="4"/>
      <c r="AV111" s="7"/>
      <c r="AW111" s="4"/>
      <c r="AX111" s="4"/>
      <c r="AY111" s="4"/>
    </row>
    <row r="112" spans="1:51" x14ac:dyDescent="0.2">
      <c r="A112" t="s">
        <v>30</v>
      </c>
      <c r="B112" s="1" t="s">
        <v>11</v>
      </c>
      <c r="C112" s="20">
        <v>729</v>
      </c>
      <c r="AP112" s="4"/>
      <c r="AQ112" s="7"/>
      <c r="AR112" s="7"/>
      <c r="AS112" s="4"/>
      <c r="AT112" s="4"/>
      <c r="AU112" s="4"/>
      <c r="AV112" s="7"/>
      <c r="AW112" s="4"/>
      <c r="AX112" s="4"/>
      <c r="AY112" s="4"/>
    </row>
    <row r="113" spans="1:51" x14ac:dyDescent="0.2">
      <c r="A113" t="s">
        <v>30</v>
      </c>
      <c r="B113" s="1" t="s">
        <v>12</v>
      </c>
      <c r="C113" s="20">
        <v>0</v>
      </c>
      <c r="AP113" s="4"/>
      <c r="AQ113" s="7"/>
      <c r="AR113" s="7"/>
      <c r="AS113" s="4"/>
      <c r="AT113" s="4"/>
      <c r="AU113" s="4"/>
      <c r="AV113" s="7"/>
      <c r="AW113" s="4"/>
      <c r="AX113" s="4"/>
      <c r="AY113" s="4"/>
    </row>
    <row r="114" spans="1:51" x14ac:dyDescent="0.2">
      <c r="A114" t="s">
        <v>31</v>
      </c>
      <c r="B114" s="1" t="s">
        <v>3</v>
      </c>
      <c r="C114" s="20">
        <v>109000</v>
      </c>
      <c r="D114" s="4">
        <f>C114/$C114*100</f>
        <v>100</v>
      </c>
      <c r="E114" s="4">
        <f>C115/$C114*100</f>
        <v>55.229357798165132</v>
      </c>
      <c r="F114" s="4">
        <f>C116/$C114*100</f>
        <v>11.192660550458717</v>
      </c>
      <c r="G114" s="4">
        <f>C117/$C114*100</f>
        <v>16.605504587155963</v>
      </c>
      <c r="H114" s="4">
        <f>C118/$C114*100</f>
        <v>6.8348623853211015</v>
      </c>
      <c r="I114" s="4">
        <f>C119/$C114*100</f>
        <v>1.4954128440366972</v>
      </c>
      <c r="J114" s="4">
        <f>C120/$C114*100</f>
        <v>4.1651376146788985</v>
      </c>
      <c r="K114" s="4">
        <f>C121/$C114*100</f>
        <v>2.2568807339449539</v>
      </c>
      <c r="L114" s="4">
        <f>C122/$C114*100</f>
        <v>0.58440366972477065</v>
      </c>
      <c r="M114" s="4">
        <f>C123/$C114*100</f>
        <v>0</v>
      </c>
      <c r="O114" s="1">
        <f t="array" ref="O114:X114">MMULT(D114:M114,Q10_matrix)</f>
        <v>1</v>
      </c>
      <c r="P114" s="1">
        <v>1.5500631054277014E-2</v>
      </c>
      <c r="Q114" s="1">
        <v>-3.1267403987190884E-3</v>
      </c>
      <c r="R114" s="1">
        <v>2.6245758465215985E-2</v>
      </c>
      <c r="S114" s="1">
        <v>-1.0653301626790526E-2</v>
      </c>
      <c r="T114" s="1">
        <v>1.5315288123295762E-2</v>
      </c>
      <c r="U114" s="1">
        <v>3.1063253061575209E-2</v>
      </c>
      <c r="V114" s="1">
        <v>4.1000460956553339E-3</v>
      </c>
      <c r="W114" s="1">
        <v>-1.194786915330843E-3</v>
      </c>
      <c r="X114" s="1">
        <v>-5.0845416048530901E-3</v>
      </c>
      <c r="Y114" s="24" t="s">
        <v>31</v>
      </c>
      <c r="Z114" s="17">
        <f t="shared" ref="Z114:AI114" si="23">O114/SUM($O114:$X114)*100</f>
        <v>93.26917354619863</v>
      </c>
      <c r="AA114" s="23">
        <f t="shared" si="23"/>
        <v>1.4457310478769585</v>
      </c>
      <c r="AB114" s="17">
        <f t="shared" si="23"/>
        <v>-0.29162849288204096</v>
      </c>
      <c r="AC114" s="23">
        <f t="shared" si="23"/>
        <v>2.447920201143841</v>
      </c>
      <c r="AD114" s="17">
        <f t="shared" si="23"/>
        <v>-0.99362463826912562</v>
      </c>
      <c r="AE114" s="23">
        <f t="shared" si="23"/>
        <v>1.4284442658817069</v>
      </c>
      <c r="AF114" s="23">
        <f t="shared" si="23"/>
        <v>2.8972439407095441</v>
      </c>
      <c r="AG114" s="17">
        <f t="shared" si="23"/>
        <v>0.38240791084309139</v>
      </c>
      <c r="AH114" s="17">
        <f t="shared" si="23"/>
        <v>-0.1114367881567197</v>
      </c>
      <c r="AI114" s="17">
        <f t="shared" si="23"/>
        <v>-0.47423099334591007</v>
      </c>
      <c r="AJ114" s="54">
        <f>AA114/'water enrichment'!X91</f>
        <v>0.24860454898366552</v>
      </c>
      <c r="AK114" s="54">
        <f>AC114/5.82</f>
        <v>0.420604845557361</v>
      </c>
      <c r="AL114" s="54">
        <f>AE114/5.82</f>
        <v>0.24543715908620392</v>
      </c>
      <c r="AM114" s="54">
        <f>AF114/5.82</f>
        <v>0.49780823723531681</v>
      </c>
      <c r="AN114" s="17"/>
      <c r="AP114" s="4"/>
      <c r="AQ114" s="7"/>
      <c r="AR114" s="7"/>
      <c r="AS114" s="4"/>
      <c r="AT114" s="4"/>
      <c r="AU114" s="4"/>
      <c r="AV114" s="7"/>
      <c r="AW114" s="4"/>
      <c r="AX114" s="4"/>
      <c r="AY114" s="4"/>
    </row>
    <row r="115" spans="1:51" x14ac:dyDescent="0.2">
      <c r="A115" t="s">
        <v>31</v>
      </c>
      <c r="B115" s="1" t="s">
        <v>4</v>
      </c>
      <c r="C115" s="20">
        <v>60200</v>
      </c>
      <c r="AP115" s="4"/>
      <c r="AQ115" s="7"/>
      <c r="AR115" s="7"/>
      <c r="AS115" s="4"/>
      <c r="AT115" s="4"/>
      <c r="AU115" s="4"/>
      <c r="AV115" s="7"/>
      <c r="AW115" s="4"/>
      <c r="AX115" s="4"/>
      <c r="AY115" s="4"/>
    </row>
    <row r="116" spans="1:51" x14ac:dyDescent="0.2">
      <c r="A116" t="s">
        <v>31</v>
      </c>
      <c r="B116" s="1" t="s">
        <v>5</v>
      </c>
      <c r="C116" s="20">
        <v>12200</v>
      </c>
      <c r="AP116" s="4"/>
      <c r="AQ116" s="7"/>
      <c r="AR116" s="7"/>
      <c r="AS116" s="4"/>
      <c r="AT116" s="4"/>
      <c r="AU116" s="4"/>
      <c r="AV116" s="7"/>
      <c r="AW116" s="4"/>
      <c r="AX116" s="4"/>
      <c r="AY116" s="4"/>
    </row>
    <row r="117" spans="1:51" x14ac:dyDescent="0.2">
      <c r="A117" t="s">
        <v>31</v>
      </c>
      <c r="B117" s="1" t="s">
        <v>6</v>
      </c>
      <c r="C117" s="20">
        <v>18100</v>
      </c>
      <c r="AP117" s="4"/>
      <c r="AQ117" s="7"/>
      <c r="AR117" s="7"/>
      <c r="AS117" s="4"/>
      <c r="AT117" s="4"/>
      <c r="AU117" s="4"/>
      <c r="AV117" s="7"/>
      <c r="AW117" s="4"/>
      <c r="AX117" s="4"/>
      <c r="AY117" s="4"/>
    </row>
    <row r="118" spans="1:51" x14ac:dyDescent="0.2">
      <c r="A118" t="s">
        <v>31</v>
      </c>
      <c r="B118" s="1" t="s">
        <v>7</v>
      </c>
      <c r="C118" s="20">
        <v>7450</v>
      </c>
      <c r="AP118" s="4"/>
      <c r="AQ118" s="7"/>
      <c r="AR118" s="7"/>
      <c r="AS118" s="4"/>
      <c r="AT118" s="4"/>
      <c r="AU118" s="4"/>
      <c r="AV118" s="7"/>
      <c r="AW118" s="4"/>
      <c r="AX118" s="4"/>
      <c r="AY118" s="4"/>
    </row>
    <row r="119" spans="1:51" x14ac:dyDescent="0.2">
      <c r="A119" t="s">
        <v>31</v>
      </c>
      <c r="B119" s="1" t="s">
        <v>8</v>
      </c>
      <c r="C119" s="20">
        <v>1630</v>
      </c>
      <c r="AP119" s="4"/>
      <c r="AQ119" s="7"/>
      <c r="AR119" s="7"/>
      <c r="AS119" s="4"/>
      <c r="AT119" s="4"/>
      <c r="AU119" s="4"/>
      <c r="AV119" s="7"/>
      <c r="AW119" s="4"/>
      <c r="AX119" s="4"/>
      <c r="AY119" s="4"/>
    </row>
    <row r="120" spans="1:51" x14ac:dyDescent="0.2">
      <c r="A120" t="s">
        <v>31</v>
      </c>
      <c r="B120" s="1" t="s">
        <v>9</v>
      </c>
      <c r="C120" s="20">
        <v>4540</v>
      </c>
      <c r="AP120" s="4"/>
      <c r="AQ120" s="7"/>
      <c r="AR120" s="7"/>
      <c r="AS120" s="4"/>
      <c r="AT120" s="4"/>
      <c r="AU120" s="4"/>
      <c r="AV120" s="7"/>
      <c r="AW120" s="4"/>
      <c r="AX120" s="4"/>
      <c r="AY120" s="4"/>
    </row>
    <row r="121" spans="1:51" x14ac:dyDescent="0.2">
      <c r="A121" t="s">
        <v>31</v>
      </c>
      <c r="B121" s="1" t="s">
        <v>10</v>
      </c>
      <c r="C121" s="20">
        <v>2460</v>
      </c>
      <c r="AP121" s="4"/>
      <c r="AQ121" s="7"/>
      <c r="AR121" s="7"/>
      <c r="AS121" s="4"/>
      <c r="AT121" s="4"/>
      <c r="AU121" s="4"/>
      <c r="AV121" s="7"/>
      <c r="AW121" s="4"/>
      <c r="AX121" s="4"/>
      <c r="AY121" s="4"/>
    </row>
    <row r="122" spans="1:51" x14ac:dyDescent="0.2">
      <c r="A122" t="s">
        <v>31</v>
      </c>
      <c r="B122" s="1" t="s">
        <v>11</v>
      </c>
      <c r="C122" s="20">
        <v>637</v>
      </c>
      <c r="AP122" s="4"/>
      <c r="AQ122" s="7"/>
      <c r="AR122" s="7"/>
      <c r="AS122" s="4"/>
      <c r="AT122" s="4"/>
      <c r="AU122" s="4"/>
      <c r="AV122" s="7"/>
      <c r="AW122" s="4"/>
      <c r="AX122" s="4"/>
      <c r="AY122" s="4"/>
    </row>
    <row r="123" spans="1:51" x14ac:dyDescent="0.2">
      <c r="A123" t="s">
        <v>31</v>
      </c>
      <c r="B123" s="1" t="s">
        <v>12</v>
      </c>
      <c r="C123" s="20">
        <v>0</v>
      </c>
      <c r="AP123" s="4"/>
      <c r="AQ123" s="7"/>
      <c r="AR123" s="7"/>
      <c r="AS123" s="4"/>
      <c r="AT123" s="4"/>
      <c r="AU123" s="4"/>
      <c r="AV123" s="7"/>
      <c r="AW123" s="4"/>
      <c r="AX123" s="4"/>
      <c r="AY123" s="4"/>
    </row>
    <row r="124" spans="1:51" x14ac:dyDescent="0.2">
      <c r="A124" t="s">
        <v>32</v>
      </c>
      <c r="B124" s="1" t="s">
        <v>3</v>
      </c>
      <c r="C124" s="20">
        <v>113000</v>
      </c>
      <c r="D124" s="4">
        <f>C124/$C124*100</f>
        <v>100</v>
      </c>
      <c r="E124" s="4">
        <f>C125/$C124*100</f>
        <v>55.221238938053098</v>
      </c>
      <c r="F124" s="4">
        <f>C126/$C124*100</f>
        <v>11.150442477876107</v>
      </c>
      <c r="G124" s="4">
        <f>C127/$C124*100</f>
        <v>16.63716814159292</v>
      </c>
      <c r="H124" s="4">
        <f>C128/$C124*100</f>
        <v>6.6283185840707972</v>
      </c>
      <c r="I124" s="4">
        <f>C129/$C124*100</f>
        <v>1.5221238938053097</v>
      </c>
      <c r="J124" s="4">
        <f>C130/$C124*100</f>
        <v>4.1858407079646023</v>
      </c>
      <c r="K124" s="4">
        <f>C131/$C124*100</f>
        <v>1.8849557522123892</v>
      </c>
      <c r="L124" s="4">
        <f>C132/$C124*100</f>
        <v>0.85663716814159285</v>
      </c>
      <c r="M124" s="4">
        <f>C133/$C124*100</f>
        <v>0</v>
      </c>
      <c r="O124" s="1">
        <f t="array" ref="O124:X124">MMULT(D124:M124,Q10_matrix)</f>
        <v>1</v>
      </c>
      <c r="P124" s="1">
        <v>1.5419442453156629E-2</v>
      </c>
      <c r="Q124" s="1">
        <v>-3.5053396560928984E-3</v>
      </c>
      <c r="R124" s="1">
        <v>2.6774288900600574E-2</v>
      </c>
      <c r="S124" s="1">
        <v>-1.2950689254048797E-2</v>
      </c>
      <c r="T124" s="1">
        <v>1.681727072587412E-2</v>
      </c>
      <c r="U124" s="1">
        <v>3.0659376146309283E-2</v>
      </c>
      <c r="V124" s="1">
        <v>7.2595873172849254E-4</v>
      </c>
      <c r="W124" s="1">
        <v>3.315667095827716E-3</v>
      </c>
      <c r="X124" s="1">
        <v>-7.1792343669410414E-3</v>
      </c>
      <c r="Y124" s="24" t="s">
        <v>32</v>
      </c>
      <c r="Z124" s="17">
        <f t="shared" ref="Z124:AI124" si="24">O124/SUM($O124:$X124)*100</f>
        <v>93.451241569313197</v>
      </c>
      <c r="AA124" s="23">
        <f t="shared" si="24"/>
        <v>1.4409660415540635</v>
      </c>
      <c r="AB124" s="17">
        <f t="shared" si="24"/>
        <v>-0.32757834298403071</v>
      </c>
      <c r="AC124" s="23">
        <f t="shared" si="24"/>
        <v>2.5020905398966051</v>
      </c>
      <c r="AD124" s="17">
        <f t="shared" si="24"/>
        <v>-1.2102579899692225</v>
      </c>
      <c r="AE124" s="23">
        <f t="shared" si="24"/>
        <v>1.5715948291402013</v>
      </c>
      <c r="AF124" s="23">
        <f t="shared" si="24"/>
        <v>2.8651567666131874</v>
      </c>
      <c r="AG124" s="17">
        <f t="shared" si="24"/>
        <v>6.7841744808111587E-2</v>
      </c>
      <c r="AH124" s="17">
        <f t="shared" si="24"/>
        <v>0.309853206735619</v>
      </c>
      <c r="AI124" s="17">
        <f t="shared" si="24"/>
        <v>-0.67090836510772256</v>
      </c>
      <c r="AJ124" s="54">
        <f>AA124/'water enrichment'!X94</f>
        <v>0.21087718474767905</v>
      </c>
      <c r="AK124" s="54">
        <f>AC124/6.83</f>
        <v>0.36633829281063029</v>
      </c>
      <c r="AL124" s="54">
        <f>AE124/6.83</f>
        <v>0.23010173193853606</v>
      </c>
      <c r="AM124" s="54">
        <f>AF124/6.83</f>
        <v>0.41949586626840224</v>
      </c>
      <c r="AN124" s="17"/>
      <c r="AP124" s="4"/>
      <c r="AQ124" s="7"/>
      <c r="AR124" s="7"/>
      <c r="AS124" s="4"/>
      <c r="AT124" s="4"/>
      <c r="AU124" s="4"/>
      <c r="AV124" s="7"/>
      <c r="AW124" s="4"/>
      <c r="AX124" s="4"/>
      <c r="AY124" s="4"/>
    </row>
    <row r="125" spans="1:51" x14ac:dyDescent="0.2">
      <c r="A125" t="s">
        <v>32</v>
      </c>
      <c r="B125" s="1" t="s">
        <v>4</v>
      </c>
      <c r="C125" s="20">
        <v>62400</v>
      </c>
      <c r="AP125" s="4"/>
      <c r="AQ125" s="7"/>
      <c r="AR125" s="7"/>
      <c r="AS125" s="4"/>
      <c r="AT125" s="4"/>
      <c r="AU125" s="4"/>
      <c r="AV125" s="7"/>
      <c r="AW125" s="4"/>
      <c r="AX125" s="4"/>
      <c r="AY125" s="4"/>
    </row>
    <row r="126" spans="1:51" x14ac:dyDescent="0.2">
      <c r="A126" t="s">
        <v>32</v>
      </c>
      <c r="B126" s="1" t="s">
        <v>5</v>
      </c>
      <c r="C126" s="20">
        <v>12600</v>
      </c>
      <c r="AP126" s="4"/>
      <c r="AQ126" s="7"/>
      <c r="AR126" s="7"/>
      <c r="AS126" s="4"/>
      <c r="AT126" s="4"/>
      <c r="AU126" s="4"/>
      <c r="AV126" s="7"/>
      <c r="AW126" s="4"/>
      <c r="AX126" s="4"/>
      <c r="AY126" s="4"/>
    </row>
    <row r="127" spans="1:51" x14ac:dyDescent="0.2">
      <c r="A127" t="s">
        <v>32</v>
      </c>
      <c r="B127" s="1" t="s">
        <v>6</v>
      </c>
      <c r="C127" s="20">
        <v>18800</v>
      </c>
      <c r="AP127" s="4"/>
      <c r="AQ127" s="7"/>
      <c r="AR127" s="7"/>
      <c r="AS127" s="4"/>
      <c r="AT127" s="4"/>
      <c r="AU127" s="4"/>
      <c r="AV127" s="7"/>
      <c r="AW127" s="4"/>
      <c r="AX127" s="4"/>
      <c r="AY127" s="4"/>
    </row>
    <row r="128" spans="1:51" x14ac:dyDescent="0.2">
      <c r="A128" t="s">
        <v>32</v>
      </c>
      <c r="B128" s="1" t="s">
        <v>7</v>
      </c>
      <c r="C128" s="20">
        <v>7490</v>
      </c>
      <c r="AP128" s="4"/>
      <c r="AQ128" s="7"/>
      <c r="AR128" s="7"/>
      <c r="AS128" s="4"/>
      <c r="AT128" s="4"/>
      <c r="AU128" s="4"/>
      <c r="AV128" s="7"/>
      <c r="AW128" s="4"/>
      <c r="AX128" s="4"/>
      <c r="AY128" s="4"/>
    </row>
    <row r="129" spans="1:51" x14ac:dyDescent="0.2">
      <c r="A129" t="s">
        <v>32</v>
      </c>
      <c r="B129" s="1" t="s">
        <v>8</v>
      </c>
      <c r="C129" s="20">
        <v>1720</v>
      </c>
      <c r="AP129" s="4"/>
      <c r="AQ129" s="7"/>
      <c r="AR129" s="7"/>
      <c r="AS129" s="4"/>
      <c r="AT129" s="4"/>
      <c r="AU129" s="4"/>
      <c r="AV129" s="7"/>
      <c r="AW129" s="4"/>
      <c r="AX129" s="4"/>
      <c r="AY129" s="4"/>
    </row>
    <row r="130" spans="1:51" x14ac:dyDescent="0.2">
      <c r="A130" t="s">
        <v>32</v>
      </c>
      <c r="B130" s="1" t="s">
        <v>9</v>
      </c>
      <c r="C130" s="20">
        <v>4730</v>
      </c>
      <c r="AP130" s="4"/>
      <c r="AQ130" s="7"/>
      <c r="AR130" s="7"/>
      <c r="AS130" s="4"/>
      <c r="AT130" s="4"/>
      <c r="AU130" s="4"/>
      <c r="AV130" s="7"/>
      <c r="AW130" s="4"/>
      <c r="AX130" s="4"/>
      <c r="AY130" s="4"/>
    </row>
    <row r="131" spans="1:51" x14ac:dyDescent="0.2">
      <c r="A131" t="s">
        <v>32</v>
      </c>
      <c r="B131" s="1" t="s">
        <v>10</v>
      </c>
      <c r="C131" s="20">
        <v>2130</v>
      </c>
      <c r="AP131" s="4"/>
      <c r="AQ131" s="7"/>
      <c r="AR131" s="7"/>
      <c r="AS131" s="4"/>
      <c r="AT131" s="4"/>
      <c r="AU131" s="4"/>
      <c r="AV131" s="7"/>
      <c r="AW131" s="4"/>
      <c r="AX131" s="4"/>
      <c r="AY131" s="4"/>
    </row>
    <row r="132" spans="1:51" x14ac:dyDescent="0.2">
      <c r="A132" t="s">
        <v>32</v>
      </c>
      <c r="B132" s="1" t="s">
        <v>11</v>
      </c>
      <c r="C132" s="20">
        <v>968</v>
      </c>
      <c r="AP132" s="4"/>
      <c r="AQ132" s="7"/>
      <c r="AR132" s="7"/>
      <c r="AS132" s="4"/>
      <c r="AT132" s="4"/>
      <c r="AU132" s="4"/>
      <c r="AV132" s="7"/>
      <c r="AW132" s="4"/>
      <c r="AX132" s="4"/>
      <c r="AY132" s="4"/>
    </row>
    <row r="133" spans="1:51" x14ac:dyDescent="0.2">
      <c r="A133" t="s">
        <v>32</v>
      </c>
      <c r="B133" s="1" t="s">
        <v>12</v>
      </c>
      <c r="C133" s="20">
        <v>0</v>
      </c>
      <c r="AP133" s="4"/>
      <c r="AQ133" s="7"/>
      <c r="AR133" s="7"/>
      <c r="AS133" s="4"/>
      <c r="AT133" s="4"/>
      <c r="AU133" s="4"/>
      <c r="AV133" s="7"/>
      <c r="AW133" s="4"/>
      <c r="AX133" s="4"/>
      <c r="AY133" s="4"/>
    </row>
    <row r="134" spans="1:51" x14ac:dyDescent="0.2">
      <c r="A134" t="s">
        <v>33</v>
      </c>
      <c r="B134" s="1" t="s">
        <v>3</v>
      </c>
      <c r="C134" s="20">
        <v>82000</v>
      </c>
      <c r="D134" s="4">
        <f>C134/$C134*100</f>
        <v>100</v>
      </c>
      <c r="E134" s="4">
        <f>C135/$C134*100</f>
        <v>54.878048780487809</v>
      </c>
      <c r="F134" s="4">
        <f>C136/$C134*100</f>
        <v>11.146341463414634</v>
      </c>
      <c r="G134" s="4">
        <f>C137/$C134*100</f>
        <v>15.121951219512194</v>
      </c>
      <c r="H134" s="4">
        <f>C138/$C134*100</f>
        <v>7.0365853658536581</v>
      </c>
      <c r="I134" s="4">
        <f>C139/$C134*100</f>
        <v>1.524390243902439</v>
      </c>
      <c r="J134" s="4">
        <f>C140/$C134*100</f>
        <v>3.7560975609756095</v>
      </c>
      <c r="K134" s="4">
        <f>C141/$C134*100</f>
        <v>2.1097560975609757</v>
      </c>
      <c r="L134" s="4">
        <f>C142/$C134*100</f>
        <v>0.69878048780487811</v>
      </c>
      <c r="M134" s="4">
        <f>C143/$C134*100</f>
        <v>0</v>
      </c>
      <c r="O134" s="1">
        <f t="array" ref="O134:X134">MMULT(D134:M134,Q10_matrix)</f>
        <v>1</v>
      </c>
      <c r="P134" s="1">
        <v>1.1987540877503755E-2</v>
      </c>
      <c r="Q134" s="1">
        <v>-1.7041292403481983E-3</v>
      </c>
      <c r="R134" s="1">
        <v>1.10215388105524E-2</v>
      </c>
      <c r="S134" s="1">
        <v>-1.2441033651756916E-4</v>
      </c>
      <c r="T134" s="1">
        <v>1.1600825835398324E-2</v>
      </c>
      <c r="U134" s="1">
        <v>2.9889168325978398E-2</v>
      </c>
      <c r="V134" s="1">
        <v>3.1406758061167522E-3</v>
      </c>
      <c r="W134" s="1">
        <v>4.7521112328869144E-4</v>
      </c>
      <c r="X134" s="1">
        <v>-5.5013279303529356E-3</v>
      </c>
      <c r="Y134" s="24" t="s">
        <v>33</v>
      </c>
      <c r="Z134" s="17">
        <f t="shared" ref="Z134:AI134" si="25">O134/SUM($O134:$X134)*100</f>
        <v>94.269801333260716</v>
      </c>
      <c r="AA134" s="23">
        <f t="shared" si="25"/>
        <v>1.1300630969966208</v>
      </c>
      <c r="AB134" s="17">
        <f t="shared" si="25"/>
        <v>-0.16064792493382515</v>
      </c>
      <c r="AC134" s="23">
        <f t="shared" si="25"/>
        <v>1.0389982740575974</v>
      </c>
      <c r="AD134" s="17">
        <f t="shared" si="25"/>
        <v>-1.1728137707315357E-2</v>
      </c>
      <c r="AE134" s="23">
        <f t="shared" si="25"/>
        <v>1.0936075468047584</v>
      </c>
      <c r="AF134" s="23">
        <f t="shared" si="25"/>
        <v>2.8176459601063724</v>
      </c>
      <c r="AG134" s="17">
        <f t="shared" si="25"/>
        <v>0.29607088429480466</v>
      </c>
      <c r="AH134" s="17">
        <f t="shared" si="25"/>
        <v>4.479805818378061E-2</v>
      </c>
      <c r="AI134" s="17">
        <f t="shared" si="25"/>
        <v>-0.51860909106348951</v>
      </c>
      <c r="AJ134" s="54">
        <f>AA134/'water enrichment'!X90</f>
        <v>0.18862561725107105</v>
      </c>
      <c r="AK134" s="54">
        <f>AC134/'water enrichment'!X90</f>
        <v>0.17342544083403319</v>
      </c>
      <c r="AL134" s="54">
        <f>AE134/'water enrichment'!X90</f>
        <v>0.1825406024625667</v>
      </c>
      <c r="AM134" s="54">
        <f>AF134/'water enrichment'!X90</f>
        <v>0.47031020642349181</v>
      </c>
      <c r="AN134" s="17"/>
      <c r="AP134" s="4"/>
      <c r="AQ134" s="7"/>
      <c r="AR134" s="7"/>
      <c r="AS134" s="4"/>
      <c r="AT134" s="4"/>
      <c r="AU134" s="4"/>
      <c r="AV134" s="7"/>
      <c r="AW134" s="4"/>
      <c r="AX134" s="4"/>
      <c r="AY134" s="4"/>
    </row>
    <row r="135" spans="1:51" x14ac:dyDescent="0.2">
      <c r="A135" t="s">
        <v>33</v>
      </c>
      <c r="B135" s="1" t="s">
        <v>4</v>
      </c>
      <c r="C135" s="20">
        <v>45000</v>
      </c>
      <c r="AP135" s="4"/>
      <c r="AQ135" s="7"/>
      <c r="AR135" s="7"/>
      <c r="AS135" s="4"/>
      <c r="AT135" s="4"/>
      <c r="AU135" s="4"/>
      <c r="AV135" s="7"/>
      <c r="AW135" s="4"/>
      <c r="AX135" s="4"/>
      <c r="AY135" s="4"/>
    </row>
    <row r="136" spans="1:51" x14ac:dyDescent="0.2">
      <c r="A136" t="s">
        <v>33</v>
      </c>
      <c r="B136" s="1" t="s">
        <v>5</v>
      </c>
      <c r="C136" s="20">
        <v>9140</v>
      </c>
      <c r="AP136" s="4"/>
      <c r="AQ136" s="7"/>
      <c r="AR136" s="7"/>
      <c r="AS136" s="4"/>
      <c r="AT136" s="4"/>
      <c r="AU136" s="4"/>
      <c r="AV136" s="7"/>
      <c r="AW136" s="4"/>
      <c r="AX136" s="4"/>
      <c r="AY136" s="4"/>
    </row>
    <row r="137" spans="1:51" x14ac:dyDescent="0.2">
      <c r="A137" t="s">
        <v>33</v>
      </c>
      <c r="B137" s="1" t="s">
        <v>6</v>
      </c>
      <c r="C137" s="20">
        <v>12400</v>
      </c>
      <c r="AP137" s="4"/>
      <c r="AQ137" s="7"/>
      <c r="AR137" s="7"/>
      <c r="AS137" s="4"/>
      <c r="AT137" s="4"/>
      <c r="AU137" s="4"/>
      <c r="AV137" s="7"/>
      <c r="AW137" s="4"/>
      <c r="AX137" s="4"/>
      <c r="AY137" s="4"/>
    </row>
    <row r="138" spans="1:51" x14ac:dyDescent="0.2">
      <c r="A138" t="s">
        <v>33</v>
      </c>
      <c r="B138" s="1" t="s">
        <v>7</v>
      </c>
      <c r="C138" s="20">
        <v>5770</v>
      </c>
      <c r="AP138" s="4"/>
      <c r="AQ138" s="7"/>
      <c r="AR138" s="7"/>
      <c r="AS138" s="4"/>
      <c r="AT138" s="4"/>
      <c r="AU138" s="4"/>
      <c r="AV138" s="7"/>
      <c r="AW138" s="4"/>
      <c r="AX138" s="4"/>
      <c r="AY138" s="4"/>
    </row>
    <row r="139" spans="1:51" x14ac:dyDescent="0.2">
      <c r="A139" t="s">
        <v>33</v>
      </c>
      <c r="B139" s="1" t="s">
        <v>8</v>
      </c>
      <c r="C139" s="20">
        <v>1250</v>
      </c>
      <c r="AP139" s="4"/>
      <c r="AQ139" s="7"/>
      <c r="AR139" s="7"/>
      <c r="AS139" s="4"/>
      <c r="AT139" s="4"/>
      <c r="AU139" s="4"/>
      <c r="AV139" s="7"/>
      <c r="AW139" s="4"/>
      <c r="AX139" s="4"/>
      <c r="AY139" s="4"/>
    </row>
    <row r="140" spans="1:51" x14ac:dyDescent="0.2">
      <c r="A140" t="s">
        <v>33</v>
      </c>
      <c r="B140" s="1" t="s">
        <v>9</v>
      </c>
      <c r="C140" s="20">
        <v>3080</v>
      </c>
      <c r="AP140" s="4"/>
      <c r="AQ140" s="7"/>
      <c r="AR140" s="7"/>
      <c r="AS140" s="4"/>
      <c r="AT140" s="4"/>
      <c r="AU140" s="4"/>
      <c r="AV140" s="7"/>
      <c r="AW140" s="4"/>
      <c r="AX140" s="4"/>
      <c r="AY140" s="4"/>
    </row>
    <row r="141" spans="1:51" x14ac:dyDescent="0.2">
      <c r="A141" t="s">
        <v>33</v>
      </c>
      <c r="B141" s="1" t="s">
        <v>10</v>
      </c>
      <c r="C141" s="20">
        <v>1730</v>
      </c>
      <c r="AP141" s="4"/>
      <c r="AQ141" s="7"/>
      <c r="AR141" s="7"/>
      <c r="AS141" s="4"/>
      <c r="AT141" s="4"/>
      <c r="AU141" s="4"/>
      <c r="AV141" s="7"/>
      <c r="AW141" s="4"/>
      <c r="AX141" s="4"/>
      <c r="AY141" s="4"/>
    </row>
    <row r="142" spans="1:51" x14ac:dyDescent="0.2">
      <c r="A142" t="s">
        <v>33</v>
      </c>
      <c r="B142" s="1" t="s">
        <v>11</v>
      </c>
      <c r="C142" s="20">
        <v>573</v>
      </c>
      <c r="AP142" s="4"/>
      <c r="AQ142" s="7"/>
      <c r="AR142" s="7"/>
      <c r="AS142" s="4"/>
      <c r="AT142" s="4"/>
      <c r="AU142" s="4"/>
      <c r="AV142" s="7"/>
      <c r="AW142" s="4"/>
      <c r="AX142" s="4"/>
      <c r="AY142" s="4"/>
    </row>
    <row r="143" spans="1:51" x14ac:dyDescent="0.2">
      <c r="A143" t="s">
        <v>33</v>
      </c>
      <c r="B143" s="1" t="s">
        <v>12</v>
      </c>
      <c r="C143" s="20">
        <v>0</v>
      </c>
      <c r="AP143" s="4"/>
      <c r="AQ143" s="7"/>
      <c r="AR143" s="7"/>
      <c r="AS143" s="4"/>
      <c r="AT143" s="4"/>
      <c r="AU143" s="4"/>
      <c r="AV143" s="7"/>
      <c r="AW143" s="4"/>
      <c r="AX143" s="4"/>
      <c r="AY143" s="4"/>
    </row>
    <row r="144" spans="1:51" x14ac:dyDescent="0.2">
      <c r="AP144" s="4"/>
      <c r="AQ144" s="7"/>
      <c r="AR144" s="7"/>
      <c r="AS144" s="4"/>
      <c r="AT144" s="4"/>
      <c r="AU144" s="4"/>
      <c r="AV144" s="7"/>
      <c r="AW144" s="4"/>
      <c r="AX144" s="4"/>
      <c r="AY144" s="4"/>
    </row>
    <row r="145" spans="1:53" x14ac:dyDescent="0.2">
      <c r="AP145" s="4"/>
      <c r="AQ145" s="7"/>
      <c r="AR145" s="7"/>
      <c r="AS145" s="4"/>
      <c r="AT145" s="4"/>
      <c r="AU145" s="4"/>
      <c r="AV145" s="7"/>
      <c r="AW145" s="4"/>
      <c r="AX145" s="4"/>
      <c r="AY145" s="4"/>
    </row>
    <row r="146" spans="1:53" x14ac:dyDescent="0.2">
      <c r="AP146" s="4"/>
      <c r="AQ146" s="7"/>
      <c r="AR146" s="7"/>
      <c r="AS146" s="4"/>
      <c r="AT146" s="4"/>
      <c r="AU146" s="4"/>
      <c r="AV146" s="7"/>
      <c r="AW146" s="4"/>
      <c r="AX146" s="4"/>
      <c r="AY146" s="4"/>
    </row>
    <row r="147" spans="1:53" x14ac:dyDescent="0.2">
      <c r="AP147" s="4"/>
      <c r="AQ147" s="7"/>
      <c r="AR147" s="7"/>
      <c r="AS147" s="4"/>
      <c r="AT147" s="4"/>
      <c r="AU147" s="4"/>
      <c r="AV147" s="7"/>
      <c r="AW147" s="4"/>
      <c r="AX147" s="4"/>
      <c r="AY147" s="4"/>
    </row>
    <row r="148" spans="1:53" x14ac:dyDescent="0.2">
      <c r="A148" s="1" t="s">
        <v>18</v>
      </c>
      <c r="B148" s="1">
        <v>100</v>
      </c>
      <c r="C148" s="4">
        <f t="shared" ref="C148:K148" si="26">AVERAGE(E4,E14)</f>
        <v>53.679294692737429</v>
      </c>
      <c r="D148" s="4">
        <f t="shared" si="26"/>
        <v>10.673271648044693</v>
      </c>
      <c r="E148" s="4">
        <f t="shared" si="26"/>
        <v>13.983327513966479</v>
      </c>
      <c r="F148" s="4">
        <f t="shared" si="26"/>
        <v>6.307960893854748</v>
      </c>
      <c r="G148" s="4">
        <f t="shared" si="26"/>
        <v>0.20156250000000001</v>
      </c>
      <c r="H148" s="4">
        <f t="shared" si="26"/>
        <v>0</v>
      </c>
      <c r="I148" s="4">
        <f t="shared" si="26"/>
        <v>0</v>
      </c>
      <c r="J148" s="4">
        <f t="shared" si="26"/>
        <v>0</v>
      </c>
      <c r="K148" s="4">
        <f t="shared" si="26"/>
        <v>0</v>
      </c>
      <c r="L148" s="4"/>
      <c r="M148" s="4"/>
      <c r="N148" s="4"/>
      <c r="O148" s="4"/>
      <c r="P148" s="4"/>
      <c r="Q148" s="4"/>
      <c r="R148" s="4"/>
      <c r="S148" s="4"/>
      <c r="AG148" s="18"/>
      <c r="AP148" s="13"/>
      <c r="AQ148" s="7"/>
      <c r="AR148" s="13"/>
      <c r="AS148" s="4"/>
      <c r="AT148" s="13"/>
      <c r="AU148" s="13"/>
      <c r="AV148" s="7"/>
      <c r="AW148" s="4"/>
      <c r="AX148" s="4"/>
      <c r="AY148" s="13"/>
      <c r="AZ148" s="4"/>
      <c r="BA148" s="18"/>
    </row>
    <row r="149" spans="1:53" x14ac:dyDescent="0.2">
      <c r="B149" s="1">
        <v>0</v>
      </c>
      <c r="C149" s="4">
        <f>B148</f>
        <v>100</v>
      </c>
      <c r="D149" s="4">
        <f t="shared" ref="D149:K149" si="27">C148</f>
        <v>53.679294692737429</v>
      </c>
      <c r="E149" s="4">
        <f t="shared" si="27"/>
        <v>10.673271648044693</v>
      </c>
      <c r="F149" s="4">
        <f t="shared" si="27"/>
        <v>13.983327513966479</v>
      </c>
      <c r="G149" s="4">
        <f t="shared" si="27"/>
        <v>6.307960893854748</v>
      </c>
      <c r="H149" s="4">
        <f t="shared" si="27"/>
        <v>0.20156250000000001</v>
      </c>
      <c r="I149" s="4">
        <f t="shared" si="27"/>
        <v>0</v>
      </c>
      <c r="J149" s="4">
        <f t="shared" si="27"/>
        <v>0</v>
      </c>
      <c r="K149" s="4">
        <f t="shared" si="27"/>
        <v>0</v>
      </c>
      <c r="L149" s="4"/>
      <c r="M149" s="4"/>
      <c r="N149" s="4"/>
      <c r="O149" s="4"/>
      <c r="P149" s="4"/>
      <c r="Q149" s="4"/>
      <c r="R149" s="4"/>
      <c r="S149" s="4"/>
      <c r="AH149" s="18"/>
      <c r="AI149" s="18"/>
      <c r="AJ149" s="54"/>
      <c r="AK149" s="54"/>
      <c r="AL149" s="54"/>
      <c r="AM149" s="54"/>
      <c r="AN149" s="18"/>
      <c r="AO149" s="4"/>
      <c r="AP149" s="13"/>
      <c r="AQ149" s="7"/>
      <c r="AR149" s="13"/>
      <c r="AS149" s="4"/>
      <c r="AT149" s="13"/>
      <c r="AU149" s="13"/>
      <c r="AV149" s="7"/>
      <c r="AW149" s="4"/>
      <c r="AX149" s="4"/>
      <c r="AY149" s="13"/>
      <c r="AZ149" s="4"/>
      <c r="BA149" s="18"/>
    </row>
    <row r="150" spans="1:53" x14ac:dyDescent="0.2">
      <c r="B150" s="1">
        <v>0</v>
      </c>
      <c r="C150" s="1">
        <v>0</v>
      </c>
      <c r="D150" s="4">
        <f>B148</f>
        <v>100</v>
      </c>
      <c r="E150" s="4">
        <f t="shared" ref="E150:K150" si="28">C148</f>
        <v>53.679294692737429</v>
      </c>
      <c r="F150" s="4">
        <f t="shared" si="28"/>
        <v>10.673271648044693</v>
      </c>
      <c r="G150" s="4">
        <f t="shared" si="28"/>
        <v>13.983327513966479</v>
      </c>
      <c r="H150" s="4">
        <f t="shared" si="28"/>
        <v>6.307960893854748</v>
      </c>
      <c r="I150" s="4">
        <f t="shared" si="28"/>
        <v>0.20156250000000001</v>
      </c>
      <c r="J150" s="4">
        <f t="shared" si="28"/>
        <v>0</v>
      </c>
      <c r="K150" s="4">
        <f t="shared" si="28"/>
        <v>0</v>
      </c>
      <c r="L150" s="4"/>
      <c r="M150" s="4"/>
      <c r="N150" s="4"/>
      <c r="O150" s="4"/>
      <c r="P150" s="4"/>
      <c r="Q150" s="4"/>
      <c r="R150" s="4"/>
      <c r="S150" s="4"/>
      <c r="AH150" s="18"/>
      <c r="AI150" s="18"/>
      <c r="AJ150" s="54"/>
      <c r="AK150" s="54"/>
      <c r="AL150" s="54"/>
      <c r="AM150" s="54"/>
      <c r="AN150" s="18"/>
      <c r="AO150" s="4"/>
      <c r="AP150" s="13"/>
      <c r="AQ150" s="7"/>
      <c r="AR150" s="13"/>
      <c r="AS150" s="4"/>
      <c r="AT150" s="13"/>
      <c r="AU150" s="13"/>
      <c r="AV150" s="7"/>
      <c r="AW150" s="4"/>
      <c r="AX150" s="4"/>
      <c r="AY150" s="13"/>
      <c r="AZ150" s="4"/>
      <c r="BA150" s="18"/>
    </row>
    <row r="151" spans="1:53" x14ac:dyDescent="0.2">
      <c r="B151" s="1">
        <v>0</v>
      </c>
      <c r="C151" s="1">
        <v>0</v>
      </c>
      <c r="D151" s="1">
        <v>0</v>
      </c>
      <c r="E151" s="4">
        <f>B148</f>
        <v>100</v>
      </c>
      <c r="F151" s="4">
        <f t="shared" ref="F151:K151" si="29">C148</f>
        <v>53.679294692737429</v>
      </c>
      <c r="G151" s="4">
        <f t="shared" si="29"/>
        <v>10.673271648044693</v>
      </c>
      <c r="H151" s="4">
        <f t="shared" si="29"/>
        <v>13.983327513966479</v>
      </c>
      <c r="I151" s="4">
        <f t="shared" si="29"/>
        <v>6.307960893854748</v>
      </c>
      <c r="J151" s="4">
        <f t="shared" si="29"/>
        <v>0.20156250000000001</v>
      </c>
      <c r="K151" s="4">
        <f t="shared" si="29"/>
        <v>0</v>
      </c>
      <c r="L151" s="4"/>
      <c r="M151" s="4"/>
      <c r="N151" s="4"/>
      <c r="O151" s="4"/>
      <c r="P151" s="4"/>
      <c r="Q151" s="4"/>
      <c r="R151" s="4"/>
      <c r="S151" s="4"/>
      <c r="AP151" s="13"/>
      <c r="AQ151" s="7"/>
      <c r="AR151" s="13"/>
      <c r="AS151" s="4"/>
      <c r="AT151" s="13"/>
      <c r="AU151" s="13"/>
      <c r="AV151" s="7"/>
      <c r="AW151" s="4"/>
      <c r="AX151" s="4"/>
      <c r="AY151" s="13"/>
      <c r="BA151" s="15"/>
    </row>
    <row r="152" spans="1:53" x14ac:dyDescent="0.2">
      <c r="B152" s="1">
        <v>0</v>
      </c>
      <c r="C152" s="1">
        <v>0</v>
      </c>
      <c r="D152" s="1">
        <v>0</v>
      </c>
      <c r="E152" s="1">
        <v>0</v>
      </c>
      <c r="F152" s="4">
        <f t="shared" ref="F152:K152" si="30">B148</f>
        <v>100</v>
      </c>
      <c r="G152" s="4">
        <f t="shared" si="30"/>
        <v>53.679294692737429</v>
      </c>
      <c r="H152" s="4">
        <f t="shared" si="30"/>
        <v>10.673271648044693</v>
      </c>
      <c r="I152" s="4">
        <f t="shared" si="30"/>
        <v>13.983327513966479</v>
      </c>
      <c r="J152" s="4">
        <f t="shared" si="30"/>
        <v>6.307960893854748</v>
      </c>
      <c r="K152" s="4">
        <f t="shared" si="30"/>
        <v>0.20156250000000001</v>
      </c>
      <c r="L152" s="4"/>
      <c r="M152" s="4"/>
      <c r="N152" s="4"/>
      <c r="O152" s="4"/>
      <c r="P152" s="4"/>
      <c r="Q152" s="4"/>
      <c r="R152" s="4"/>
      <c r="S152" s="4"/>
      <c r="AP152" s="13"/>
      <c r="AQ152" s="7"/>
      <c r="AR152" s="13"/>
      <c r="AS152" s="4"/>
      <c r="AT152" s="13"/>
      <c r="AU152" s="13"/>
      <c r="AV152" s="7"/>
      <c r="AW152" s="4"/>
      <c r="AX152" s="4"/>
      <c r="AY152" s="13"/>
      <c r="BA152" s="15"/>
    </row>
    <row r="153" spans="1:53" x14ac:dyDescent="0.2"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4">
        <f>B148</f>
        <v>100</v>
      </c>
      <c r="H153" s="4">
        <f>C148</f>
        <v>53.679294692737429</v>
      </c>
      <c r="I153" s="4">
        <f>D148</f>
        <v>10.673271648044693</v>
      </c>
      <c r="J153" s="4">
        <f>E148</f>
        <v>13.983327513966479</v>
      </c>
      <c r="K153" s="4">
        <f>F148</f>
        <v>6.307960893854748</v>
      </c>
      <c r="L153" s="4"/>
      <c r="M153" s="4"/>
      <c r="N153" s="4"/>
      <c r="O153" s="4"/>
      <c r="P153" s="4"/>
      <c r="Q153" s="4"/>
      <c r="R153" s="4"/>
      <c r="S153" s="4"/>
      <c r="AP153" s="13"/>
      <c r="AQ153" s="7"/>
      <c r="AR153" s="13"/>
      <c r="AS153" s="4"/>
      <c r="AT153" s="13"/>
      <c r="AU153" s="13"/>
      <c r="AV153" s="7"/>
      <c r="AW153" s="4"/>
      <c r="AX153" s="4"/>
      <c r="AY153" s="13"/>
      <c r="BA153" s="15"/>
    </row>
    <row r="154" spans="1:53" x14ac:dyDescent="0.2"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4">
        <f>B148</f>
        <v>100</v>
      </c>
      <c r="I154" s="4">
        <f>C148</f>
        <v>53.679294692737429</v>
      </c>
      <c r="J154" s="4">
        <f>D148</f>
        <v>10.673271648044693</v>
      </c>
      <c r="K154" s="4">
        <f>E148</f>
        <v>13.983327513966479</v>
      </c>
      <c r="L154" s="4"/>
      <c r="M154" s="4"/>
      <c r="N154" s="4"/>
      <c r="O154" s="4"/>
      <c r="P154" s="4"/>
      <c r="Q154" s="4"/>
      <c r="R154" s="4"/>
      <c r="S154" s="4"/>
      <c r="AP154" s="13"/>
      <c r="AQ154" s="7"/>
      <c r="AR154" s="13"/>
      <c r="AS154" s="4"/>
      <c r="AT154" s="13"/>
      <c r="AU154" s="13"/>
      <c r="AV154" s="7"/>
      <c r="AW154" s="4"/>
      <c r="AX154" s="4"/>
      <c r="AY154" s="13"/>
      <c r="BA154" s="15"/>
    </row>
    <row r="155" spans="1:53" x14ac:dyDescent="0.2"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4">
        <f>B148</f>
        <v>100</v>
      </c>
      <c r="J155" s="4">
        <f>C148</f>
        <v>53.679294692737429</v>
      </c>
      <c r="K155" s="4">
        <f>D148</f>
        <v>10.673271648044693</v>
      </c>
      <c r="L155" s="4"/>
      <c r="M155" s="4"/>
      <c r="N155" s="4"/>
      <c r="O155" s="4"/>
      <c r="P155" s="4"/>
      <c r="Q155" s="4"/>
      <c r="R155" s="4"/>
      <c r="S155" s="4"/>
      <c r="AP155" s="13"/>
      <c r="AQ155" s="7"/>
      <c r="AR155" s="13"/>
      <c r="AS155" s="4"/>
      <c r="AT155" s="13"/>
      <c r="AU155" s="13"/>
      <c r="AV155" s="7"/>
      <c r="AW155" s="4"/>
      <c r="AX155" s="4"/>
      <c r="AY155" s="13"/>
      <c r="BA155" s="15"/>
    </row>
    <row r="156" spans="1:53" x14ac:dyDescent="0.2"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4">
        <f>B148</f>
        <v>100</v>
      </c>
      <c r="K156" s="4">
        <f>C148</f>
        <v>53.679294692737429</v>
      </c>
      <c r="L156" s="4"/>
      <c r="M156" s="4"/>
      <c r="N156" s="4"/>
      <c r="O156" s="4"/>
      <c r="P156" s="4"/>
      <c r="Q156" s="4"/>
      <c r="R156" s="4"/>
      <c r="S156" s="4"/>
      <c r="AP156" s="10"/>
      <c r="AR156" s="10"/>
      <c r="AT156" s="10"/>
      <c r="AU156" s="10"/>
      <c r="AY156" s="10"/>
      <c r="BA156" s="15"/>
    </row>
    <row r="157" spans="1:53" x14ac:dyDescent="0.2"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4">
        <f>B148</f>
        <v>100</v>
      </c>
      <c r="L157" s="4"/>
      <c r="M157" s="4"/>
      <c r="N157" s="4"/>
      <c r="O157" s="4"/>
      <c r="P157" s="4"/>
      <c r="Q157" s="4"/>
      <c r="R157" s="4"/>
      <c r="S157" s="4"/>
      <c r="AP157" s="10"/>
      <c r="AR157" s="10"/>
      <c r="AT157" s="10"/>
      <c r="AU157" s="10"/>
      <c r="AY157" s="10"/>
      <c r="BA157" s="15"/>
    </row>
    <row r="158" spans="1:53" x14ac:dyDescent="0.2">
      <c r="L158" s="4"/>
      <c r="M158" s="4"/>
      <c r="N158" s="4"/>
      <c r="O158" s="4"/>
      <c r="P158" s="4"/>
      <c r="Q158" s="4"/>
      <c r="R158" s="4"/>
      <c r="S158" s="4"/>
      <c r="AP158" s="10"/>
      <c r="AR158" s="10"/>
      <c r="AT158" s="10"/>
      <c r="AU158" s="10"/>
      <c r="AY158" s="10"/>
      <c r="BA158" s="15"/>
    </row>
    <row r="159" spans="1:53" x14ac:dyDescent="0.2">
      <c r="M159" s="4"/>
      <c r="N159" s="4"/>
      <c r="O159" s="4"/>
      <c r="P159" s="4"/>
      <c r="Q159" s="4"/>
      <c r="R159" s="4"/>
      <c r="S159" s="4"/>
      <c r="AP159" s="10"/>
      <c r="AR159" s="10"/>
      <c r="AT159" s="10"/>
      <c r="AU159" s="10"/>
      <c r="AY159" s="10"/>
      <c r="BA159" s="15"/>
    </row>
    <row r="160" spans="1:53" x14ac:dyDescent="0.2">
      <c r="N160" s="4"/>
      <c r="O160" s="4"/>
      <c r="P160" s="4"/>
      <c r="Q160" s="4"/>
      <c r="R160" s="4"/>
      <c r="S160" s="4"/>
      <c r="AP160" s="10"/>
      <c r="AR160" s="10"/>
      <c r="AT160" s="10"/>
      <c r="AU160" s="10"/>
      <c r="AY160" s="10"/>
      <c r="BA160" s="15"/>
    </row>
    <row r="161" spans="1:53" x14ac:dyDescent="0.2">
      <c r="O161" s="4"/>
      <c r="P161" s="4"/>
      <c r="Q161" s="4"/>
      <c r="R161" s="4"/>
      <c r="S161" s="4"/>
      <c r="AP161" s="10"/>
      <c r="AR161" s="10"/>
      <c r="AT161" s="10"/>
      <c r="AU161" s="10"/>
      <c r="AY161" s="10"/>
      <c r="BA161" s="15"/>
    </row>
    <row r="162" spans="1:53" x14ac:dyDescent="0.2">
      <c r="P162" s="4"/>
      <c r="Q162" s="4"/>
      <c r="R162" s="4"/>
      <c r="S162" s="4"/>
      <c r="AP162" s="10"/>
      <c r="AR162" s="10"/>
      <c r="AT162" s="10"/>
      <c r="AU162" s="10"/>
      <c r="AY162" s="10"/>
      <c r="BA162" s="15"/>
    </row>
    <row r="163" spans="1:53" x14ac:dyDescent="0.2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AP163" s="10"/>
      <c r="AR163" s="10"/>
      <c r="AT163" s="10"/>
      <c r="AU163" s="10"/>
      <c r="AY163" s="10"/>
      <c r="BA163" s="15"/>
    </row>
    <row r="164" spans="1:53" x14ac:dyDescent="0.2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AP164" s="10"/>
      <c r="AR164" s="10"/>
      <c r="AT164" s="10"/>
      <c r="AU164" s="10"/>
      <c r="AY164" s="10"/>
      <c r="BA164" s="15"/>
    </row>
    <row r="165" spans="1:53" x14ac:dyDescent="0.2">
      <c r="A165" s="1" t="s">
        <v>19</v>
      </c>
      <c r="B165" s="1">
        <f t="array" ref="B165:K174">MINVERSE(B148:K157)</f>
        <v>0.01</v>
      </c>
      <c r="C165" s="4">
        <v>-5.3679294692737436E-3</v>
      </c>
      <c r="D165" s="4">
        <v>1.8141395139052799E-3</v>
      </c>
      <c r="E165" s="4">
        <v>-1.7992163530722268E-3</v>
      </c>
      <c r="F165" s="4">
        <v>8.919976789537314E-4</v>
      </c>
      <c r="G165" s="4">
        <v>-2.2200924189667203E-4</v>
      </c>
      <c r="H165" s="4">
        <v>1.719424969081677E-4</v>
      </c>
      <c r="I165" s="4">
        <v>-8.3495588021149025E-5</v>
      </c>
      <c r="J165" s="4">
        <v>4.8719130807205115E-6</v>
      </c>
      <c r="K165" s="4">
        <v>-5.540456796560918E-6</v>
      </c>
      <c r="L165" s="4"/>
      <c r="M165" s="4"/>
      <c r="N165" s="4"/>
      <c r="O165" s="4"/>
      <c r="P165" s="4"/>
      <c r="Q165" s="4"/>
      <c r="R165" s="4"/>
      <c r="S165" s="4"/>
      <c r="AP165" s="10"/>
      <c r="AR165" s="10"/>
      <c r="AT165" s="10"/>
      <c r="AU165" s="10"/>
      <c r="AY165" s="10"/>
      <c r="BA165" s="15"/>
    </row>
    <row r="166" spans="1:53" x14ac:dyDescent="0.2">
      <c r="B166" s="1">
        <v>0</v>
      </c>
      <c r="C166" s="4">
        <v>0.01</v>
      </c>
      <c r="D166" s="4">
        <v>-5.3679294692737436E-3</v>
      </c>
      <c r="E166" s="4">
        <v>1.8141395139052799E-3</v>
      </c>
      <c r="F166" s="4">
        <v>-1.7992163530722268E-3</v>
      </c>
      <c r="G166" s="4">
        <v>8.919976789537314E-4</v>
      </c>
      <c r="H166" s="4">
        <v>-2.2200924189667203E-4</v>
      </c>
      <c r="I166" s="4">
        <v>1.719424969081677E-4</v>
      </c>
      <c r="J166" s="4">
        <v>-8.3495588021149025E-5</v>
      </c>
      <c r="K166" s="4">
        <v>4.8719130807205115E-6</v>
      </c>
      <c r="L166" s="4"/>
      <c r="M166" s="4"/>
      <c r="N166" s="4"/>
      <c r="O166" s="4"/>
      <c r="P166" s="4"/>
      <c r="Q166" s="4"/>
      <c r="R166" s="4"/>
      <c r="S166" s="4"/>
      <c r="AP166" s="10"/>
      <c r="AR166" s="10"/>
      <c r="AT166" s="10"/>
      <c r="AU166" s="10"/>
      <c r="AY166" s="10"/>
      <c r="BA166" s="15"/>
    </row>
    <row r="167" spans="1:53" x14ac:dyDescent="0.2">
      <c r="B167" s="1">
        <v>0</v>
      </c>
      <c r="C167" s="4">
        <v>0</v>
      </c>
      <c r="D167" s="4">
        <v>0.01</v>
      </c>
      <c r="E167" s="4">
        <v>-5.3679294692737436E-3</v>
      </c>
      <c r="F167" s="4">
        <v>1.8141395139052799E-3</v>
      </c>
      <c r="G167" s="4">
        <v>-1.7992163530722268E-3</v>
      </c>
      <c r="H167" s="4">
        <v>8.919976789537314E-4</v>
      </c>
      <c r="I167" s="4">
        <v>-2.2200924189667203E-4</v>
      </c>
      <c r="J167" s="4">
        <v>1.719424969081677E-4</v>
      </c>
      <c r="K167" s="4">
        <v>-8.3495588021149025E-5</v>
      </c>
      <c r="L167" s="4"/>
      <c r="M167" s="4"/>
      <c r="N167" s="4"/>
      <c r="O167" s="4"/>
      <c r="P167" s="4"/>
      <c r="Q167" s="4"/>
      <c r="R167" s="4"/>
      <c r="S167" s="4"/>
      <c r="AP167" s="10"/>
      <c r="AR167" s="10"/>
      <c r="AT167" s="10"/>
      <c r="AU167" s="10"/>
      <c r="AY167" s="10"/>
      <c r="BA167" s="15"/>
    </row>
    <row r="168" spans="1:53" x14ac:dyDescent="0.2">
      <c r="B168" s="1">
        <v>0</v>
      </c>
      <c r="C168" s="4">
        <v>0</v>
      </c>
      <c r="D168" s="4">
        <v>0</v>
      </c>
      <c r="E168" s="4">
        <v>0.01</v>
      </c>
      <c r="F168" s="4">
        <v>-5.3679294692737436E-3</v>
      </c>
      <c r="G168" s="4">
        <v>1.8141395139052799E-3</v>
      </c>
      <c r="H168" s="4">
        <v>-1.7992163530722268E-3</v>
      </c>
      <c r="I168" s="4">
        <v>8.919976789537314E-4</v>
      </c>
      <c r="J168" s="4">
        <v>-2.2200924189667203E-4</v>
      </c>
      <c r="K168" s="4">
        <v>1.719424969081677E-4</v>
      </c>
      <c r="L168" s="4"/>
      <c r="M168" s="4"/>
      <c r="N168" s="4"/>
      <c r="O168" s="4"/>
      <c r="P168" s="4"/>
      <c r="Q168" s="4"/>
      <c r="R168" s="4"/>
      <c r="S168" s="4"/>
      <c r="AP168" s="10"/>
      <c r="AR168" s="10"/>
      <c r="AT168" s="10"/>
      <c r="AU168" s="10"/>
      <c r="AY168" s="10"/>
      <c r="BA168" s="15"/>
    </row>
    <row r="169" spans="1:53" x14ac:dyDescent="0.2">
      <c r="B169" s="1">
        <v>0</v>
      </c>
      <c r="C169" s="4">
        <v>0</v>
      </c>
      <c r="D169" s="4">
        <v>0</v>
      </c>
      <c r="E169" s="4">
        <v>0</v>
      </c>
      <c r="F169" s="4">
        <v>0.01</v>
      </c>
      <c r="G169" s="4">
        <v>-5.3679294692737436E-3</v>
      </c>
      <c r="H169" s="4">
        <v>1.8141395139052799E-3</v>
      </c>
      <c r="I169" s="4">
        <v>-1.7992163530722268E-3</v>
      </c>
      <c r="J169" s="4">
        <v>8.919976789537314E-4</v>
      </c>
      <c r="K169" s="4">
        <v>-2.2200924189667203E-4</v>
      </c>
      <c r="L169" s="4"/>
      <c r="M169" s="4"/>
      <c r="N169" s="4"/>
      <c r="O169" s="4"/>
      <c r="P169" s="4"/>
      <c r="Q169" s="4"/>
      <c r="R169" s="4"/>
      <c r="S169" s="4"/>
      <c r="AP169" s="10"/>
      <c r="AR169" s="10"/>
      <c r="AT169" s="10"/>
      <c r="AU169" s="10"/>
      <c r="AY169" s="10"/>
      <c r="BA169" s="15"/>
    </row>
    <row r="170" spans="1:53" x14ac:dyDescent="0.2">
      <c r="B170" s="1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0.01</v>
      </c>
      <c r="H170" s="4">
        <v>-5.3679294692737436E-3</v>
      </c>
      <c r="I170" s="4">
        <v>1.8141395139052799E-3</v>
      </c>
      <c r="J170" s="4">
        <v>-1.7992163530722268E-3</v>
      </c>
      <c r="K170" s="4">
        <v>8.919976789537314E-4</v>
      </c>
      <c r="L170" s="4"/>
      <c r="M170" s="4"/>
      <c r="N170" s="4"/>
      <c r="O170" s="4"/>
      <c r="P170" s="4"/>
      <c r="Q170" s="4"/>
      <c r="R170" s="4"/>
      <c r="S170" s="4"/>
      <c r="AP170" s="10"/>
      <c r="AR170" s="10"/>
      <c r="AT170" s="10"/>
      <c r="AU170" s="10"/>
      <c r="AY170" s="10"/>
      <c r="BA170" s="15"/>
    </row>
    <row r="171" spans="1:53" x14ac:dyDescent="0.2">
      <c r="B171" s="1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0.01</v>
      </c>
      <c r="I171" s="4">
        <v>-5.3679294692737436E-3</v>
      </c>
      <c r="J171" s="4">
        <v>1.8141395139052799E-3</v>
      </c>
      <c r="K171" s="4">
        <v>-1.7992163530722268E-3</v>
      </c>
      <c r="L171" s="4"/>
      <c r="M171" s="4"/>
      <c r="N171" s="4"/>
      <c r="O171" s="4"/>
      <c r="P171" s="4"/>
      <c r="Q171" s="4"/>
      <c r="R171" s="4"/>
      <c r="S171" s="4"/>
      <c r="AP171" s="10"/>
      <c r="AR171" s="10"/>
      <c r="AT171" s="10"/>
      <c r="AU171" s="10"/>
      <c r="AY171" s="10"/>
      <c r="BA171" s="15"/>
    </row>
    <row r="172" spans="1:53" x14ac:dyDescent="0.2">
      <c r="B172" s="1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0.01</v>
      </c>
      <c r="J172" s="4">
        <v>-5.3679294692737436E-3</v>
      </c>
      <c r="K172" s="4">
        <v>1.8141395139052799E-3</v>
      </c>
      <c r="L172" s="4"/>
      <c r="M172" s="4"/>
      <c r="N172" s="4"/>
      <c r="O172" s="4"/>
      <c r="P172" s="4"/>
      <c r="Q172" s="4"/>
      <c r="R172" s="4"/>
      <c r="S172" s="4"/>
      <c r="AP172" s="10"/>
      <c r="AR172" s="10"/>
      <c r="AT172" s="10"/>
      <c r="AU172" s="10"/>
      <c r="AY172" s="10"/>
      <c r="BA172" s="15"/>
    </row>
    <row r="173" spans="1:53" x14ac:dyDescent="0.2">
      <c r="B173" s="1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0.01</v>
      </c>
      <c r="K173" s="4">
        <v>-5.3679294692737436E-3</v>
      </c>
      <c r="L173" s="4"/>
      <c r="M173" s="4"/>
      <c r="N173" s="4"/>
      <c r="O173" s="4"/>
      <c r="P173" s="4"/>
      <c r="Q173" s="4"/>
      <c r="R173" s="4"/>
      <c r="S173" s="4"/>
      <c r="AP173" s="10"/>
      <c r="AR173" s="10"/>
      <c r="AT173" s="10"/>
      <c r="AU173" s="10"/>
      <c r="AY173" s="10"/>
      <c r="BA173" s="15"/>
    </row>
    <row r="174" spans="1:53" x14ac:dyDescent="0.2">
      <c r="B174" s="1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0.01</v>
      </c>
      <c r="L174" s="4"/>
      <c r="M174" s="4"/>
      <c r="N174" s="4"/>
      <c r="O174" s="4"/>
      <c r="P174" s="4"/>
      <c r="Q174" s="4"/>
      <c r="R174" s="4"/>
      <c r="S174" s="4"/>
      <c r="AP174" s="10"/>
      <c r="AR174" s="10"/>
      <c r="AT174" s="10"/>
      <c r="AU174" s="10"/>
      <c r="AY174" s="10"/>
      <c r="BA174" s="15"/>
    </row>
    <row r="175" spans="1:53" x14ac:dyDescent="0.2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AP175" s="10"/>
      <c r="AR175" s="10"/>
      <c r="AT175" s="10"/>
      <c r="AU175" s="10"/>
      <c r="AY175" s="10"/>
      <c r="BA175" s="15"/>
    </row>
    <row r="176" spans="1:53" x14ac:dyDescent="0.2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AP176" s="10"/>
      <c r="AR176" s="10"/>
      <c r="AT176" s="10"/>
      <c r="AU176" s="10"/>
      <c r="AY176" s="10"/>
      <c r="BA176" s="15"/>
    </row>
    <row r="177" spans="1:53" x14ac:dyDescent="0.2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AP177" s="10"/>
      <c r="AR177" s="10"/>
      <c r="AT177" s="10"/>
      <c r="AU177" s="10"/>
      <c r="AY177" s="10"/>
      <c r="BA177" s="15"/>
    </row>
    <row r="178" spans="1:53" x14ac:dyDescent="0.2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AP178" s="10"/>
      <c r="AR178" s="10"/>
      <c r="AT178" s="10"/>
      <c r="AU178" s="10"/>
      <c r="AY178" s="10"/>
      <c r="BA178" s="15"/>
    </row>
    <row r="179" spans="1:53" x14ac:dyDescent="0.2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AP179" s="10"/>
      <c r="AR179" s="10"/>
      <c r="AT179" s="10"/>
      <c r="AU179" s="10"/>
      <c r="AY179" s="10"/>
      <c r="BA179" s="15"/>
    </row>
    <row r="180" spans="1:53" ht="16" thickBot="1" x14ac:dyDescent="0.25"/>
    <row r="181" spans="1:53" x14ac:dyDescent="0.2">
      <c r="A181" s="58"/>
      <c r="B181" s="59"/>
      <c r="C181" s="59"/>
      <c r="D181" s="60"/>
      <c r="E181" s="60"/>
      <c r="F181" s="61"/>
    </row>
    <row r="182" spans="1:53" x14ac:dyDescent="0.2">
      <c r="A182" s="62"/>
      <c r="B182" s="51"/>
      <c r="C182" s="51" t="s">
        <v>88</v>
      </c>
      <c r="D182" s="40"/>
      <c r="E182" s="40"/>
      <c r="F182" s="63" t="s">
        <v>89</v>
      </c>
    </row>
    <row r="183" spans="1:53" x14ac:dyDescent="0.2">
      <c r="A183" s="64"/>
      <c r="B183" s="65"/>
      <c r="C183" s="65"/>
      <c r="D183" s="40"/>
      <c r="E183" s="40"/>
      <c r="F183" s="66"/>
    </row>
    <row r="184" spans="1:53" x14ac:dyDescent="0.2">
      <c r="A184" s="64" t="str">
        <f>A24</f>
        <v>Lean 1N</v>
      </c>
      <c r="B184" s="64" t="str">
        <f>B24</f>
        <v>M0</v>
      </c>
      <c r="C184" s="64">
        <f>C24</f>
        <v>126000</v>
      </c>
      <c r="D184" s="40" t="str">
        <f>A84</f>
        <v>Obese 3L</v>
      </c>
      <c r="E184" s="40" t="str">
        <f t="shared" ref="E184:F184" si="31">B84</f>
        <v>M0</v>
      </c>
      <c r="F184" s="40">
        <f t="shared" si="31"/>
        <v>85400</v>
      </c>
    </row>
    <row r="185" spans="1:53" x14ac:dyDescent="0.2">
      <c r="A185" s="64" t="str">
        <f>A34</f>
        <v>Lean 1L</v>
      </c>
      <c r="B185" s="64" t="str">
        <f>B34</f>
        <v>M0</v>
      </c>
      <c r="C185" s="64">
        <f>C34</f>
        <v>180000</v>
      </c>
      <c r="D185" s="40" t="str">
        <f>A94</f>
        <v>Obese 3R</v>
      </c>
      <c r="E185" s="40" t="str">
        <f t="shared" ref="E185:F185" si="32">B94</f>
        <v>M0</v>
      </c>
      <c r="F185" s="40">
        <f t="shared" si="32"/>
        <v>81100</v>
      </c>
    </row>
    <row r="186" spans="1:53" x14ac:dyDescent="0.2">
      <c r="A186" s="64" t="str">
        <f>A44</f>
        <v>Lean 1R</v>
      </c>
      <c r="B186" s="64" t="str">
        <f>B44</f>
        <v>M0</v>
      </c>
      <c r="C186" s="64">
        <f>C44</f>
        <v>131000</v>
      </c>
      <c r="D186" s="40" t="str">
        <f>A104</f>
        <v>Obese 3N</v>
      </c>
      <c r="E186" s="40" t="str">
        <f t="shared" ref="E186:F186" si="33">B104</f>
        <v>M0</v>
      </c>
      <c r="F186" s="40">
        <f t="shared" si="33"/>
        <v>72900</v>
      </c>
    </row>
    <row r="187" spans="1:53" x14ac:dyDescent="0.2">
      <c r="A187" s="64" t="str">
        <f>A54</f>
        <v>Lean 2LR</v>
      </c>
      <c r="B187" s="64" t="str">
        <f>B54</f>
        <v>M0</v>
      </c>
      <c r="C187" s="64">
        <f>C54</f>
        <v>139000</v>
      </c>
      <c r="D187" s="40" t="str">
        <f>A114</f>
        <v>Obese 4LR</v>
      </c>
      <c r="E187" s="40" t="str">
        <f t="shared" ref="E187:F187" si="34">B114</f>
        <v>M0</v>
      </c>
      <c r="F187" s="40">
        <f t="shared" si="34"/>
        <v>109000</v>
      </c>
    </row>
    <row r="188" spans="1:53" x14ac:dyDescent="0.2">
      <c r="A188" s="64" t="str">
        <f>A64</f>
        <v>Lean 2RR</v>
      </c>
      <c r="B188" s="64" t="str">
        <f>B64</f>
        <v>M0</v>
      </c>
      <c r="C188" s="64">
        <f>C64</f>
        <v>166000</v>
      </c>
      <c r="D188" s="40" t="str">
        <f>A124</f>
        <v>Obese 4RR</v>
      </c>
      <c r="E188" s="40" t="str">
        <f t="shared" ref="E188:F188" si="35">B124</f>
        <v>M0</v>
      </c>
      <c r="F188" s="40">
        <f t="shared" si="35"/>
        <v>113000</v>
      </c>
    </row>
    <row r="189" spans="1:53" x14ac:dyDescent="0.2">
      <c r="A189" s="62" t="str">
        <f>A74</f>
        <v>Lean 2LL</v>
      </c>
      <c r="B189" s="62" t="str">
        <f>B74</f>
        <v>M0</v>
      </c>
      <c r="C189" s="62">
        <f>C74</f>
        <v>146000</v>
      </c>
      <c r="D189" s="40" t="str">
        <f>A134</f>
        <v>Obese 4LL</v>
      </c>
      <c r="E189" s="40" t="str">
        <f t="shared" ref="E189:F189" si="36">B134</f>
        <v>M0</v>
      </c>
      <c r="F189" s="40">
        <f t="shared" si="36"/>
        <v>82000</v>
      </c>
    </row>
    <row r="190" spans="1:53" x14ac:dyDescent="0.2">
      <c r="A190" s="62"/>
      <c r="B190" s="51"/>
      <c r="C190" s="51"/>
      <c r="D190" s="40"/>
      <c r="E190" s="40"/>
      <c r="F190" s="63"/>
    </row>
    <row r="191" spans="1:53" x14ac:dyDescent="0.2">
      <c r="A191" s="62"/>
      <c r="B191" s="51"/>
      <c r="C191" s="51">
        <f>TTEST(C184:C189,F184:F189,2,2)</f>
        <v>3.5811568741676196E-4</v>
      </c>
      <c r="D191" s="40"/>
      <c r="E191" s="40"/>
      <c r="F191" s="63"/>
    </row>
    <row r="192" spans="1:53" ht="16" thickBot="1" x14ac:dyDescent="0.25">
      <c r="A192" s="67"/>
      <c r="B192" s="68"/>
      <c r="C192" s="68"/>
      <c r="D192" s="69"/>
      <c r="E192" s="69"/>
      <c r="F192" s="70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18</vt:i4>
      </vt:variant>
    </vt:vector>
  </HeadingPairs>
  <TitlesOfParts>
    <vt:vector size="31" baseType="lpstr">
      <vt:lpstr>CoQ9 and CoQ10 enrichment</vt:lpstr>
      <vt:lpstr>correl cholest and CoQ head</vt:lpstr>
      <vt:lpstr>Q9_oxidized</vt:lpstr>
      <vt:lpstr>Q9_oxidized tail only</vt:lpstr>
      <vt:lpstr>Q9_oxidized Head only</vt:lpstr>
      <vt:lpstr>Q9_reduced</vt:lpstr>
      <vt:lpstr>Q9_reduced Head only</vt:lpstr>
      <vt:lpstr>Q9_reduced tail only</vt:lpstr>
      <vt:lpstr>Q10_reduced</vt:lpstr>
      <vt:lpstr>Q10_reduced Tail only</vt:lpstr>
      <vt:lpstr>Q10_reduced Head only</vt:lpstr>
      <vt:lpstr>water enrichment</vt:lpstr>
      <vt:lpstr>Water STD curve</vt:lpstr>
      <vt:lpstr>'Water STD curve'!acetone</vt:lpstr>
      <vt:lpstr>'Q10_reduced Tail only'!inverse_matrix</vt:lpstr>
      <vt:lpstr>inverse_matrix</vt:lpstr>
      <vt:lpstr>Q10_matrix</vt:lpstr>
      <vt:lpstr>'Q10_reduced Head only'!Q9_matrix</vt:lpstr>
      <vt:lpstr>'Q10_reduced Tail only'!Q9_matrix</vt:lpstr>
      <vt:lpstr>Q9_oxidized!Q9_matrix</vt:lpstr>
      <vt:lpstr>'Q9_oxidized Head only'!Q9_matrix</vt:lpstr>
      <vt:lpstr>'Q9_oxidized tail only'!Q9_matrix</vt:lpstr>
      <vt:lpstr>'Q9_reduced Head only'!Q9_matrix</vt:lpstr>
      <vt:lpstr>'Q9_reduced tail only'!Q9_matrix</vt:lpstr>
      <vt:lpstr>Q9_matrix</vt:lpstr>
      <vt:lpstr>'Q10_reduced Head only'!Q9_red_T</vt:lpstr>
      <vt:lpstr>'Q10_reduced Tail only'!Q9_red_T</vt:lpstr>
      <vt:lpstr>'Q9_oxidized Head only'!Q9_red_T</vt:lpstr>
      <vt:lpstr>'Q9_oxidized tail only'!Q9_red_T</vt:lpstr>
      <vt:lpstr>'Q9_reduced Head only'!Q9_red_T</vt:lpstr>
      <vt:lpstr>Q9_red_T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AIRCLAB</dc:creator>
  <cp:lastModifiedBy>Goncalves, Renata L.S.</cp:lastModifiedBy>
  <dcterms:created xsi:type="dcterms:W3CDTF">2019-09-27T13:44:52Z</dcterms:created>
  <dcterms:modified xsi:type="dcterms:W3CDTF">2025-03-24T20:02:10Z</dcterms:modified>
</cp:coreProperties>
</file>