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D39FE7C5-2A3B-41A1-A48B-1521ED6A2776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Extended Fig.10c" sheetId="1" r:id="rId1"/>
    <sheet name="Extended Fig.10e" sheetId="2" r:id="rId2"/>
    <sheet name="Extended Fig.10f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J21" i="1"/>
  <c r="N20" i="1"/>
  <c r="J20" i="1"/>
  <c r="N19" i="1"/>
  <c r="O21" i="1" s="1"/>
  <c r="J19" i="1"/>
  <c r="K21" i="1" s="1"/>
  <c r="N18" i="1"/>
  <c r="J18" i="1"/>
  <c r="N17" i="1"/>
  <c r="O18" i="1" s="1"/>
  <c r="J17" i="1"/>
  <c r="K18" i="1" s="1"/>
  <c r="N16" i="1"/>
  <c r="J16" i="1"/>
  <c r="N15" i="1"/>
  <c r="J15" i="1"/>
  <c r="N14" i="1"/>
  <c r="J14" i="1"/>
  <c r="N13" i="1"/>
  <c r="O15" i="1" s="1"/>
  <c r="J13" i="1"/>
  <c r="K15" i="1" s="1"/>
  <c r="N12" i="1"/>
  <c r="O12" i="1" s="1"/>
  <c r="J12" i="1"/>
  <c r="K12" i="1" s="1"/>
  <c r="N11" i="1"/>
  <c r="J11" i="1"/>
  <c r="N10" i="1"/>
  <c r="J10" i="1"/>
  <c r="N9" i="1"/>
  <c r="J9" i="1"/>
  <c r="N8" i="1"/>
  <c r="J8" i="1"/>
  <c r="N7" i="1"/>
  <c r="O9" i="1" s="1"/>
  <c r="J7" i="1"/>
  <c r="K9" i="1" s="1"/>
  <c r="N6" i="1"/>
  <c r="O6" i="1" s="1"/>
  <c r="J6" i="1"/>
  <c r="N5" i="1"/>
  <c r="J5" i="1"/>
  <c r="N4" i="1"/>
  <c r="J4" i="1"/>
  <c r="K6" i="1" s="1"/>
</calcChain>
</file>

<file path=xl/sharedStrings.xml><?xml version="1.0" encoding="utf-8"?>
<sst xmlns="http://schemas.openxmlformats.org/spreadsheetml/2006/main" count="221" uniqueCount="101">
  <si>
    <t>Extended Fig. 10c</t>
  </si>
  <si>
    <t>MitoTracker density</t>
  </si>
  <si>
    <t>Mito+ neuron%</t>
    <phoneticPr fontId="0" type="noConversion"/>
  </si>
  <si>
    <t>veh</t>
    <phoneticPr fontId="0" type="noConversion"/>
  </si>
  <si>
    <t>Cyto-0.35ug</t>
    <phoneticPr fontId="0" type="noConversion"/>
  </si>
  <si>
    <t>1--1</t>
    <phoneticPr fontId="0" type="noConversion"/>
  </si>
  <si>
    <t>1--2</t>
  </si>
  <si>
    <t>1--3</t>
  </si>
  <si>
    <t>2--1</t>
    <phoneticPr fontId="0" type="noConversion"/>
  </si>
  <si>
    <t>2--2</t>
  </si>
  <si>
    <t>2--3</t>
  </si>
  <si>
    <t>3--1</t>
    <phoneticPr fontId="0" type="noConversion"/>
  </si>
  <si>
    <t>3--2</t>
  </si>
  <si>
    <t>3--3</t>
  </si>
  <si>
    <t>4--1</t>
    <phoneticPr fontId="0" type="noConversion"/>
  </si>
  <si>
    <t>4--2</t>
  </si>
  <si>
    <t>4--3</t>
  </si>
  <si>
    <t>5--1</t>
    <phoneticPr fontId="0" type="noConversion"/>
  </si>
  <si>
    <t>5--2</t>
  </si>
  <si>
    <t>5--3</t>
  </si>
  <si>
    <t>6--1</t>
    <phoneticPr fontId="0" type="noConversion"/>
  </si>
  <si>
    <t>6--2</t>
  </si>
  <si>
    <t>6--3</t>
  </si>
  <si>
    <t>Unpaired t test</t>
  </si>
  <si>
    <t>P value</t>
  </si>
  <si>
    <t>P value summary</t>
  </si>
  <si>
    <t>***</t>
  </si>
  <si>
    <t>**</t>
  </si>
  <si>
    <t>Significantly different (P &lt; 0.05)?</t>
  </si>
  <si>
    <t>Yes</t>
  </si>
  <si>
    <t>One- or two-tailed P value?</t>
  </si>
  <si>
    <t>Two-tailed</t>
  </si>
  <si>
    <t>t, df</t>
  </si>
  <si>
    <t>t=5.230, df=10</t>
  </si>
  <si>
    <t>t=4.026, df=10</t>
  </si>
  <si>
    <t>Extended Fig. 10e</t>
  </si>
  <si>
    <t>Con SGC+ Con neuron</t>
    <phoneticPr fontId="0" type="noConversion"/>
  </si>
  <si>
    <t>PTX SGC+con neuron</t>
    <phoneticPr fontId="0" type="noConversion"/>
  </si>
  <si>
    <t>PTX SGC+con neuron (+CytoB)</t>
    <phoneticPr fontId="0" type="noConversion"/>
  </si>
  <si>
    <t>Neuron</t>
  </si>
  <si>
    <t>SGC</t>
  </si>
  <si>
    <t>Two-way ANOVA</t>
    <phoneticPr fontId="0" type="noConversion"/>
  </si>
  <si>
    <t>Sidak's multiple comparisons test</t>
    <phoneticPr fontId="0" type="noConversion"/>
  </si>
  <si>
    <t>Mean Diff.</t>
  </si>
  <si>
    <t>95.00% CI of diff.</t>
  </si>
  <si>
    <t>Significant?</t>
  </si>
  <si>
    <t>Summary</t>
  </si>
  <si>
    <t>Adjusted P Value</t>
  </si>
  <si>
    <t>con SGC-con Neuron:neuron vs. con SGC-con Neuron:SGC</t>
  </si>
  <si>
    <t>-172.8 to -43.99</t>
  </si>
  <si>
    <t>con SGC-con Neuron:neuron vs. PTX SGC-con Neuron:neuron</t>
  </si>
  <si>
    <t>20.85 to 149.6</t>
  </si>
  <si>
    <t>con SGC-con Neuron:neuron vs. PTX SGC-con Neuron:SGC</t>
  </si>
  <si>
    <t>-11.98 to 116.8</t>
  </si>
  <si>
    <t>No</t>
  </si>
  <si>
    <t>ns</t>
  </si>
  <si>
    <t>con SGC-con Neuron:neuron vs. PTX SGC-con Neuron(CytoB):neuron</t>
  </si>
  <si>
    <t>-44.53 to 84.25</t>
  </si>
  <si>
    <t>con SGC-con Neuron:neuron vs. PTX SGC-con Neuron(CytoB):SGC</t>
  </si>
  <si>
    <t>-19.59 to 109.2</t>
  </si>
  <si>
    <t>con SGC-con Neuron:SGC vs. PTX SGC-con Neuron:neuron</t>
  </si>
  <si>
    <t>129.2 to 258.0</t>
  </si>
  <si>
    <t>****</t>
  </si>
  <si>
    <t>&lt;0.0001</t>
  </si>
  <si>
    <t>con SGC-con Neuron:SGC vs. PTX SGC-con Neuron:SGC</t>
  </si>
  <si>
    <t>96.40 to 225.2</t>
  </si>
  <si>
    <t>con SGC-con Neuron:SGC vs. PTX SGC-con Neuron(CytoB):neuron</t>
  </si>
  <si>
    <t>63.85 to 192.6</t>
  </si>
  <si>
    <t>con SGC-con Neuron:SGC vs. PTX SGC-con Neuron(CytoB):SGC</t>
  </si>
  <si>
    <t>88.79 to 217.6</t>
  </si>
  <si>
    <t>PTX SGC-con Neuron:neuron vs. PTX SGC-con Neuron:SGC</t>
  </si>
  <si>
    <t>-97.22 to 31.55</t>
  </si>
  <si>
    <t>PTX SGC-con Neuron:neuron vs. PTX SGC-con Neuron(CytoB):neuron</t>
  </si>
  <si>
    <t>-129.8 to -0.9946</t>
  </si>
  <si>
    <t>*</t>
  </si>
  <si>
    <t>PTX SGC-con Neuron:neuron vs. PTX SGC-con Neuron(CytoB):SGC</t>
  </si>
  <si>
    <t>-104.8 to 23.94</t>
  </si>
  <si>
    <t>PTX SGC-con Neuron:SGC vs. PTX SGC-con Neuron(CytoB):neuron</t>
  </si>
  <si>
    <t>-96.94 to 31.84</t>
  </si>
  <si>
    <t>PTX SGC-con Neuron:SGC vs. PTX SGC-con Neuron(CytoB):SGC</t>
  </si>
  <si>
    <t>-72.00 to 56.77</t>
  </si>
  <si>
    <t>&gt;0.9999</t>
  </si>
  <si>
    <t>PTX SGC-con Neuron(CytoB):neuron vs. PTX SGC-con Neuron(CytoB):SGC</t>
  </si>
  <si>
    <t>-39.45 to 89.32</t>
  </si>
  <si>
    <t>Extended Fig. 10f</t>
  </si>
  <si>
    <t>OCR</t>
    <phoneticPr fontId="0" type="noConversion"/>
  </si>
  <si>
    <t>Neuron+SGC+Veh</t>
  </si>
  <si>
    <t>Neuron+SGC+CytoB</t>
  </si>
  <si>
    <t>1.3 min</t>
    <phoneticPr fontId="0" type="noConversion"/>
  </si>
  <si>
    <t>7.7 min</t>
    <phoneticPr fontId="0" type="noConversion"/>
  </si>
  <si>
    <t>14.2 min</t>
    <phoneticPr fontId="0" type="noConversion"/>
  </si>
  <si>
    <t>20.8 min</t>
    <phoneticPr fontId="0" type="noConversion"/>
  </si>
  <si>
    <t>27.3 min</t>
    <phoneticPr fontId="0" type="noConversion"/>
  </si>
  <si>
    <t>33.7 min</t>
    <phoneticPr fontId="0" type="noConversion"/>
  </si>
  <si>
    <t>40.3 min</t>
    <phoneticPr fontId="0" type="noConversion"/>
  </si>
  <si>
    <t>46.8 min</t>
    <phoneticPr fontId="0" type="noConversion"/>
  </si>
  <si>
    <t>53.3 min</t>
    <phoneticPr fontId="0" type="noConversion"/>
  </si>
  <si>
    <t>59.9 min</t>
    <phoneticPr fontId="0" type="noConversion"/>
  </si>
  <si>
    <t>66.4 min</t>
    <phoneticPr fontId="0" type="noConversion"/>
  </si>
  <si>
    <t>72.9 min</t>
    <phoneticPr fontId="0" type="noConversion"/>
  </si>
  <si>
    <t>t=3.258, df=10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</si>
</sst>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 applyAlignment="1">
      <alignment horizontal="left"/>
    </xf>
    <xf numFmtId="0" fontId="2" fillId="0" borderId="0" xfId="0" applyFont="1"/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right"/>
    </xf>
    <xf numFmtId="0" fontId="0" fillId="6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right"/>
    </xf>
    <xf numFmtId="0" fontId="0" fillId="0" borderId="0" xfId="0" applyAlignment="1">
      <alignment horizontal="right"/>
    </xf>
    <xf numFmtId="0" fontId="3" fillId="4" borderId="0" xfId="0" applyFont="1" applyFill="1"/>
    <xf numFmtId="0" fontId="3" fillId="5" borderId="0" xfId="0" applyFont="1" applyFill="1"/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0" xfId="0" applyFont="1" applyFill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workbookViewId="0">
      <selection sqref="A1:XFD1048576"/>
    </sheetView>
  </sheetViews>
  <sheetFormatPr defaultRowHeight="15" x14ac:dyDescent="0.25"/>
  <cols>
    <col min="1" max="1" width="28.7109375" customWidth="1"/>
    <col min="2" max="3" width="11.42578125" customWidth="1"/>
    <col min="5" max="5" width="12" bestFit="1" customWidth="1"/>
    <col min="9" max="9" width="28.5703125" customWidth="1"/>
  </cols>
  <sheetData>
    <row r="1" spans="1:15" x14ac:dyDescent="0.25">
      <c r="A1" s="1" t="s">
        <v>0</v>
      </c>
    </row>
    <row r="2" spans="1:15" x14ac:dyDescent="0.25">
      <c r="A2" s="2" t="s">
        <v>1</v>
      </c>
      <c r="I2" s="2" t="s">
        <v>2</v>
      </c>
    </row>
    <row r="3" spans="1:15" x14ac:dyDescent="0.25">
      <c r="A3" s="3" t="s">
        <v>3</v>
      </c>
      <c r="B3" s="3"/>
      <c r="C3" s="3"/>
      <c r="E3" s="4" t="s">
        <v>4</v>
      </c>
      <c r="F3" s="4"/>
      <c r="G3" s="4"/>
      <c r="I3" s="3" t="s">
        <v>3</v>
      </c>
      <c r="J3" s="3"/>
      <c r="K3" s="3"/>
      <c r="M3" s="4" t="s">
        <v>4</v>
      </c>
      <c r="N3" s="4"/>
      <c r="O3" s="4"/>
    </row>
    <row r="4" spans="1:15" x14ac:dyDescent="0.25">
      <c r="A4" s="3" t="s">
        <v>5</v>
      </c>
      <c r="B4" s="3">
        <v>120.6385543324356</v>
      </c>
      <c r="C4" s="3"/>
      <c r="E4" s="4" t="s">
        <v>5</v>
      </c>
      <c r="F4" s="4">
        <v>67.044538433445339</v>
      </c>
      <c r="G4" s="4"/>
      <c r="I4" s="3" t="s">
        <v>5</v>
      </c>
      <c r="J4" s="3">
        <f>36/159*100</f>
        <v>22.641509433962266</v>
      </c>
      <c r="K4" s="3"/>
      <c r="M4" s="4" t="s">
        <v>5</v>
      </c>
      <c r="N4" s="4">
        <f>16/175*100</f>
        <v>9.1428571428571423</v>
      </c>
      <c r="O4" s="4"/>
    </row>
    <row r="5" spans="1:15" x14ac:dyDescent="0.25">
      <c r="A5" s="3" t="s">
        <v>6</v>
      </c>
      <c r="B5" s="3">
        <v>118.9135689606648</v>
      </c>
      <c r="C5" s="3"/>
      <c r="E5" s="4" t="s">
        <v>6</v>
      </c>
      <c r="F5" s="4">
        <v>66.20333320514105</v>
      </c>
      <c r="G5" s="4"/>
      <c r="I5" s="3" t="s">
        <v>6</v>
      </c>
      <c r="J5" s="3">
        <f>31/102*100</f>
        <v>30.392156862745097</v>
      </c>
      <c r="K5" s="3"/>
      <c r="M5" s="4" t="s">
        <v>6</v>
      </c>
      <c r="N5" s="4">
        <f>3/57*100</f>
        <v>5.2631578947368416</v>
      </c>
      <c r="O5" s="4"/>
    </row>
    <row r="6" spans="1:15" x14ac:dyDescent="0.25">
      <c r="A6" s="3" t="s">
        <v>7</v>
      </c>
      <c r="B6" s="3">
        <v>111.23110903688568</v>
      </c>
      <c r="C6" s="3">
        <v>116.92774410999536</v>
      </c>
      <c r="E6" s="4" t="s">
        <v>7</v>
      </c>
      <c r="F6" s="4">
        <v>64.645338839681799</v>
      </c>
      <c r="G6" s="4">
        <v>65.964403492756063</v>
      </c>
      <c r="I6" s="3" t="s">
        <v>7</v>
      </c>
      <c r="J6" s="3">
        <f>29/126*100</f>
        <v>23.015873015873016</v>
      </c>
      <c r="K6" s="3">
        <f>(J4+J5+J6)/3</f>
        <v>25.349846437526793</v>
      </c>
      <c r="M6" s="4" t="s">
        <v>7</v>
      </c>
      <c r="N6" s="4">
        <f>1/16*100</f>
        <v>6.25</v>
      </c>
      <c r="O6" s="4">
        <f>(N4+N5+N6)/3</f>
        <v>6.8853383458646613</v>
      </c>
    </row>
    <row r="7" spans="1:15" x14ac:dyDescent="0.25">
      <c r="A7" s="3" t="s">
        <v>8</v>
      </c>
      <c r="B7" s="3">
        <v>104.53390859720797</v>
      </c>
      <c r="C7" s="3"/>
      <c r="E7" s="4" t="s">
        <v>8</v>
      </c>
      <c r="F7" s="4">
        <v>51.078719868780254</v>
      </c>
      <c r="G7" s="4"/>
      <c r="I7" s="3" t="s">
        <v>8</v>
      </c>
      <c r="J7" s="3">
        <f>63/217*100</f>
        <v>29.032258064516132</v>
      </c>
      <c r="K7" s="3"/>
      <c r="M7" s="4" t="s">
        <v>8</v>
      </c>
      <c r="N7" s="4">
        <f>8/21*100</f>
        <v>38.095238095238095</v>
      </c>
      <c r="O7" s="4"/>
    </row>
    <row r="8" spans="1:15" x14ac:dyDescent="0.25">
      <c r="A8" s="3" t="s">
        <v>9</v>
      </c>
      <c r="B8" s="3">
        <v>92.126687956344483</v>
      </c>
      <c r="C8" s="3"/>
      <c r="E8" s="4" t="s">
        <v>9</v>
      </c>
      <c r="F8" s="4">
        <v>55.083061377811106</v>
      </c>
      <c r="G8" s="4"/>
      <c r="I8" s="3" t="s">
        <v>9</v>
      </c>
      <c r="J8" s="3">
        <f>5/31*100</f>
        <v>16.129032258064516</v>
      </c>
      <c r="K8" s="3"/>
      <c r="M8" s="4" t="s">
        <v>9</v>
      </c>
      <c r="N8" s="4">
        <f>3/28*100</f>
        <v>10.714285714285714</v>
      </c>
      <c r="O8" s="4"/>
    </row>
    <row r="9" spans="1:15" x14ac:dyDescent="0.25">
      <c r="A9" s="3" t="s">
        <v>10</v>
      </c>
      <c r="B9" s="3">
        <v>102.63809071034457</v>
      </c>
      <c r="C9" s="3">
        <v>99.766229087965669</v>
      </c>
      <c r="E9" s="4" t="s">
        <v>10</v>
      </c>
      <c r="F9" s="4">
        <v>50.067056207790863</v>
      </c>
      <c r="G9" s="4">
        <v>52.076279151460746</v>
      </c>
      <c r="I9" s="3" t="s">
        <v>10</v>
      </c>
      <c r="J9" s="3">
        <f>8/23*100</f>
        <v>34.782608695652172</v>
      </c>
      <c r="K9" s="3">
        <f>(J7+J8+J9)/3</f>
        <v>26.647966339410942</v>
      </c>
      <c r="M9" s="4" t="s">
        <v>10</v>
      </c>
      <c r="N9" s="4">
        <f>3/52*100</f>
        <v>5.7692307692307692</v>
      </c>
      <c r="O9" s="4">
        <f>(N7+N8+N9)/3</f>
        <v>18.192918192918192</v>
      </c>
    </row>
    <row r="10" spans="1:15" x14ac:dyDescent="0.25">
      <c r="A10" s="3" t="s">
        <v>11</v>
      </c>
      <c r="B10" s="3">
        <v>103.8081794326619</v>
      </c>
      <c r="C10" s="3"/>
      <c r="E10" s="4" t="s">
        <v>11</v>
      </c>
      <c r="F10" s="4">
        <v>50.831535043170561</v>
      </c>
      <c r="G10" s="4"/>
      <c r="I10" s="3" t="s">
        <v>11</v>
      </c>
      <c r="J10" s="3">
        <f>14/68*100</f>
        <v>20.588235294117645</v>
      </c>
      <c r="K10" s="3"/>
      <c r="M10" s="4" t="s">
        <v>11</v>
      </c>
      <c r="N10" s="4">
        <f>5/94*100</f>
        <v>5.3191489361702127</v>
      </c>
      <c r="O10" s="4"/>
    </row>
    <row r="11" spans="1:15" x14ac:dyDescent="0.25">
      <c r="A11" s="3" t="s">
        <v>12</v>
      </c>
      <c r="B11" s="3">
        <v>85.70354973728243</v>
      </c>
      <c r="C11" s="3"/>
      <c r="E11" s="4" t="s">
        <v>12</v>
      </c>
      <c r="F11" s="4">
        <v>58.111611637589064</v>
      </c>
      <c r="G11" s="4"/>
      <c r="I11" s="3" t="s">
        <v>12</v>
      </c>
      <c r="J11" s="3">
        <f>11/38*100</f>
        <v>28.947368421052634</v>
      </c>
      <c r="K11" s="3"/>
      <c r="M11" s="4" t="s">
        <v>12</v>
      </c>
      <c r="N11" s="4">
        <f>12/43*100</f>
        <v>27.906976744186046</v>
      </c>
      <c r="O11" s="4"/>
    </row>
    <row r="12" spans="1:15" x14ac:dyDescent="0.25">
      <c r="A12" s="3" t="s">
        <v>13</v>
      </c>
      <c r="B12" s="3">
        <v>106.99322005841796</v>
      </c>
      <c r="C12" s="3">
        <v>98.834983076120764</v>
      </c>
      <c r="E12" s="4" t="s">
        <v>13</v>
      </c>
      <c r="F12" s="4">
        <v>56.596464810495839</v>
      </c>
      <c r="G12" s="4">
        <v>55.179870497085162</v>
      </c>
      <c r="I12" s="3" t="s">
        <v>13</v>
      </c>
      <c r="J12" s="3">
        <f>13/28*100</f>
        <v>46.428571428571431</v>
      </c>
      <c r="K12" s="3">
        <f>(J10+J11+J12)/3</f>
        <v>31.988058381247239</v>
      </c>
      <c r="M12" s="4" t="s">
        <v>13</v>
      </c>
      <c r="N12" s="4">
        <f>7/84*100</f>
        <v>8.3333333333333321</v>
      </c>
      <c r="O12" s="4">
        <f>(N10+N11+N12)/3</f>
        <v>13.853153004563197</v>
      </c>
    </row>
    <row r="13" spans="1:15" x14ac:dyDescent="0.25">
      <c r="A13" s="3" t="s">
        <v>14</v>
      </c>
      <c r="B13" s="3">
        <v>76.26819154325068</v>
      </c>
      <c r="C13" s="3"/>
      <c r="E13" s="4" t="s">
        <v>14</v>
      </c>
      <c r="F13" s="4">
        <v>73.043558593121915</v>
      </c>
      <c r="G13" s="4"/>
      <c r="I13" s="3" t="s">
        <v>14</v>
      </c>
      <c r="J13" s="3">
        <f>28/68*100</f>
        <v>41.17647058823529</v>
      </c>
      <c r="K13" s="3"/>
      <c r="M13" s="4" t="s">
        <v>14</v>
      </c>
      <c r="N13" s="4">
        <f>2/59*100</f>
        <v>3.3898305084745761</v>
      </c>
      <c r="O13" s="4"/>
    </row>
    <row r="14" spans="1:15" x14ac:dyDescent="0.25">
      <c r="A14" s="3" t="s">
        <v>15</v>
      </c>
      <c r="B14" s="3">
        <v>79.266137524906839</v>
      </c>
      <c r="C14" s="3"/>
      <c r="E14" s="4" t="s">
        <v>15</v>
      </c>
      <c r="F14" s="4">
        <v>87.053145349359298</v>
      </c>
      <c r="G14" s="4"/>
      <c r="I14" s="3" t="s">
        <v>15</v>
      </c>
      <c r="J14" s="3">
        <f>6/23*100</f>
        <v>26.086956521739129</v>
      </c>
      <c r="K14" s="3"/>
      <c r="M14" s="4" t="s">
        <v>15</v>
      </c>
      <c r="N14" s="4">
        <f>6/38*100</f>
        <v>15.789473684210526</v>
      </c>
      <c r="O14" s="4"/>
    </row>
    <row r="15" spans="1:15" x14ac:dyDescent="0.25">
      <c r="A15" s="3" t="s">
        <v>16</v>
      </c>
      <c r="B15" s="3">
        <v>73.86537349605463</v>
      </c>
      <c r="C15" s="3">
        <v>76.466567521404045</v>
      </c>
      <c r="E15" s="4" t="s">
        <v>16</v>
      </c>
      <c r="F15" s="4">
        <v>76.741853448445951</v>
      </c>
      <c r="G15" s="4">
        <v>78.946185796975726</v>
      </c>
      <c r="I15" s="3" t="s">
        <v>16</v>
      </c>
      <c r="J15" s="3">
        <f>13/31*100</f>
        <v>41.935483870967744</v>
      </c>
      <c r="K15" s="3">
        <f>(J13+J14+J15)/3</f>
        <v>36.399636993647384</v>
      </c>
      <c r="M15" s="4" t="s">
        <v>16</v>
      </c>
      <c r="N15" s="4">
        <f>11/68*100</f>
        <v>16.176470588235293</v>
      </c>
      <c r="O15" s="4">
        <f>(N13+N14+N15)/3</f>
        <v>11.785258260306799</v>
      </c>
    </row>
    <row r="16" spans="1:15" x14ac:dyDescent="0.25">
      <c r="A16" s="3" t="s">
        <v>17</v>
      </c>
      <c r="B16" s="3">
        <v>114.94460186132484</v>
      </c>
      <c r="C16" s="3"/>
      <c r="E16" s="4" t="s">
        <v>17</v>
      </c>
      <c r="F16" s="4">
        <v>35.32359024730917</v>
      </c>
      <c r="G16" s="4"/>
      <c r="I16" s="3" t="s">
        <v>17</v>
      </c>
      <c r="J16" s="3">
        <f>8/31*100</f>
        <v>25.806451612903224</v>
      </c>
      <c r="K16" s="3"/>
      <c r="M16" s="4" t="s">
        <v>17</v>
      </c>
      <c r="N16" s="4">
        <f>2/18*100</f>
        <v>11.111111111111111</v>
      </c>
      <c r="O16" s="4"/>
    </row>
    <row r="17" spans="1:15" x14ac:dyDescent="0.25">
      <c r="A17" s="3" t="s">
        <v>18</v>
      </c>
      <c r="B17" s="3">
        <v>110.18735948360145</v>
      </c>
      <c r="C17" s="3"/>
      <c r="E17" s="4" t="s">
        <v>18</v>
      </c>
      <c r="F17" s="4">
        <v>37.134314842183052</v>
      </c>
      <c r="G17" s="4"/>
      <c r="I17" s="3" t="s">
        <v>18</v>
      </c>
      <c r="J17" s="3">
        <f>11/52*100</f>
        <v>21.153846153846153</v>
      </c>
      <c r="K17" s="3"/>
      <c r="M17" s="4" t="s">
        <v>18</v>
      </c>
      <c r="N17" s="4">
        <f>11/23*100</f>
        <v>47.826086956521742</v>
      </c>
      <c r="O17" s="4"/>
    </row>
    <row r="18" spans="1:15" x14ac:dyDescent="0.25">
      <c r="A18" s="3" t="s">
        <v>19</v>
      </c>
      <c r="B18" s="3">
        <v>103.59475418895912</v>
      </c>
      <c r="C18" s="3">
        <v>109.57557184462847</v>
      </c>
      <c r="E18" s="4" t="s">
        <v>19</v>
      </c>
      <c r="F18" s="4">
        <v>37.415330503491568</v>
      </c>
      <c r="G18" s="4">
        <v>36.624411864327932</v>
      </c>
      <c r="I18" s="3" t="s">
        <v>19</v>
      </c>
      <c r="J18" s="3">
        <f>5/18*100</f>
        <v>27.777777777777779</v>
      </c>
      <c r="K18" s="3">
        <f>(J16+J17+J18)/3</f>
        <v>24.912691848175722</v>
      </c>
      <c r="M18" s="4" t="s">
        <v>19</v>
      </c>
      <c r="N18" s="4">
        <f>3/41*100</f>
        <v>7.3170731707317067</v>
      </c>
      <c r="O18" s="4">
        <f>(N16+N17+N18)/3</f>
        <v>22.08475707945485</v>
      </c>
    </row>
    <row r="19" spans="1:15" x14ac:dyDescent="0.25">
      <c r="A19" s="3" t="s">
        <v>20</v>
      </c>
      <c r="B19" s="3">
        <v>99.930804435832016</v>
      </c>
      <c r="C19" s="3"/>
      <c r="E19" s="4" t="s">
        <v>20</v>
      </c>
      <c r="F19" s="4">
        <v>57.035241014072966</v>
      </c>
      <c r="G19" s="4"/>
      <c r="I19" s="3" t="s">
        <v>20</v>
      </c>
      <c r="J19" s="3">
        <f>25/123*100</f>
        <v>20.325203252032519</v>
      </c>
      <c r="K19" s="3"/>
      <c r="M19" s="4" t="s">
        <v>20</v>
      </c>
      <c r="N19" s="4">
        <f>11/31*100</f>
        <v>35.483870967741936</v>
      </c>
      <c r="O19" s="4"/>
    </row>
    <row r="20" spans="1:15" x14ac:dyDescent="0.25">
      <c r="A20" s="3" t="s">
        <v>21</v>
      </c>
      <c r="B20" s="3">
        <v>85.051912124355866</v>
      </c>
      <c r="C20" s="3"/>
      <c r="E20" s="4" t="s">
        <v>21</v>
      </c>
      <c r="F20" s="4">
        <v>58.980444749207585</v>
      </c>
      <c r="G20" s="4"/>
      <c r="I20" s="3" t="s">
        <v>21</v>
      </c>
      <c r="J20" s="3">
        <f>20/84*100</f>
        <v>23.809523809523807</v>
      </c>
      <c r="K20" s="3"/>
      <c r="M20" s="4" t="s">
        <v>21</v>
      </c>
      <c r="N20" s="4">
        <f>1/26*100</f>
        <v>3.8461538461538463</v>
      </c>
      <c r="O20" s="4"/>
    </row>
    <row r="21" spans="1:15" x14ac:dyDescent="0.25">
      <c r="A21" s="3" t="s">
        <v>22</v>
      </c>
      <c r="B21" s="3">
        <v>110.30399651946911</v>
      </c>
      <c r="C21" s="3">
        <v>98.428904359885678</v>
      </c>
      <c r="E21" s="4" t="s">
        <v>22</v>
      </c>
      <c r="F21" s="4">
        <v>60.812691087228345</v>
      </c>
      <c r="G21" s="4">
        <v>58.942792283502968</v>
      </c>
      <c r="I21" s="3" t="s">
        <v>22</v>
      </c>
      <c r="J21" s="3">
        <f>12/41*100</f>
        <v>29.268292682926827</v>
      </c>
      <c r="K21" s="3">
        <f>(J19+J20+J21)/3</f>
        <v>24.467673248161049</v>
      </c>
      <c r="M21" s="4" t="s">
        <v>22</v>
      </c>
      <c r="N21" s="4">
        <f>7/28*100</f>
        <v>25</v>
      </c>
      <c r="O21" s="4">
        <f>(N19+N20+N21)/3</f>
        <v>21.443341604631929</v>
      </c>
    </row>
    <row r="23" spans="1:15" x14ac:dyDescent="0.25">
      <c r="A23" s="5" t="s">
        <v>23</v>
      </c>
      <c r="B23" s="6"/>
      <c r="C23" s="6"/>
      <c r="I23" s="5" t="s">
        <v>23</v>
      </c>
      <c r="J23" s="6"/>
    </row>
    <row r="24" spans="1:15" x14ac:dyDescent="0.25">
      <c r="A24" s="5" t="s">
        <v>24</v>
      </c>
      <c r="B24" s="6">
        <v>4.0000000000000002E-4</v>
      </c>
      <c r="C24" s="6"/>
      <c r="D24" s="6"/>
      <c r="E24" s="6"/>
      <c r="F24" s="6"/>
      <c r="G24" s="6"/>
      <c r="I24" s="5" t="s">
        <v>24</v>
      </c>
      <c r="J24" s="6">
        <v>2.3999999999999998E-3</v>
      </c>
    </row>
    <row r="25" spans="1:15" x14ac:dyDescent="0.25">
      <c r="A25" s="5" t="s">
        <v>25</v>
      </c>
      <c r="B25" s="6" t="s">
        <v>26</v>
      </c>
      <c r="C25" s="6"/>
      <c r="D25" s="6"/>
      <c r="E25" s="6"/>
      <c r="F25" s="6"/>
      <c r="G25" s="6"/>
      <c r="I25" s="5" t="s">
        <v>25</v>
      </c>
      <c r="J25" s="6" t="s">
        <v>27</v>
      </c>
    </row>
    <row r="26" spans="1:15" x14ac:dyDescent="0.25">
      <c r="A26" s="5" t="s">
        <v>28</v>
      </c>
      <c r="B26" s="6" t="s">
        <v>29</v>
      </c>
      <c r="C26" s="6"/>
      <c r="D26" s="6"/>
      <c r="E26" s="6"/>
      <c r="F26" s="6"/>
      <c r="G26" s="6"/>
      <c r="I26" s="5" t="s">
        <v>28</v>
      </c>
      <c r="J26" s="6" t="s">
        <v>29</v>
      </c>
    </row>
    <row r="27" spans="1:15" x14ac:dyDescent="0.25">
      <c r="A27" s="5" t="s">
        <v>30</v>
      </c>
      <c r="B27" s="6" t="s">
        <v>31</v>
      </c>
      <c r="C27" s="6"/>
      <c r="D27" s="6"/>
      <c r="E27" s="6"/>
      <c r="F27" s="6"/>
      <c r="G27" s="6"/>
      <c r="I27" s="5" t="s">
        <v>30</v>
      </c>
      <c r="J27" s="6" t="s">
        <v>31</v>
      </c>
    </row>
    <row r="28" spans="1:15" x14ac:dyDescent="0.25">
      <c r="A28" s="5" t="s">
        <v>32</v>
      </c>
      <c r="B28" s="6" t="s">
        <v>33</v>
      </c>
      <c r="C28" s="6"/>
      <c r="I28" s="5" t="s">
        <v>32</v>
      </c>
      <c r="J28" s="6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37D8-155F-467E-B32E-1F7104AF1C77}">
  <dimension ref="A1:Q34"/>
  <sheetViews>
    <sheetView workbookViewId="0">
      <selection sqref="A1:XFD1048576"/>
    </sheetView>
  </sheetViews>
  <sheetFormatPr defaultRowHeight="15" x14ac:dyDescent="0.25"/>
  <cols>
    <col min="1" max="1" width="59.5703125" customWidth="1"/>
    <col min="3" max="3" width="18.28515625" customWidth="1"/>
    <col min="7" max="7" width="18" customWidth="1"/>
    <col min="13" max="13" width="26.42578125" customWidth="1"/>
  </cols>
  <sheetData>
    <row r="1" spans="1:17" x14ac:dyDescent="0.25">
      <c r="A1" s="1" t="s">
        <v>35</v>
      </c>
    </row>
    <row r="2" spans="1:17" x14ac:dyDescent="0.25">
      <c r="A2" s="3" t="s">
        <v>36</v>
      </c>
      <c r="B2" s="3"/>
      <c r="C2" s="3"/>
      <c r="D2" s="3"/>
      <c r="E2" s="3"/>
      <c r="G2" s="3" t="s">
        <v>37</v>
      </c>
      <c r="H2" s="3"/>
      <c r="I2" s="3"/>
      <c r="J2" s="3"/>
      <c r="K2" s="3"/>
      <c r="M2" s="3" t="s">
        <v>38</v>
      </c>
      <c r="N2" s="3"/>
      <c r="O2" s="3"/>
      <c r="P2" s="3"/>
      <c r="Q2" s="3"/>
    </row>
    <row r="3" spans="1:17" x14ac:dyDescent="0.25">
      <c r="A3" s="7" t="s">
        <v>39</v>
      </c>
      <c r="B3" s="4"/>
      <c r="C3" s="4"/>
      <c r="D3" s="8" t="s">
        <v>40</v>
      </c>
      <c r="E3" s="4"/>
      <c r="G3" s="9" t="s">
        <v>39</v>
      </c>
      <c r="H3" s="10"/>
      <c r="I3" s="10"/>
      <c r="J3" s="9" t="s">
        <v>40</v>
      </c>
      <c r="K3" s="10"/>
      <c r="M3" s="7" t="s">
        <v>39</v>
      </c>
      <c r="N3" s="4"/>
      <c r="O3" s="4"/>
      <c r="P3" s="7" t="s">
        <v>40</v>
      </c>
      <c r="Q3" s="4"/>
    </row>
    <row r="4" spans="1:17" x14ac:dyDescent="0.25">
      <c r="A4" s="11">
        <v>1</v>
      </c>
      <c r="B4" s="4">
        <v>53.685427600697857</v>
      </c>
      <c r="C4" s="4"/>
      <c r="D4" s="12">
        <v>1</v>
      </c>
      <c r="E4" s="4">
        <v>234.66977121876167</v>
      </c>
      <c r="G4" s="13">
        <v>1</v>
      </c>
      <c r="H4" s="10">
        <v>9.1322368129529696</v>
      </c>
      <c r="I4" s="10"/>
      <c r="J4" s="13">
        <v>1</v>
      </c>
      <c r="K4" s="10">
        <v>163.2223931706724</v>
      </c>
      <c r="M4" s="4">
        <v>1</v>
      </c>
      <c r="N4" s="4">
        <v>52.282865984544571</v>
      </c>
      <c r="O4" s="4"/>
      <c r="P4" s="4">
        <v>1</v>
      </c>
      <c r="Q4" s="4">
        <v>57.676501412299842</v>
      </c>
    </row>
    <row r="5" spans="1:17" x14ac:dyDescent="0.25">
      <c r="A5" s="11">
        <v>2</v>
      </c>
      <c r="B5" s="4">
        <v>160.47817247061275</v>
      </c>
      <c r="C5" s="4"/>
      <c r="D5" s="12">
        <v>2</v>
      </c>
      <c r="E5" s="4">
        <v>363.46059317623707</v>
      </c>
      <c r="G5" s="13">
        <v>2</v>
      </c>
      <c r="H5" s="10">
        <v>10.931540813455854</v>
      </c>
      <c r="I5" s="10"/>
      <c r="J5" s="13">
        <v>2</v>
      </c>
      <c r="K5" s="10">
        <v>45.749549414006346</v>
      </c>
      <c r="M5" s="4">
        <v>2</v>
      </c>
      <c r="N5" s="4">
        <v>120.52765706618796</v>
      </c>
      <c r="O5" s="4"/>
      <c r="P5" s="4">
        <v>2</v>
      </c>
      <c r="Q5" s="4">
        <v>5.8593182420087331</v>
      </c>
    </row>
    <row r="6" spans="1:17" x14ac:dyDescent="0.25">
      <c r="A6" s="11">
        <v>3</v>
      </c>
      <c r="B6" s="4">
        <v>92.931235785544757</v>
      </c>
      <c r="C6" s="4"/>
      <c r="D6" s="12">
        <v>3</v>
      </c>
      <c r="E6" s="4">
        <v>181.09512233577183</v>
      </c>
      <c r="G6" s="13">
        <v>3</v>
      </c>
      <c r="H6" s="10">
        <v>11.421801045544996</v>
      </c>
      <c r="I6" s="10"/>
      <c r="J6" s="10">
        <v>3</v>
      </c>
      <c r="K6" s="10">
        <v>71.173265127993218</v>
      </c>
      <c r="M6" s="4">
        <v>3</v>
      </c>
      <c r="N6" s="4">
        <v>109.75543150629173</v>
      </c>
      <c r="O6" s="4"/>
      <c r="P6" s="4">
        <v>3</v>
      </c>
      <c r="Q6" s="4">
        <v>28.015783133399218</v>
      </c>
    </row>
    <row r="7" spans="1:17" x14ac:dyDescent="0.25">
      <c r="A7" s="11">
        <v>4</v>
      </c>
      <c r="B7" s="4">
        <v>233.43832407772851</v>
      </c>
      <c r="C7" s="4"/>
      <c r="D7" s="12">
        <v>4</v>
      </c>
      <c r="E7" s="4">
        <v>209.43360645010372</v>
      </c>
      <c r="G7" s="13">
        <v>4</v>
      </c>
      <c r="H7" s="10">
        <v>29.236255452631539</v>
      </c>
      <c r="I7" s="10"/>
      <c r="J7" s="10">
        <v>4</v>
      </c>
      <c r="K7" s="10">
        <v>46.183132162616971</v>
      </c>
      <c r="M7" s="4">
        <v>4</v>
      </c>
      <c r="N7" s="4">
        <v>140.90965299983617</v>
      </c>
      <c r="O7" s="4"/>
      <c r="P7" s="4">
        <v>4</v>
      </c>
      <c r="Q7" s="4">
        <v>44.724717462744863</v>
      </c>
    </row>
    <row r="8" spans="1:17" x14ac:dyDescent="0.25">
      <c r="A8" s="11">
        <v>5</v>
      </c>
      <c r="B8" s="4">
        <v>60.49136286676773</v>
      </c>
      <c r="C8" s="4"/>
      <c r="D8" s="12">
        <v>5</v>
      </c>
      <c r="E8" s="4">
        <v>134.56831852333517</v>
      </c>
      <c r="G8" s="13">
        <v>5</v>
      </c>
      <c r="H8" s="10">
        <v>5.1767152409875079</v>
      </c>
      <c r="I8" s="10"/>
      <c r="J8" s="10">
        <v>5</v>
      </c>
      <c r="K8" s="10">
        <v>23.006163418703363</v>
      </c>
      <c r="M8" s="4">
        <v>5</v>
      </c>
      <c r="N8" s="4">
        <v>73.939538521624527</v>
      </c>
      <c r="O8" s="4"/>
      <c r="P8" s="4">
        <v>5</v>
      </c>
      <c r="Q8" s="4">
        <v>93.071692894601526</v>
      </c>
    </row>
    <row r="9" spans="1:17" x14ac:dyDescent="0.25">
      <c r="A9" s="11">
        <v>6</v>
      </c>
      <c r="B9" s="4">
        <v>144.03010914022317</v>
      </c>
      <c r="C9" s="4"/>
      <c r="D9" s="12">
        <v>6</v>
      </c>
      <c r="E9" s="4">
        <v>96.748979547672462</v>
      </c>
      <c r="G9" s="13">
        <v>6</v>
      </c>
      <c r="H9" s="10">
        <v>22.147241919078979</v>
      </c>
      <c r="I9" s="10"/>
      <c r="J9" s="10">
        <v>6</v>
      </c>
      <c r="K9" s="10">
        <v>63.066581616091455</v>
      </c>
      <c r="M9" s="4">
        <v>6</v>
      </c>
      <c r="N9" s="4">
        <v>39.746373413932155</v>
      </c>
      <c r="O9" s="4"/>
      <c r="P9" s="4">
        <v>6</v>
      </c>
      <c r="Q9" s="4">
        <v>20.700059665932606</v>
      </c>
    </row>
    <row r="10" spans="1:17" x14ac:dyDescent="0.25">
      <c r="A10" s="11">
        <v>7</v>
      </c>
      <c r="B10" s="4">
        <v>66.555853598968667</v>
      </c>
      <c r="C10" s="4"/>
      <c r="D10" s="12">
        <v>7</v>
      </c>
      <c r="E10" s="4">
        <v>173.41274707518423</v>
      </c>
      <c r="G10" s="13">
        <v>7</v>
      </c>
      <c r="H10" s="10">
        <v>12.420355254466443</v>
      </c>
      <c r="I10" s="10"/>
      <c r="J10" s="10">
        <v>7</v>
      </c>
      <c r="K10" s="10">
        <v>26.120075885997878</v>
      </c>
      <c r="M10" s="4">
        <v>7</v>
      </c>
      <c r="N10" s="4">
        <v>80.031749695744963</v>
      </c>
      <c r="O10" s="4"/>
      <c r="P10" s="4">
        <v>7</v>
      </c>
      <c r="Q10" s="4">
        <v>70.991588030952087</v>
      </c>
    </row>
    <row r="11" spans="1:17" x14ac:dyDescent="0.25">
      <c r="A11" s="11">
        <v>8</v>
      </c>
      <c r="B11" s="4">
        <v>62.785203673113131</v>
      </c>
      <c r="C11" s="4"/>
      <c r="D11" s="12">
        <v>8</v>
      </c>
      <c r="E11" s="4">
        <v>347.31678488215721</v>
      </c>
      <c r="G11" s="13">
        <v>8</v>
      </c>
      <c r="H11" s="10">
        <v>7.7408561185404414</v>
      </c>
      <c r="I11" s="10"/>
      <c r="J11" s="10">
        <v>8</v>
      </c>
      <c r="K11" s="10">
        <v>42.451692750331567</v>
      </c>
      <c r="M11" s="4">
        <v>8</v>
      </c>
      <c r="N11" s="4">
        <v>149.08697726614614</v>
      </c>
      <c r="O11" s="4"/>
      <c r="P11" s="4">
        <v>8</v>
      </c>
      <c r="Q11" s="4">
        <v>98.186475103642508</v>
      </c>
    </row>
    <row r="12" spans="1:17" x14ac:dyDescent="0.25">
      <c r="A12" s="11">
        <v>9</v>
      </c>
      <c r="B12" s="4">
        <v>71.028737545123008</v>
      </c>
      <c r="C12" s="4"/>
      <c r="D12" s="12">
        <v>9</v>
      </c>
      <c r="E12" s="4">
        <v>287.80697297926736</v>
      </c>
      <c r="G12" s="13">
        <v>9</v>
      </c>
      <c r="H12" s="10">
        <v>13.634541525531146</v>
      </c>
      <c r="I12" s="10"/>
      <c r="J12" s="10">
        <v>9</v>
      </c>
      <c r="K12" s="10">
        <v>32.140821905950411</v>
      </c>
      <c r="M12" s="4">
        <v>9</v>
      </c>
      <c r="N12" s="4">
        <v>42.149550238406107</v>
      </c>
      <c r="O12" s="4"/>
      <c r="P12" s="4">
        <v>9</v>
      </c>
      <c r="Q12" s="4">
        <v>79.82889582987687</v>
      </c>
    </row>
    <row r="13" spans="1:17" x14ac:dyDescent="0.25">
      <c r="A13" s="11">
        <v>10</v>
      </c>
      <c r="B13" s="4">
        <v>137.23731274532332</v>
      </c>
      <c r="C13" s="4"/>
      <c r="D13" s="12">
        <v>10</v>
      </c>
      <c r="E13" s="4">
        <v>276.44210704212583</v>
      </c>
      <c r="G13" s="13">
        <v>10</v>
      </c>
      <c r="H13" s="10">
        <v>21.17496545249757</v>
      </c>
      <c r="I13" s="10"/>
      <c r="J13" s="10">
        <v>10</v>
      </c>
      <c r="K13" s="10">
        <v>8.7636270704027091</v>
      </c>
      <c r="M13" s="4">
        <v>10</v>
      </c>
      <c r="N13" s="4">
        <v>39.444797676841475</v>
      </c>
      <c r="O13" s="4"/>
      <c r="P13" s="4">
        <v>10</v>
      </c>
      <c r="Q13" s="4">
        <v>54.967111602086973</v>
      </c>
    </row>
    <row r="14" spans="1:17" x14ac:dyDescent="0.25">
      <c r="A14" s="11">
        <v>11</v>
      </c>
      <c r="B14" s="4">
        <v>62.390831438072638</v>
      </c>
      <c r="C14" s="4"/>
      <c r="D14" s="12">
        <v>11</v>
      </c>
      <c r="E14" s="4">
        <v>88.300685385350207</v>
      </c>
      <c r="G14" s="13">
        <v>11</v>
      </c>
      <c r="H14" s="10">
        <v>10.169486285594747</v>
      </c>
      <c r="I14" s="10"/>
      <c r="J14" s="10">
        <v>11</v>
      </c>
      <c r="K14" s="10">
        <v>29.063183028082147</v>
      </c>
      <c r="M14" s="4">
        <v>11</v>
      </c>
      <c r="N14" s="4">
        <v>43.167529366665192</v>
      </c>
      <c r="O14" s="4"/>
      <c r="P14" s="4">
        <v>11</v>
      </c>
      <c r="Q14" s="4">
        <v>91.247863001247936</v>
      </c>
    </row>
    <row r="15" spans="1:17" x14ac:dyDescent="0.25">
      <c r="A15" s="11">
        <v>12</v>
      </c>
      <c r="B15" s="4">
        <v>54.947635157764353</v>
      </c>
      <c r="C15" s="4"/>
      <c r="D15" s="12">
        <v>12</v>
      </c>
      <c r="E15" s="4">
        <v>107.27888310320557</v>
      </c>
      <c r="G15" s="13">
        <v>12</v>
      </c>
      <c r="H15" s="10">
        <v>23.924853900905088</v>
      </c>
      <c r="I15" s="10"/>
      <c r="J15" s="10">
        <v>12</v>
      </c>
      <c r="K15" s="10">
        <v>20.155028374809227</v>
      </c>
      <c r="M15" s="4">
        <v>12</v>
      </c>
      <c r="N15" s="4">
        <v>70.640239158370292</v>
      </c>
      <c r="O15" s="4"/>
      <c r="P15" s="4">
        <v>12</v>
      </c>
      <c r="Q15" s="4">
        <v>17.188889564438693</v>
      </c>
    </row>
    <row r="16" spans="1:17" x14ac:dyDescent="0.25">
      <c r="G16" s="14"/>
    </row>
    <row r="17" spans="1:6" x14ac:dyDescent="0.25">
      <c r="A17" t="s">
        <v>41</v>
      </c>
    </row>
    <row r="18" spans="1:6" x14ac:dyDescent="0.25">
      <c r="A18" s="5" t="s">
        <v>42</v>
      </c>
      <c r="B18" s="6" t="s">
        <v>43</v>
      </c>
      <c r="C18" s="6" t="s">
        <v>44</v>
      </c>
      <c r="D18" s="6" t="s">
        <v>45</v>
      </c>
      <c r="E18" s="6" t="s">
        <v>46</v>
      </c>
      <c r="F18" s="6" t="s">
        <v>47</v>
      </c>
    </row>
    <row r="19" spans="1:6" x14ac:dyDescent="0.25">
      <c r="A19" s="5"/>
      <c r="B19" s="6"/>
      <c r="C19" s="6"/>
      <c r="D19" s="6"/>
      <c r="E19" s="6"/>
      <c r="F19" s="6"/>
    </row>
    <row r="20" spans="1:6" x14ac:dyDescent="0.25">
      <c r="A20" s="5" t="s">
        <v>48</v>
      </c>
      <c r="B20" s="6">
        <v>-108.4</v>
      </c>
      <c r="C20" s="6" t="s">
        <v>49</v>
      </c>
      <c r="D20" s="6" t="s">
        <v>29</v>
      </c>
      <c r="E20" s="6" t="s">
        <v>26</v>
      </c>
      <c r="F20" s="6">
        <v>2.0000000000000001E-4</v>
      </c>
    </row>
    <row r="21" spans="1:6" x14ac:dyDescent="0.25">
      <c r="A21" s="5" t="s">
        <v>50</v>
      </c>
      <c r="B21" s="6">
        <v>85.24</v>
      </c>
      <c r="C21" s="6" t="s">
        <v>51</v>
      </c>
      <c r="D21" s="6" t="s">
        <v>29</v>
      </c>
      <c r="E21" s="6" t="s">
        <v>27</v>
      </c>
      <c r="F21" s="6">
        <v>3.8999999999999998E-3</v>
      </c>
    </row>
    <row r="22" spans="1:6" x14ac:dyDescent="0.25">
      <c r="A22" s="5" t="s">
        <v>52</v>
      </c>
      <c r="B22" s="6">
        <v>52.41</v>
      </c>
      <c r="C22" s="6" t="s">
        <v>53</v>
      </c>
      <c r="D22" s="6" t="s">
        <v>54</v>
      </c>
      <c r="E22" s="6" t="s">
        <v>55</v>
      </c>
      <c r="F22" s="6">
        <v>0.1903</v>
      </c>
    </row>
    <row r="23" spans="1:6" x14ac:dyDescent="0.25">
      <c r="A23" s="5" t="s">
        <v>56</v>
      </c>
      <c r="B23" s="6">
        <v>19.86</v>
      </c>
      <c r="C23" s="6" t="s">
        <v>57</v>
      </c>
      <c r="D23" s="6" t="s">
        <v>54</v>
      </c>
      <c r="E23" s="6" t="s">
        <v>55</v>
      </c>
      <c r="F23" s="6">
        <v>0.99709999999999999</v>
      </c>
    </row>
    <row r="24" spans="1:6" x14ac:dyDescent="0.25">
      <c r="A24" s="5" t="s">
        <v>58</v>
      </c>
      <c r="B24" s="6">
        <v>44.8</v>
      </c>
      <c r="C24" s="6" t="s">
        <v>59</v>
      </c>
      <c r="D24" s="6" t="s">
        <v>54</v>
      </c>
      <c r="E24" s="6" t="s">
        <v>55</v>
      </c>
      <c r="F24" s="6">
        <v>0.3906</v>
      </c>
    </row>
    <row r="25" spans="1:6" x14ac:dyDescent="0.25">
      <c r="A25" s="5" t="s">
        <v>60</v>
      </c>
      <c r="B25" s="6">
        <v>193.6</v>
      </c>
      <c r="C25" s="6" t="s">
        <v>61</v>
      </c>
      <c r="D25" s="6" t="s">
        <v>29</v>
      </c>
      <c r="E25" s="6" t="s">
        <v>62</v>
      </c>
      <c r="F25" s="6" t="s">
        <v>63</v>
      </c>
    </row>
    <row r="26" spans="1:6" x14ac:dyDescent="0.25">
      <c r="A26" s="5" t="s">
        <v>64</v>
      </c>
      <c r="B26" s="6">
        <v>160.80000000000001</v>
      </c>
      <c r="C26" s="6" t="s">
        <v>65</v>
      </c>
      <c r="D26" s="6" t="s">
        <v>29</v>
      </c>
      <c r="E26" s="6" t="s">
        <v>62</v>
      </c>
      <c r="F26" s="6" t="s">
        <v>63</v>
      </c>
    </row>
    <row r="27" spans="1:6" x14ac:dyDescent="0.25">
      <c r="A27" s="5" t="s">
        <v>66</v>
      </c>
      <c r="B27" s="6">
        <v>128.19999999999999</v>
      </c>
      <c r="C27" s="6" t="s">
        <v>67</v>
      </c>
      <c r="D27" s="6" t="s">
        <v>29</v>
      </c>
      <c r="E27" s="6" t="s">
        <v>62</v>
      </c>
      <c r="F27" s="6" t="s">
        <v>63</v>
      </c>
    </row>
    <row r="28" spans="1:6" x14ac:dyDescent="0.25">
      <c r="A28" s="5" t="s">
        <v>68</v>
      </c>
      <c r="B28" s="6">
        <v>153.19999999999999</v>
      </c>
      <c r="C28" s="6" t="s">
        <v>69</v>
      </c>
      <c r="D28" s="6" t="s">
        <v>29</v>
      </c>
      <c r="E28" s="6" t="s">
        <v>62</v>
      </c>
      <c r="F28" s="6" t="s">
        <v>63</v>
      </c>
    </row>
    <row r="29" spans="1:6" x14ac:dyDescent="0.25">
      <c r="A29" s="5" t="s">
        <v>70</v>
      </c>
      <c r="B29" s="6">
        <v>-32.83</v>
      </c>
      <c r="C29" s="6" t="s">
        <v>71</v>
      </c>
      <c r="D29" s="6" t="s">
        <v>54</v>
      </c>
      <c r="E29" s="6" t="s">
        <v>55</v>
      </c>
      <c r="F29" s="6">
        <v>0.82140000000000002</v>
      </c>
    </row>
    <row r="30" spans="1:6" x14ac:dyDescent="0.25">
      <c r="A30" s="5" t="s">
        <v>72</v>
      </c>
      <c r="B30" s="6">
        <v>-65.38</v>
      </c>
      <c r="C30" s="6" t="s">
        <v>73</v>
      </c>
      <c r="D30" s="6" t="s">
        <v>29</v>
      </c>
      <c r="E30" s="6" t="s">
        <v>74</v>
      </c>
      <c r="F30" s="6">
        <v>4.4499999999999998E-2</v>
      </c>
    </row>
    <row r="31" spans="1:6" x14ac:dyDescent="0.25">
      <c r="A31" s="5" t="s">
        <v>75</v>
      </c>
      <c r="B31" s="6">
        <v>-40.450000000000003</v>
      </c>
      <c r="C31" s="6" t="s">
        <v>76</v>
      </c>
      <c r="D31" s="6" t="s">
        <v>54</v>
      </c>
      <c r="E31" s="6" t="s">
        <v>55</v>
      </c>
      <c r="F31" s="6">
        <v>0.54630000000000001</v>
      </c>
    </row>
    <row r="32" spans="1:6" x14ac:dyDescent="0.25">
      <c r="A32" s="5" t="s">
        <v>77</v>
      </c>
      <c r="B32" s="6">
        <v>-32.549999999999997</v>
      </c>
      <c r="C32" s="6" t="s">
        <v>78</v>
      </c>
      <c r="D32" s="6" t="s">
        <v>54</v>
      </c>
      <c r="E32" s="6" t="s">
        <v>55</v>
      </c>
      <c r="F32" s="6">
        <v>0.82989999999999997</v>
      </c>
    </row>
    <row r="33" spans="1:6" x14ac:dyDescent="0.25">
      <c r="A33" s="5" t="s">
        <v>79</v>
      </c>
      <c r="B33" s="6">
        <v>-7.6139999999999999</v>
      </c>
      <c r="C33" s="6" t="s">
        <v>80</v>
      </c>
      <c r="D33" s="6" t="s">
        <v>54</v>
      </c>
      <c r="E33" s="6" t="s">
        <v>55</v>
      </c>
      <c r="F33" s="6" t="s">
        <v>81</v>
      </c>
    </row>
    <row r="34" spans="1:6" x14ac:dyDescent="0.25">
      <c r="A34" s="5" t="s">
        <v>82</v>
      </c>
      <c r="B34" s="6">
        <v>24.94</v>
      </c>
      <c r="C34" s="6" t="s">
        <v>83</v>
      </c>
      <c r="D34" s="6" t="s">
        <v>54</v>
      </c>
      <c r="E34" s="6" t="s">
        <v>55</v>
      </c>
      <c r="F34" s="6">
        <v>0.97460000000000002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4272-9703-4A13-89DE-B7DA949712A2}">
  <dimension ref="A1:O30"/>
  <sheetViews>
    <sheetView workbookViewId="0">
      <selection activeCell="E29" sqref="E29"/>
    </sheetView>
  </sheetViews>
  <sheetFormatPr defaultRowHeight="15" x14ac:dyDescent="0.25"/>
  <cols>
    <col min="1" max="1" width="24.5703125" customWidth="1"/>
    <col min="2" max="2" width="14.85546875" customWidth="1"/>
    <col min="3" max="3" width="16.7109375" customWidth="1"/>
    <col min="9" max="9" width="18.140625" customWidth="1"/>
  </cols>
  <sheetData>
    <row r="1" spans="1:15" x14ac:dyDescent="0.25">
      <c r="A1" s="1" t="s">
        <v>84</v>
      </c>
    </row>
    <row r="2" spans="1:15" x14ac:dyDescent="0.25">
      <c r="A2" s="2" t="s">
        <v>85</v>
      </c>
    </row>
    <row r="3" spans="1:15" x14ac:dyDescent="0.25">
      <c r="A3" s="3" t="s">
        <v>86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I3" s="4" t="s">
        <v>87</v>
      </c>
      <c r="J3" s="4">
        <v>1</v>
      </c>
      <c r="K3" s="4">
        <v>2</v>
      </c>
      <c r="L3" s="4">
        <v>3</v>
      </c>
      <c r="M3" s="4">
        <v>4</v>
      </c>
      <c r="N3" s="4">
        <v>5</v>
      </c>
      <c r="O3" s="4">
        <v>6</v>
      </c>
    </row>
    <row r="4" spans="1:15" x14ac:dyDescent="0.25">
      <c r="A4" s="3" t="s">
        <v>88</v>
      </c>
      <c r="B4" s="3">
        <v>5.1721382467059378</v>
      </c>
      <c r="C4" s="3">
        <v>4.7253613144215283</v>
      </c>
      <c r="D4" s="3">
        <v>5.2271377529989582</v>
      </c>
      <c r="E4" s="3">
        <v>4.1160403208536804</v>
      </c>
      <c r="F4" s="3">
        <v>5.0483377747333336</v>
      </c>
      <c r="G4" s="3">
        <v>6.5710846115301385</v>
      </c>
      <c r="I4" s="4" t="s">
        <v>88</v>
      </c>
      <c r="J4" s="4">
        <v>3.7027812500000001</v>
      </c>
      <c r="K4" s="4">
        <v>3.4336118055555556</v>
      </c>
      <c r="L4" s="4">
        <v>3.9301215277777777</v>
      </c>
      <c r="M4" s="4">
        <v>4.4111909722222222</v>
      </c>
      <c r="N4" s="4">
        <v>4.2061458333333333</v>
      </c>
      <c r="O4" s="4">
        <v>4.11234375</v>
      </c>
    </row>
    <row r="5" spans="1:15" x14ac:dyDescent="0.25">
      <c r="A5" s="3" t="s">
        <v>89</v>
      </c>
      <c r="B5" s="3">
        <v>5.0773227695931942</v>
      </c>
      <c r="C5" s="3">
        <v>4.5555314445965269</v>
      </c>
      <c r="D5" s="3">
        <v>5.0156265173100696</v>
      </c>
      <c r="E5" s="3">
        <v>3.730171724842847</v>
      </c>
      <c r="F5" s="3">
        <v>4.7610264989467703</v>
      </c>
      <c r="G5" s="3">
        <v>6.2783574238881936</v>
      </c>
      <c r="I5" s="4" t="s">
        <v>89</v>
      </c>
      <c r="J5" s="4">
        <v>3.5471631944444444</v>
      </c>
      <c r="K5" s="4">
        <v>3.2969729166666668</v>
      </c>
      <c r="L5" s="4">
        <v>3.7578055555555556</v>
      </c>
      <c r="M5" s="4">
        <v>4.1644097222222225</v>
      </c>
      <c r="N5" s="4">
        <v>4.043652777777778</v>
      </c>
      <c r="O5" s="4">
        <v>3.9511979166666666</v>
      </c>
    </row>
    <row r="6" spans="1:15" x14ac:dyDescent="0.25">
      <c r="A6" s="3" t="s">
        <v>90</v>
      </c>
      <c r="B6" s="3">
        <v>4.5875699969229515</v>
      </c>
      <c r="C6" s="3">
        <v>4.5491474686003821</v>
      </c>
      <c r="D6" s="3">
        <v>5.1704427508863882</v>
      </c>
      <c r="E6" s="3">
        <v>3.5749818881691322</v>
      </c>
      <c r="F6" s="3">
        <v>4.6596687966478472</v>
      </c>
      <c r="G6" s="3">
        <v>6.2723657898264928</v>
      </c>
      <c r="I6" s="4" t="s">
        <v>90</v>
      </c>
      <c r="J6" s="4">
        <v>3.4520934027777774</v>
      </c>
      <c r="K6" s="4">
        <v>3.196229513888889</v>
      </c>
      <c r="L6" s="4">
        <v>3.6390347222222221</v>
      </c>
      <c r="M6" s="4">
        <v>4.1181770833333333</v>
      </c>
      <c r="N6" s="4">
        <v>3.9465069444444447</v>
      </c>
      <c r="O6" s="4">
        <v>3.8841840277777777</v>
      </c>
    </row>
    <row r="7" spans="1:15" x14ac:dyDescent="0.25">
      <c r="A7" s="15" t="s">
        <v>91</v>
      </c>
      <c r="B7" s="3">
        <v>3.2424690124050519</v>
      </c>
      <c r="C7" s="3">
        <v>3.1118972033204968</v>
      </c>
      <c r="D7" s="3">
        <v>3.3397240092719063</v>
      </c>
      <c r="E7" s="3">
        <v>2.2843149503769791</v>
      </c>
      <c r="F7" s="3">
        <v>3.419625136294135</v>
      </c>
      <c r="G7" s="3">
        <v>5.534383017518854</v>
      </c>
      <c r="I7" s="16" t="s">
        <v>91</v>
      </c>
      <c r="J7" s="4">
        <v>1.1048565176470522</v>
      </c>
      <c r="K7" s="4">
        <v>0.95810123795309377</v>
      </c>
      <c r="L7" s="4">
        <v>1.2406606923380521</v>
      </c>
      <c r="M7" s="4">
        <v>1.3888968090821874</v>
      </c>
      <c r="N7" s="4">
        <v>1.4575766804779271</v>
      </c>
      <c r="O7" s="4">
        <v>1.6022015459753089</v>
      </c>
    </row>
    <row r="8" spans="1:15" x14ac:dyDescent="0.25">
      <c r="A8" s="15" t="s">
        <v>92</v>
      </c>
      <c r="B8" s="3">
        <v>2.8405308775481251</v>
      </c>
      <c r="C8" s="3">
        <v>2.6697696495148158</v>
      </c>
      <c r="D8" s="3">
        <v>2.879640366882521</v>
      </c>
      <c r="E8" s="3">
        <v>2.3151312807818298</v>
      </c>
      <c r="F8" s="3">
        <v>3.406547355365281</v>
      </c>
      <c r="G8" s="3">
        <v>4.4848017064924308</v>
      </c>
      <c r="I8" s="16" t="s">
        <v>92</v>
      </c>
      <c r="J8" s="4">
        <v>1.1033822172598091</v>
      </c>
      <c r="K8" s="4">
        <v>0.93195860214357285</v>
      </c>
      <c r="L8" s="4">
        <v>1.2354921202002604</v>
      </c>
      <c r="M8" s="4">
        <v>1.4257884907286458</v>
      </c>
      <c r="N8" s="4">
        <v>1.495263305956382</v>
      </c>
      <c r="O8" s="4">
        <v>1.5347804290829303</v>
      </c>
    </row>
    <row r="9" spans="1:15" x14ac:dyDescent="0.25">
      <c r="A9" s="15" t="s">
        <v>93</v>
      </c>
      <c r="B9" s="3">
        <v>2.869703159047142</v>
      </c>
      <c r="C9" s="3">
        <v>2.6947175306374338</v>
      </c>
      <c r="D9" s="3">
        <v>3.334098081783611</v>
      </c>
      <c r="E9" s="3">
        <v>2.1508424159986008</v>
      </c>
      <c r="F9" s="3">
        <v>2.8886865748724375</v>
      </c>
      <c r="G9" s="3">
        <v>4.1773646089410414</v>
      </c>
      <c r="I9" s="16" t="s">
        <v>93</v>
      </c>
      <c r="J9" s="4">
        <v>1.0703118538517327</v>
      </c>
      <c r="K9" s="4">
        <v>0.90679724860685074</v>
      </c>
      <c r="L9" s="4">
        <v>1.1921647333456422</v>
      </c>
      <c r="M9" s="4">
        <v>1.4198489022745242</v>
      </c>
      <c r="N9" s="4">
        <v>1.4697763971994027</v>
      </c>
      <c r="O9" s="4">
        <v>1.5498877834461144</v>
      </c>
    </row>
    <row r="10" spans="1:15" x14ac:dyDescent="0.25">
      <c r="A10" s="3" t="s">
        <v>94</v>
      </c>
      <c r="B10" s="3">
        <v>12.679553377511381</v>
      </c>
      <c r="C10" s="3">
        <v>12.181115337039262</v>
      </c>
      <c r="D10" s="3">
        <v>12.111174531313177</v>
      </c>
      <c r="E10" s="3">
        <v>11.55281676299575</v>
      </c>
      <c r="F10" s="3">
        <v>12.084621902850996</v>
      </c>
      <c r="G10" s="3">
        <v>12.974055098135597</v>
      </c>
      <c r="I10" s="4" t="s">
        <v>94</v>
      </c>
      <c r="J10" s="4">
        <v>9.520134485885773</v>
      </c>
      <c r="K10" s="4">
        <v>9.3719455990907736</v>
      </c>
      <c r="L10" s="4">
        <v>9.5422231814903693</v>
      </c>
      <c r="M10" s="4">
        <v>9.5118963859939054</v>
      </c>
      <c r="N10" s="4">
        <v>9.7118319785812517</v>
      </c>
      <c r="O10" s="4">
        <v>9.6533213021281465</v>
      </c>
    </row>
    <row r="11" spans="1:15" x14ac:dyDescent="0.25">
      <c r="A11" s="3" t="s">
        <v>95</v>
      </c>
      <c r="B11" s="3">
        <v>12.022425943119362</v>
      </c>
      <c r="C11" s="3">
        <v>11.959914740285241</v>
      </c>
      <c r="D11" s="3">
        <v>12.248711640914468</v>
      </c>
      <c r="E11" s="3">
        <v>11.407809843644618</v>
      </c>
      <c r="F11" s="3">
        <v>12.540637915888777</v>
      </c>
      <c r="G11" s="3">
        <v>12.382798446777992</v>
      </c>
      <c r="I11" s="4" t="s">
        <v>95</v>
      </c>
      <c r="J11" s="4">
        <v>9.4580961354903579</v>
      </c>
      <c r="K11" s="4">
        <v>9.344245549095497</v>
      </c>
      <c r="L11" s="4">
        <v>9.5246729385964972</v>
      </c>
      <c r="M11" s="4">
        <v>9.5570313906372686</v>
      </c>
      <c r="N11" s="4">
        <v>9.7114733078621072</v>
      </c>
      <c r="O11" s="4">
        <v>9.5818098695858822</v>
      </c>
    </row>
    <row r="12" spans="1:15" x14ac:dyDescent="0.25">
      <c r="A12" s="3" t="s">
        <v>96</v>
      </c>
      <c r="B12" s="3">
        <v>12.018622022086285</v>
      </c>
      <c r="C12" s="3">
        <v>12.014002097997414</v>
      </c>
      <c r="D12" s="3">
        <v>12.027220530915878</v>
      </c>
      <c r="E12" s="3">
        <v>11.822533369105448</v>
      </c>
      <c r="F12" s="3">
        <v>11.964413253646104</v>
      </c>
      <c r="G12" s="3">
        <v>12.162440559662741</v>
      </c>
      <c r="I12" s="4" t="s">
        <v>96</v>
      </c>
      <c r="J12" s="4">
        <v>9.4174051094953501</v>
      </c>
      <c r="K12" s="4">
        <v>9.3072741106571222</v>
      </c>
      <c r="L12" s="4">
        <v>9.4693949134646562</v>
      </c>
      <c r="M12" s="4">
        <v>9.4992791471850246</v>
      </c>
      <c r="N12" s="4">
        <v>9.6653662297285212</v>
      </c>
      <c r="O12" s="4">
        <v>9.6628911618228326</v>
      </c>
    </row>
    <row r="13" spans="1:15" x14ac:dyDescent="0.25">
      <c r="A13" s="3" t="s">
        <v>97</v>
      </c>
      <c r="B13" s="3">
        <v>1.5036045476159583</v>
      </c>
      <c r="C13" s="3">
        <v>1.6821977662814027</v>
      </c>
      <c r="D13" s="3">
        <v>1.504413493928132</v>
      </c>
      <c r="E13" s="3">
        <v>0.74614366925943743</v>
      </c>
      <c r="F13" s="3">
        <v>1.5051611165921597</v>
      </c>
      <c r="G13" s="3">
        <v>1.7476785350745347</v>
      </c>
      <c r="I13" s="4" t="s">
        <v>97</v>
      </c>
      <c r="J13" s="4">
        <v>0.64227872830595145</v>
      </c>
      <c r="K13" s="4">
        <v>0.55895210122698269</v>
      </c>
      <c r="L13" s="4">
        <v>0.70746072146465633</v>
      </c>
      <c r="M13" s="4">
        <v>1.1003022082908471</v>
      </c>
      <c r="N13" s="4">
        <v>0.90213084339691318</v>
      </c>
      <c r="O13" s="4">
        <v>0.87395114875481594</v>
      </c>
    </row>
    <row r="14" spans="1:15" x14ac:dyDescent="0.25">
      <c r="A14" s="3" t="s">
        <v>98</v>
      </c>
      <c r="B14" s="3">
        <v>1.5787828043481387</v>
      </c>
      <c r="C14" s="3">
        <v>1.3575890449094374</v>
      </c>
      <c r="D14" s="3">
        <v>1.6423054002480659</v>
      </c>
      <c r="E14" s="3">
        <v>1.1313897608286043</v>
      </c>
      <c r="F14" s="3">
        <v>1.4966049353109341</v>
      </c>
      <c r="G14" s="3">
        <v>1.6105695344251354</v>
      </c>
      <c r="I14" s="4" t="s">
        <v>98</v>
      </c>
      <c r="J14" s="4">
        <v>0.63716103972556248</v>
      </c>
      <c r="K14" s="4">
        <v>0.52332970767401388</v>
      </c>
      <c r="L14" s="4">
        <v>0.68905376962331943</v>
      </c>
      <c r="M14" s="4">
        <v>1.0607801129265138</v>
      </c>
      <c r="N14" s="4">
        <v>0.88034068849745839</v>
      </c>
      <c r="O14" s="4">
        <v>0.94390675753602082</v>
      </c>
    </row>
    <row r="15" spans="1:15" x14ac:dyDescent="0.25">
      <c r="A15" s="3" t="s">
        <v>99</v>
      </c>
      <c r="B15" s="3">
        <v>1.4012903368082119</v>
      </c>
      <c r="C15" s="3">
        <v>1.4237857732977985</v>
      </c>
      <c r="D15" s="3">
        <v>1.170529432634448</v>
      </c>
      <c r="E15" s="3">
        <v>0.78990030257766664</v>
      </c>
      <c r="F15" s="3">
        <v>1.4799814547912675</v>
      </c>
      <c r="G15" s="3">
        <v>2.1123546394804307</v>
      </c>
      <c r="I15" s="4" t="s">
        <v>99</v>
      </c>
      <c r="J15" s="4">
        <v>0.61680268252497916</v>
      </c>
      <c r="K15" s="4">
        <v>0.54779943923306595</v>
      </c>
      <c r="L15" s="4">
        <v>0.65294272383567709</v>
      </c>
      <c r="M15" s="4">
        <v>0.91567812876097565</v>
      </c>
      <c r="N15" s="4">
        <v>0.87483877163460766</v>
      </c>
      <c r="O15" s="4">
        <v>0.82941006533217709</v>
      </c>
    </row>
    <row r="17" spans="1:3" x14ac:dyDescent="0.25">
      <c r="B17" s="17" t="s">
        <v>86</v>
      </c>
      <c r="C17" s="18" t="s">
        <v>87</v>
      </c>
    </row>
    <row r="18" spans="1:3" x14ac:dyDescent="0.25">
      <c r="A18">
        <v>1</v>
      </c>
      <c r="B18" s="19">
        <v>5.1721380000000003</v>
      </c>
      <c r="C18" s="20">
        <v>3.7027809999999999</v>
      </c>
    </row>
    <row r="19" spans="1:3" x14ac:dyDescent="0.25">
      <c r="A19">
        <v>2</v>
      </c>
      <c r="B19" s="19">
        <v>4.7253610000000004</v>
      </c>
      <c r="C19" s="20">
        <v>3.4336120000000001</v>
      </c>
    </row>
    <row r="20" spans="1:3" x14ac:dyDescent="0.25">
      <c r="A20">
        <v>3</v>
      </c>
      <c r="B20" s="19">
        <v>5.2271380000000001</v>
      </c>
      <c r="C20" s="20">
        <v>3.9301219999999999</v>
      </c>
    </row>
    <row r="21" spans="1:3" x14ac:dyDescent="0.25">
      <c r="A21">
        <v>4</v>
      </c>
      <c r="B21" s="19">
        <v>4.1160399999999999</v>
      </c>
      <c r="C21" s="20">
        <v>4.4111909999999996</v>
      </c>
    </row>
    <row r="22" spans="1:3" x14ac:dyDescent="0.25">
      <c r="A22">
        <v>5</v>
      </c>
      <c r="B22" s="19">
        <v>5.0483380000000002</v>
      </c>
      <c r="C22" s="20">
        <v>4.2061460000000004</v>
      </c>
    </row>
    <row r="23" spans="1:3" x14ac:dyDescent="0.25">
      <c r="A23">
        <v>6</v>
      </c>
      <c r="B23" s="19">
        <v>6.5710850000000001</v>
      </c>
      <c r="C23" s="20">
        <v>4.1123440000000002</v>
      </c>
    </row>
    <row r="25" spans="1:3" x14ac:dyDescent="0.25">
      <c r="A25" s="5" t="s">
        <v>23</v>
      </c>
      <c r="B25" s="6"/>
    </row>
    <row r="26" spans="1:3" x14ac:dyDescent="0.25">
      <c r="A26" s="5" t="s">
        <v>24</v>
      </c>
      <c r="B26" s="6">
        <v>8.6E-3</v>
      </c>
    </row>
    <row r="27" spans="1:3" x14ac:dyDescent="0.25">
      <c r="A27" s="5" t="s">
        <v>25</v>
      </c>
      <c r="B27" s="6" t="s">
        <v>27</v>
      </c>
    </row>
    <row r="28" spans="1:3" x14ac:dyDescent="0.25">
      <c r="A28" s="5" t="s">
        <v>28</v>
      </c>
      <c r="B28" s="6" t="s">
        <v>29</v>
      </c>
    </row>
    <row r="29" spans="1:3" x14ac:dyDescent="0.25">
      <c r="A29" s="5" t="s">
        <v>30</v>
      </c>
      <c r="B29" s="6" t="s">
        <v>31</v>
      </c>
    </row>
    <row r="30" spans="1:3" x14ac:dyDescent="0.25">
      <c r="A30" s="5" t="s">
        <v>32</v>
      </c>
      <c r="B30" s="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Fig.10c</vt:lpstr>
      <vt:lpstr>Extended Fig.10e</vt:lpstr>
      <vt:lpstr>Extended Fig.10f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2025-10-07T13:34:55Z</dcterms:modified>
</cp:coreProperties>
</file>