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ko404\Documents\Projects\SturgeonProject\EditorialRevisions\"/>
    </mc:Choice>
  </mc:AlternateContent>
  <xr:revisionPtr revIDLastSave="0" documentId="13_ncr:1_{B7452FD4-9605-459E-8242-ACAB7713225E}" xr6:coauthVersionLast="47" xr6:coauthVersionMax="47" xr10:uidLastSave="{00000000-0000-0000-0000-000000000000}"/>
  <bookViews>
    <workbookView xWindow="-110" yWindow="-110" windowWidth="19420" windowHeight="11500" xr2:uid="{91EF8A8C-BE3A-472B-8703-55C16B0C0A19}"/>
  </bookViews>
  <sheets>
    <sheet name="DIYBendingCalculations" sheetId="1" r:id="rId1"/>
    <sheet name="BendPer10cm_standardB&amp;F" sheetId="4" r:id="rId2"/>
    <sheet name="LungfishValidation" sheetId="6" r:id="rId3"/>
    <sheet name="MinimumEandG" sheetId="7" r:id="rId4"/>
    <sheet name="MaximumEandG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E56" i="8"/>
  <c r="E55" i="8"/>
  <c r="E54" i="8"/>
  <c r="E53" i="8"/>
  <c r="E52" i="8"/>
  <c r="E51" i="8"/>
  <c r="E48" i="8"/>
  <c r="E47" i="8"/>
  <c r="E46" i="8"/>
  <c r="E45" i="8"/>
  <c r="E44" i="8"/>
  <c r="E43" i="8"/>
  <c r="E40" i="8"/>
  <c r="E39" i="8"/>
  <c r="E38" i="8"/>
  <c r="E37" i="8"/>
  <c r="E36" i="8"/>
  <c r="E35" i="8"/>
  <c r="E56" i="7"/>
  <c r="E55" i="7"/>
  <c r="E54" i="7"/>
  <c r="E53" i="7"/>
  <c r="E52" i="7"/>
  <c r="E51" i="7"/>
  <c r="E48" i="7"/>
  <c r="E47" i="7"/>
  <c r="E46" i="7"/>
  <c r="E45" i="7"/>
  <c r="E44" i="7"/>
  <c r="E43" i="7"/>
  <c r="E40" i="7"/>
  <c r="E39" i="7"/>
  <c r="E38" i="7"/>
  <c r="E37" i="7"/>
  <c r="E36" i="7"/>
  <c r="E35" i="7"/>
  <c r="E56" i="4"/>
  <c r="E55" i="4"/>
  <c r="E54" i="4"/>
  <c r="E53" i="4"/>
  <c r="E52" i="4"/>
  <c r="E51" i="4"/>
  <c r="E48" i="4"/>
  <c r="E47" i="4"/>
  <c r="E46" i="4"/>
  <c r="E45" i="4"/>
  <c r="E44" i="4"/>
  <c r="E43" i="4"/>
  <c r="E40" i="4"/>
  <c r="E39" i="4"/>
  <c r="E38" i="4"/>
  <c r="E37" i="4"/>
  <c r="E36" i="4"/>
  <c r="E35" i="4"/>
  <c r="E52" i="1"/>
  <c r="E53" i="1"/>
  <c r="E54" i="1"/>
  <c r="E55" i="1"/>
  <c r="E56" i="1"/>
  <c r="E51" i="1"/>
  <c r="E44" i="1"/>
  <c r="E45" i="1"/>
  <c r="E46" i="1"/>
  <c r="E47" i="1"/>
  <c r="E48" i="1"/>
  <c r="E43" i="1"/>
  <c r="E36" i="1"/>
  <c r="E37" i="1"/>
  <c r="E38" i="1"/>
  <c r="E39" i="1"/>
  <c r="E40" i="1"/>
  <c r="E35" i="1"/>
  <c r="L44" i="1"/>
  <c r="N27" i="1"/>
  <c r="E7" i="8"/>
  <c r="E6" i="8"/>
  <c r="E5" i="8"/>
  <c r="E4" i="8"/>
  <c r="E3" i="8"/>
  <c r="E7" i="7"/>
  <c r="E6" i="7"/>
  <c r="E5" i="7"/>
  <c r="E4" i="7"/>
  <c r="E3" i="7"/>
  <c r="E7" i="6"/>
  <c r="E6" i="6"/>
  <c r="E5" i="6"/>
  <c r="E4" i="6"/>
  <c r="E3" i="6"/>
  <c r="E7" i="4"/>
  <c r="E6" i="4"/>
  <c r="E5" i="4"/>
  <c r="E4" i="4"/>
  <c r="E3" i="4"/>
  <c r="E7" i="1"/>
  <c r="E6" i="1"/>
  <c r="E5" i="1"/>
  <c r="E4" i="1"/>
  <c r="N53" i="7" l="1"/>
  <c r="L56" i="8"/>
  <c r="J56" i="8"/>
  <c r="N56" i="8" s="1"/>
  <c r="L55" i="8"/>
  <c r="J55" i="8"/>
  <c r="N55" i="8" s="1"/>
  <c r="L54" i="8"/>
  <c r="J54" i="8"/>
  <c r="N54" i="8" s="1"/>
  <c r="L53" i="8"/>
  <c r="J53" i="8"/>
  <c r="N53" i="8" s="1"/>
  <c r="L52" i="8"/>
  <c r="J52" i="8"/>
  <c r="N52" i="8" s="1"/>
  <c r="L51" i="8"/>
  <c r="J51" i="8"/>
  <c r="N51" i="8" s="1"/>
  <c r="L48" i="8"/>
  <c r="M48" i="8" s="1"/>
  <c r="H48" i="8"/>
  <c r="L47" i="8"/>
  <c r="M47" i="8" s="1"/>
  <c r="H47" i="8"/>
  <c r="L46" i="8"/>
  <c r="M46" i="8" s="1"/>
  <c r="H46" i="8"/>
  <c r="L45" i="8"/>
  <c r="M45" i="8" s="1"/>
  <c r="H45" i="8"/>
  <c r="L44" i="8"/>
  <c r="M44" i="8" s="1"/>
  <c r="H44" i="8"/>
  <c r="L43" i="8"/>
  <c r="M43" i="8" s="1"/>
  <c r="H43" i="8"/>
  <c r="L40" i="8"/>
  <c r="M40" i="8" s="1"/>
  <c r="H40" i="8"/>
  <c r="L39" i="8"/>
  <c r="M39" i="8" s="1"/>
  <c r="H39" i="8"/>
  <c r="L38" i="8"/>
  <c r="M38" i="8" s="1"/>
  <c r="H38" i="8"/>
  <c r="L37" i="8"/>
  <c r="M37" i="8" s="1"/>
  <c r="H37" i="8"/>
  <c r="L36" i="8"/>
  <c r="M36" i="8" s="1"/>
  <c r="H36" i="8"/>
  <c r="L35" i="8"/>
  <c r="M35" i="8" s="1"/>
  <c r="H35" i="8"/>
  <c r="L32" i="8"/>
  <c r="N32" i="8" s="1"/>
  <c r="L31" i="8"/>
  <c r="N31" i="8" s="1"/>
  <c r="L30" i="8"/>
  <c r="N30" i="8" s="1"/>
  <c r="L29" i="8"/>
  <c r="L28" i="8"/>
  <c r="N28" i="8" s="1"/>
  <c r="L27" i="8"/>
  <c r="L24" i="8"/>
  <c r="M24" i="8" s="1"/>
  <c r="L23" i="8"/>
  <c r="M23" i="8" s="1"/>
  <c r="N23" i="8" s="1"/>
  <c r="L22" i="8"/>
  <c r="M22" i="8" s="1"/>
  <c r="L21" i="8"/>
  <c r="M21" i="8" s="1"/>
  <c r="L20" i="8"/>
  <c r="M20" i="8" s="1"/>
  <c r="L19" i="8"/>
  <c r="M19" i="8" s="1"/>
  <c r="N19" i="8" s="1"/>
  <c r="L16" i="8"/>
  <c r="M16" i="8" s="1"/>
  <c r="N16" i="8" s="1"/>
  <c r="O16" i="8" s="1"/>
  <c r="L15" i="8"/>
  <c r="M15" i="8" s="1"/>
  <c r="L14" i="8"/>
  <c r="M14" i="8" s="1"/>
  <c r="N14" i="8" s="1"/>
  <c r="L13" i="8"/>
  <c r="M13" i="8" s="1"/>
  <c r="N13" i="8" s="1"/>
  <c r="L12" i="8"/>
  <c r="M12" i="8" s="1"/>
  <c r="N12" i="8" s="1"/>
  <c r="L11" i="8"/>
  <c r="M11" i="8" s="1"/>
  <c r="N11" i="8" s="1"/>
  <c r="J7" i="8"/>
  <c r="I7" i="8"/>
  <c r="H7" i="8"/>
  <c r="J6" i="8"/>
  <c r="I6" i="8"/>
  <c r="H6" i="8"/>
  <c r="J5" i="8"/>
  <c r="I5" i="8"/>
  <c r="H5" i="8"/>
  <c r="J4" i="8"/>
  <c r="N29" i="8" s="1"/>
  <c r="I4" i="8"/>
  <c r="H4" i="8"/>
  <c r="J3" i="8"/>
  <c r="I3" i="8"/>
  <c r="H3" i="8"/>
  <c r="J2" i="8"/>
  <c r="N27" i="8" s="1"/>
  <c r="I2" i="8"/>
  <c r="H2" i="8"/>
  <c r="L56" i="7"/>
  <c r="J56" i="7"/>
  <c r="N56" i="7" s="1"/>
  <c r="L55" i="7"/>
  <c r="J55" i="7"/>
  <c r="N55" i="7" s="1"/>
  <c r="L54" i="7"/>
  <c r="J54" i="7"/>
  <c r="N54" i="7" s="1"/>
  <c r="L53" i="7"/>
  <c r="J53" i="7"/>
  <c r="L52" i="7"/>
  <c r="J52" i="7"/>
  <c r="N52" i="7" s="1"/>
  <c r="L51" i="7"/>
  <c r="J51" i="7"/>
  <c r="N51" i="7" s="1"/>
  <c r="L48" i="7"/>
  <c r="M48" i="7" s="1"/>
  <c r="H48" i="7"/>
  <c r="L47" i="7"/>
  <c r="M47" i="7" s="1"/>
  <c r="N47" i="7" s="1"/>
  <c r="H47" i="7"/>
  <c r="L46" i="7"/>
  <c r="M46" i="7" s="1"/>
  <c r="H46" i="7"/>
  <c r="L45" i="7"/>
  <c r="M45" i="7" s="1"/>
  <c r="H45" i="7"/>
  <c r="L44" i="7"/>
  <c r="M44" i="7" s="1"/>
  <c r="H44" i="7"/>
  <c r="L43" i="7"/>
  <c r="M43" i="7" s="1"/>
  <c r="H43" i="7"/>
  <c r="L40" i="7"/>
  <c r="M40" i="7" s="1"/>
  <c r="H40" i="7"/>
  <c r="L39" i="7"/>
  <c r="M39" i="7" s="1"/>
  <c r="H39" i="7"/>
  <c r="L38" i="7"/>
  <c r="M38" i="7" s="1"/>
  <c r="N38" i="7" s="1"/>
  <c r="P38" i="7" s="1"/>
  <c r="H38" i="7"/>
  <c r="L37" i="7"/>
  <c r="M37" i="7" s="1"/>
  <c r="H37" i="7"/>
  <c r="L36" i="7"/>
  <c r="M36" i="7" s="1"/>
  <c r="H36" i="7"/>
  <c r="L35" i="7"/>
  <c r="M35" i="7" s="1"/>
  <c r="H35" i="7"/>
  <c r="L32" i="7"/>
  <c r="L31" i="7"/>
  <c r="L30" i="7"/>
  <c r="N30" i="7" s="1"/>
  <c r="L29" i="7"/>
  <c r="L28" i="7"/>
  <c r="L27" i="7"/>
  <c r="L24" i="7"/>
  <c r="M24" i="7" s="1"/>
  <c r="N24" i="7" s="1"/>
  <c r="L23" i="7"/>
  <c r="M23" i="7" s="1"/>
  <c r="N23" i="7" s="1"/>
  <c r="P23" i="7" s="1"/>
  <c r="L22" i="7"/>
  <c r="M22" i="7" s="1"/>
  <c r="L21" i="7"/>
  <c r="M21" i="7" s="1"/>
  <c r="L20" i="7"/>
  <c r="M20" i="7" s="1"/>
  <c r="L19" i="7"/>
  <c r="M19" i="7" s="1"/>
  <c r="L16" i="7"/>
  <c r="M16" i="7" s="1"/>
  <c r="L15" i="7"/>
  <c r="M15" i="7" s="1"/>
  <c r="L14" i="7"/>
  <c r="M14" i="7" s="1"/>
  <c r="N14" i="7" s="1"/>
  <c r="L13" i="7"/>
  <c r="M13" i="7" s="1"/>
  <c r="L12" i="7"/>
  <c r="M12" i="7" s="1"/>
  <c r="L11" i="7"/>
  <c r="M11" i="7" s="1"/>
  <c r="J7" i="7"/>
  <c r="I7" i="7"/>
  <c r="H7" i="7"/>
  <c r="J6" i="7"/>
  <c r="I6" i="7"/>
  <c r="H6" i="7"/>
  <c r="J5" i="7"/>
  <c r="I5" i="7"/>
  <c r="H5" i="7"/>
  <c r="J4" i="7"/>
  <c r="N29" i="7" s="1"/>
  <c r="I4" i="7"/>
  <c r="H4" i="7"/>
  <c r="J3" i="7"/>
  <c r="N28" i="7" s="1"/>
  <c r="I3" i="7"/>
  <c r="H3" i="7"/>
  <c r="J2" i="7"/>
  <c r="I2" i="7"/>
  <c r="H2" i="7"/>
  <c r="L10" i="6"/>
  <c r="M10" i="6" s="1"/>
  <c r="L9" i="6"/>
  <c r="M9" i="6" s="1"/>
  <c r="I10" i="6"/>
  <c r="J56" i="1"/>
  <c r="J55" i="1"/>
  <c r="N55" i="1" s="1"/>
  <c r="J54" i="1"/>
  <c r="N54" i="1" s="1"/>
  <c r="J53" i="1"/>
  <c r="N53" i="1" s="1"/>
  <c r="J52" i="1"/>
  <c r="N52" i="1" s="1"/>
  <c r="J51" i="1"/>
  <c r="N51" i="1" s="1"/>
  <c r="J51" i="4"/>
  <c r="J7" i="6"/>
  <c r="I9" i="6"/>
  <c r="J2" i="6"/>
  <c r="H2" i="6"/>
  <c r="I7" i="6"/>
  <c r="H7" i="6"/>
  <c r="J6" i="6"/>
  <c r="I6" i="6"/>
  <c r="H6" i="6"/>
  <c r="J5" i="6"/>
  <c r="I5" i="6"/>
  <c r="H5" i="6"/>
  <c r="J4" i="6"/>
  <c r="I4" i="6"/>
  <c r="H4" i="6"/>
  <c r="J3" i="6"/>
  <c r="I3" i="6"/>
  <c r="H3" i="6"/>
  <c r="I2" i="6"/>
  <c r="J56" i="4"/>
  <c r="N56" i="4" s="1"/>
  <c r="J55" i="4"/>
  <c r="J54" i="4"/>
  <c r="N54" i="4" s="1"/>
  <c r="J53" i="4"/>
  <c r="N53" i="4" s="1"/>
  <c r="J52" i="4"/>
  <c r="N52" i="4" s="1"/>
  <c r="L56" i="4"/>
  <c r="L55" i="4"/>
  <c r="L54" i="4"/>
  <c r="L53" i="4"/>
  <c r="L52" i="4"/>
  <c r="L51" i="4"/>
  <c r="L48" i="4"/>
  <c r="M48" i="4" s="1"/>
  <c r="H48" i="4"/>
  <c r="L47" i="4"/>
  <c r="M47" i="4" s="1"/>
  <c r="H47" i="4"/>
  <c r="L46" i="4"/>
  <c r="M46" i="4" s="1"/>
  <c r="H46" i="4"/>
  <c r="L45" i="4"/>
  <c r="M45" i="4" s="1"/>
  <c r="H45" i="4"/>
  <c r="L44" i="4"/>
  <c r="M44" i="4" s="1"/>
  <c r="H44" i="4"/>
  <c r="L43" i="4"/>
  <c r="M43" i="4" s="1"/>
  <c r="H43" i="4"/>
  <c r="L40" i="4"/>
  <c r="M40" i="4" s="1"/>
  <c r="H40" i="4"/>
  <c r="L39" i="4"/>
  <c r="M39" i="4" s="1"/>
  <c r="H39" i="4"/>
  <c r="L38" i="4"/>
  <c r="M38" i="4" s="1"/>
  <c r="H38" i="4"/>
  <c r="L37" i="4"/>
  <c r="M37" i="4" s="1"/>
  <c r="H37" i="4"/>
  <c r="L36" i="4"/>
  <c r="M36" i="4" s="1"/>
  <c r="H36" i="4"/>
  <c r="L35" i="4"/>
  <c r="M35" i="4" s="1"/>
  <c r="H35" i="4"/>
  <c r="L32" i="4"/>
  <c r="L31" i="4"/>
  <c r="L30" i="4"/>
  <c r="L29" i="4"/>
  <c r="L28" i="4"/>
  <c r="L27" i="4"/>
  <c r="L24" i="4"/>
  <c r="M24" i="4" s="1"/>
  <c r="L23" i="4"/>
  <c r="M23" i="4" s="1"/>
  <c r="L22" i="4"/>
  <c r="M22" i="4" s="1"/>
  <c r="L21" i="4"/>
  <c r="M21" i="4" s="1"/>
  <c r="L20" i="4"/>
  <c r="M20" i="4" s="1"/>
  <c r="N20" i="4" s="1"/>
  <c r="L19" i="4"/>
  <c r="M19" i="4" s="1"/>
  <c r="N19" i="4" s="1"/>
  <c r="L16" i="4"/>
  <c r="M16" i="4" s="1"/>
  <c r="L15" i="4"/>
  <c r="M15" i="4" s="1"/>
  <c r="N15" i="4" s="1"/>
  <c r="L14" i="4"/>
  <c r="M14" i="4" s="1"/>
  <c r="L13" i="4"/>
  <c r="M13" i="4" s="1"/>
  <c r="L12" i="4"/>
  <c r="M12" i="4" s="1"/>
  <c r="N12" i="4" s="1"/>
  <c r="L11" i="4"/>
  <c r="J7" i="4"/>
  <c r="N32" i="4" s="1"/>
  <c r="I7" i="4"/>
  <c r="H7" i="4"/>
  <c r="J6" i="4"/>
  <c r="N31" i="4" s="1"/>
  <c r="I6" i="4"/>
  <c r="H6" i="4"/>
  <c r="J5" i="4"/>
  <c r="I5" i="4"/>
  <c r="H5" i="4"/>
  <c r="J4" i="4"/>
  <c r="N29" i="4" s="1"/>
  <c r="I4" i="4"/>
  <c r="H4" i="4"/>
  <c r="J3" i="4"/>
  <c r="I3" i="4"/>
  <c r="H3" i="4"/>
  <c r="J2" i="4"/>
  <c r="I2" i="4"/>
  <c r="H2" i="4"/>
  <c r="H2" i="1"/>
  <c r="I2" i="1"/>
  <c r="J2" i="1"/>
  <c r="H3" i="1"/>
  <c r="I3" i="1"/>
  <c r="N20" i="1" s="1"/>
  <c r="J3" i="1"/>
  <c r="N28" i="1" s="1"/>
  <c r="H4" i="1"/>
  <c r="I4" i="1"/>
  <c r="N21" i="1" s="1"/>
  <c r="J4" i="1"/>
  <c r="N29" i="1" s="1"/>
  <c r="H5" i="1"/>
  <c r="I5" i="1"/>
  <c r="J5" i="1"/>
  <c r="N30" i="1" s="1"/>
  <c r="H6" i="1"/>
  <c r="I6" i="1"/>
  <c r="N23" i="1" s="1"/>
  <c r="J6" i="1"/>
  <c r="N31" i="1" s="1"/>
  <c r="H7" i="1"/>
  <c r="N16" i="1" s="1"/>
  <c r="I7" i="1"/>
  <c r="N24" i="1" s="1"/>
  <c r="J7" i="1"/>
  <c r="N32" i="1" s="1"/>
  <c r="L11" i="1"/>
  <c r="M11" i="1"/>
  <c r="N11" i="1"/>
  <c r="O11" i="1"/>
  <c r="P11" i="1"/>
  <c r="L12" i="1"/>
  <c r="M12" i="1" s="1"/>
  <c r="L13" i="1"/>
  <c r="M13" i="1"/>
  <c r="L14" i="1"/>
  <c r="M14" i="1"/>
  <c r="N14" i="1"/>
  <c r="P14" i="1" s="1"/>
  <c r="O14" i="1"/>
  <c r="L15" i="1"/>
  <c r="M15" i="1"/>
  <c r="N15" i="1"/>
  <c r="P15" i="1" s="1"/>
  <c r="O15" i="1"/>
  <c r="L16" i="1"/>
  <c r="M16" i="1"/>
  <c r="L19" i="1"/>
  <c r="M19" i="1"/>
  <c r="N19" i="1"/>
  <c r="O19" i="1" s="1"/>
  <c r="L20" i="1"/>
  <c r="M20" i="1"/>
  <c r="L21" i="1"/>
  <c r="M21" i="1"/>
  <c r="L22" i="1"/>
  <c r="M22" i="1"/>
  <c r="L23" i="1"/>
  <c r="M23" i="1"/>
  <c r="L24" i="1"/>
  <c r="M24" i="1"/>
  <c r="L27" i="1"/>
  <c r="L28" i="1"/>
  <c r="L29" i="1"/>
  <c r="L30" i="1"/>
  <c r="L31" i="1"/>
  <c r="L32" i="1"/>
  <c r="H35" i="1"/>
  <c r="L35" i="1"/>
  <c r="M35" i="1" s="1"/>
  <c r="H36" i="1"/>
  <c r="L36" i="1"/>
  <c r="M36" i="1" s="1"/>
  <c r="H37" i="1"/>
  <c r="L37" i="1"/>
  <c r="M37" i="1" s="1"/>
  <c r="H38" i="1"/>
  <c r="L38" i="1"/>
  <c r="M38" i="1" s="1"/>
  <c r="N38" i="1" s="1"/>
  <c r="H39" i="1"/>
  <c r="L39" i="1"/>
  <c r="M39" i="1" s="1"/>
  <c r="H40" i="1"/>
  <c r="L40" i="1"/>
  <c r="M40" i="1" s="1"/>
  <c r="N40" i="1" s="1"/>
  <c r="H43" i="1"/>
  <c r="L43" i="1"/>
  <c r="M43" i="1" s="1"/>
  <c r="H44" i="1"/>
  <c r="M44" i="1"/>
  <c r="H45" i="1"/>
  <c r="L45" i="1"/>
  <c r="M45" i="1" s="1"/>
  <c r="H46" i="1"/>
  <c r="L46" i="1"/>
  <c r="M46" i="1" s="1"/>
  <c r="H47" i="1"/>
  <c r="L47" i="1"/>
  <c r="M47" i="1" s="1"/>
  <c r="H48" i="1"/>
  <c r="L48" i="1"/>
  <c r="M48" i="1" s="1"/>
  <c r="L51" i="1"/>
  <c r="L52" i="1"/>
  <c r="L53" i="1"/>
  <c r="L54" i="1"/>
  <c r="L55" i="1"/>
  <c r="L56" i="1"/>
  <c r="N56" i="1"/>
  <c r="N36" i="1" l="1"/>
  <c r="N12" i="1"/>
  <c r="O12" i="1" s="1"/>
  <c r="N37" i="1"/>
  <c r="O37" i="1" s="1"/>
  <c r="N45" i="8"/>
  <c r="O45" i="8" s="1"/>
  <c r="N45" i="1"/>
  <c r="O45" i="1" s="1"/>
  <c r="N39" i="1"/>
  <c r="P39" i="1" s="1"/>
  <c r="N48" i="1"/>
  <c r="N47" i="1"/>
  <c r="O47" i="1" s="1"/>
  <c r="N46" i="1"/>
  <c r="O46" i="1" s="1"/>
  <c r="N44" i="1"/>
  <c r="O44" i="1" s="1"/>
  <c r="N43" i="1"/>
  <c r="O43" i="1" s="1"/>
  <c r="P40" i="1"/>
  <c r="O40" i="1"/>
  <c r="O36" i="1"/>
  <c r="P36" i="1"/>
  <c r="N35" i="1"/>
  <c r="P35" i="1" s="1"/>
  <c r="N37" i="8"/>
  <c r="O37" i="8" s="1"/>
  <c r="N39" i="8"/>
  <c r="O39" i="8" s="1"/>
  <c r="N35" i="8"/>
  <c r="P35" i="8" s="1"/>
  <c r="N47" i="8"/>
  <c r="P47" i="8" s="1"/>
  <c r="N43" i="8"/>
  <c r="P43" i="8" s="1"/>
  <c r="N43" i="7"/>
  <c r="P43" i="7" s="1"/>
  <c r="N36" i="7"/>
  <c r="P36" i="7" s="1"/>
  <c r="N39" i="7"/>
  <c r="N40" i="7"/>
  <c r="P40" i="7" s="1"/>
  <c r="P47" i="1"/>
  <c r="O48" i="1"/>
  <c r="P48" i="1"/>
  <c r="P37" i="1"/>
  <c r="N15" i="8"/>
  <c r="N20" i="8"/>
  <c r="N21" i="8"/>
  <c r="P21" i="8" s="1"/>
  <c r="N22" i="8"/>
  <c r="N24" i="8"/>
  <c r="P24" i="8" s="1"/>
  <c r="N12" i="7"/>
  <c r="P12" i="7" s="1"/>
  <c r="N27" i="7"/>
  <c r="N11" i="7"/>
  <c r="P11" i="7" s="1"/>
  <c r="N13" i="7"/>
  <c r="P13" i="7" s="1"/>
  <c r="N31" i="7"/>
  <c r="N32" i="7"/>
  <c r="N16" i="7"/>
  <c r="P16" i="7" s="1"/>
  <c r="N19" i="7"/>
  <c r="P19" i="7" s="1"/>
  <c r="N20" i="7"/>
  <c r="P20" i="7" s="1"/>
  <c r="N21" i="7"/>
  <c r="P21" i="7" s="1"/>
  <c r="N22" i="7"/>
  <c r="O22" i="7" s="1"/>
  <c r="N27" i="4"/>
  <c r="O24" i="1"/>
  <c r="P24" i="1"/>
  <c r="O16" i="1"/>
  <c r="P16" i="1"/>
  <c r="O23" i="1"/>
  <c r="P23" i="1"/>
  <c r="O38" i="1"/>
  <c r="P38" i="1"/>
  <c r="N22" i="1"/>
  <c r="N13" i="1"/>
  <c r="O21" i="1"/>
  <c r="P21" i="1"/>
  <c r="N10" i="6"/>
  <c r="O10" i="6" s="1"/>
  <c r="N9" i="6"/>
  <c r="O9" i="6" s="1"/>
  <c r="P16" i="8"/>
  <c r="N15" i="7"/>
  <c r="O15" i="7" s="1"/>
  <c r="P19" i="8"/>
  <c r="O19" i="8"/>
  <c r="P22" i="8"/>
  <c r="O22" i="8"/>
  <c r="P11" i="8"/>
  <c r="O11" i="8"/>
  <c r="P12" i="8"/>
  <c r="O12" i="8"/>
  <c r="P45" i="8"/>
  <c r="O14" i="8"/>
  <c r="P14" i="8"/>
  <c r="N46" i="8"/>
  <c r="P20" i="8"/>
  <c r="O20" i="8"/>
  <c r="N40" i="8"/>
  <c r="N36" i="8"/>
  <c r="P13" i="8"/>
  <c r="O13" i="8"/>
  <c r="O21" i="8"/>
  <c r="N48" i="8"/>
  <c r="P15" i="8"/>
  <c r="O15" i="8"/>
  <c r="P23" i="8"/>
  <c r="O23" i="8"/>
  <c r="N44" i="8"/>
  <c r="N38" i="8"/>
  <c r="P24" i="7"/>
  <c r="O24" i="7"/>
  <c r="N45" i="7"/>
  <c r="P14" i="7"/>
  <c r="O14" i="7"/>
  <c r="O38" i="7"/>
  <c r="N44" i="7"/>
  <c r="O20" i="7"/>
  <c r="N35" i="7"/>
  <c r="N48" i="7"/>
  <c r="P22" i="7"/>
  <c r="N46" i="7"/>
  <c r="O23" i="7"/>
  <c r="N37" i="7"/>
  <c r="N51" i="4"/>
  <c r="N43" i="4"/>
  <c r="N47" i="4"/>
  <c r="N16" i="4"/>
  <c r="N23" i="4"/>
  <c r="N22" i="4"/>
  <c r="N21" i="4"/>
  <c r="N28" i="4"/>
  <c r="M11" i="4"/>
  <c r="N11" i="4" s="1"/>
  <c r="N45" i="4"/>
  <c r="N24" i="4"/>
  <c r="N13" i="4"/>
  <c r="N14" i="4"/>
  <c r="N30" i="4"/>
  <c r="N55" i="4"/>
  <c r="N35" i="4"/>
  <c r="N44" i="4"/>
  <c r="N37" i="4"/>
  <c r="N48" i="4"/>
  <c r="N36" i="4"/>
  <c r="N38" i="4"/>
  <c r="N39" i="4"/>
  <c r="N46" i="4"/>
  <c r="N40" i="4"/>
  <c r="P12" i="1"/>
  <c r="O13" i="1"/>
  <c r="P13" i="1"/>
  <c r="O20" i="1"/>
  <c r="P20" i="1"/>
  <c r="O22" i="1"/>
  <c r="P22" i="1"/>
  <c r="P19" i="1"/>
  <c r="P44" i="1" l="1"/>
  <c r="P46" i="1"/>
  <c r="O43" i="7"/>
  <c r="P45" i="1"/>
  <c r="O39" i="1"/>
  <c r="O47" i="8"/>
  <c r="O43" i="8"/>
  <c r="P39" i="8"/>
  <c r="O35" i="8"/>
  <c r="O36" i="7"/>
  <c r="O19" i="7"/>
  <c r="O13" i="7"/>
  <c r="O12" i="7"/>
  <c r="O11" i="7"/>
  <c r="P43" i="1"/>
  <c r="O35" i="1"/>
  <c r="P37" i="8"/>
  <c r="O40" i="7"/>
  <c r="O24" i="8"/>
  <c r="O21" i="7"/>
  <c r="O16" i="7"/>
  <c r="P10" i="6"/>
  <c r="P9" i="6"/>
  <c r="P15" i="7"/>
  <c r="P44" i="8"/>
  <c r="O44" i="8"/>
  <c r="P36" i="8"/>
  <c r="O36" i="8"/>
  <c r="P40" i="8"/>
  <c r="O40" i="8"/>
  <c r="P48" i="8"/>
  <c r="O48" i="8"/>
  <c r="P46" i="8"/>
  <c r="O46" i="8"/>
  <c r="P38" i="8"/>
  <c r="O38" i="8"/>
  <c r="P35" i="7"/>
  <c r="O35" i="7"/>
  <c r="P39" i="7"/>
  <c r="O39" i="7"/>
  <c r="P37" i="7"/>
  <c r="O37" i="7"/>
  <c r="P48" i="7"/>
  <c r="O48" i="7"/>
  <c r="P44" i="7"/>
  <c r="O44" i="7"/>
  <c r="P46" i="7"/>
  <c r="O46" i="7"/>
  <c r="P45" i="7"/>
  <c r="O45" i="7"/>
  <c r="P47" i="7"/>
  <c r="O4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tc={8A339027-C56B-4F42-8887-9E716FC94CF2}</author>
    <author>tc={8A23DDD3-5EC6-4C75-AF31-CF66D11914A6}</author>
  </authors>
  <commentList>
    <comment ref="H7" authorId="0" shapeId="0" xr:uid="{C192F052-740B-4CD7-8751-454CAB07201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= bh^3 / 3 
Base is perpendicular to the force, height is parallel to it, so for dv the cells are named appropriately but for lateral the cell names are reverse of this equation</t>
        </r>
      </text>
    </comment>
    <comment ref="J7" authorId="1" shapeId="0" xr:uid="{A8DB9D9F-EFFB-4395-9193-2BBA4A39252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J=bh(b^2+h^2)/12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tc={8A339027-C56B-4F42-8887-9E716FC94CF2}</author>
    <author>tc={8A23DDD3-5EC6-4C75-AF31-CF66D11914A6}</author>
  </authors>
  <commentList>
    <comment ref="H7" authorId="0" shapeId="0" xr:uid="{07B0CEFF-3728-4716-B9FE-BF0572183537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= bh^3 / 3 
Base is perpendicular to the force, height is parallel to it, so for dv the cells are named appropriately but for lateral the cell names are reverse of this equation</t>
        </r>
      </text>
    </comment>
    <comment ref="J7" authorId="1" shapeId="0" xr:uid="{23438987-47A8-4A3C-A819-B5524946E5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J=bh(b^2+h^2)/12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tc={8A339027-C56B-4F42-8887-9E716FC94CF2}</author>
    <author>tc={8A23DDD3-5EC6-4C75-AF31-CF66D11914A6}</author>
  </authors>
  <commentList>
    <comment ref="H7" authorId="0" shapeId="0" xr:uid="{071DA9EC-78A0-433A-9B36-69FBCBE07706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= bh^3 / 3 
Base is perpendicular to the force, height is parallel to it, so for dv the cells are named appropriately but for lateral the cell names are reverse of this equation</t>
        </r>
      </text>
    </comment>
    <comment ref="J7" authorId="1" shapeId="0" xr:uid="{711E10D7-4125-4171-A5A2-AFFF3606605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J=bh(b^2+h^2)/12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tc={8A339027-C56B-4F42-8887-9E716FC94CF2}</author>
    <author>tc={8A23DDD3-5EC6-4C75-AF31-CF66D11914A6}</author>
    <author>Dana Korneisel</author>
  </authors>
  <commentList>
    <comment ref="H7" authorId="0" shapeId="0" xr:uid="{57D88683-8D0E-45E5-A0D8-D781D049675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= bh^3 / 3 
Base is perpendicular to the force, height is parallel to it, so for dv the cells are named appropriately but for lateral the cell names are reverse of this equation</t>
        </r>
      </text>
    </comment>
    <comment ref="J7" authorId="1" shapeId="0" xr:uid="{0436C335-8F0A-4B82-8D6D-81538A7D7C77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J=bh(b^2+h^2)/12</t>
        </r>
      </text>
    </comment>
    <comment ref="K38" authorId="2" shapeId="0" xr:uid="{810FD409-08AC-4737-8F7B-DFE26C3210A8}">
      <text>
        <r>
          <rPr>
            <b/>
            <sz val="9"/>
            <color indexed="81"/>
            <rFont val="Tahoma"/>
            <family val="2"/>
          </rPr>
          <t>Dana Korneisel:</t>
        </r>
        <r>
          <rPr>
            <sz val="9"/>
            <color indexed="81"/>
            <rFont val="Tahoma"/>
            <family val="2"/>
          </rPr>
          <t xml:space="preserve">
This relies on a tan function, so the farthest we go is to 89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tc={8A339027-C56B-4F42-8887-9E716FC94CF2}</author>
    <author>tc={8A23DDD3-5EC6-4C75-AF31-CF66D11914A6}</author>
  </authors>
  <commentList>
    <comment ref="H7" authorId="0" shapeId="0" xr:uid="{641936D6-4763-48C9-B0F6-E278B134E85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= bh^3 / 3 
Base is perpendicular to the force, height is parallel to it, so for dv the cells are named appropriately but for lateral the cell names are reverse of this equation</t>
        </r>
      </text>
    </comment>
    <comment ref="J7" authorId="1" shapeId="0" xr:uid="{1FC213B7-2C00-4A96-861D-9138A8E24BF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J=bh(b^2+h^2)/12</t>
        </r>
      </text>
    </comment>
  </commentList>
</comments>
</file>

<file path=xl/sharedStrings.xml><?xml version="1.0" encoding="utf-8"?>
<sst xmlns="http://schemas.openxmlformats.org/spreadsheetml/2006/main" count="489" uniqueCount="77">
  <si>
    <t>Trimerorhachis insignis</t>
  </si>
  <si>
    <t>Greererpeton burkemorani</t>
  </si>
  <si>
    <t>Whatcheeria deltae</t>
  </si>
  <si>
    <t>Acanthostega gunnari</t>
  </si>
  <si>
    <t>Tiktaalik roseae</t>
  </si>
  <si>
    <t>Eusthenopteron foordi</t>
  </si>
  <si>
    <t>Torque (Nm)</t>
  </si>
  <si>
    <t>input radians</t>
  </si>
  <si>
    <t>input degrees</t>
  </si>
  <si>
    <t>J</t>
  </si>
  <si>
    <t>G(Pa) notochord</t>
  </si>
  <si>
    <t>DiameterNotochord(m)</t>
  </si>
  <si>
    <t>Torsion notochord</t>
  </si>
  <si>
    <t>Force solved for DV bending (N)</t>
  </si>
  <si>
    <t>d (m)</t>
  </si>
  <si>
    <r>
      <t>I (m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 dv</t>
    </r>
  </si>
  <si>
    <t>E(Pa) dorsal notochord</t>
  </si>
  <si>
    <t>RadiusNotochord(m)</t>
  </si>
  <si>
    <t>Dorsoventral Bending notochord</t>
  </si>
  <si>
    <t>Force solved for lateral bending (N)</t>
  </si>
  <si>
    <r>
      <t>I (m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 lateral</t>
    </r>
  </si>
  <si>
    <t>E(Pa) lateral notochord</t>
  </si>
  <si>
    <t>Lateral Bending notochord</t>
  </si>
  <si>
    <t>G(Pa) column</t>
  </si>
  <si>
    <t>Torsion</t>
  </si>
  <si>
    <t>E(Pa) dorsal column</t>
  </si>
  <si>
    <t>Dorsoventral Bending</t>
  </si>
  <si>
    <t>cm2 at 300 kPa</t>
  </si>
  <si>
    <t>cm2 at 200kPa</t>
  </si>
  <si>
    <t>E(Pa) lateral column</t>
  </si>
  <si>
    <t>Lateral Bending</t>
  </si>
  <si>
    <t>For bending, you will need to convert your angles to a deflection first, again make sure you use radians!</t>
  </si>
  <si>
    <t>Make sure they go into the force equations in radians</t>
  </si>
  <si>
    <t>The only piece missing now is your input degrees, use below</t>
  </si>
  <si>
    <t>Calculate using the appropriate equation for your cross sectional shape</t>
  </si>
  <si>
    <t xml:space="preserve">Double check the direction of force </t>
  </si>
  <si>
    <t xml:space="preserve">Calculate using the appropriate equation for your cross sectional shape and the direction of force </t>
  </si>
  <si>
    <t>This is Young's Modulus, measured on the UTM. Make sure it is from the relevant position and in Pa</t>
  </si>
  <si>
    <t>Note here if your idealized shape is not a triangular prism</t>
  </si>
  <si>
    <t>Measure notochord radius OR measure intercentral span and multiply by 0.98</t>
  </si>
  <si>
    <t>Measure length of area of interest, if not 'neck' consider using alternate position E/G</t>
  </si>
  <si>
    <t>Measure height at center of idealized triangle (if not symmetrical, will need new math!)</t>
  </si>
  <si>
    <t>Measure across bottom of idealized triangle</t>
  </si>
  <si>
    <t>DIY Taxon</t>
  </si>
  <si>
    <t>rectangle</t>
  </si>
  <si>
    <r>
      <t>I</t>
    </r>
    <r>
      <rPr>
        <vertAlign val="subscript"/>
        <sz val="11"/>
        <color theme="1"/>
        <rFont val="Calibri"/>
        <family val="2"/>
        <scheme val="minor"/>
      </rPr>
      <t>dv</t>
    </r>
    <r>
      <rPr>
        <sz val="11"/>
        <color theme="1"/>
        <rFont val="Calibri"/>
        <family val="2"/>
        <scheme val="minor"/>
      </rPr>
      <t xml:space="preserve"> (m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</si>
  <si>
    <r>
      <t>I</t>
    </r>
    <r>
      <rPr>
        <vertAlign val="subscript"/>
        <sz val="11"/>
        <color theme="1"/>
        <rFont val="Calibri"/>
        <family val="2"/>
        <scheme val="minor"/>
      </rPr>
      <t>lat</t>
    </r>
    <r>
      <rPr>
        <sz val="11"/>
        <color theme="1"/>
        <rFont val="Calibri"/>
        <family val="2"/>
        <scheme val="minor"/>
      </rPr>
      <t xml:space="preserve"> (m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</si>
  <si>
    <t>notes</t>
  </si>
  <si>
    <t>Length (m)</t>
  </si>
  <si>
    <t>Height  (m)</t>
  </si>
  <si>
    <t>Base (m)</t>
  </si>
  <si>
    <t>Taxon</t>
  </si>
  <si>
    <t>Double check the equations in the methods section and that the correct cells are referenced in this sheet</t>
  </si>
  <si>
    <t>This is the upper limit of normal striated muscle pressures, same function as column O.</t>
  </si>
  <si>
    <t>This is the lower limit of normal striated muscle pressures, use this and the upper limit to determine whether the force solved for in column N could be produced by your animal of interest</t>
  </si>
  <si>
    <t>Measure across bottom of idealized triangle (if not triangular, will need new math!) and scale to Eusthenopteron</t>
  </si>
  <si>
    <t>Set length to 10 cm for this comparison</t>
  </si>
  <si>
    <t>Measure notochord radius OR measure intercentral span and multiply by 0.98, scale to Eusthenopteron using same proportions as Base</t>
  </si>
  <si>
    <t>Measure height at center of idealized triangle (if not symmetrical, will need new math!) and scale to Eustenopteron using proportions from Base</t>
  </si>
  <si>
    <t>This is Young's Modulus, measured on the UTM from the anterior column</t>
  </si>
  <si>
    <t>For this comparison, Eusthenopteron was set to 10 degrees (5 torsion) and then all others were adjusted to a matching force in column N</t>
  </si>
  <si>
    <t>Double check the equations in the methods section and that the correct cells are referenced in this sheet. If you wish to compare your taxon to ours directly, adjust column K number until the calculation gives the same force as these. For torque, compare for a given angle</t>
  </si>
  <si>
    <r>
      <t>P. annectens</t>
    </r>
    <r>
      <rPr>
        <sz val="8"/>
        <color theme="1"/>
        <rFont val="Calibri"/>
        <family val="2"/>
        <scheme val="minor"/>
      </rPr>
      <t xml:space="preserve"> validation notes</t>
    </r>
  </si>
  <si>
    <t>this length is the distance from the back of the neurocranium to the 'body plane' defined by Gartner et al., 2022</t>
  </si>
  <si>
    <t>triangular, dv bend</t>
  </si>
  <si>
    <t>Anteriormost column, same as for fossil estimates, note that rotation calculations have G in this column rather than E</t>
  </si>
  <si>
    <t>measurements taken at the midpoint of the bending region</t>
  </si>
  <si>
    <t>Allowable Muscle Area</t>
  </si>
  <si>
    <r>
      <t>16.5 cm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</si>
  <si>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Protopterus annectens </t>
    </r>
    <r>
      <rPr>
        <sz val="11"/>
        <color theme="1"/>
        <rFont val="Calibri"/>
        <family val="2"/>
        <scheme val="minor"/>
      </rPr>
      <t>1 column dv</t>
    </r>
    <r>
      <rPr>
        <i/>
        <sz val="11"/>
        <color theme="1"/>
        <rFont val="Calibri"/>
        <family val="2"/>
        <scheme val="minor"/>
      </rPr>
      <t xml:space="preserve"> Marge</t>
    </r>
  </si>
  <si>
    <r>
      <t xml:space="preserve">Protopterus annectens </t>
    </r>
    <r>
      <rPr>
        <sz val="11"/>
        <color theme="1"/>
        <rFont val="Calibri"/>
        <family val="2"/>
        <scheme val="minor"/>
      </rPr>
      <t>2 column dv</t>
    </r>
    <r>
      <rPr>
        <i/>
        <sz val="11"/>
        <color theme="1"/>
        <rFont val="Calibri"/>
        <family val="2"/>
        <scheme val="minor"/>
      </rPr>
      <t xml:space="preserve"> Sally</t>
    </r>
  </si>
  <si>
    <r>
      <t>18.1 cm</t>
    </r>
    <r>
      <rPr>
        <vertAlign val="superscript"/>
        <sz val="11"/>
        <color theme="1"/>
        <rFont val="Calibri"/>
        <family val="2"/>
        <scheme val="minor"/>
      </rPr>
      <t>2</t>
    </r>
  </si>
  <si>
    <t>Total body X-sec</t>
  </si>
  <si>
    <r>
      <t>9.05 cm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</si>
  <si>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8.25 cm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</si>
  <si>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This is</t>
    </r>
    <r>
      <rPr>
        <b/>
        <sz val="8"/>
        <color theme="1"/>
        <rFont val="Calibri"/>
        <family val="2"/>
        <scheme val="minor"/>
      </rPr>
      <t xml:space="preserve"> MINIMUM </t>
    </r>
    <r>
      <rPr>
        <sz val="8"/>
        <color theme="1"/>
        <rFont val="Calibri"/>
        <family val="2"/>
        <scheme val="minor"/>
      </rPr>
      <t>Young's Modulus, measured on the UTM. Make sure it is from the relevant position and in Pa</t>
    </r>
  </si>
  <si>
    <r>
      <t>This is</t>
    </r>
    <r>
      <rPr>
        <b/>
        <sz val="8"/>
        <color theme="1"/>
        <rFont val="Calibri"/>
        <family val="2"/>
        <scheme val="minor"/>
      </rPr>
      <t xml:space="preserve"> MAXIMUM</t>
    </r>
    <r>
      <rPr>
        <sz val="8"/>
        <color theme="1"/>
        <rFont val="Calibri"/>
        <family val="2"/>
        <scheme val="minor"/>
      </rPr>
      <t xml:space="preserve"> Young's Modulus, measured on the UTM. Make sure it is from the relevant position and in 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</si>
</sst>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ptos Narrow"/>
      <family val="2"/>
    </font>
    <font>
      <vertAlign val="subscript"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11" fontId="0" fillId="0" borderId="0" xfId="0" applyNumberFormat="1"/>
    <xf numFmtId="0" fontId="0" fillId="2" borderId="0" xfId="0" applyFill="1" applyAlignment="1">
      <alignment wrapText="1"/>
    </xf>
    <xf numFmtId="0" fontId="0" fillId="0" borderId="2" xfId="0" applyBorder="1" applyAlignment="1">
      <alignment wrapText="1"/>
    </xf>
    <xf numFmtId="11" fontId="0" fillId="0" borderId="1" xfId="0" applyNumberFormat="1" applyBorder="1"/>
    <xf numFmtId="11" fontId="6" fillId="0" borderId="3" xfId="0" applyNumberFormat="1" applyFont="1" applyBorder="1" applyAlignment="1">
      <alignment wrapText="1"/>
    </xf>
    <xf numFmtId="11" fontId="6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1" fontId="12" fillId="0" borderId="0" xfId="0" applyNumberFormat="1" applyFont="1" applyAlignment="1">
      <alignment horizontal="right" vertical="center"/>
    </xf>
    <xf numFmtId="11" fontId="13" fillId="0" borderId="0" xfId="0" applyNumberFormat="1" applyFont="1" applyAlignment="1">
      <alignment horizontal="right" vertical="center"/>
    </xf>
    <xf numFmtId="0" fontId="0" fillId="0" borderId="0" xfId="0" applyBorder="1"/>
    <xf numFmtId="1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16EE-5485-42AC-BC91-932DD75AEBC5}">
  <dimension ref="A1:P56"/>
  <sheetViews>
    <sheetView tabSelected="1" workbookViewId="0">
      <pane xSplit="1" topLeftCell="B1" activePane="topRight" state="frozen"/>
      <selection activeCell="A10" sqref="A10"/>
      <selection pane="topRight" activeCell="E7" sqref="E7"/>
    </sheetView>
  </sheetViews>
  <sheetFormatPr defaultRowHeight="14.5"/>
  <cols>
    <col min="1" max="1" width="25.90625" customWidth="1"/>
    <col min="2" max="2" width="13.1796875" customWidth="1"/>
    <col min="3" max="3" width="12.7265625" customWidth="1"/>
    <col min="4" max="4" width="13.90625" customWidth="1"/>
    <col min="5" max="5" width="19.90625" customWidth="1"/>
    <col min="6" max="6" width="11.36328125" customWidth="1"/>
    <col min="7" max="7" width="18.1796875" customWidth="1"/>
    <col min="8" max="9" width="14.6328125" bestFit="1" customWidth="1"/>
    <col min="10" max="10" width="14.54296875" bestFit="1" customWidth="1"/>
    <col min="11" max="11" width="12.36328125" customWidth="1"/>
    <col min="12" max="12" width="12.6328125" customWidth="1"/>
    <col min="13" max="13" width="14.54296875" customWidth="1"/>
    <col min="14" max="14" width="22.81640625" customWidth="1"/>
    <col min="15" max="15" width="14.6328125" customWidth="1"/>
    <col min="16" max="16" width="14.08984375" customWidth="1"/>
  </cols>
  <sheetData>
    <row r="1" spans="1:16" ht="17.5">
      <c r="A1" t="s">
        <v>51</v>
      </c>
      <c r="B1" t="s">
        <v>50</v>
      </c>
      <c r="C1" t="s">
        <v>49</v>
      </c>
      <c r="D1" t="s">
        <v>48</v>
      </c>
      <c r="E1" t="s">
        <v>17</v>
      </c>
      <c r="F1" t="s">
        <v>47</v>
      </c>
      <c r="G1" t="s">
        <v>29</v>
      </c>
      <c r="H1" t="s">
        <v>46</v>
      </c>
      <c r="I1" t="s">
        <v>45</v>
      </c>
      <c r="J1" t="s">
        <v>9</v>
      </c>
      <c r="O1" s="19"/>
    </row>
    <row r="2" spans="1:16" ht="15.5">
      <c r="A2" s="5" t="s">
        <v>5</v>
      </c>
      <c r="B2">
        <v>2.5499999999999998E-2</v>
      </c>
      <c r="C2">
        <v>4.3400000000000001E-2</v>
      </c>
      <c r="D2">
        <v>3.6900000000000002E-2</v>
      </c>
      <c r="E2">
        <v>7.0000000000000001E-3</v>
      </c>
      <c r="G2" s="7">
        <v>1820000000</v>
      </c>
      <c r="H2">
        <f>((C2)*(B2)^3/48)</f>
        <v>1.4992326562499996E-8</v>
      </c>
      <c r="I2">
        <f>((C2^3)*(B2))/36</f>
        <v>5.7903773666666669E-8</v>
      </c>
      <c r="J2">
        <f>(((C2*B2)/144)*((4*(B2^2)+(3*(C2^2)))))</f>
        <v>6.3417598999999994E-8</v>
      </c>
      <c r="O2" s="18"/>
    </row>
    <row r="3" spans="1:16">
      <c r="A3" s="4" t="s">
        <v>4</v>
      </c>
      <c r="B3">
        <v>2.5499999999999998E-2</v>
      </c>
      <c r="C3">
        <v>3.9699999999999999E-2</v>
      </c>
      <c r="D3">
        <v>4.7300000000000002E-2</v>
      </c>
      <c r="E3">
        <f>(1.65/100)/2</f>
        <v>8.2500000000000004E-3</v>
      </c>
      <c r="G3" s="7">
        <v>1820000000</v>
      </c>
      <c r="H3">
        <f>((C3)*(B3)^3/48)</f>
        <v>1.3714178906249995E-8</v>
      </c>
      <c r="I3">
        <f>((C3^3)*(B3))/36</f>
        <v>4.4320964208333337E-8</v>
      </c>
      <c r="J3">
        <f>(((C3*B3)/144)*((4*(B3^2)+(3*(C3^2)))))</f>
        <v>5.1526295031249989E-8</v>
      </c>
      <c r="O3" s="7"/>
    </row>
    <row r="4" spans="1:16">
      <c r="A4" s="4" t="s">
        <v>3</v>
      </c>
      <c r="B4">
        <v>2.4299999999999999E-2</v>
      </c>
      <c r="C4">
        <v>5.2600000000000001E-2</v>
      </c>
      <c r="D4">
        <v>3.5700000000000003E-2</v>
      </c>
      <c r="E4">
        <f>(1.53/2)/100</f>
        <v>7.6500000000000005E-3</v>
      </c>
      <c r="G4" s="7">
        <v>1820000000</v>
      </c>
      <c r="H4">
        <f>((C4)*(B4)^3/48)</f>
        <v>1.5724010587499996E-8</v>
      </c>
      <c r="I4">
        <f>(((C4)^3)*(B4))/36</f>
        <v>9.8233813800000015E-8</v>
      </c>
      <c r="J4">
        <f>(((C4*B4)/144)*((4*(B4^2)+(3*(C4^2)))))</f>
        <v>9.4640707799999977E-8</v>
      </c>
      <c r="O4" s="7"/>
    </row>
    <row r="5" spans="1:16">
      <c r="A5" s="4" t="s">
        <v>2</v>
      </c>
      <c r="B5">
        <v>4.87E-2</v>
      </c>
      <c r="C5">
        <v>8.09E-2</v>
      </c>
      <c r="D5">
        <v>0.19539999999999999</v>
      </c>
      <c r="E5">
        <f>(1.18/2)/100</f>
        <v>5.8999999999999999E-3</v>
      </c>
      <c r="G5" s="7">
        <v>1820000000</v>
      </c>
      <c r="H5">
        <f>((C5)*(B5)^3/48)</f>
        <v>1.9466782109791666E-7</v>
      </c>
      <c r="I5">
        <f>(((C5)^3)*(B5))/36</f>
        <v>7.1626218839722222E-7</v>
      </c>
      <c r="J5">
        <f>(((C5*B5)/144)*((4*(B5^2)+(3*(C5^2)))))</f>
        <v>7.9675373609513888E-7</v>
      </c>
      <c r="O5" s="7"/>
    </row>
    <row r="6" spans="1:16">
      <c r="A6" s="4" t="s">
        <v>1</v>
      </c>
      <c r="B6">
        <v>3.44E-2</v>
      </c>
      <c r="C6">
        <v>4.3999999999999997E-2</v>
      </c>
      <c r="D6">
        <v>4.4400000000000002E-2</v>
      </c>
      <c r="E6">
        <f>(1.13/2)/100</f>
        <v>5.6499999999999996E-3</v>
      </c>
      <c r="G6" s="7">
        <v>1820000000</v>
      </c>
      <c r="H6">
        <f>((C6)*(B6)^3/48)</f>
        <v>3.7315285333333334E-8</v>
      </c>
      <c r="I6">
        <f>(((C6)^3)*(B6))/36</f>
        <v>8.1398044444444434E-8</v>
      </c>
      <c r="J6">
        <f>(((C6*B6)/144)*((4*(B6^2)+(3*(C6^2)))))</f>
        <v>1.1080224711111109E-7</v>
      </c>
      <c r="O6" s="7"/>
    </row>
    <row r="7" spans="1:16">
      <c r="A7" s="3" t="s">
        <v>0</v>
      </c>
      <c r="B7">
        <v>1.5599999999999999E-2</v>
      </c>
      <c r="C7">
        <v>3.1099999999999999E-2</v>
      </c>
      <c r="D7">
        <v>2.81E-2</v>
      </c>
      <c r="E7">
        <f>(0.96/2)/100</f>
        <v>4.7999999999999996E-3</v>
      </c>
      <c r="F7" t="s">
        <v>44</v>
      </c>
      <c r="G7" s="7">
        <v>1820000000</v>
      </c>
      <c r="H7">
        <f>((C7)*((B7)^3))/3</f>
        <v>3.9356179199999996E-8</v>
      </c>
      <c r="I7">
        <f>((B7)*((C7)^3))/3</f>
        <v>1.5641720119999997E-7</v>
      </c>
      <c r="J7">
        <f>(((B7*C7*((B7^2)+(C7^2)))/12))</f>
        <v>4.8943345099999986E-8</v>
      </c>
      <c r="O7" s="7"/>
    </row>
    <row r="8" spans="1:16" ht="97.5" customHeight="1">
      <c r="A8" s="17" t="s">
        <v>43</v>
      </c>
      <c r="B8" s="16" t="s">
        <v>42</v>
      </c>
      <c r="C8" s="16" t="s">
        <v>41</v>
      </c>
      <c r="D8" s="16" t="s">
        <v>40</v>
      </c>
      <c r="E8" s="16" t="s">
        <v>39</v>
      </c>
      <c r="F8" s="16" t="s">
        <v>38</v>
      </c>
      <c r="G8" s="16" t="s">
        <v>37</v>
      </c>
      <c r="H8" s="16" t="s">
        <v>36</v>
      </c>
      <c r="I8" s="16" t="s">
        <v>35</v>
      </c>
      <c r="J8" s="15" t="s">
        <v>34</v>
      </c>
      <c r="K8" s="14" t="s">
        <v>33</v>
      </c>
      <c r="L8" s="13" t="s">
        <v>32</v>
      </c>
      <c r="M8" s="13" t="s">
        <v>31</v>
      </c>
      <c r="N8" s="13" t="s">
        <v>52</v>
      </c>
      <c r="O8" s="12" t="s">
        <v>54</v>
      </c>
      <c r="P8" s="11" t="s">
        <v>53</v>
      </c>
    </row>
    <row r="9" spans="1:16">
      <c r="O9" s="1"/>
    </row>
    <row r="10" spans="1:16" ht="29">
      <c r="A10" s="6" t="s">
        <v>30</v>
      </c>
      <c r="G10" t="s">
        <v>29</v>
      </c>
      <c r="K10" s="9" t="s">
        <v>8</v>
      </c>
      <c r="L10" s="9" t="s">
        <v>7</v>
      </c>
      <c r="M10" s="9" t="s">
        <v>14</v>
      </c>
      <c r="N10" s="9" t="s">
        <v>19</v>
      </c>
      <c r="O10" s="1" t="s">
        <v>28</v>
      </c>
      <c r="P10" t="s">
        <v>27</v>
      </c>
    </row>
    <row r="11" spans="1:16">
      <c r="A11" s="5" t="s">
        <v>5</v>
      </c>
      <c r="G11" s="7">
        <v>1820000000</v>
      </c>
      <c r="K11" s="8">
        <v>8.5</v>
      </c>
      <c r="L11">
        <f t="shared" ref="L11:L16" si="0">(K11*PI())/180</f>
        <v>0.14835298641951802</v>
      </c>
      <c r="M11">
        <f t="shared" ref="M11:M16" si="1">TAN(L11)*D2</f>
        <v>5.5147419497828167E-3</v>
      </c>
      <c r="N11" s="7">
        <f t="shared" ref="N11:N16" si="2">(M11*3*G2*H2)/(D2^3)</f>
        <v>8984.7867352328358</v>
      </c>
      <c r="O11" s="1">
        <f t="shared" ref="O11:O16" si="3">(N11/200000)*10000</f>
        <v>449.23933676164177</v>
      </c>
      <c r="P11">
        <f t="shared" ref="P11:P16" si="4">(N11/300000)*10000</f>
        <v>299.49289117442783</v>
      </c>
    </row>
    <row r="12" spans="1:16">
      <c r="A12" s="4" t="s">
        <v>4</v>
      </c>
      <c r="G12" s="7">
        <v>1820000000</v>
      </c>
      <c r="K12" s="8">
        <v>5.5</v>
      </c>
      <c r="L12">
        <f t="shared" si="0"/>
        <v>9.599310885968812E-2</v>
      </c>
      <c r="M12">
        <f t="shared" si="1"/>
        <v>4.5544719797435762E-3</v>
      </c>
      <c r="N12" s="7">
        <f t="shared" si="2"/>
        <v>3222.6791233889699</v>
      </c>
      <c r="O12" s="10">
        <f t="shared" si="3"/>
        <v>161.13395616944848</v>
      </c>
      <c r="P12">
        <f t="shared" si="4"/>
        <v>107.42263744629899</v>
      </c>
    </row>
    <row r="13" spans="1:16">
      <c r="A13" s="4" t="s">
        <v>3</v>
      </c>
      <c r="G13" s="7">
        <v>1820000000</v>
      </c>
      <c r="K13" s="2">
        <v>2.75</v>
      </c>
      <c r="L13">
        <f t="shared" si="0"/>
        <v>4.799655442984406E-2</v>
      </c>
      <c r="M13">
        <f t="shared" si="1"/>
        <v>1.7147939681211922E-3</v>
      </c>
      <c r="N13" s="7">
        <f t="shared" si="2"/>
        <v>3235.6628984377494</v>
      </c>
      <c r="O13" s="1">
        <f t="shared" si="3"/>
        <v>161.78314492188747</v>
      </c>
      <c r="P13">
        <f t="shared" si="4"/>
        <v>107.85542994792499</v>
      </c>
    </row>
    <row r="14" spans="1:16">
      <c r="A14" s="4" t="s">
        <v>2</v>
      </c>
      <c r="C14" s="9"/>
      <c r="D14" s="9"/>
      <c r="G14" s="7">
        <v>1820000000</v>
      </c>
      <c r="K14" s="2">
        <v>32</v>
      </c>
      <c r="L14">
        <f t="shared" si="0"/>
        <v>0.55850536063818546</v>
      </c>
      <c r="M14">
        <f t="shared" si="1"/>
        <v>0.12209947136308258</v>
      </c>
      <c r="N14" s="7">
        <f t="shared" si="2"/>
        <v>17395.099452990067</v>
      </c>
      <c r="O14" s="1">
        <f t="shared" si="3"/>
        <v>869.75497264950343</v>
      </c>
      <c r="P14">
        <f t="shared" si="4"/>
        <v>579.83664843300221</v>
      </c>
    </row>
    <row r="15" spans="1:16">
      <c r="A15" s="4" t="s">
        <v>1</v>
      </c>
      <c r="D15" s="7"/>
      <c r="G15" s="7">
        <v>1820000000</v>
      </c>
      <c r="K15" s="2">
        <v>2</v>
      </c>
      <c r="L15">
        <f t="shared" si="0"/>
        <v>3.4906585039886591E-2</v>
      </c>
      <c r="M15">
        <f t="shared" si="1"/>
        <v>1.5504821654335993E-3</v>
      </c>
      <c r="N15" s="7">
        <f t="shared" si="2"/>
        <v>3609.0863606530206</v>
      </c>
      <c r="O15" s="1">
        <f t="shared" si="3"/>
        <v>180.45431803265103</v>
      </c>
      <c r="P15">
        <f t="shared" si="4"/>
        <v>120.30287868843402</v>
      </c>
    </row>
    <row r="16" spans="1:16">
      <c r="A16" s="3" t="s">
        <v>0</v>
      </c>
      <c r="D16" s="7"/>
      <c r="G16" s="7">
        <v>1820000000</v>
      </c>
      <c r="K16" s="2">
        <v>1</v>
      </c>
      <c r="L16">
        <f t="shared" si="0"/>
        <v>1.7453292519943295E-2</v>
      </c>
      <c r="M16">
        <f t="shared" si="1"/>
        <v>4.9048732448291413E-4</v>
      </c>
      <c r="N16" s="7">
        <f t="shared" si="2"/>
        <v>4750.2274051919458</v>
      </c>
      <c r="O16" s="10">
        <f t="shared" si="3"/>
        <v>237.5113702595973</v>
      </c>
      <c r="P16">
        <f t="shared" si="4"/>
        <v>158.34091350639821</v>
      </c>
    </row>
    <row r="17" spans="1:16">
      <c r="A17" s="4"/>
      <c r="D17" s="7"/>
      <c r="O17" s="1"/>
    </row>
    <row r="18" spans="1:16" ht="29">
      <c r="A18" s="6" t="s">
        <v>26</v>
      </c>
      <c r="D18" s="7"/>
      <c r="G18" t="s">
        <v>25</v>
      </c>
      <c r="K18" s="9" t="s">
        <v>8</v>
      </c>
      <c r="L18" s="9" t="s">
        <v>7</v>
      </c>
      <c r="M18" s="9" t="s">
        <v>14</v>
      </c>
      <c r="N18" s="9" t="s">
        <v>13</v>
      </c>
      <c r="O18" s="1"/>
    </row>
    <row r="19" spans="1:16">
      <c r="A19" s="5" t="s">
        <v>5</v>
      </c>
      <c r="D19" s="7"/>
      <c r="G19">
        <v>1348609700</v>
      </c>
      <c r="K19" s="8">
        <v>3</v>
      </c>
      <c r="L19">
        <f t="shared" ref="L19:L24" si="5">(K19*PI())/180</f>
        <v>5.2359877559829883E-2</v>
      </c>
      <c r="M19">
        <f t="shared" ref="M19:M24" si="6">TAN(L19)*D2</f>
        <v>1.9338470555442203E-3</v>
      </c>
      <c r="N19" s="7">
        <f t="shared" ref="N19:N24" si="7">(M19*3*G19*I2)/(D2^3)</f>
        <v>9016.9036083097762</v>
      </c>
      <c r="O19" s="1">
        <f t="shared" ref="O19:O24" si="8">(N19/200000)*10000</f>
        <v>450.84518041548881</v>
      </c>
      <c r="P19">
        <f t="shared" ref="P19:P24" si="9">(N19/300000)*10000</f>
        <v>300.56345361032589</v>
      </c>
    </row>
    <row r="20" spans="1:16">
      <c r="A20" s="4" t="s">
        <v>4</v>
      </c>
      <c r="G20">
        <v>1348609700</v>
      </c>
      <c r="K20" s="8">
        <v>2.25</v>
      </c>
      <c r="L20">
        <f t="shared" si="5"/>
        <v>3.9269908169872414E-2</v>
      </c>
      <c r="M20">
        <f t="shared" si="6"/>
        <v>1.8584220614627741E-3</v>
      </c>
      <c r="N20" s="7">
        <f t="shared" si="7"/>
        <v>3149.0362779386601</v>
      </c>
      <c r="O20" s="1">
        <f t="shared" si="8"/>
        <v>157.45181389693298</v>
      </c>
      <c r="P20">
        <f t="shared" si="9"/>
        <v>104.96787593128867</v>
      </c>
    </row>
    <row r="21" spans="1:16">
      <c r="A21" s="4" t="s">
        <v>3</v>
      </c>
      <c r="G21">
        <v>1348609700</v>
      </c>
      <c r="K21" s="2">
        <v>0.6</v>
      </c>
      <c r="L21">
        <f t="shared" si="5"/>
        <v>1.0471975511965976E-2</v>
      </c>
      <c r="M21">
        <f t="shared" si="6"/>
        <v>3.7386319210600964E-4</v>
      </c>
      <c r="N21" s="7">
        <f t="shared" si="7"/>
        <v>3265.7023628176321</v>
      </c>
      <c r="O21" s="1">
        <f t="shared" si="8"/>
        <v>163.28511814088162</v>
      </c>
      <c r="P21">
        <f t="shared" si="9"/>
        <v>108.85674542725441</v>
      </c>
    </row>
    <row r="22" spans="1:16">
      <c r="A22" s="4" t="s">
        <v>2</v>
      </c>
      <c r="G22">
        <v>1348609700</v>
      </c>
      <c r="K22" s="2">
        <v>12</v>
      </c>
      <c r="L22">
        <f t="shared" si="5"/>
        <v>0.20943951023931953</v>
      </c>
      <c r="M22">
        <f t="shared" si="6"/>
        <v>4.1533552150322318E-2</v>
      </c>
      <c r="N22" s="7">
        <f t="shared" si="7"/>
        <v>16132.621944655068</v>
      </c>
      <c r="O22" s="1">
        <f t="shared" si="8"/>
        <v>806.6310972327534</v>
      </c>
      <c r="P22">
        <f t="shared" si="9"/>
        <v>537.75406482183564</v>
      </c>
    </row>
    <row r="23" spans="1:16">
      <c r="A23" s="4" t="s">
        <v>1</v>
      </c>
      <c r="G23">
        <v>1348609700</v>
      </c>
      <c r="K23" s="2">
        <v>1.4</v>
      </c>
      <c r="L23">
        <f t="shared" si="5"/>
        <v>2.4434609527920613E-2</v>
      </c>
      <c r="M23">
        <f t="shared" si="6"/>
        <v>1.0851126271855822E-3</v>
      </c>
      <c r="N23" s="7">
        <f t="shared" si="7"/>
        <v>4082.6994658967701</v>
      </c>
      <c r="O23" s="1">
        <f t="shared" si="8"/>
        <v>204.13497329483849</v>
      </c>
      <c r="P23">
        <f t="shared" si="9"/>
        <v>136.08998219655899</v>
      </c>
    </row>
    <row r="24" spans="1:16">
      <c r="A24" s="3" t="s">
        <v>0</v>
      </c>
      <c r="G24">
        <v>1348609700</v>
      </c>
      <c r="K24" s="2">
        <v>0.25</v>
      </c>
      <c r="L24">
        <f t="shared" si="5"/>
        <v>4.3633231299858239E-3</v>
      </c>
      <c r="M24">
        <f t="shared" si="6"/>
        <v>1.2261015806171402E-4</v>
      </c>
      <c r="N24" s="7">
        <f t="shared" si="7"/>
        <v>3497.0314418461894</v>
      </c>
      <c r="O24" s="10">
        <f t="shared" si="8"/>
        <v>174.85157209230945</v>
      </c>
      <c r="P24" s="7">
        <f t="shared" si="9"/>
        <v>116.56771472820631</v>
      </c>
    </row>
    <row r="25" spans="1:16">
      <c r="O25" s="1"/>
    </row>
    <row r="26" spans="1:16">
      <c r="A26" s="6" t="s">
        <v>24</v>
      </c>
      <c r="G26" t="s">
        <v>23</v>
      </c>
      <c r="K26" t="s">
        <v>8</v>
      </c>
      <c r="L26" t="s">
        <v>7</v>
      </c>
      <c r="N26" t="s">
        <v>6</v>
      </c>
      <c r="O26" s="1"/>
    </row>
    <row r="27" spans="1:16">
      <c r="A27" s="5" t="s">
        <v>5</v>
      </c>
      <c r="G27">
        <v>2095632987.9000001</v>
      </c>
      <c r="K27" s="2">
        <v>5</v>
      </c>
      <c r="L27">
        <f t="shared" ref="L27:L32" si="10">(K27*PI())/180</f>
        <v>8.7266462599716474E-2</v>
      </c>
      <c r="N27">
        <f>((G27*J2*L27)/D2)</f>
        <v>314.30119155547453</v>
      </c>
      <c r="O27" s="1"/>
    </row>
    <row r="28" spans="1:16">
      <c r="A28" s="4" t="s">
        <v>4</v>
      </c>
      <c r="G28">
        <v>2095632987.9000001</v>
      </c>
      <c r="K28" s="2">
        <v>5</v>
      </c>
      <c r="L28">
        <f t="shared" si="10"/>
        <v>8.7266462599716474E-2</v>
      </c>
      <c r="N28">
        <f t="shared" ref="N28:N32" si="11">((G28*J3*L28)/D3)</f>
        <v>199.21882452420752</v>
      </c>
      <c r="O28" s="1"/>
    </row>
    <row r="29" spans="1:16">
      <c r="A29" s="4" t="s">
        <v>3</v>
      </c>
      <c r="G29">
        <v>2095632987.9000001</v>
      </c>
      <c r="K29" s="2">
        <v>5</v>
      </c>
      <c r="L29">
        <f t="shared" si="10"/>
        <v>8.7266462599716474E-2</v>
      </c>
      <c r="N29">
        <f t="shared" si="11"/>
        <v>484.81088450186803</v>
      </c>
      <c r="O29" s="1"/>
    </row>
    <row r="30" spans="1:16">
      <c r="A30" s="4" t="s">
        <v>2</v>
      </c>
      <c r="G30">
        <v>2095632987.9000001</v>
      </c>
      <c r="K30" s="2">
        <v>5</v>
      </c>
      <c r="L30">
        <f t="shared" si="10"/>
        <v>8.7266462599716474E-2</v>
      </c>
      <c r="N30">
        <f t="shared" si="11"/>
        <v>745.69657322268927</v>
      </c>
      <c r="O30" s="1"/>
    </row>
    <row r="31" spans="1:16">
      <c r="A31" s="4" t="s">
        <v>1</v>
      </c>
      <c r="G31">
        <v>2095632987.9000001</v>
      </c>
      <c r="K31" s="2">
        <v>5</v>
      </c>
      <c r="L31">
        <f t="shared" si="10"/>
        <v>8.7266462599716474E-2</v>
      </c>
      <c r="N31">
        <f t="shared" si="11"/>
        <v>456.38167306784283</v>
      </c>
      <c r="O31" s="1"/>
    </row>
    <row r="32" spans="1:16">
      <c r="A32" s="3" t="s">
        <v>0</v>
      </c>
      <c r="G32">
        <v>2095632987.9000001</v>
      </c>
      <c r="K32" s="2">
        <v>5</v>
      </c>
      <c r="L32">
        <f t="shared" si="10"/>
        <v>8.7266462599716474E-2</v>
      </c>
      <c r="N32">
        <f t="shared" si="11"/>
        <v>318.52969567382002</v>
      </c>
      <c r="O32" s="1"/>
    </row>
    <row r="33" spans="1:16">
      <c r="O33" s="1"/>
    </row>
    <row r="34" spans="1:16" ht="29">
      <c r="A34" s="6" t="s">
        <v>22</v>
      </c>
      <c r="E34" t="s">
        <v>17</v>
      </c>
      <c r="G34" t="s">
        <v>21</v>
      </c>
      <c r="H34" t="s">
        <v>20</v>
      </c>
      <c r="K34" s="9" t="s">
        <v>8</v>
      </c>
      <c r="L34" s="9" t="s">
        <v>7</v>
      </c>
      <c r="M34" s="9" t="s">
        <v>14</v>
      </c>
      <c r="N34" s="9" t="s">
        <v>19</v>
      </c>
      <c r="O34" s="1"/>
    </row>
    <row r="35" spans="1:16">
      <c r="A35" s="5" t="s">
        <v>5</v>
      </c>
      <c r="E35">
        <f>E2</f>
        <v>7.0000000000000001E-3</v>
      </c>
      <c r="G35">
        <v>524854200</v>
      </c>
      <c r="H35">
        <f t="shared" ref="H35:H40" si="12">(PI()*(E35^4))/4</f>
        <v>1.885740990317274E-9</v>
      </c>
      <c r="K35" s="8">
        <v>76.5</v>
      </c>
      <c r="L35">
        <f t="shared" ref="L35:L40" si="13">(K35*PI())/180</f>
        <v>1.3351768777756621</v>
      </c>
      <c r="M35">
        <f t="shared" ref="M35:M40" si="14">TAN(L35)*D2</f>
        <v>0.15369956151633637</v>
      </c>
      <c r="N35" s="7">
        <f t="shared" ref="N35:N40" si="15">(M35*3*G35*H35)/(D2^3)</f>
        <v>9083.1294373038909</v>
      </c>
      <c r="O35" s="1">
        <f t="shared" ref="O35:O40" si="16">(N35/200000)*10000</f>
        <v>454.15647186519453</v>
      </c>
      <c r="P35">
        <f t="shared" ref="P35:P40" si="17">(N35/300000)*10000</f>
        <v>302.77098124346304</v>
      </c>
    </row>
    <row r="36" spans="1:16">
      <c r="A36" s="4" t="s">
        <v>4</v>
      </c>
      <c r="E36">
        <f t="shared" ref="E36:E40" si="18">E3</f>
        <v>8.2500000000000004E-3</v>
      </c>
      <c r="G36">
        <v>524854200</v>
      </c>
      <c r="H36">
        <f t="shared" si="12"/>
        <v>3.6383600599002558E-9</v>
      </c>
      <c r="K36" s="8">
        <v>51</v>
      </c>
      <c r="L36">
        <f t="shared" si="13"/>
        <v>0.89011791851710798</v>
      </c>
      <c r="M36">
        <f t="shared" si="14"/>
        <v>5.8410635504107918E-2</v>
      </c>
      <c r="N36" s="7">
        <f t="shared" si="15"/>
        <v>3162.0891959238693</v>
      </c>
      <c r="O36" s="1">
        <f t="shared" si="16"/>
        <v>158.10445979619348</v>
      </c>
      <c r="P36">
        <f t="shared" si="17"/>
        <v>105.40297319746232</v>
      </c>
    </row>
    <row r="37" spans="1:16">
      <c r="A37" s="4" t="s">
        <v>3</v>
      </c>
      <c r="E37">
        <f t="shared" si="18"/>
        <v>7.6500000000000005E-3</v>
      </c>
      <c r="G37">
        <v>524854200</v>
      </c>
      <c r="H37">
        <f t="shared" si="12"/>
        <v>2.6898968229598821E-9</v>
      </c>
      <c r="K37" s="2">
        <v>44</v>
      </c>
      <c r="L37">
        <f t="shared" si="13"/>
        <v>0.76794487087750496</v>
      </c>
      <c r="M37">
        <f t="shared" si="14"/>
        <v>3.4475089260612539E-2</v>
      </c>
      <c r="N37" s="7">
        <f t="shared" si="15"/>
        <v>3209.1964604713135</v>
      </c>
      <c r="O37" s="1">
        <f t="shared" si="16"/>
        <v>160.45982302356566</v>
      </c>
      <c r="P37">
        <f t="shared" si="17"/>
        <v>106.97321534904378</v>
      </c>
    </row>
    <row r="38" spans="1:16">
      <c r="A38" s="4" t="s">
        <v>2</v>
      </c>
      <c r="C38" s="9"/>
      <c r="D38" s="9"/>
      <c r="E38">
        <f t="shared" si="18"/>
        <v>5.8999999999999999E-3</v>
      </c>
      <c r="G38">
        <v>524854200</v>
      </c>
      <c r="H38">
        <f t="shared" si="12"/>
        <v>9.5169530746238682E-10</v>
      </c>
      <c r="K38" s="2">
        <v>80</v>
      </c>
      <c r="L38">
        <f t="shared" si="13"/>
        <v>1.3962634015954636</v>
      </c>
      <c r="M38">
        <f t="shared" si="14"/>
        <v>1.1081684675532999</v>
      </c>
      <c r="N38" s="7">
        <f t="shared" si="15"/>
        <v>222.58196376227312</v>
      </c>
      <c r="O38" s="10">
        <f t="shared" si="16"/>
        <v>11.129098188113655</v>
      </c>
      <c r="P38" s="7">
        <f t="shared" si="17"/>
        <v>7.4193987920757705</v>
      </c>
    </row>
    <row r="39" spans="1:16">
      <c r="A39" s="4" t="s">
        <v>1</v>
      </c>
      <c r="D39" s="7"/>
      <c r="E39">
        <f t="shared" si="18"/>
        <v>5.6499999999999996E-3</v>
      </c>
      <c r="G39">
        <v>524854200</v>
      </c>
      <c r="H39">
        <f t="shared" si="12"/>
        <v>8.0035686172625437E-10</v>
      </c>
      <c r="K39" s="2">
        <v>81</v>
      </c>
      <c r="L39">
        <f t="shared" si="13"/>
        <v>1.4137166941154069</v>
      </c>
      <c r="M39">
        <f t="shared" si="14"/>
        <v>0.28033056725157185</v>
      </c>
      <c r="N39" s="7">
        <f t="shared" si="15"/>
        <v>4036.1300344206984</v>
      </c>
      <c r="O39" s="1">
        <f t="shared" si="16"/>
        <v>201.80650172103492</v>
      </c>
      <c r="P39">
        <f t="shared" si="17"/>
        <v>134.53766781402328</v>
      </c>
    </row>
    <row r="40" spans="1:16">
      <c r="A40" s="3" t="s">
        <v>0</v>
      </c>
      <c r="D40" s="7"/>
      <c r="E40">
        <f t="shared" si="18"/>
        <v>4.7999999999999996E-3</v>
      </c>
      <c r="G40">
        <v>524854200</v>
      </c>
      <c r="H40">
        <f t="shared" si="12"/>
        <v>4.1692201769496273E-10</v>
      </c>
      <c r="K40" s="2">
        <v>78.5</v>
      </c>
      <c r="L40">
        <f t="shared" si="13"/>
        <v>1.3700834628155485</v>
      </c>
      <c r="M40">
        <f t="shared" si="14"/>
        <v>0.13811591257310071</v>
      </c>
      <c r="N40" s="7">
        <f t="shared" si="15"/>
        <v>4086.3872451949192</v>
      </c>
      <c r="O40" s="1">
        <f t="shared" si="16"/>
        <v>204.31936225974596</v>
      </c>
      <c r="P40">
        <f t="shared" si="17"/>
        <v>136.21290817316398</v>
      </c>
    </row>
    <row r="41" spans="1:16">
      <c r="D41" s="7"/>
      <c r="O41" s="1"/>
    </row>
    <row r="42" spans="1:16" ht="29">
      <c r="A42" s="6" t="s">
        <v>18</v>
      </c>
      <c r="D42" s="7"/>
      <c r="E42" t="s">
        <v>17</v>
      </c>
      <c r="G42" t="s">
        <v>16</v>
      </c>
      <c r="H42" t="s">
        <v>15</v>
      </c>
      <c r="K42" s="9" t="s">
        <v>8</v>
      </c>
      <c r="L42" s="9" t="s">
        <v>7</v>
      </c>
      <c r="M42" s="9" t="s">
        <v>14</v>
      </c>
      <c r="N42" s="9" t="s">
        <v>13</v>
      </c>
      <c r="O42" s="1"/>
    </row>
    <row r="43" spans="1:16">
      <c r="A43" s="5" t="s">
        <v>5</v>
      </c>
      <c r="D43" s="7"/>
      <c r="E43">
        <f>E2</f>
        <v>7.0000000000000001E-3</v>
      </c>
      <c r="G43">
        <v>1067030100</v>
      </c>
      <c r="H43">
        <f t="shared" ref="H43:H48" si="19">(PI()*(E43^4))/4</f>
        <v>1.885740990317274E-9</v>
      </c>
      <c r="K43" s="8">
        <v>64</v>
      </c>
      <c r="L43">
        <f t="shared" ref="L43:L48" si="20">(K43*PI())/180</f>
        <v>1.1170107212763709</v>
      </c>
      <c r="M43">
        <f t="shared" ref="M43:M48" si="21">TAN(L43)*D2</f>
        <v>7.5656211754276032E-2</v>
      </c>
      <c r="N43" s="7">
        <f t="shared" ref="N43:N48" si="22">(M43*3*G43*H43)/(D2^3)</f>
        <v>9089.6143991497865</v>
      </c>
      <c r="O43" s="1">
        <f t="shared" ref="O43:O48" si="23">(N43/200000)*10000</f>
        <v>454.48071995748933</v>
      </c>
      <c r="P43">
        <f t="shared" ref="P43:P48" si="24">(N43/300000)*10000</f>
        <v>302.98714663832624</v>
      </c>
    </row>
    <row r="44" spans="1:16">
      <c r="A44" s="4" t="s">
        <v>4</v>
      </c>
      <c r="E44">
        <f t="shared" ref="E44:E48" si="25">E3</f>
        <v>8.2500000000000004E-3</v>
      </c>
      <c r="G44">
        <v>1067030100</v>
      </c>
      <c r="H44">
        <f t="shared" si="19"/>
        <v>3.6383600599002558E-9</v>
      </c>
      <c r="K44" s="8">
        <v>31</v>
      </c>
      <c r="L44">
        <f t="shared" si="20"/>
        <v>0.54105206811824214</v>
      </c>
      <c r="M44">
        <f t="shared" si="21"/>
        <v>2.8420707280003607E-2</v>
      </c>
      <c r="N44" s="7">
        <f t="shared" si="22"/>
        <v>3127.9158470537332</v>
      </c>
      <c r="O44" s="1">
        <f t="shared" si="23"/>
        <v>156.39579235268667</v>
      </c>
      <c r="P44">
        <f t="shared" si="24"/>
        <v>104.26386156845777</v>
      </c>
    </row>
    <row r="45" spans="1:16">
      <c r="A45" s="4" t="s">
        <v>3</v>
      </c>
      <c r="E45">
        <f t="shared" si="25"/>
        <v>7.6500000000000005E-3</v>
      </c>
      <c r="G45">
        <v>1067030100</v>
      </c>
      <c r="H45">
        <f t="shared" si="19"/>
        <v>2.6898968229598821E-9</v>
      </c>
      <c r="K45" s="2">
        <v>25</v>
      </c>
      <c r="L45">
        <f t="shared" si="20"/>
        <v>0.43633231299858238</v>
      </c>
      <c r="M45">
        <f t="shared" si="21"/>
        <v>1.6647183396133452E-2</v>
      </c>
      <c r="N45" s="7">
        <f t="shared" si="22"/>
        <v>3150.4287571935092</v>
      </c>
      <c r="O45" s="1">
        <f t="shared" si="23"/>
        <v>157.52143785967547</v>
      </c>
      <c r="P45">
        <f t="shared" si="24"/>
        <v>105.01429190645031</v>
      </c>
    </row>
    <row r="46" spans="1:16">
      <c r="A46" s="4" t="s">
        <v>2</v>
      </c>
      <c r="E46">
        <f t="shared" si="25"/>
        <v>5.8999999999999999E-3</v>
      </c>
      <c r="G46">
        <v>1067030100</v>
      </c>
      <c r="H46">
        <f t="shared" si="19"/>
        <v>9.5169530746238682E-10</v>
      </c>
      <c r="K46" s="2">
        <v>80</v>
      </c>
      <c r="L46">
        <f t="shared" si="20"/>
        <v>1.3962634015954636</v>
      </c>
      <c r="M46">
        <f t="shared" si="21"/>
        <v>1.1081684675532999</v>
      </c>
      <c r="N46" s="7">
        <f t="shared" si="22"/>
        <v>452.5097732883811</v>
      </c>
      <c r="O46" s="1">
        <f t="shared" si="23"/>
        <v>22.625488664419052</v>
      </c>
      <c r="P46">
        <f t="shared" si="24"/>
        <v>15.083659109612704</v>
      </c>
    </row>
    <row r="47" spans="1:16">
      <c r="A47" s="4" t="s">
        <v>1</v>
      </c>
      <c r="E47">
        <f t="shared" si="25"/>
        <v>5.6499999999999996E-3</v>
      </c>
      <c r="G47">
        <v>1067030100</v>
      </c>
      <c r="H47">
        <f t="shared" si="19"/>
        <v>8.0035686172625437E-10</v>
      </c>
      <c r="K47" s="2">
        <v>72</v>
      </c>
      <c r="L47">
        <f t="shared" si="20"/>
        <v>1.2566370614359172</v>
      </c>
      <c r="M47">
        <f t="shared" si="21"/>
        <v>0.13664914905058123</v>
      </c>
      <c r="N47" s="7">
        <f t="shared" si="22"/>
        <v>3999.8123707559998</v>
      </c>
      <c r="O47" s="1">
        <f t="shared" si="23"/>
        <v>199.9906185378</v>
      </c>
      <c r="P47">
        <f t="shared" si="24"/>
        <v>133.32707902519999</v>
      </c>
    </row>
    <row r="48" spans="1:16">
      <c r="A48" s="3" t="s">
        <v>0</v>
      </c>
      <c r="E48">
        <f t="shared" si="25"/>
        <v>4.7999999999999996E-3</v>
      </c>
      <c r="G48">
        <v>1067030100</v>
      </c>
      <c r="H48">
        <f t="shared" si="19"/>
        <v>4.1692201769496273E-10</v>
      </c>
      <c r="K48" s="2">
        <v>67.5</v>
      </c>
      <c r="L48">
        <f t="shared" si="20"/>
        <v>1.1780972450961724</v>
      </c>
      <c r="M48">
        <f t="shared" si="21"/>
        <v>6.7839401102683966E-2</v>
      </c>
      <c r="N48" s="7">
        <f t="shared" si="22"/>
        <v>4080.5227338431623</v>
      </c>
      <c r="O48" s="1">
        <f t="shared" si="23"/>
        <v>204.0261366921581</v>
      </c>
      <c r="P48">
        <f t="shared" si="24"/>
        <v>136.01742446143874</v>
      </c>
    </row>
    <row r="49" spans="1:15">
      <c r="O49" s="1"/>
    </row>
    <row r="50" spans="1:15">
      <c r="A50" s="6" t="s">
        <v>12</v>
      </c>
      <c r="E50" t="s">
        <v>11</v>
      </c>
      <c r="G50" t="s">
        <v>10</v>
      </c>
      <c r="J50" t="s">
        <v>9</v>
      </c>
      <c r="K50" t="s">
        <v>8</v>
      </c>
      <c r="L50" t="s">
        <v>7</v>
      </c>
      <c r="N50" t="s">
        <v>6</v>
      </c>
      <c r="O50" s="1"/>
    </row>
    <row r="51" spans="1:15">
      <c r="A51" s="5" t="s">
        <v>5</v>
      </c>
      <c r="E51">
        <f>(E2*2)</f>
        <v>1.4E-2</v>
      </c>
      <c r="G51">
        <v>244295.6</v>
      </c>
      <c r="J51">
        <f t="shared" ref="J51:J56" si="26">(PI()*(E51^4))/32</f>
        <v>3.7714819806345481E-9</v>
      </c>
      <c r="K51" s="2">
        <v>5</v>
      </c>
      <c r="L51">
        <f t="shared" ref="L51:L56" si="27">(K51*PI())/180</f>
        <v>8.7266462599716474E-2</v>
      </c>
      <c r="N51">
        <f t="shared" ref="N51:N56" si="28">((G51*J51*L51)/D2)</f>
        <v>2.178957140301553E-3</v>
      </c>
      <c r="O51" s="1"/>
    </row>
    <row r="52" spans="1:15">
      <c r="A52" s="4" t="s">
        <v>4</v>
      </c>
      <c r="E52">
        <f t="shared" ref="E52:E56" si="29">(E3*2)</f>
        <v>1.6500000000000001E-2</v>
      </c>
      <c r="G52">
        <v>244295.6</v>
      </c>
      <c r="J52">
        <f t="shared" si="26"/>
        <v>7.2767201198005115E-9</v>
      </c>
      <c r="K52" s="2">
        <v>5</v>
      </c>
      <c r="L52">
        <f t="shared" si="27"/>
        <v>8.7266462599716474E-2</v>
      </c>
      <c r="N52">
        <f t="shared" si="28"/>
        <v>3.2797258843129686E-3</v>
      </c>
      <c r="O52" s="1"/>
    </row>
    <row r="53" spans="1:15">
      <c r="A53" s="4" t="s">
        <v>3</v>
      </c>
      <c r="E53">
        <f t="shared" si="29"/>
        <v>1.5300000000000001E-2</v>
      </c>
      <c r="G53">
        <v>244295.6</v>
      </c>
      <c r="J53">
        <f t="shared" si="26"/>
        <v>5.3797936459197641E-9</v>
      </c>
      <c r="K53" s="2">
        <v>5</v>
      </c>
      <c r="L53">
        <f t="shared" si="27"/>
        <v>8.7266462599716474E-2</v>
      </c>
      <c r="N53">
        <f t="shared" si="28"/>
        <v>3.2126278391825663E-3</v>
      </c>
      <c r="O53" s="1"/>
    </row>
    <row r="54" spans="1:15">
      <c r="A54" s="4" t="s">
        <v>2</v>
      </c>
      <c r="E54">
        <f t="shared" si="29"/>
        <v>1.18E-2</v>
      </c>
      <c r="G54">
        <v>244295.6</v>
      </c>
      <c r="J54">
        <f t="shared" si="26"/>
        <v>1.9033906149247736E-9</v>
      </c>
      <c r="K54" s="2">
        <v>5</v>
      </c>
      <c r="L54">
        <f t="shared" si="27"/>
        <v>8.7266462599716474E-2</v>
      </c>
      <c r="N54">
        <f t="shared" si="28"/>
        <v>2.0766647022660753E-4</v>
      </c>
      <c r="O54" s="1"/>
    </row>
    <row r="55" spans="1:15">
      <c r="A55" s="4" t="s">
        <v>1</v>
      </c>
      <c r="E55">
        <f t="shared" si="29"/>
        <v>1.1299999999999999E-2</v>
      </c>
      <c r="G55">
        <v>244295.6</v>
      </c>
      <c r="J55">
        <f t="shared" si="26"/>
        <v>1.6007137234525087E-9</v>
      </c>
      <c r="K55" s="2">
        <v>5</v>
      </c>
      <c r="L55">
        <f t="shared" si="27"/>
        <v>8.7266462599716474E-2</v>
      </c>
      <c r="N55">
        <f t="shared" si="28"/>
        <v>7.6858820454469602E-4</v>
      </c>
      <c r="O55" s="1"/>
    </row>
    <row r="56" spans="1:15">
      <c r="A56" s="3" t="s">
        <v>0</v>
      </c>
      <c r="E56">
        <f t="shared" si="29"/>
        <v>9.5999999999999992E-3</v>
      </c>
      <c r="G56">
        <v>244295.6</v>
      </c>
      <c r="J56">
        <f t="shared" si="26"/>
        <v>8.3384403538992547E-10</v>
      </c>
      <c r="K56" s="2">
        <v>5</v>
      </c>
      <c r="L56">
        <f t="shared" si="27"/>
        <v>8.7266462599716474E-2</v>
      </c>
      <c r="N56">
        <f t="shared" si="28"/>
        <v>6.3261796899612989E-4</v>
      </c>
      <c r="O56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6E74-223A-4589-92C5-71A54C45CA0A}">
  <dimension ref="A1:N56"/>
  <sheetViews>
    <sheetView topLeftCell="A34" workbookViewId="0">
      <pane xSplit="1" topLeftCell="F1" activePane="topRight" state="frozen"/>
      <selection activeCell="A10" sqref="A10"/>
      <selection pane="topRight" activeCell="I42" sqref="I42"/>
    </sheetView>
  </sheetViews>
  <sheetFormatPr defaultRowHeight="14.5"/>
  <cols>
    <col min="1" max="1" width="25.90625" customWidth="1"/>
    <col min="2" max="2" width="13.1796875" customWidth="1"/>
    <col min="3" max="3" width="12.7265625" customWidth="1"/>
    <col min="4" max="4" width="13.90625" customWidth="1"/>
    <col min="5" max="5" width="19.90625" customWidth="1"/>
    <col min="6" max="6" width="11.36328125" customWidth="1"/>
    <col min="7" max="7" width="18.1796875" customWidth="1"/>
    <col min="8" max="9" width="14.6328125" bestFit="1" customWidth="1"/>
    <col min="10" max="10" width="14.54296875" bestFit="1" customWidth="1"/>
    <col min="11" max="11" width="12.36328125" customWidth="1"/>
    <col min="12" max="12" width="12.6328125" customWidth="1"/>
    <col min="13" max="13" width="14.54296875" customWidth="1"/>
    <col min="14" max="14" width="22.81640625" customWidth="1"/>
  </cols>
  <sheetData>
    <row r="1" spans="1:14" ht="17.5">
      <c r="A1" t="s">
        <v>51</v>
      </c>
      <c r="B1" t="s">
        <v>50</v>
      </c>
      <c r="C1" t="s">
        <v>49</v>
      </c>
      <c r="D1" t="s">
        <v>48</v>
      </c>
      <c r="E1" t="s">
        <v>17</v>
      </c>
      <c r="F1" t="s">
        <v>47</v>
      </c>
      <c r="G1" t="s">
        <v>29</v>
      </c>
      <c r="H1" t="s">
        <v>46</v>
      </c>
      <c r="I1" t="s">
        <v>45</v>
      </c>
      <c r="J1" t="s">
        <v>9</v>
      </c>
    </row>
    <row r="2" spans="1:14">
      <c r="A2" s="5" t="s">
        <v>5</v>
      </c>
      <c r="B2">
        <v>2.5499999999999998E-2</v>
      </c>
      <c r="C2">
        <v>4.3400000000000001E-2</v>
      </c>
      <c r="D2">
        <v>3.6900000000000002E-2</v>
      </c>
      <c r="E2">
        <v>7.0000000000000001E-3</v>
      </c>
      <c r="G2" s="7">
        <v>1820000000</v>
      </c>
      <c r="H2">
        <f>((C2)*(B2)^3/48)</f>
        <v>1.4992326562499996E-8</v>
      </c>
      <c r="I2">
        <f>((C2^3)*(B2))/36</f>
        <v>5.7903773666666669E-8</v>
      </c>
      <c r="J2">
        <f>(((C2*B2)/144)*((4*(B2^2)+(3*(C2^2)))))</f>
        <v>6.3417598999999994E-8</v>
      </c>
    </row>
    <row r="3" spans="1:14">
      <c r="A3" s="4" t="s">
        <v>4</v>
      </c>
      <c r="B3">
        <v>2.554E-2</v>
      </c>
      <c r="C3">
        <v>3.968E-2</v>
      </c>
      <c r="D3">
        <v>4.7300000000000002E-2</v>
      </c>
      <c r="E3">
        <f>(1.653/100)/2</f>
        <v>8.2649999999999998E-3</v>
      </c>
      <c r="G3" s="7">
        <v>1820000000</v>
      </c>
      <c r="H3">
        <f>((C3)*(B3)^3/48)</f>
        <v>1.3771876036906669E-8</v>
      </c>
      <c r="I3">
        <f>((C3^3)*(B3))/36</f>
        <v>4.4323432184035548E-8</v>
      </c>
      <c r="J3">
        <f>(((C3*B3)/144)*((4*(B3^2)+(3*(C3^2)))))</f>
        <v>5.1605075520568885E-8</v>
      </c>
    </row>
    <row r="4" spans="1:14">
      <c r="A4" s="4" t="s">
        <v>3</v>
      </c>
      <c r="B4">
        <v>2.4299999999999999E-2</v>
      </c>
      <c r="C4">
        <v>5.2600000000000001E-2</v>
      </c>
      <c r="D4">
        <v>3.5700000000000003E-2</v>
      </c>
      <c r="E4">
        <f>(1.53/2)/100</f>
        <v>7.6500000000000005E-3</v>
      </c>
      <c r="G4" s="7">
        <v>1820000000</v>
      </c>
      <c r="H4">
        <f>((C4)*(B4)^3/48)</f>
        <v>1.5724010587499996E-8</v>
      </c>
      <c r="I4">
        <f>(((C4)^3)*(B4))/36</f>
        <v>9.8233813800000015E-8</v>
      </c>
      <c r="J4">
        <f>(((C4*B4)/144)*((4*(B4^2)+(3*(C4^2)))))</f>
        <v>9.4640707799999977E-8</v>
      </c>
    </row>
    <row r="5" spans="1:14">
      <c r="A5" s="4" t="s">
        <v>2</v>
      </c>
      <c r="B5">
        <v>4.87E-2</v>
      </c>
      <c r="C5">
        <v>8.09E-2</v>
      </c>
      <c r="D5">
        <v>0.19539999999999999</v>
      </c>
      <c r="E5">
        <f>(1.18/2)/100</f>
        <v>5.8999999999999999E-3</v>
      </c>
      <c r="G5" s="7">
        <v>1820000000</v>
      </c>
      <c r="H5">
        <f>((C5)*(B5)^3/48)</f>
        <v>1.9466782109791666E-7</v>
      </c>
      <c r="I5">
        <f>(((C5)^3)*(B5))/36</f>
        <v>7.1626218839722222E-7</v>
      </c>
      <c r="J5">
        <f>(((C5*B5)/144)*((4*(B5^2)+(3*(C5^2)))))</f>
        <v>7.9675373609513888E-7</v>
      </c>
    </row>
    <row r="6" spans="1:14">
      <c r="A6" s="4" t="s">
        <v>1</v>
      </c>
      <c r="B6">
        <v>3.44E-2</v>
      </c>
      <c r="C6">
        <v>4.3999999999999997E-2</v>
      </c>
      <c r="D6">
        <v>4.4400000000000002E-2</v>
      </c>
      <c r="E6">
        <f>(1.13/2)/100</f>
        <v>5.6499999999999996E-3</v>
      </c>
      <c r="G6" s="7">
        <v>1820000000</v>
      </c>
      <c r="H6">
        <f>((C6)*(B6)^3/48)</f>
        <v>3.7315285333333334E-8</v>
      </c>
      <c r="I6">
        <f>(((C6)^3)*(B6))/36</f>
        <v>8.1398044444444434E-8</v>
      </c>
      <c r="J6">
        <f>(((C6*B6)/144)*((4*(B6^2)+(3*(C6^2)))))</f>
        <v>1.1080224711111109E-7</v>
      </c>
    </row>
    <row r="7" spans="1:14">
      <c r="A7" s="3" t="s">
        <v>0</v>
      </c>
      <c r="B7">
        <v>1.5599999999999999E-2</v>
      </c>
      <c r="C7">
        <v>3.1099999999999999E-2</v>
      </c>
      <c r="D7">
        <v>2.81E-2</v>
      </c>
      <c r="E7">
        <f>(0.96/2)/100</f>
        <v>4.7999999999999996E-3</v>
      </c>
      <c r="F7" t="s">
        <v>44</v>
      </c>
      <c r="G7" s="7">
        <v>1820000000</v>
      </c>
      <c r="H7">
        <f>((C7)*((B7)^3))/3</f>
        <v>3.9356179199999996E-8</v>
      </c>
      <c r="I7">
        <f>((B7)*((C7)^3))/3</f>
        <v>1.5641720119999997E-7</v>
      </c>
      <c r="J7">
        <f>(((B7*C7*((B7^2)+(C7^2)))/12))</f>
        <v>4.8943345099999986E-8</v>
      </c>
    </row>
    <row r="8" spans="1:14" ht="104.5" customHeight="1">
      <c r="A8" s="17" t="s">
        <v>43</v>
      </c>
      <c r="B8" s="16" t="s">
        <v>55</v>
      </c>
      <c r="C8" s="16" t="s">
        <v>58</v>
      </c>
      <c r="D8" s="16" t="s">
        <v>56</v>
      </c>
      <c r="E8" s="16" t="s">
        <v>57</v>
      </c>
      <c r="F8" s="16" t="s">
        <v>38</v>
      </c>
      <c r="G8" s="16" t="s">
        <v>59</v>
      </c>
      <c r="H8" s="16" t="s">
        <v>36</v>
      </c>
      <c r="I8" s="16" t="s">
        <v>35</v>
      </c>
      <c r="J8" s="15" t="s">
        <v>34</v>
      </c>
      <c r="K8" s="14" t="s">
        <v>60</v>
      </c>
      <c r="L8" s="13" t="s">
        <v>32</v>
      </c>
      <c r="M8" s="13" t="s">
        <v>31</v>
      </c>
      <c r="N8" s="13" t="s">
        <v>61</v>
      </c>
    </row>
    <row r="10" spans="1:14" ht="29">
      <c r="A10" s="6" t="s">
        <v>30</v>
      </c>
      <c r="G10" t="s">
        <v>29</v>
      </c>
      <c r="K10" s="9" t="s">
        <v>8</v>
      </c>
      <c r="L10" s="9" t="s">
        <v>7</v>
      </c>
      <c r="M10" s="9" t="s">
        <v>14</v>
      </c>
      <c r="N10" s="9" t="s">
        <v>19</v>
      </c>
    </row>
    <row r="11" spans="1:14">
      <c r="A11" s="5" t="s">
        <v>5</v>
      </c>
      <c r="G11" s="7">
        <v>1820000000</v>
      </c>
      <c r="K11" s="8">
        <v>10</v>
      </c>
      <c r="L11">
        <f t="shared" ref="L11:L16" si="0">(K11*PI())/180</f>
        <v>0.17453292519943295</v>
      </c>
      <c r="M11">
        <f t="shared" ref="M11:M16" si="1">TAN(L11)*D2</f>
        <v>6.5064655881423581E-3</v>
      </c>
      <c r="N11" s="7">
        <f t="shared" ref="N11:N16" si="2">(M11*3*G2*H2)/(D2^3)</f>
        <v>10600.533305441906</v>
      </c>
    </row>
    <row r="12" spans="1:14">
      <c r="A12" s="4" t="s">
        <v>4</v>
      </c>
      <c r="G12" s="7">
        <v>1820000000</v>
      </c>
      <c r="K12" s="8">
        <v>10.9</v>
      </c>
      <c r="L12">
        <f t="shared" si="0"/>
        <v>0.19024088846738194</v>
      </c>
      <c r="M12">
        <f t="shared" si="1"/>
        <v>9.108544318387056E-3</v>
      </c>
      <c r="N12" s="7">
        <f t="shared" si="2"/>
        <v>6472.1906414796395</v>
      </c>
    </row>
    <row r="13" spans="1:14">
      <c r="A13" s="4" t="s">
        <v>3</v>
      </c>
      <c r="G13" s="7">
        <v>1820000000</v>
      </c>
      <c r="K13" s="2">
        <v>7.85</v>
      </c>
      <c r="L13">
        <f t="shared" si="0"/>
        <v>0.13700834628155484</v>
      </c>
      <c r="M13">
        <f t="shared" si="1"/>
        <v>4.9220342108878398E-3</v>
      </c>
      <c r="N13" s="7">
        <f t="shared" si="2"/>
        <v>9287.438477790085</v>
      </c>
    </row>
    <row r="14" spans="1:14">
      <c r="A14" s="4" t="s">
        <v>2</v>
      </c>
      <c r="C14" s="9"/>
      <c r="D14" s="9"/>
      <c r="G14" s="7">
        <v>1820000000</v>
      </c>
      <c r="K14" s="2">
        <v>10.25</v>
      </c>
      <c r="L14">
        <f t="shared" si="0"/>
        <v>0.17889624832941875</v>
      </c>
      <c r="M14">
        <f t="shared" si="1"/>
        <v>3.5334075987664748E-2</v>
      </c>
      <c r="N14" s="7">
        <f t="shared" si="2"/>
        <v>5033.9265110919732</v>
      </c>
    </row>
    <row r="15" spans="1:14">
      <c r="A15" s="4" t="s">
        <v>1</v>
      </c>
      <c r="D15" s="7"/>
      <c r="G15" s="7">
        <v>1820000000</v>
      </c>
      <c r="K15" s="2">
        <v>13.2</v>
      </c>
      <c r="L15">
        <f t="shared" si="0"/>
        <v>0.23038346126325149</v>
      </c>
      <c r="M15">
        <f t="shared" si="1"/>
        <v>1.0413925982775752E-2</v>
      </c>
      <c r="N15" s="7">
        <f t="shared" si="2"/>
        <v>24240.690453072923</v>
      </c>
    </row>
    <row r="16" spans="1:14">
      <c r="A16" s="3" t="s">
        <v>0</v>
      </c>
      <c r="D16" s="7"/>
      <c r="G16" s="7">
        <v>1820000000</v>
      </c>
      <c r="K16" s="2">
        <v>0.54</v>
      </c>
      <c r="L16">
        <f t="shared" si="0"/>
        <v>9.4247779607693795E-3</v>
      </c>
      <c r="M16">
        <f t="shared" si="1"/>
        <v>2.6484410246361461E-4</v>
      </c>
      <c r="N16" s="7">
        <f t="shared" si="2"/>
        <v>2564.9382783794035</v>
      </c>
    </row>
    <row r="17" spans="1:14">
      <c r="A17" s="4"/>
      <c r="D17" s="7"/>
    </row>
    <row r="18" spans="1:14" ht="29">
      <c r="A18" s="6" t="s">
        <v>26</v>
      </c>
      <c r="D18" s="7"/>
      <c r="G18" t="s">
        <v>25</v>
      </c>
      <c r="K18" s="9" t="s">
        <v>8</v>
      </c>
      <c r="L18" s="9" t="s">
        <v>7</v>
      </c>
      <c r="M18" s="9" t="s">
        <v>14</v>
      </c>
      <c r="N18" s="9" t="s">
        <v>13</v>
      </c>
    </row>
    <row r="19" spans="1:14">
      <c r="A19" s="5" t="s">
        <v>5</v>
      </c>
      <c r="D19" s="7"/>
      <c r="G19">
        <v>1348609700</v>
      </c>
      <c r="K19" s="8">
        <v>10</v>
      </c>
      <c r="L19">
        <f t="shared" ref="L19:L24" si="3">(K19*PI())/180</f>
        <v>0.17453292519943295</v>
      </c>
      <c r="M19">
        <f t="shared" ref="M19:M24" si="4">TAN(L19)*D2</f>
        <v>6.5064655881423581E-3</v>
      </c>
      <c r="N19" s="7">
        <f t="shared" ref="N19:N24" si="5">(M19*3*G19*I2)/(D2^3)</f>
        <v>30337.545500750006</v>
      </c>
    </row>
    <row r="20" spans="1:14">
      <c r="A20" s="4" t="s">
        <v>4</v>
      </c>
      <c r="G20">
        <v>1348609700</v>
      </c>
      <c r="K20" s="8">
        <v>13.05</v>
      </c>
      <c r="L20">
        <f t="shared" si="3"/>
        <v>0.22776546738526002</v>
      </c>
      <c r="M20">
        <f t="shared" si="4"/>
        <v>1.0963551320294036E-2</v>
      </c>
      <c r="N20" s="7">
        <f t="shared" si="5"/>
        <v>18578.418774266054</v>
      </c>
    </row>
    <row r="21" spans="1:14">
      <c r="A21" s="4" t="s">
        <v>3</v>
      </c>
      <c r="G21">
        <v>1348609700</v>
      </c>
      <c r="K21" s="8">
        <v>4.88</v>
      </c>
      <c r="L21">
        <f t="shared" si="3"/>
        <v>8.5172067497323284E-2</v>
      </c>
      <c r="M21">
        <f t="shared" si="4"/>
        <v>3.048016766700161E-3</v>
      </c>
      <c r="N21" s="7">
        <f t="shared" si="5"/>
        <v>26624.486622630731</v>
      </c>
    </row>
    <row r="22" spans="1:14">
      <c r="A22" s="4" t="s">
        <v>2</v>
      </c>
      <c r="G22">
        <v>1348609700</v>
      </c>
      <c r="K22" s="8">
        <v>10.75</v>
      </c>
      <c r="L22">
        <f t="shared" si="3"/>
        <v>0.18762289458939041</v>
      </c>
      <c r="M22">
        <f t="shared" si="4"/>
        <v>3.7097849133641184E-2</v>
      </c>
      <c r="N22" s="7">
        <f t="shared" si="5"/>
        <v>14409.689131976593</v>
      </c>
    </row>
    <row r="23" spans="1:14">
      <c r="A23" s="4" t="s">
        <v>1</v>
      </c>
      <c r="G23">
        <v>1348609700</v>
      </c>
      <c r="K23" s="8">
        <v>22.6</v>
      </c>
      <c r="L23">
        <f t="shared" si="3"/>
        <v>0.39444441095071847</v>
      </c>
      <c r="M23">
        <f t="shared" si="4"/>
        <v>1.8481936193744681E-2</v>
      </c>
      <c r="N23" s="7">
        <f t="shared" si="5"/>
        <v>69537.658245345126</v>
      </c>
    </row>
    <row r="24" spans="1:14">
      <c r="A24" s="3" t="s">
        <v>0</v>
      </c>
      <c r="G24">
        <v>1348609700</v>
      </c>
      <c r="K24" s="8">
        <v>0.52600000000000002</v>
      </c>
      <c r="L24">
        <f t="shared" si="3"/>
        <v>9.1804318654901736E-3</v>
      </c>
      <c r="M24">
        <f t="shared" si="4"/>
        <v>2.5797738293391862E-4</v>
      </c>
      <c r="N24" s="7">
        <f t="shared" si="5"/>
        <v>7357.9141701376939</v>
      </c>
    </row>
    <row r="26" spans="1:14">
      <c r="A26" s="6" t="s">
        <v>24</v>
      </c>
      <c r="G26" t="s">
        <v>23</v>
      </c>
      <c r="K26" t="s">
        <v>8</v>
      </c>
      <c r="L26" t="s">
        <v>7</v>
      </c>
      <c r="N26" t="s">
        <v>6</v>
      </c>
    </row>
    <row r="27" spans="1:14">
      <c r="A27" s="5" t="s">
        <v>5</v>
      </c>
      <c r="G27">
        <v>2095632987.9000001</v>
      </c>
      <c r="K27" s="2">
        <v>5</v>
      </c>
      <c r="L27">
        <f t="shared" ref="L27:L32" si="6">(K27*PI())/180</f>
        <v>8.7266462599716474E-2</v>
      </c>
      <c r="N27">
        <f t="shared" ref="N27:N32" si="7">((G27*J2*L27)/D2)</f>
        <v>314.30119155547453</v>
      </c>
    </row>
    <row r="28" spans="1:14">
      <c r="A28" s="4" t="s">
        <v>4</v>
      </c>
      <c r="G28">
        <v>2095632987.9000001</v>
      </c>
      <c r="K28" s="2">
        <v>5</v>
      </c>
      <c r="L28">
        <f t="shared" si="6"/>
        <v>8.7266462599716474E-2</v>
      </c>
      <c r="N28">
        <f t="shared" si="7"/>
        <v>199.52341767355068</v>
      </c>
    </row>
    <row r="29" spans="1:14">
      <c r="A29" s="4" t="s">
        <v>3</v>
      </c>
      <c r="G29">
        <v>2095632987.9000001</v>
      </c>
      <c r="K29" s="2">
        <v>5</v>
      </c>
      <c r="L29">
        <f t="shared" si="6"/>
        <v>8.7266462599716474E-2</v>
      </c>
      <c r="N29">
        <f t="shared" si="7"/>
        <v>484.81088450186803</v>
      </c>
    </row>
    <row r="30" spans="1:14">
      <c r="A30" s="4" t="s">
        <v>2</v>
      </c>
      <c r="G30">
        <v>2095632987.9000001</v>
      </c>
      <c r="K30" s="2">
        <v>5</v>
      </c>
      <c r="L30">
        <f t="shared" si="6"/>
        <v>8.7266462599716474E-2</v>
      </c>
      <c r="N30">
        <f t="shared" si="7"/>
        <v>745.69657322268927</v>
      </c>
    </row>
    <row r="31" spans="1:14">
      <c r="A31" s="4" t="s">
        <v>1</v>
      </c>
      <c r="G31">
        <v>2095632987.9000001</v>
      </c>
      <c r="K31" s="2">
        <v>5</v>
      </c>
      <c r="L31">
        <f t="shared" si="6"/>
        <v>8.7266462599716474E-2</v>
      </c>
      <c r="N31">
        <f t="shared" si="7"/>
        <v>456.38167306784283</v>
      </c>
    </row>
    <row r="32" spans="1:14">
      <c r="A32" s="3" t="s">
        <v>0</v>
      </c>
      <c r="G32">
        <v>2095632987.9000001</v>
      </c>
      <c r="K32" s="2">
        <v>5</v>
      </c>
      <c r="L32">
        <f t="shared" si="6"/>
        <v>8.7266462599716474E-2</v>
      </c>
      <c r="N32">
        <f t="shared" si="7"/>
        <v>318.52969567382002</v>
      </c>
    </row>
    <row r="34" spans="1:14" ht="29">
      <c r="A34" s="6" t="s">
        <v>22</v>
      </c>
      <c r="E34" t="s">
        <v>17</v>
      </c>
      <c r="G34" t="s">
        <v>21</v>
      </c>
      <c r="H34" t="s">
        <v>20</v>
      </c>
      <c r="K34" s="9" t="s">
        <v>8</v>
      </c>
      <c r="L34" s="9" t="s">
        <v>7</v>
      </c>
      <c r="M34" s="9" t="s">
        <v>14</v>
      </c>
      <c r="N34" s="9" t="s">
        <v>19</v>
      </c>
    </row>
    <row r="35" spans="1:14">
      <c r="A35" s="5" t="s">
        <v>5</v>
      </c>
      <c r="E35">
        <f>E2</f>
        <v>7.0000000000000001E-3</v>
      </c>
      <c r="G35">
        <v>524854200</v>
      </c>
      <c r="H35">
        <f t="shared" ref="H35:H40" si="8">(PI()*(E35^4))/4</f>
        <v>1.885740990317274E-9</v>
      </c>
      <c r="K35" s="8">
        <v>10</v>
      </c>
      <c r="L35">
        <f t="shared" ref="L35:L40" si="9">(K35*PI())/180</f>
        <v>0.17453292519943295</v>
      </c>
      <c r="M35">
        <f t="shared" ref="M35:M40" si="10">TAN(L35)*D2</f>
        <v>6.5064655881423581E-3</v>
      </c>
      <c r="N35" s="7">
        <f t="shared" ref="N35:N40" si="11">(M35*3*G35*H35)/(D2^3)</f>
        <v>384.5103299802135</v>
      </c>
    </row>
    <row r="36" spans="1:14">
      <c r="A36" s="4" t="s">
        <v>4</v>
      </c>
      <c r="E36">
        <f t="shared" ref="E36:E40" si="12">E3</f>
        <v>8.2649999999999998E-3</v>
      </c>
      <c r="G36">
        <v>524854200</v>
      </c>
      <c r="H36">
        <f t="shared" si="8"/>
        <v>3.6648931136687439E-9</v>
      </c>
      <c r="K36" s="8">
        <v>28.25</v>
      </c>
      <c r="L36">
        <f t="shared" si="9"/>
        <v>0.49305551368839806</v>
      </c>
      <c r="M36">
        <f t="shared" si="10"/>
        <v>2.5415206775193922E-2</v>
      </c>
      <c r="N36" s="7">
        <f t="shared" si="11"/>
        <v>1385.8986438615443</v>
      </c>
    </row>
    <row r="37" spans="1:14">
      <c r="A37" s="4" t="s">
        <v>3</v>
      </c>
      <c r="E37">
        <f t="shared" si="12"/>
        <v>7.6500000000000005E-3</v>
      </c>
      <c r="G37">
        <v>524854200</v>
      </c>
      <c r="H37">
        <f t="shared" si="8"/>
        <v>2.6898968229598821E-9</v>
      </c>
      <c r="K37" s="8">
        <v>5.91</v>
      </c>
      <c r="L37">
        <f t="shared" si="9"/>
        <v>0.10314895879286487</v>
      </c>
      <c r="M37">
        <f t="shared" si="10"/>
        <v>3.6955336007023186E-3</v>
      </c>
      <c r="N37" s="7">
        <f t="shared" si="11"/>
        <v>344.00761840742427</v>
      </c>
    </row>
    <row r="38" spans="1:14">
      <c r="A38" s="4" t="s">
        <v>2</v>
      </c>
      <c r="C38" s="9"/>
      <c r="D38" s="9"/>
      <c r="E38">
        <f t="shared" si="12"/>
        <v>5.8999999999999999E-3</v>
      </c>
      <c r="G38">
        <v>524854200</v>
      </c>
      <c r="H38">
        <f t="shared" si="8"/>
        <v>9.5169530746238682E-10</v>
      </c>
      <c r="K38" s="8">
        <v>77.7</v>
      </c>
      <c r="L38">
        <f t="shared" si="9"/>
        <v>1.3561208287995941</v>
      </c>
      <c r="M38">
        <f t="shared" si="10"/>
        <v>0.89618532164806064</v>
      </c>
      <c r="N38" s="7">
        <f t="shared" si="11"/>
        <v>180.00393859587552</v>
      </c>
    </row>
    <row r="39" spans="1:14">
      <c r="A39" s="4" t="s">
        <v>1</v>
      </c>
      <c r="D39" s="7"/>
      <c r="E39">
        <f t="shared" si="12"/>
        <v>5.6499999999999996E-3</v>
      </c>
      <c r="G39">
        <v>524854200</v>
      </c>
      <c r="H39">
        <f t="shared" si="8"/>
        <v>8.0035686172625437E-10</v>
      </c>
      <c r="K39" s="8">
        <v>53.7</v>
      </c>
      <c r="L39">
        <f t="shared" si="9"/>
        <v>0.93724180832095494</v>
      </c>
      <c r="M39">
        <f t="shared" si="10"/>
        <v>6.0443275611555138E-2</v>
      </c>
      <c r="N39" s="7">
        <f t="shared" si="11"/>
        <v>870.24730291233652</v>
      </c>
    </row>
    <row r="40" spans="1:14">
      <c r="A40" s="3" t="s">
        <v>0</v>
      </c>
      <c r="D40" s="7"/>
      <c r="E40">
        <f t="shared" si="12"/>
        <v>4.7999999999999996E-3</v>
      </c>
      <c r="G40">
        <v>524854200</v>
      </c>
      <c r="H40">
        <f t="shared" si="8"/>
        <v>4.1692201769496273E-10</v>
      </c>
      <c r="K40" s="8">
        <v>6.53</v>
      </c>
      <c r="L40">
        <f t="shared" si="9"/>
        <v>0.11397000015522972</v>
      </c>
      <c r="M40">
        <f t="shared" si="10"/>
        <v>3.2164956052474773E-3</v>
      </c>
      <c r="N40" s="7">
        <f t="shared" si="11"/>
        <v>95.165331572871082</v>
      </c>
    </row>
    <row r="41" spans="1:14">
      <c r="D41" s="7"/>
    </row>
    <row r="42" spans="1:14" ht="29">
      <c r="A42" s="6" t="s">
        <v>18</v>
      </c>
      <c r="D42" s="7"/>
      <c r="E42" t="s">
        <v>17</v>
      </c>
      <c r="G42" t="s">
        <v>16</v>
      </c>
      <c r="H42" t="s">
        <v>15</v>
      </c>
      <c r="K42" s="9" t="s">
        <v>8</v>
      </c>
      <c r="L42" s="9" t="s">
        <v>7</v>
      </c>
      <c r="M42" s="9" t="s">
        <v>14</v>
      </c>
      <c r="N42" s="9" t="s">
        <v>13</v>
      </c>
    </row>
    <row r="43" spans="1:14">
      <c r="A43" s="5" t="s">
        <v>5</v>
      </c>
      <c r="D43" s="7"/>
      <c r="E43">
        <f>E2</f>
        <v>7.0000000000000001E-3</v>
      </c>
      <c r="G43">
        <v>1067030100</v>
      </c>
      <c r="H43">
        <f t="shared" ref="H43:H48" si="13">(PI()*(E43^4))/4</f>
        <v>1.885740990317274E-9</v>
      </c>
      <c r="K43" s="8">
        <v>10</v>
      </c>
      <c r="L43">
        <f t="shared" ref="L43:L48" si="14">(K43*PI())/180</f>
        <v>0.17453292519943295</v>
      </c>
      <c r="M43">
        <f t="shared" ref="M43:M48" si="15">TAN(L43)*D2</f>
        <v>6.5064655881423581E-3</v>
      </c>
      <c r="N43" s="7">
        <f t="shared" ref="N43:N48" si="16">(M43*3*G43*H43)/(D2^3)</f>
        <v>781.71060810758524</v>
      </c>
    </row>
    <row r="44" spans="1:14">
      <c r="A44" s="4" t="s">
        <v>4</v>
      </c>
      <c r="E44">
        <f t="shared" ref="E44:E48" si="17">E3</f>
        <v>8.2649999999999998E-3</v>
      </c>
      <c r="G44">
        <v>1067030100</v>
      </c>
      <c r="H44">
        <f t="shared" si="13"/>
        <v>3.6648931136687439E-9</v>
      </c>
      <c r="K44" s="8">
        <v>28.2</v>
      </c>
      <c r="L44">
        <f t="shared" si="14"/>
        <v>0.49218284906240095</v>
      </c>
      <c r="M44">
        <f t="shared" si="15"/>
        <v>2.5362037475212252E-2</v>
      </c>
      <c r="N44" s="7">
        <f t="shared" si="16"/>
        <v>2811.6415725031679</v>
      </c>
    </row>
    <row r="45" spans="1:14">
      <c r="A45" s="4" t="s">
        <v>3</v>
      </c>
      <c r="E45">
        <f t="shared" si="17"/>
        <v>7.6500000000000005E-3</v>
      </c>
      <c r="G45">
        <v>1067030100</v>
      </c>
      <c r="H45">
        <f t="shared" si="13"/>
        <v>2.6898968229598821E-9</v>
      </c>
      <c r="K45" s="8">
        <v>5.9</v>
      </c>
      <c r="L45">
        <f t="shared" si="14"/>
        <v>0.10297442586766545</v>
      </c>
      <c r="M45">
        <f t="shared" si="15"/>
        <v>3.6892361217394924E-3</v>
      </c>
      <c r="N45" s="7">
        <f t="shared" si="16"/>
        <v>698.17670013202871</v>
      </c>
    </row>
    <row r="46" spans="1:14">
      <c r="A46" s="4" t="s">
        <v>2</v>
      </c>
      <c r="E46">
        <f t="shared" si="17"/>
        <v>5.8999999999999999E-3</v>
      </c>
      <c r="G46">
        <v>1067030100</v>
      </c>
      <c r="H46">
        <f t="shared" si="13"/>
        <v>9.5169530746238682E-10</v>
      </c>
      <c r="K46" s="8">
        <v>77.599999999999994</v>
      </c>
      <c r="L46">
        <f t="shared" si="14"/>
        <v>1.3543754995475996</v>
      </c>
      <c r="M46">
        <f t="shared" si="15"/>
        <v>0.88873016705826968</v>
      </c>
      <c r="N46" s="7">
        <f t="shared" si="16"/>
        <v>362.904285932265</v>
      </c>
    </row>
    <row r="47" spans="1:14">
      <c r="A47" s="4" t="s">
        <v>1</v>
      </c>
      <c r="E47">
        <f t="shared" si="17"/>
        <v>5.6499999999999996E-3</v>
      </c>
      <c r="G47">
        <v>1067030100</v>
      </c>
      <c r="H47">
        <f t="shared" si="13"/>
        <v>8.0035686172625437E-10</v>
      </c>
      <c r="K47" s="8">
        <v>53.5</v>
      </c>
      <c r="L47">
        <f t="shared" si="14"/>
        <v>0.93375114981696627</v>
      </c>
      <c r="M47">
        <f t="shared" si="15"/>
        <v>6.0003156244793888E-2</v>
      </c>
      <c r="N47" s="7">
        <f t="shared" si="16"/>
        <v>1756.3326833707122</v>
      </c>
    </row>
    <row r="48" spans="1:14">
      <c r="A48" s="3" t="s">
        <v>0</v>
      </c>
      <c r="E48">
        <f t="shared" si="17"/>
        <v>4.7999999999999996E-3</v>
      </c>
      <c r="G48">
        <v>1067030100</v>
      </c>
      <c r="H48">
        <f t="shared" si="13"/>
        <v>4.1692201769496273E-10</v>
      </c>
      <c r="K48" s="8">
        <v>6.5</v>
      </c>
      <c r="L48">
        <f t="shared" si="14"/>
        <v>0.11344640137963143</v>
      </c>
      <c r="M48">
        <f t="shared" si="15"/>
        <v>3.2015905932762383E-3</v>
      </c>
      <c r="N48" s="7">
        <f t="shared" si="16"/>
        <v>192.5748604494276</v>
      </c>
    </row>
    <row r="50" spans="1:14">
      <c r="A50" s="6" t="s">
        <v>12</v>
      </c>
      <c r="E50" t="s">
        <v>11</v>
      </c>
      <c r="G50" t="s">
        <v>10</v>
      </c>
      <c r="J50" t="s">
        <v>9</v>
      </c>
      <c r="K50" t="s">
        <v>8</v>
      </c>
      <c r="L50" t="s">
        <v>7</v>
      </c>
      <c r="N50" t="s">
        <v>6</v>
      </c>
    </row>
    <row r="51" spans="1:14">
      <c r="A51" s="5" t="s">
        <v>5</v>
      </c>
      <c r="E51">
        <f>(E2*2)</f>
        <v>1.4E-2</v>
      </c>
      <c r="G51">
        <v>244295.6</v>
      </c>
      <c r="J51">
        <f t="shared" ref="J51:J56" si="18">(PI()*(E51^4))/32</f>
        <v>3.7714819806345481E-9</v>
      </c>
      <c r="K51" s="2">
        <v>5</v>
      </c>
      <c r="L51">
        <f t="shared" ref="L51:L56" si="19">(K51*PI())/180</f>
        <v>8.7266462599716474E-2</v>
      </c>
      <c r="N51">
        <f t="shared" ref="N51:N56" si="20">((G51*J51*L51)/D2)</f>
        <v>2.178957140301553E-3</v>
      </c>
    </row>
    <row r="52" spans="1:14">
      <c r="A52" s="4" t="s">
        <v>4</v>
      </c>
      <c r="E52">
        <f t="shared" ref="E52:E56" si="21">(E3*2)</f>
        <v>1.653E-2</v>
      </c>
      <c r="G52">
        <v>244295.6</v>
      </c>
      <c r="J52">
        <f t="shared" si="18"/>
        <v>7.3297862273374877E-9</v>
      </c>
      <c r="K52" s="2">
        <v>5</v>
      </c>
      <c r="L52">
        <f t="shared" si="19"/>
        <v>8.7266462599716474E-2</v>
      </c>
      <c r="N52">
        <f t="shared" si="20"/>
        <v>3.3036435675003668E-3</v>
      </c>
    </row>
    <row r="53" spans="1:14">
      <c r="A53" s="4" t="s">
        <v>3</v>
      </c>
      <c r="E53">
        <f t="shared" si="21"/>
        <v>1.5300000000000001E-2</v>
      </c>
      <c r="G53">
        <v>244295.6</v>
      </c>
      <c r="J53">
        <f t="shared" si="18"/>
        <v>5.3797936459197641E-9</v>
      </c>
      <c r="K53" s="2">
        <v>5</v>
      </c>
      <c r="L53">
        <f t="shared" si="19"/>
        <v>8.7266462599716474E-2</v>
      </c>
      <c r="N53">
        <f t="shared" si="20"/>
        <v>3.2126278391825663E-3</v>
      </c>
    </row>
    <row r="54" spans="1:14">
      <c r="A54" s="4" t="s">
        <v>2</v>
      </c>
      <c r="E54">
        <f t="shared" si="21"/>
        <v>1.18E-2</v>
      </c>
      <c r="G54">
        <v>244295.6</v>
      </c>
      <c r="J54">
        <f t="shared" si="18"/>
        <v>1.9033906149247736E-9</v>
      </c>
      <c r="K54" s="2">
        <v>5</v>
      </c>
      <c r="L54">
        <f t="shared" si="19"/>
        <v>8.7266462599716474E-2</v>
      </c>
      <c r="N54">
        <f t="shared" si="20"/>
        <v>2.0766647022660753E-4</v>
      </c>
    </row>
    <row r="55" spans="1:14">
      <c r="A55" s="4" t="s">
        <v>1</v>
      </c>
      <c r="E55">
        <f t="shared" si="21"/>
        <v>1.1299999999999999E-2</v>
      </c>
      <c r="G55">
        <v>244295.6</v>
      </c>
      <c r="J55">
        <f t="shared" si="18"/>
        <v>1.6007137234525087E-9</v>
      </c>
      <c r="K55" s="2">
        <v>5</v>
      </c>
      <c r="L55">
        <f t="shared" si="19"/>
        <v>8.7266462599716474E-2</v>
      </c>
      <c r="N55">
        <f t="shared" si="20"/>
        <v>7.6858820454469602E-4</v>
      </c>
    </row>
    <row r="56" spans="1:14">
      <c r="A56" s="3" t="s">
        <v>0</v>
      </c>
      <c r="E56">
        <f t="shared" si="21"/>
        <v>9.5999999999999992E-3</v>
      </c>
      <c r="G56">
        <v>244295.6</v>
      </c>
      <c r="J56">
        <f t="shared" si="18"/>
        <v>8.3384403538992547E-10</v>
      </c>
      <c r="K56" s="2">
        <v>5</v>
      </c>
      <c r="L56">
        <f t="shared" si="19"/>
        <v>8.7266462599716474E-2</v>
      </c>
      <c r="N56">
        <f t="shared" si="20"/>
        <v>6.3261796899612989E-4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768D-C2D9-45BF-B599-F0452EEBA7F6}">
  <dimension ref="A1:R58"/>
  <sheetViews>
    <sheetView workbookViewId="0">
      <pane xSplit="1" topLeftCell="B1" activePane="topRight" state="frozen"/>
      <selection activeCell="A10" sqref="A10"/>
      <selection pane="topRight" activeCell="J19" sqref="J19"/>
    </sheetView>
  </sheetViews>
  <sheetFormatPr defaultRowHeight="14.5"/>
  <cols>
    <col min="1" max="1" width="36.81640625" customWidth="1"/>
    <col min="2" max="2" width="13.1796875" customWidth="1"/>
    <col min="3" max="3" width="12.7265625" customWidth="1"/>
    <col min="4" max="4" width="13.90625" customWidth="1"/>
    <col min="5" max="5" width="19.90625" customWidth="1"/>
    <col min="6" max="6" width="11.36328125" customWidth="1"/>
    <col min="7" max="7" width="18.1796875" customWidth="1"/>
    <col min="8" max="9" width="14.6328125" bestFit="1" customWidth="1"/>
    <col min="10" max="10" width="14.54296875" bestFit="1" customWidth="1"/>
    <col min="11" max="11" width="12.36328125" customWidth="1"/>
    <col min="12" max="12" width="12.6328125" customWidth="1"/>
    <col min="13" max="13" width="14.54296875" customWidth="1"/>
    <col min="14" max="14" width="22.81640625" customWidth="1"/>
    <col min="15" max="15" width="14.6328125" customWidth="1"/>
    <col min="16" max="16" width="14.08984375" customWidth="1"/>
  </cols>
  <sheetData>
    <row r="1" spans="1:18" ht="17.5">
      <c r="A1" t="s">
        <v>51</v>
      </c>
      <c r="B1" t="s">
        <v>50</v>
      </c>
      <c r="C1" t="s">
        <v>49</v>
      </c>
      <c r="D1" t="s">
        <v>48</v>
      </c>
      <c r="E1" t="s">
        <v>17</v>
      </c>
      <c r="F1" t="s">
        <v>47</v>
      </c>
      <c r="G1" t="s">
        <v>29</v>
      </c>
      <c r="H1" t="s">
        <v>46</v>
      </c>
      <c r="I1" t="s">
        <v>45</v>
      </c>
      <c r="J1" t="s">
        <v>9</v>
      </c>
      <c r="O1" s="19"/>
    </row>
    <row r="2" spans="1:18" ht="15.5">
      <c r="A2" s="5" t="s">
        <v>5</v>
      </c>
      <c r="B2">
        <v>2.5499999999999998E-2</v>
      </c>
      <c r="C2">
        <v>4.3400000000000001E-2</v>
      </c>
      <c r="D2">
        <v>3.6900000000000002E-2</v>
      </c>
      <c r="E2">
        <v>7.0000000000000001E-3</v>
      </c>
      <c r="G2" s="7">
        <v>1820000000</v>
      </c>
      <c r="H2">
        <f>((C2)*(B2)^3/48)</f>
        <v>1.4992326562499996E-8</v>
      </c>
      <c r="I2">
        <f>((C2^3)*(B2))/36</f>
        <v>5.7903773666666669E-8</v>
      </c>
      <c r="J2">
        <f>(((C2*B2)/144)*((4*(B2^2)+(3*(C2^2)))))</f>
        <v>6.3417598999999994E-8</v>
      </c>
      <c r="O2" s="18"/>
    </row>
    <row r="3" spans="1:18">
      <c r="A3" s="4" t="s">
        <v>4</v>
      </c>
      <c r="B3">
        <v>2.554E-2</v>
      </c>
      <c r="C3">
        <v>3.968E-2</v>
      </c>
      <c r="D3">
        <v>4.7300000000000002E-2</v>
      </c>
      <c r="E3">
        <f>(1.653/100)/2</f>
        <v>8.2649999999999998E-3</v>
      </c>
      <c r="G3" s="7">
        <v>1820000000</v>
      </c>
      <c r="H3">
        <f>((C3)*(B3)^3/48)</f>
        <v>1.3771876036906669E-8</v>
      </c>
      <c r="I3">
        <f>((C3^3)*(B3))/36</f>
        <v>4.4323432184035548E-8</v>
      </c>
      <c r="J3">
        <f>(((C3*B3)/144)*((4*(B3^2)+(3*(C3^2)))))</f>
        <v>5.1605075520568885E-8</v>
      </c>
      <c r="O3" s="7"/>
    </row>
    <row r="4" spans="1:18">
      <c r="A4" s="4" t="s">
        <v>3</v>
      </c>
      <c r="B4">
        <v>2.4299999999999999E-2</v>
      </c>
      <c r="C4">
        <v>5.2600000000000001E-2</v>
      </c>
      <c r="D4">
        <v>3.5700000000000003E-2</v>
      </c>
      <c r="E4">
        <f>(1.53/2)/100</f>
        <v>7.6500000000000005E-3</v>
      </c>
      <c r="G4" s="7">
        <v>1820000000</v>
      </c>
      <c r="H4">
        <f>((C4)*(B4)^3/48)</f>
        <v>1.5724010587499996E-8</v>
      </c>
      <c r="I4">
        <f>(((C4)^3)*(B4))/36</f>
        <v>9.8233813800000015E-8</v>
      </c>
      <c r="J4">
        <f>(((C4*B4)/144)*((4*(B4^2)+(3*(C4^2)))))</f>
        <v>9.4640707799999977E-8</v>
      </c>
      <c r="O4" s="7"/>
    </row>
    <row r="5" spans="1:18">
      <c r="A5" s="4" t="s">
        <v>2</v>
      </c>
      <c r="B5">
        <v>4.87E-2</v>
      </c>
      <c r="C5">
        <v>8.09E-2</v>
      </c>
      <c r="D5">
        <v>0.19539999999999999</v>
      </c>
      <c r="E5">
        <f>(1.18/2)/100</f>
        <v>5.8999999999999999E-3</v>
      </c>
      <c r="G5" s="7">
        <v>1820000000</v>
      </c>
      <c r="H5">
        <f>((C5)*(B5)^3/48)</f>
        <v>1.9466782109791666E-7</v>
      </c>
      <c r="I5">
        <f>(((C5)^3)*(B5))/36</f>
        <v>7.1626218839722222E-7</v>
      </c>
      <c r="J5">
        <f>(((C5*B5)/144)*((4*(B5^2)+(3*(C5^2)))))</f>
        <v>7.9675373609513888E-7</v>
      </c>
      <c r="O5" s="7"/>
    </row>
    <row r="6" spans="1:18">
      <c r="A6" s="4" t="s">
        <v>1</v>
      </c>
      <c r="B6">
        <v>3.44E-2</v>
      </c>
      <c r="C6">
        <v>4.3999999999999997E-2</v>
      </c>
      <c r="D6">
        <v>4.4400000000000002E-2</v>
      </c>
      <c r="E6">
        <f>(1.13/2)/100</f>
        <v>5.6499999999999996E-3</v>
      </c>
      <c r="G6" s="7">
        <v>1820000000</v>
      </c>
      <c r="H6">
        <f>((C6)*(B6)^3/48)</f>
        <v>3.7315285333333334E-8</v>
      </c>
      <c r="I6">
        <f>(((C6)^3)*(B6))/36</f>
        <v>8.1398044444444434E-8</v>
      </c>
      <c r="J6">
        <f>(((C6*B6)/144)*((4*(B6^2)+(3*(C6^2)))))</f>
        <v>1.1080224711111109E-7</v>
      </c>
      <c r="O6" s="7"/>
    </row>
    <row r="7" spans="1:18">
      <c r="A7" s="3" t="s">
        <v>0</v>
      </c>
      <c r="B7">
        <v>1.5599999999999999E-2</v>
      </c>
      <c r="C7">
        <v>3.1099999999999999E-2</v>
      </c>
      <c r="D7">
        <v>2.81E-2</v>
      </c>
      <c r="E7">
        <f>(0.96/2)/100</f>
        <v>4.7999999999999996E-3</v>
      </c>
      <c r="F7" t="s">
        <v>44</v>
      </c>
      <c r="G7" s="7">
        <v>1820000000</v>
      </c>
      <c r="H7">
        <f>((C7)*((B7)^3))/3</f>
        <v>3.9356179199999996E-8</v>
      </c>
      <c r="I7">
        <f>((B7)*((C7)^3))/3</f>
        <v>1.5641720119999997E-7</v>
      </c>
      <c r="J7">
        <f>(((B7*C7*((B7^2)+(C7^2)))/12))</f>
        <v>4.8943345099999986E-8</v>
      </c>
      <c r="O7" s="7"/>
    </row>
    <row r="8" spans="1:18" ht="97.5" customHeight="1">
      <c r="A8" s="17" t="s">
        <v>43</v>
      </c>
      <c r="B8" s="16" t="s">
        <v>42</v>
      </c>
      <c r="C8" s="16" t="s">
        <v>41</v>
      </c>
      <c r="D8" s="16" t="s">
        <v>40</v>
      </c>
      <c r="E8" s="16" t="s">
        <v>39</v>
      </c>
      <c r="F8" s="16" t="s">
        <v>38</v>
      </c>
      <c r="G8" s="16" t="s">
        <v>37</v>
      </c>
      <c r="H8" s="16" t="s">
        <v>36</v>
      </c>
      <c r="I8" s="16" t="s">
        <v>35</v>
      </c>
      <c r="J8" s="15" t="s">
        <v>34</v>
      </c>
      <c r="K8" s="14" t="s">
        <v>33</v>
      </c>
      <c r="L8" s="13" t="s">
        <v>32</v>
      </c>
      <c r="M8" s="13" t="s">
        <v>31</v>
      </c>
      <c r="N8" s="13" t="s">
        <v>52</v>
      </c>
      <c r="O8" s="12" t="s">
        <v>54</v>
      </c>
      <c r="P8" s="11" t="s">
        <v>53</v>
      </c>
      <c r="Q8" s="23" t="s">
        <v>67</v>
      </c>
      <c r="R8" s="23" t="s">
        <v>72</v>
      </c>
    </row>
    <row r="9" spans="1:18" ht="16.5">
      <c r="A9" s="4" t="s">
        <v>69</v>
      </c>
      <c r="B9">
        <v>1.017E-2</v>
      </c>
      <c r="C9">
        <v>1.7979999999999999E-2</v>
      </c>
      <c r="D9">
        <v>0.05</v>
      </c>
      <c r="G9">
        <v>1348609700</v>
      </c>
      <c r="I9">
        <f>((C9^3)*(B9))/36</f>
        <v>1.6420542997399998E-9</v>
      </c>
      <c r="K9">
        <v>3.5</v>
      </c>
      <c r="L9">
        <f>(K9*PI())/180</f>
        <v>6.1086523819801536E-2</v>
      </c>
      <c r="M9">
        <f>TAN(L9)*D9</f>
        <v>3.0581310075242156E-3</v>
      </c>
      <c r="N9" s="7">
        <f>(M9*3*G9*I9)/(D9^3)</f>
        <v>162.53283900593942</v>
      </c>
      <c r="O9" s="10">
        <f>(N9/200000)*10000</f>
        <v>8.1266419502969711</v>
      </c>
      <c r="P9">
        <f t="shared" ref="P9:P10" si="0">(N9/300000)*10000</f>
        <v>5.4177613001979807</v>
      </c>
      <c r="Q9" t="s">
        <v>74</v>
      </c>
      <c r="R9" t="s">
        <v>68</v>
      </c>
    </row>
    <row r="10" spans="1:18" ht="16.5">
      <c r="A10" s="4" t="s">
        <v>70</v>
      </c>
      <c r="B10">
        <v>9.41E-3</v>
      </c>
      <c r="C10">
        <v>1.601E-2</v>
      </c>
      <c r="D10">
        <v>0.05</v>
      </c>
      <c r="G10">
        <v>1348609700</v>
      </c>
      <c r="I10">
        <f>((C10^3)*(B10))/36</f>
        <v>1.0726576104836111E-9</v>
      </c>
      <c r="K10">
        <v>5.25</v>
      </c>
      <c r="L10">
        <f>(K10*PI())/180</f>
        <v>9.1629785729702304E-2</v>
      </c>
      <c r="M10">
        <f>TAN(L10)*D10</f>
        <v>4.5943545833951466E-3</v>
      </c>
      <c r="N10" s="7">
        <f>(M10*3*G10*I10)/(D10^3)</f>
        <v>159.50824964179702</v>
      </c>
      <c r="O10" s="10">
        <f>(N10/200000)*10000</f>
        <v>7.9754124820898511</v>
      </c>
      <c r="P10">
        <f t="shared" si="0"/>
        <v>5.3169416547265671</v>
      </c>
      <c r="Q10" t="s">
        <v>73</v>
      </c>
      <c r="R10" t="s">
        <v>71</v>
      </c>
    </row>
    <row r="11" spans="1:18" s="21" customFormat="1" ht="63">
      <c r="A11" s="20" t="s">
        <v>62</v>
      </c>
      <c r="B11" s="21" t="s">
        <v>66</v>
      </c>
      <c r="C11" s="21" t="s">
        <v>66</v>
      </c>
      <c r="D11" s="21" t="s">
        <v>63</v>
      </c>
      <c r="G11" s="21" t="s">
        <v>65</v>
      </c>
      <c r="I11" s="21" t="s">
        <v>64</v>
      </c>
      <c r="O11" s="22"/>
    </row>
    <row r="12" spans="1:18">
      <c r="A12" s="6"/>
      <c r="L12" s="9"/>
      <c r="M12" s="9"/>
      <c r="N12" s="9"/>
      <c r="O12" s="28"/>
    </row>
    <row r="13" spans="1:18">
      <c r="A13" s="5"/>
      <c r="G13" s="7"/>
      <c r="N13" s="7"/>
      <c r="O13" s="29"/>
    </row>
    <row r="14" spans="1:18">
      <c r="A14" s="4"/>
      <c r="G14" s="7"/>
      <c r="N14" s="7"/>
      <c r="O14" s="29"/>
    </row>
    <row r="15" spans="1:18">
      <c r="A15" s="4"/>
      <c r="G15" s="7"/>
      <c r="N15" s="7"/>
      <c r="O15" s="28"/>
    </row>
    <row r="16" spans="1:18">
      <c r="A16" s="4"/>
      <c r="C16" s="9"/>
      <c r="D16" s="9"/>
      <c r="G16" s="7"/>
      <c r="N16" s="7"/>
      <c r="O16" s="28"/>
    </row>
    <row r="17" spans="1:16">
      <c r="A17" s="4"/>
      <c r="D17" s="7"/>
      <c r="G17" s="7"/>
      <c r="N17" s="7"/>
      <c r="O17" s="28"/>
    </row>
    <row r="18" spans="1:16">
      <c r="A18" s="3"/>
      <c r="D18" s="7"/>
      <c r="G18" s="7"/>
      <c r="N18" s="7"/>
      <c r="O18" s="29"/>
    </row>
    <row r="19" spans="1:16">
      <c r="A19" s="4"/>
      <c r="D19" s="7"/>
      <c r="O19" s="28"/>
    </row>
    <row r="20" spans="1:16">
      <c r="A20" s="6"/>
      <c r="D20" s="7"/>
      <c r="L20" s="9"/>
      <c r="M20" s="9"/>
      <c r="N20" s="9"/>
      <c r="O20" s="28"/>
    </row>
    <row r="21" spans="1:16">
      <c r="A21" s="5"/>
      <c r="D21" s="7"/>
      <c r="N21" s="7"/>
      <c r="O21" s="28"/>
    </row>
    <row r="22" spans="1:16">
      <c r="A22" s="4"/>
      <c r="N22" s="7"/>
      <c r="O22" s="28"/>
    </row>
    <row r="23" spans="1:16">
      <c r="A23" s="4"/>
      <c r="N23" s="7"/>
      <c r="O23" s="28"/>
    </row>
    <row r="24" spans="1:16">
      <c r="A24" s="4"/>
      <c r="N24" s="7"/>
      <c r="O24" s="28"/>
    </row>
    <row r="25" spans="1:16">
      <c r="A25" s="4"/>
      <c r="N25" s="7"/>
      <c r="O25" s="28"/>
    </row>
    <row r="26" spans="1:16">
      <c r="A26" s="3"/>
      <c r="N26" s="7"/>
      <c r="O26" s="29"/>
      <c r="P26" s="7"/>
    </row>
    <row r="27" spans="1:16">
      <c r="O27" s="28"/>
    </row>
    <row r="28" spans="1:16">
      <c r="A28" s="6"/>
      <c r="O28" s="28"/>
    </row>
    <row r="29" spans="1:16">
      <c r="A29" s="5"/>
      <c r="O29" s="28"/>
    </row>
    <row r="30" spans="1:16">
      <c r="A30" s="4"/>
      <c r="O30" s="28"/>
    </row>
    <row r="31" spans="1:16">
      <c r="A31" s="4"/>
      <c r="O31" s="28"/>
    </row>
    <row r="32" spans="1:16">
      <c r="A32" s="4"/>
      <c r="O32" s="28"/>
    </row>
    <row r="33" spans="1:16">
      <c r="A33" s="4"/>
      <c r="O33" s="28"/>
    </row>
    <row r="34" spans="1:16">
      <c r="A34" s="3"/>
      <c r="O34" s="28"/>
    </row>
    <row r="35" spans="1:16">
      <c r="O35" s="28"/>
    </row>
    <row r="36" spans="1:16">
      <c r="A36" s="6"/>
      <c r="L36" s="9"/>
      <c r="M36" s="9"/>
      <c r="N36" s="9"/>
      <c r="O36" s="28"/>
    </row>
    <row r="37" spans="1:16">
      <c r="A37" s="5"/>
      <c r="N37" s="7"/>
      <c r="O37" s="28"/>
    </row>
    <row r="38" spans="1:16">
      <c r="A38" s="4"/>
      <c r="N38" s="7"/>
      <c r="O38" s="28"/>
    </row>
    <row r="39" spans="1:16">
      <c r="A39" s="4"/>
      <c r="N39" s="7"/>
      <c r="O39" s="28"/>
    </row>
    <row r="40" spans="1:16">
      <c r="A40" s="4"/>
      <c r="C40" s="9"/>
      <c r="D40" s="9"/>
      <c r="N40" s="7"/>
      <c r="O40" s="29"/>
      <c r="P40" s="7"/>
    </row>
    <row r="41" spans="1:16">
      <c r="A41" s="4"/>
      <c r="D41" s="7"/>
      <c r="N41" s="7"/>
      <c r="O41" s="28"/>
    </row>
    <row r="42" spans="1:16">
      <c r="A42" s="3"/>
      <c r="D42" s="7"/>
      <c r="N42" s="7"/>
      <c r="O42" s="28"/>
    </row>
    <row r="43" spans="1:16">
      <c r="D43" s="7"/>
      <c r="O43" s="28"/>
    </row>
    <row r="44" spans="1:16">
      <c r="A44" s="6"/>
      <c r="D44" s="7"/>
      <c r="L44" s="9"/>
      <c r="M44" s="9"/>
      <c r="N44" s="9"/>
      <c r="O44" s="28"/>
    </row>
    <row r="45" spans="1:16">
      <c r="A45" s="5"/>
      <c r="D45" s="7"/>
      <c r="N45" s="7"/>
      <c r="O45" s="28"/>
    </row>
    <row r="46" spans="1:16">
      <c r="A46" s="4"/>
      <c r="N46" s="7"/>
      <c r="O46" s="28"/>
    </row>
    <row r="47" spans="1:16">
      <c r="A47" s="4"/>
      <c r="N47" s="7"/>
      <c r="O47" s="28"/>
    </row>
    <row r="48" spans="1:16">
      <c r="A48" s="4"/>
      <c r="N48" s="7"/>
      <c r="O48" s="28"/>
    </row>
    <row r="49" spans="1:15">
      <c r="A49" s="4"/>
      <c r="N49" s="7"/>
      <c r="O49" s="28"/>
    </row>
    <row r="50" spans="1:15">
      <c r="A50" s="3"/>
      <c r="N50" s="7"/>
      <c r="O50" s="28"/>
    </row>
    <row r="51" spans="1:15">
      <c r="O51" s="28"/>
    </row>
    <row r="52" spans="1:15">
      <c r="A52" s="6"/>
      <c r="O52" s="28"/>
    </row>
    <row r="53" spans="1:15">
      <c r="A53" s="5"/>
      <c r="O53" s="28"/>
    </row>
    <row r="54" spans="1:15">
      <c r="A54" s="4"/>
      <c r="O54" s="28"/>
    </row>
    <row r="55" spans="1:15">
      <c r="A55" s="4"/>
      <c r="O55" s="28"/>
    </row>
    <row r="56" spans="1:15">
      <c r="A56" s="4"/>
      <c r="O56" s="28"/>
    </row>
    <row r="57" spans="1:15">
      <c r="A57" s="4"/>
      <c r="O57" s="28"/>
    </row>
    <row r="58" spans="1:15">
      <c r="A58" s="3"/>
      <c r="O58" s="28"/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49AE-44B9-4C98-B77B-22C202A0E42E}">
  <dimension ref="A1:Q56"/>
  <sheetViews>
    <sheetView topLeftCell="A34" workbookViewId="0">
      <pane xSplit="1" topLeftCell="I1" activePane="topRight" state="frozen"/>
      <selection activeCell="A10" sqref="A10"/>
      <selection pane="topRight" activeCell="K49" sqref="K49"/>
    </sheetView>
  </sheetViews>
  <sheetFormatPr defaultRowHeight="14.5"/>
  <cols>
    <col min="1" max="1" width="25.90625" customWidth="1"/>
    <col min="2" max="2" width="13.1796875" customWidth="1"/>
    <col min="3" max="3" width="12.7265625" customWidth="1"/>
    <col min="4" max="4" width="13.90625" customWidth="1"/>
    <col min="5" max="5" width="19.90625" customWidth="1"/>
    <col min="6" max="6" width="11.36328125" customWidth="1"/>
    <col min="7" max="7" width="18.1796875" customWidth="1"/>
    <col min="8" max="9" width="14.6328125" bestFit="1" customWidth="1"/>
    <col min="10" max="10" width="14.54296875" bestFit="1" customWidth="1"/>
    <col min="11" max="11" width="12.36328125" customWidth="1"/>
    <col min="12" max="12" width="12.6328125" customWidth="1"/>
    <col min="13" max="13" width="14.54296875" customWidth="1"/>
    <col min="14" max="14" width="22.81640625" customWidth="1"/>
    <col min="15" max="15" width="14.6328125" customWidth="1"/>
    <col min="16" max="16" width="14.08984375" customWidth="1"/>
  </cols>
  <sheetData>
    <row r="1" spans="1:17" ht="17.5">
      <c r="A1" t="s">
        <v>51</v>
      </c>
      <c r="B1" t="s">
        <v>50</v>
      </c>
      <c r="C1" t="s">
        <v>49</v>
      </c>
      <c r="D1" t="s">
        <v>48</v>
      </c>
      <c r="E1" t="s">
        <v>17</v>
      </c>
      <c r="F1" t="s">
        <v>47</v>
      </c>
      <c r="G1" t="s">
        <v>29</v>
      </c>
      <c r="H1" t="s">
        <v>46</v>
      </c>
      <c r="I1" t="s">
        <v>45</v>
      </c>
      <c r="J1" t="s">
        <v>9</v>
      </c>
      <c r="O1" s="19"/>
    </row>
    <row r="2" spans="1:17" ht="15.5">
      <c r="A2" s="5" t="s">
        <v>5</v>
      </c>
      <c r="B2">
        <v>2.5499999999999998E-2</v>
      </c>
      <c r="C2">
        <v>4.3400000000000001E-2</v>
      </c>
      <c r="D2">
        <v>3.6900000000000002E-2</v>
      </c>
      <c r="E2">
        <v>7.0000000000000001E-3</v>
      </c>
      <c r="G2" s="7">
        <v>1820000000</v>
      </c>
      <c r="H2">
        <f>((C2)*(B2)^3/48)</f>
        <v>1.4992326562499996E-8</v>
      </c>
      <c r="I2">
        <f>((C2^3)*(B2))/36</f>
        <v>5.7903773666666669E-8</v>
      </c>
      <c r="J2">
        <f>(((C2*B2)/144)*((4*(B2^2)+(3*(C2^2)))))</f>
        <v>6.3417598999999994E-8</v>
      </c>
      <c r="O2" s="18"/>
    </row>
    <row r="3" spans="1:17">
      <c r="A3" s="4" t="s">
        <v>4</v>
      </c>
      <c r="B3">
        <v>2.554E-2</v>
      </c>
      <c r="C3">
        <v>3.968E-2</v>
      </c>
      <c r="D3">
        <v>4.7300000000000002E-2</v>
      </c>
      <c r="E3">
        <f>(1.653/100)/2</f>
        <v>8.2649999999999998E-3</v>
      </c>
      <c r="G3" s="7">
        <v>1820000000</v>
      </c>
      <c r="H3">
        <f>((C3)*(B3)^3/48)</f>
        <v>1.3771876036906669E-8</v>
      </c>
      <c r="I3">
        <f>((C3^3)*(B3))/36</f>
        <v>4.4323432184035548E-8</v>
      </c>
      <c r="J3">
        <f>(((C3*B3)/144)*((4*(B3^2)+(3*(C3^2)))))</f>
        <v>5.1605075520568885E-8</v>
      </c>
      <c r="O3" s="7"/>
    </row>
    <row r="4" spans="1:17">
      <c r="A4" s="4" t="s">
        <v>3</v>
      </c>
      <c r="B4">
        <v>2.4299999999999999E-2</v>
      </c>
      <c r="C4">
        <v>5.2600000000000001E-2</v>
      </c>
      <c r="D4">
        <v>3.5700000000000003E-2</v>
      </c>
      <c r="E4">
        <f>(1.53/2)/100</f>
        <v>7.6500000000000005E-3</v>
      </c>
      <c r="G4" s="7">
        <v>1820000000</v>
      </c>
      <c r="H4">
        <f>((C4)*(B4)^3/48)</f>
        <v>1.5724010587499996E-8</v>
      </c>
      <c r="I4">
        <f>(((C4)^3)*(B4))/36</f>
        <v>9.8233813800000015E-8</v>
      </c>
      <c r="J4">
        <f>(((C4*B4)/144)*((4*(B4^2)+(3*(C4^2)))))</f>
        <v>9.4640707799999977E-8</v>
      </c>
      <c r="O4" s="7"/>
    </row>
    <row r="5" spans="1:17">
      <c r="A5" s="4" t="s">
        <v>2</v>
      </c>
      <c r="B5">
        <v>4.87E-2</v>
      </c>
      <c r="C5">
        <v>8.09E-2</v>
      </c>
      <c r="D5">
        <v>0.19539999999999999</v>
      </c>
      <c r="E5">
        <f>(1.18/2)/100</f>
        <v>5.8999999999999999E-3</v>
      </c>
      <c r="G5" s="7">
        <v>1820000000</v>
      </c>
      <c r="H5">
        <f>((C5)*(B5)^3/48)</f>
        <v>1.9466782109791666E-7</v>
      </c>
      <c r="I5">
        <f>(((C5)^3)*(B5))/36</f>
        <v>7.1626218839722222E-7</v>
      </c>
      <c r="J5">
        <f>(((C5*B5)/144)*((4*(B5^2)+(3*(C5^2)))))</f>
        <v>7.9675373609513888E-7</v>
      </c>
      <c r="O5" s="7"/>
    </row>
    <row r="6" spans="1:17">
      <c r="A6" s="4" t="s">
        <v>1</v>
      </c>
      <c r="B6">
        <v>3.44E-2</v>
      </c>
      <c r="C6">
        <v>4.3999999999999997E-2</v>
      </c>
      <c r="D6">
        <v>4.4400000000000002E-2</v>
      </c>
      <c r="E6">
        <f>(1.13/2)/100</f>
        <v>5.6499999999999996E-3</v>
      </c>
      <c r="G6" s="7">
        <v>1820000000</v>
      </c>
      <c r="H6">
        <f>((C6)*(B6)^3/48)</f>
        <v>3.7315285333333334E-8</v>
      </c>
      <c r="I6">
        <f>(((C6)^3)*(B6))/36</f>
        <v>8.1398044444444434E-8</v>
      </c>
      <c r="J6">
        <f>(((C6*B6)/144)*((4*(B6^2)+(3*(C6^2)))))</f>
        <v>1.1080224711111109E-7</v>
      </c>
      <c r="O6" s="7"/>
    </row>
    <row r="7" spans="1:17">
      <c r="A7" s="3" t="s">
        <v>0</v>
      </c>
      <c r="B7">
        <v>1.5599999999999999E-2</v>
      </c>
      <c r="C7">
        <v>3.1099999999999999E-2</v>
      </c>
      <c r="D7">
        <v>2.81E-2</v>
      </c>
      <c r="E7">
        <f>(0.96/2)/100</f>
        <v>4.7999999999999996E-3</v>
      </c>
      <c r="F7" t="s">
        <v>44</v>
      </c>
      <c r="G7" s="7">
        <v>1820000000</v>
      </c>
      <c r="H7">
        <f>((C7)*((B7)^3))/3</f>
        <v>3.9356179199999996E-8</v>
      </c>
      <c r="I7">
        <f>((B7)*((C7)^3))/3</f>
        <v>1.5641720119999997E-7</v>
      </c>
      <c r="J7">
        <f>(((B7*C7*((B7^2)+(C7^2)))/12))</f>
        <v>4.8943345099999986E-8</v>
      </c>
      <c r="O7" s="7"/>
    </row>
    <row r="8" spans="1:17" ht="97.5" customHeight="1">
      <c r="A8" s="17" t="s">
        <v>43</v>
      </c>
      <c r="B8" s="16" t="s">
        <v>42</v>
      </c>
      <c r="C8" s="16" t="s">
        <v>41</v>
      </c>
      <c r="D8" s="16" t="s">
        <v>40</v>
      </c>
      <c r="E8" s="16" t="s">
        <v>39</v>
      </c>
      <c r="F8" s="16" t="s">
        <v>38</v>
      </c>
      <c r="G8" s="16" t="s">
        <v>75</v>
      </c>
      <c r="H8" s="16" t="s">
        <v>36</v>
      </c>
      <c r="I8" s="16" t="s">
        <v>35</v>
      </c>
      <c r="J8" s="15" t="s">
        <v>34</v>
      </c>
      <c r="K8" s="14" t="s">
        <v>33</v>
      </c>
      <c r="L8" s="13" t="s">
        <v>32</v>
      </c>
      <c r="M8" s="13" t="s">
        <v>31</v>
      </c>
      <c r="N8" s="13" t="s">
        <v>52</v>
      </c>
      <c r="O8" s="12" t="s">
        <v>54</v>
      </c>
      <c r="P8" s="11" t="s">
        <v>53</v>
      </c>
    </row>
    <row r="9" spans="1:17">
      <c r="O9" s="1"/>
    </row>
    <row r="10" spans="1:17" ht="29">
      <c r="A10" s="6" t="s">
        <v>30</v>
      </c>
      <c r="G10" t="s">
        <v>29</v>
      </c>
      <c r="K10" s="9" t="s">
        <v>8</v>
      </c>
      <c r="L10" s="9" t="s">
        <v>7</v>
      </c>
      <c r="M10" s="9" t="s">
        <v>14</v>
      </c>
      <c r="N10" s="9" t="s">
        <v>19</v>
      </c>
      <c r="O10" s="1" t="s">
        <v>28</v>
      </c>
      <c r="P10" t="s">
        <v>27</v>
      </c>
      <c r="Q10" s="23" t="s">
        <v>67</v>
      </c>
    </row>
    <row r="11" spans="1:17">
      <c r="A11" s="5" t="s">
        <v>5</v>
      </c>
      <c r="G11" s="25">
        <v>1327885248</v>
      </c>
      <c r="K11" s="8">
        <v>11.5</v>
      </c>
      <c r="L11">
        <f t="shared" ref="L11:L16" si="0">(K11*PI())/180</f>
        <v>0.20071286397934787</v>
      </c>
      <c r="M11">
        <f t="shared" ref="M11:M16" si="1">TAN(L11)*D2</f>
        <v>7.507389848734506E-3</v>
      </c>
      <c r="N11" s="7">
        <f>(M11*3*G11*H2)/(D2^3)</f>
        <v>8924.0234874333364</v>
      </c>
      <c r="O11" s="1">
        <f t="shared" ref="O11:O16" si="2">(N11/200000)*10000</f>
        <v>446.20117437166681</v>
      </c>
      <c r="P11">
        <f t="shared" ref="P11:P16" si="3">(N11/300000)*10000</f>
        <v>297.46744958111123</v>
      </c>
      <c r="Q11">
        <v>303</v>
      </c>
    </row>
    <row r="12" spans="1:17">
      <c r="A12" s="4" t="s">
        <v>4</v>
      </c>
      <c r="G12" s="25">
        <v>1327885248</v>
      </c>
      <c r="K12" s="8">
        <v>7.25</v>
      </c>
      <c r="L12">
        <f t="shared" si="0"/>
        <v>0.1265363707695889</v>
      </c>
      <c r="M12">
        <f t="shared" si="1"/>
        <v>6.0173200164495202E-3</v>
      </c>
      <c r="N12" s="7">
        <f>(M12*3*G12*H3)/(D3^3)</f>
        <v>3119.568975455521</v>
      </c>
      <c r="O12" s="10">
        <f t="shared" si="2"/>
        <v>155.97844877277603</v>
      </c>
      <c r="P12">
        <f t="shared" si="3"/>
        <v>103.98563251518402</v>
      </c>
      <c r="Q12">
        <v>106</v>
      </c>
    </row>
    <row r="13" spans="1:17">
      <c r="A13" s="4" t="s">
        <v>3</v>
      </c>
      <c r="G13" s="25">
        <v>1327885248</v>
      </c>
      <c r="K13" s="2">
        <v>3.7</v>
      </c>
      <c r="L13">
        <f t="shared" si="0"/>
        <v>6.4577182323790186E-2</v>
      </c>
      <c r="M13">
        <f t="shared" si="1"/>
        <v>2.3086154404712836E-3</v>
      </c>
      <c r="N13" s="7">
        <f t="shared" ref="N13:N16" si="4">(M13*3*G13*H4)/(D4^3)</f>
        <v>3178.2794225858624</v>
      </c>
      <c r="O13" s="1">
        <f t="shared" si="2"/>
        <v>158.91397112929315</v>
      </c>
      <c r="P13">
        <f t="shared" si="3"/>
        <v>105.94264741952875</v>
      </c>
      <c r="Q13">
        <v>105</v>
      </c>
    </row>
    <row r="14" spans="1:17">
      <c r="A14" s="4" t="s">
        <v>2</v>
      </c>
      <c r="C14" s="9"/>
      <c r="D14" s="9"/>
      <c r="G14" s="25">
        <v>1327885248</v>
      </c>
      <c r="K14" s="2">
        <v>40.5</v>
      </c>
      <c r="L14">
        <f t="shared" si="0"/>
        <v>0.70685834705770345</v>
      </c>
      <c r="M14">
        <f t="shared" si="1"/>
        <v>0.16688736593956136</v>
      </c>
      <c r="N14" s="7">
        <f t="shared" si="4"/>
        <v>17347.054809403544</v>
      </c>
      <c r="O14" s="1">
        <f t="shared" si="2"/>
        <v>867.3527404701772</v>
      </c>
      <c r="P14">
        <f t="shared" si="3"/>
        <v>578.2351603134515</v>
      </c>
      <c r="Q14">
        <v>580</v>
      </c>
    </row>
    <row r="15" spans="1:17">
      <c r="A15" s="4" t="s">
        <v>1</v>
      </c>
      <c r="D15" s="7"/>
      <c r="G15" s="25">
        <v>1327885248</v>
      </c>
      <c r="K15" s="2">
        <v>3</v>
      </c>
      <c r="L15">
        <f t="shared" si="0"/>
        <v>5.2359877559829883E-2</v>
      </c>
      <c r="M15">
        <f t="shared" si="1"/>
        <v>2.3269054001670291E-3</v>
      </c>
      <c r="N15" s="7">
        <f t="shared" si="4"/>
        <v>3951.8311925918142</v>
      </c>
      <c r="O15" s="1">
        <f t="shared" si="2"/>
        <v>197.59155962959071</v>
      </c>
      <c r="P15">
        <f t="shared" si="3"/>
        <v>131.72770641972716</v>
      </c>
      <c r="Q15">
        <v>135</v>
      </c>
    </row>
    <row r="16" spans="1:17">
      <c r="A16" s="3" t="s">
        <v>0</v>
      </c>
      <c r="D16" s="7"/>
      <c r="G16" s="25">
        <v>1327885248</v>
      </c>
      <c r="K16" s="2">
        <v>1.1499999999999999</v>
      </c>
      <c r="L16">
        <f t="shared" si="0"/>
        <v>2.0071286397934786E-2</v>
      </c>
      <c r="M16">
        <f t="shared" si="1"/>
        <v>5.6407889744027203E-4</v>
      </c>
      <c r="N16" s="7">
        <f t="shared" si="4"/>
        <v>3985.8011060933823</v>
      </c>
      <c r="O16" s="10">
        <f t="shared" si="2"/>
        <v>199.2900553046691</v>
      </c>
      <c r="P16">
        <f t="shared" si="3"/>
        <v>132.86003686977941</v>
      </c>
      <c r="Q16">
        <v>135</v>
      </c>
    </row>
    <row r="17" spans="1:17">
      <c r="A17" s="4"/>
      <c r="D17" s="7"/>
      <c r="O17" s="1"/>
    </row>
    <row r="18" spans="1:17" ht="29">
      <c r="A18" s="6" t="s">
        <v>26</v>
      </c>
      <c r="D18" s="7"/>
      <c r="G18" t="s">
        <v>25</v>
      </c>
      <c r="K18" s="9" t="s">
        <v>8</v>
      </c>
      <c r="L18" s="9" t="s">
        <v>7</v>
      </c>
      <c r="M18" s="9" t="s">
        <v>14</v>
      </c>
      <c r="N18" s="9" t="s">
        <v>13</v>
      </c>
      <c r="O18" s="1"/>
    </row>
    <row r="19" spans="1:17">
      <c r="A19" s="5" t="s">
        <v>5</v>
      </c>
      <c r="D19" s="7"/>
      <c r="G19" s="25">
        <v>428234241</v>
      </c>
      <c r="K19" s="8">
        <v>9.25</v>
      </c>
      <c r="L19">
        <f t="shared" ref="L19:L24" si="5">(K19*PI())/180</f>
        <v>0.16144295580947549</v>
      </c>
      <c r="M19">
        <f t="shared" ref="M19:M24" si="6">TAN(L19)*D2</f>
        <v>6.0095466120636595E-3</v>
      </c>
      <c r="N19" s="7">
        <f t="shared" ref="N19:N24" si="7">(M19*3*G19*I2)/(D2^3)</f>
        <v>8897.5845255553359</v>
      </c>
      <c r="O19" s="1">
        <f t="shared" ref="O19:O24" si="8">(N19/200000)*10000</f>
        <v>444.87922627776675</v>
      </c>
      <c r="P19">
        <f t="shared" ref="P19:P24" si="9">(N19/300000)*10000</f>
        <v>296.58615085184454</v>
      </c>
      <c r="Q19">
        <v>303</v>
      </c>
    </row>
    <row r="20" spans="1:17">
      <c r="A20" s="4" t="s">
        <v>4</v>
      </c>
      <c r="G20" s="25">
        <v>428234241</v>
      </c>
      <c r="K20" s="8">
        <v>7</v>
      </c>
      <c r="L20">
        <f t="shared" si="5"/>
        <v>0.12217304763960307</v>
      </c>
      <c r="M20">
        <f t="shared" si="6"/>
        <v>5.8077097307073881E-3</v>
      </c>
      <c r="N20" s="7">
        <f t="shared" si="7"/>
        <v>3125.0538633039891</v>
      </c>
      <c r="O20" s="1">
        <f t="shared" si="8"/>
        <v>156.25269316519947</v>
      </c>
      <c r="P20">
        <f t="shared" si="9"/>
        <v>104.16846211013298</v>
      </c>
      <c r="Q20">
        <v>106</v>
      </c>
    </row>
    <row r="21" spans="1:17">
      <c r="A21" s="4" t="s">
        <v>3</v>
      </c>
      <c r="G21" s="25">
        <v>428234241</v>
      </c>
      <c r="K21" s="2">
        <v>1.8</v>
      </c>
      <c r="L21">
        <f t="shared" si="5"/>
        <v>3.1415926535897934E-2</v>
      </c>
      <c r="M21">
        <f t="shared" si="6"/>
        <v>1.1219176977476362E-3</v>
      </c>
      <c r="N21" s="7">
        <f>(M21*3*G21*I4)/(D4^3)</f>
        <v>3111.8596435832565</v>
      </c>
      <c r="O21" s="1">
        <f t="shared" si="8"/>
        <v>155.59298217916282</v>
      </c>
      <c r="P21">
        <f t="shared" si="9"/>
        <v>103.72865478610855</v>
      </c>
      <c r="Q21">
        <v>105</v>
      </c>
    </row>
    <row r="22" spans="1:17">
      <c r="A22" s="4" t="s">
        <v>2</v>
      </c>
      <c r="G22" s="25">
        <v>428234241</v>
      </c>
      <c r="K22" s="2">
        <v>35.75</v>
      </c>
      <c r="L22">
        <f t="shared" si="5"/>
        <v>0.62395520758797285</v>
      </c>
      <c r="M22">
        <f t="shared" si="6"/>
        <v>0.14066787157116667</v>
      </c>
      <c r="N22" s="7">
        <f t="shared" si="7"/>
        <v>17349.857335423687</v>
      </c>
      <c r="O22" s="1">
        <f t="shared" si="8"/>
        <v>867.49286677118437</v>
      </c>
      <c r="P22">
        <f t="shared" si="9"/>
        <v>578.32857784745624</v>
      </c>
      <c r="Q22">
        <v>580</v>
      </c>
    </row>
    <row r="23" spans="1:17">
      <c r="A23" s="4" t="s">
        <v>1</v>
      </c>
      <c r="G23" s="25">
        <v>428234241</v>
      </c>
      <c r="K23" s="2">
        <v>4.25</v>
      </c>
      <c r="L23">
        <f t="shared" si="5"/>
        <v>7.4176493209759012E-2</v>
      </c>
      <c r="M23">
        <f t="shared" si="6"/>
        <v>3.2994899513079305E-3</v>
      </c>
      <c r="N23" s="7">
        <f t="shared" si="7"/>
        <v>3941.9808993382903</v>
      </c>
      <c r="O23" s="1">
        <f t="shared" si="8"/>
        <v>197.09904496691453</v>
      </c>
      <c r="P23">
        <f t="shared" si="9"/>
        <v>131.39936331127635</v>
      </c>
      <c r="Q23">
        <v>135</v>
      </c>
    </row>
    <row r="24" spans="1:17">
      <c r="A24" s="3" t="s">
        <v>0</v>
      </c>
      <c r="G24" s="25">
        <v>428234241</v>
      </c>
      <c r="K24" s="2">
        <v>0.9</v>
      </c>
      <c r="L24">
        <f t="shared" si="5"/>
        <v>1.5707963267948967E-2</v>
      </c>
      <c r="M24">
        <f t="shared" si="6"/>
        <v>4.4143007459498414E-4</v>
      </c>
      <c r="N24" s="7">
        <f t="shared" si="7"/>
        <v>3997.8833110362625</v>
      </c>
      <c r="O24" s="10">
        <f t="shared" si="8"/>
        <v>199.89416555181313</v>
      </c>
      <c r="P24" s="7">
        <f t="shared" si="9"/>
        <v>133.2627770345421</v>
      </c>
      <c r="Q24">
        <v>135</v>
      </c>
    </row>
    <row r="25" spans="1:17">
      <c r="O25" s="1"/>
    </row>
    <row r="26" spans="1:17">
      <c r="A26" s="6" t="s">
        <v>24</v>
      </c>
      <c r="G26" t="s">
        <v>23</v>
      </c>
      <c r="K26" t="s">
        <v>8</v>
      </c>
      <c r="L26" t="s">
        <v>7</v>
      </c>
      <c r="N26" t="s">
        <v>6</v>
      </c>
      <c r="O26" s="1"/>
    </row>
    <row r="27" spans="1:17">
      <c r="A27" s="5" t="s">
        <v>5</v>
      </c>
      <c r="G27" s="27">
        <v>325598700</v>
      </c>
      <c r="K27" s="2">
        <v>5</v>
      </c>
      <c r="L27">
        <f t="shared" ref="L27:L32" si="10">(K27*PI())/180</f>
        <v>8.7266462599716474E-2</v>
      </c>
      <c r="N27">
        <f t="shared" ref="N27:N32" si="11">((G27*J2*L27)/D2)</f>
        <v>48.833006528238897</v>
      </c>
      <c r="O27" s="1"/>
    </row>
    <row r="28" spans="1:17">
      <c r="A28" s="4" t="s">
        <v>4</v>
      </c>
      <c r="G28" s="27">
        <v>325598700</v>
      </c>
      <c r="K28" s="2">
        <v>5</v>
      </c>
      <c r="L28">
        <f t="shared" si="10"/>
        <v>8.7266462599716474E-2</v>
      </c>
      <c r="N28">
        <f>((G28*J3*L28)/D3)</f>
        <v>30.999972699974084</v>
      </c>
      <c r="O28" s="1"/>
    </row>
    <row r="29" spans="1:17">
      <c r="A29" s="4" t="s">
        <v>3</v>
      </c>
      <c r="G29" s="27">
        <v>325598700</v>
      </c>
      <c r="K29" s="2">
        <v>5</v>
      </c>
      <c r="L29">
        <f t="shared" si="10"/>
        <v>8.7266462599716474E-2</v>
      </c>
      <c r="N29">
        <f t="shared" si="11"/>
        <v>75.325114011419117</v>
      </c>
      <c r="O29" s="1"/>
    </row>
    <row r="30" spans="1:17">
      <c r="A30" s="4" t="s">
        <v>2</v>
      </c>
      <c r="G30" s="27">
        <v>325598700</v>
      </c>
      <c r="K30" s="2">
        <v>5</v>
      </c>
      <c r="L30">
        <f t="shared" si="10"/>
        <v>8.7266462599716474E-2</v>
      </c>
      <c r="N30">
        <f t="shared" si="11"/>
        <v>115.85894869839123</v>
      </c>
      <c r="O30" s="1"/>
    </row>
    <row r="31" spans="1:17">
      <c r="A31" s="4" t="s">
        <v>1</v>
      </c>
      <c r="G31" s="27">
        <v>325598700</v>
      </c>
      <c r="K31" s="2">
        <v>5</v>
      </c>
      <c r="L31">
        <f t="shared" si="10"/>
        <v>8.7266462599716474E-2</v>
      </c>
      <c r="N31">
        <f t="shared" si="11"/>
        <v>70.908064681507781</v>
      </c>
      <c r="O31" s="1"/>
    </row>
    <row r="32" spans="1:17">
      <c r="A32" s="3" t="s">
        <v>0</v>
      </c>
      <c r="G32" s="27">
        <v>325598700</v>
      </c>
      <c r="K32" s="2">
        <v>5</v>
      </c>
      <c r="L32">
        <f t="shared" si="10"/>
        <v>8.7266462599716474E-2</v>
      </c>
      <c r="N32">
        <f t="shared" si="11"/>
        <v>49.48998962204751</v>
      </c>
      <c r="O32" s="1"/>
    </row>
    <row r="33" spans="1:17">
      <c r="O33" s="1"/>
    </row>
    <row r="34" spans="1:17" ht="29">
      <c r="A34" s="6" t="s">
        <v>22</v>
      </c>
      <c r="E34" t="s">
        <v>17</v>
      </c>
      <c r="G34" t="s">
        <v>21</v>
      </c>
      <c r="H34" t="s">
        <v>20</v>
      </c>
      <c r="K34" s="9" t="s">
        <v>8</v>
      </c>
      <c r="L34" s="9" t="s">
        <v>7</v>
      </c>
      <c r="M34" s="9" t="s">
        <v>14</v>
      </c>
      <c r="N34" s="9" t="s">
        <v>19</v>
      </c>
      <c r="O34" s="1"/>
    </row>
    <row r="35" spans="1:17">
      <c r="A35" s="5" t="s">
        <v>5</v>
      </c>
      <c r="E35">
        <f>E2</f>
        <v>7.0000000000000001E-3</v>
      </c>
      <c r="G35" s="25">
        <v>216164385</v>
      </c>
      <c r="H35">
        <f t="shared" ref="H35:H40" si="12">(PI()*(E35^4))/4</f>
        <v>1.885740990317274E-9</v>
      </c>
      <c r="K35" s="8">
        <v>84</v>
      </c>
      <c r="L35">
        <f t="shared" ref="L35:L40" si="13">(K35*PI())/180</f>
        <v>1.4660765716752369</v>
      </c>
      <c r="M35">
        <f t="shared" ref="M35:M40" si="14">TAN(L35)*D2</f>
        <v>0.35108004836081347</v>
      </c>
      <c r="N35" s="7">
        <f t="shared" ref="N35:N40" si="15">(M35*3*G35*H35)/(D2^3)</f>
        <v>8545.0476496830961</v>
      </c>
      <c r="O35" s="1">
        <f t="shared" ref="O35:O40" si="16">(N35/200000)*10000</f>
        <v>427.25238248415479</v>
      </c>
      <c r="P35">
        <f t="shared" ref="P35:P40" si="17">(N35/300000)*10000</f>
        <v>284.83492165610318</v>
      </c>
      <c r="Q35">
        <v>303</v>
      </c>
    </row>
    <row r="36" spans="1:17">
      <c r="A36" s="4" t="s">
        <v>4</v>
      </c>
      <c r="E36">
        <f t="shared" ref="E36:E40" si="18">E3</f>
        <v>8.2649999999999998E-3</v>
      </c>
      <c r="G36" s="25">
        <v>216164385</v>
      </c>
      <c r="H36">
        <f t="shared" si="12"/>
        <v>3.6648931136687439E-9</v>
      </c>
      <c r="K36" s="8">
        <v>71.5</v>
      </c>
      <c r="L36">
        <f t="shared" si="13"/>
        <v>1.2479104151759457</v>
      </c>
      <c r="M36">
        <f t="shared" si="14"/>
        <v>0.14136479873773886</v>
      </c>
      <c r="N36" s="7">
        <f t="shared" si="15"/>
        <v>3174.8599060184151</v>
      </c>
      <c r="O36" s="1">
        <f t="shared" si="16"/>
        <v>158.74299530092077</v>
      </c>
      <c r="P36">
        <f t="shared" si="17"/>
        <v>105.82866353394718</v>
      </c>
      <c r="Q36">
        <v>106</v>
      </c>
    </row>
    <row r="37" spans="1:17">
      <c r="A37" s="4" t="s">
        <v>3</v>
      </c>
      <c r="E37">
        <f t="shared" si="18"/>
        <v>7.6500000000000005E-3</v>
      </c>
      <c r="G37" s="25">
        <v>216164385</v>
      </c>
      <c r="H37">
        <f t="shared" si="12"/>
        <v>2.6898968229598821E-9</v>
      </c>
      <c r="K37" s="2">
        <v>66.5</v>
      </c>
      <c r="L37">
        <f t="shared" si="13"/>
        <v>1.1606439525762291</v>
      </c>
      <c r="M37">
        <f t="shared" si="14"/>
        <v>8.2104378936334377E-2</v>
      </c>
      <c r="N37" s="7">
        <f t="shared" si="15"/>
        <v>3147.767813395134</v>
      </c>
      <c r="O37" s="1">
        <f t="shared" si="16"/>
        <v>157.38839066975669</v>
      </c>
      <c r="P37">
        <f t="shared" si="17"/>
        <v>104.9255937798378</v>
      </c>
      <c r="Q37">
        <v>105</v>
      </c>
    </row>
    <row r="38" spans="1:17">
      <c r="A38" s="4" t="s">
        <v>2</v>
      </c>
      <c r="C38" s="9"/>
      <c r="D38" s="9"/>
      <c r="E38">
        <f t="shared" si="18"/>
        <v>5.8999999999999999E-3</v>
      </c>
      <c r="G38" s="25">
        <v>216164385</v>
      </c>
      <c r="H38">
        <f t="shared" si="12"/>
        <v>9.5169530746238682E-10</v>
      </c>
      <c r="K38" s="2">
        <v>89</v>
      </c>
      <c r="L38">
        <f t="shared" si="13"/>
        <v>1.5533430342749535</v>
      </c>
      <c r="M38">
        <f t="shared" si="14"/>
        <v>11.194458502650479</v>
      </c>
      <c r="N38" s="7">
        <f t="shared" si="15"/>
        <v>926.0463768797448</v>
      </c>
      <c r="O38" s="10">
        <f t="shared" si="16"/>
        <v>46.302318843987237</v>
      </c>
      <c r="P38" s="7">
        <f t="shared" si="17"/>
        <v>30.868212562658158</v>
      </c>
      <c r="Q38">
        <v>580</v>
      </c>
    </row>
    <row r="39" spans="1:17">
      <c r="A39" s="4" t="s">
        <v>1</v>
      </c>
      <c r="D39" s="7"/>
      <c r="E39">
        <f t="shared" si="18"/>
        <v>5.6499999999999996E-3</v>
      </c>
      <c r="G39" s="25">
        <v>216164385</v>
      </c>
      <c r="H39">
        <f t="shared" si="12"/>
        <v>8.0035686172625437E-10</v>
      </c>
      <c r="K39" s="2">
        <v>86.25</v>
      </c>
      <c r="L39">
        <f t="shared" si="13"/>
        <v>1.5053464798451093</v>
      </c>
      <c r="M39">
        <f t="shared" si="14"/>
        <v>0.67741309495899016</v>
      </c>
      <c r="N39" s="7">
        <f>(M39*3*G39*H39)/(D6^3)</f>
        <v>4016.9252148636979</v>
      </c>
      <c r="O39" s="1">
        <f t="shared" si="16"/>
        <v>200.8462607431849</v>
      </c>
      <c r="P39">
        <f t="shared" si="17"/>
        <v>133.89750716212328</v>
      </c>
      <c r="Q39">
        <v>135</v>
      </c>
    </row>
    <row r="40" spans="1:17">
      <c r="A40" s="3" t="s">
        <v>0</v>
      </c>
      <c r="D40" s="7"/>
      <c r="E40">
        <f t="shared" si="18"/>
        <v>4.7999999999999996E-3</v>
      </c>
      <c r="G40" s="25">
        <v>216164385</v>
      </c>
      <c r="H40">
        <f t="shared" si="12"/>
        <v>4.1692201769496273E-10</v>
      </c>
      <c r="K40" s="2">
        <v>85</v>
      </c>
      <c r="L40">
        <f t="shared" si="13"/>
        <v>1.4835298641951802</v>
      </c>
      <c r="M40">
        <f t="shared" si="14"/>
        <v>0.3211844697075939</v>
      </c>
      <c r="N40" s="7">
        <f t="shared" si="15"/>
        <v>3913.7745524175161</v>
      </c>
      <c r="O40" s="1">
        <f t="shared" si="16"/>
        <v>195.68872762087582</v>
      </c>
      <c r="P40">
        <f t="shared" si="17"/>
        <v>130.45915174725053</v>
      </c>
      <c r="Q40">
        <v>135</v>
      </c>
    </row>
    <row r="41" spans="1:17">
      <c r="D41" s="7"/>
      <c r="O41" s="1"/>
    </row>
    <row r="42" spans="1:17" ht="29">
      <c r="A42" s="6" t="s">
        <v>18</v>
      </c>
      <c r="D42" s="7"/>
      <c r="E42" t="s">
        <v>17</v>
      </c>
      <c r="G42" t="s">
        <v>16</v>
      </c>
      <c r="H42" t="s">
        <v>15</v>
      </c>
      <c r="K42" s="9" t="s">
        <v>8</v>
      </c>
      <c r="L42" s="9" t="s">
        <v>7</v>
      </c>
      <c r="M42" s="9" t="s">
        <v>14</v>
      </c>
      <c r="N42" s="9" t="s">
        <v>13</v>
      </c>
      <c r="O42" s="1"/>
    </row>
    <row r="43" spans="1:17">
      <c r="A43" s="5" t="s">
        <v>5</v>
      </c>
      <c r="D43" s="7"/>
      <c r="E43">
        <f>E2</f>
        <v>7.0000000000000001E-3</v>
      </c>
      <c r="G43" s="24">
        <v>119972357</v>
      </c>
      <c r="H43">
        <f t="shared" ref="H43:H48" si="19">(PI()*(E43^4))/4</f>
        <v>1.885740990317274E-9</v>
      </c>
      <c r="K43" s="8">
        <v>86.75</v>
      </c>
      <c r="L43">
        <f t="shared" ref="L43:L48" si="20">(K43*PI())/180</f>
        <v>1.5140731261050808</v>
      </c>
      <c r="M43">
        <f t="shared" ref="M43:M48" si="21">TAN(L43)*D2</f>
        <v>0.64982962078521078</v>
      </c>
      <c r="N43" s="7">
        <f t="shared" ref="N43:N48" si="22">(M43*3*G43*H43)/(D2^3)</f>
        <v>8778.1882971791747</v>
      </c>
      <c r="O43" s="1">
        <f t="shared" ref="O43:O48" si="23">(N43/200000)*10000</f>
        <v>438.90941485895877</v>
      </c>
      <c r="P43">
        <f t="shared" ref="P43:P48" si="24">(N43/300000)*10000</f>
        <v>292.60627657263916</v>
      </c>
      <c r="Q43">
        <v>303</v>
      </c>
    </row>
    <row r="44" spans="1:17">
      <c r="A44" s="4" t="s">
        <v>4</v>
      </c>
      <c r="E44">
        <f t="shared" ref="E44:E48" si="25">E3</f>
        <v>8.2649999999999998E-3</v>
      </c>
      <c r="G44" s="24">
        <v>119972357</v>
      </c>
      <c r="H44">
        <f t="shared" si="19"/>
        <v>3.6648931136687439E-9</v>
      </c>
      <c r="K44" s="8">
        <v>79.5</v>
      </c>
      <c r="L44">
        <f t="shared" si="20"/>
        <v>1.387536755335492</v>
      </c>
      <c r="M44">
        <f t="shared" si="21"/>
        <v>0.25520796234529525</v>
      </c>
      <c r="N44" s="7">
        <f t="shared" si="22"/>
        <v>3181.0797472554345</v>
      </c>
      <c r="O44" s="1">
        <f t="shared" si="23"/>
        <v>159.05398736277172</v>
      </c>
      <c r="P44">
        <f t="shared" si="24"/>
        <v>106.03599157518114</v>
      </c>
      <c r="Q44">
        <v>106</v>
      </c>
    </row>
    <row r="45" spans="1:17">
      <c r="A45" s="4" t="s">
        <v>3</v>
      </c>
      <c r="E45">
        <f t="shared" si="25"/>
        <v>7.6500000000000005E-3</v>
      </c>
      <c r="G45" s="24">
        <v>119972357</v>
      </c>
      <c r="H45">
        <f t="shared" si="19"/>
        <v>2.6898968229598821E-9</v>
      </c>
      <c r="K45" s="2">
        <v>76.5</v>
      </c>
      <c r="L45">
        <f t="shared" si="20"/>
        <v>1.3351768777756621</v>
      </c>
      <c r="M45">
        <f t="shared" si="21"/>
        <v>0.14870120179222787</v>
      </c>
      <c r="N45" s="7">
        <f t="shared" si="22"/>
        <v>3164.0832232954363</v>
      </c>
      <c r="O45" s="1">
        <f t="shared" si="23"/>
        <v>158.20416116477182</v>
      </c>
      <c r="P45">
        <f t="shared" si="24"/>
        <v>105.46944077651453</v>
      </c>
      <c r="Q45">
        <v>105</v>
      </c>
    </row>
    <row r="46" spans="1:17">
      <c r="A46" s="4" t="s">
        <v>2</v>
      </c>
      <c r="E46">
        <f t="shared" si="25"/>
        <v>5.8999999999999999E-3</v>
      </c>
      <c r="G46" s="24">
        <v>119972357</v>
      </c>
      <c r="H46">
        <f t="shared" si="19"/>
        <v>9.5169530746238682E-10</v>
      </c>
      <c r="K46" s="2">
        <v>89</v>
      </c>
      <c r="L46">
        <f t="shared" si="20"/>
        <v>1.5533430342749535</v>
      </c>
      <c r="M46">
        <f t="shared" si="21"/>
        <v>11.194458502650479</v>
      </c>
      <c r="N46" s="7">
        <f t="shared" si="22"/>
        <v>513.96055148295261</v>
      </c>
      <c r="O46" s="1">
        <f t="shared" si="23"/>
        <v>25.698027574147631</v>
      </c>
      <c r="P46">
        <f t="shared" si="24"/>
        <v>17.132018382765086</v>
      </c>
      <c r="Q46">
        <v>580</v>
      </c>
    </row>
    <row r="47" spans="1:17">
      <c r="A47" s="4" t="s">
        <v>1</v>
      </c>
      <c r="E47">
        <f t="shared" si="25"/>
        <v>5.6499999999999996E-3</v>
      </c>
      <c r="G47" s="24">
        <v>119972357</v>
      </c>
      <c r="H47">
        <f t="shared" si="19"/>
        <v>8.0035686172625437E-10</v>
      </c>
      <c r="K47" s="2">
        <v>87.75</v>
      </c>
      <c r="L47">
        <f t="shared" si="20"/>
        <v>1.5315264186250241</v>
      </c>
      <c r="M47">
        <f t="shared" si="21"/>
        <v>1.1300554613234526</v>
      </c>
      <c r="N47" s="7">
        <f>(M47*3*G47*H47)/(D6^3)</f>
        <v>3719.0923849110454</v>
      </c>
      <c r="O47" s="1">
        <f t="shared" si="23"/>
        <v>185.95461924555229</v>
      </c>
      <c r="P47">
        <f t="shared" si="24"/>
        <v>123.96974616370152</v>
      </c>
      <c r="Q47">
        <v>135</v>
      </c>
    </row>
    <row r="48" spans="1:17">
      <c r="A48" s="3" t="s">
        <v>0</v>
      </c>
      <c r="E48">
        <f t="shared" si="25"/>
        <v>4.7999999999999996E-3</v>
      </c>
      <c r="G48" s="24">
        <v>119972357</v>
      </c>
      <c r="H48">
        <f t="shared" si="19"/>
        <v>4.1692201769496273E-10</v>
      </c>
      <c r="K48" s="2">
        <v>87.25</v>
      </c>
      <c r="L48">
        <f t="shared" si="20"/>
        <v>1.5227997723650526</v>
      </c>
      <c r="M48">
        <f t="shared" si="21"/>
        <v>0.5850090556937988</v>
      </c>
      <c r="N48" s="7">
        <f t="shared" si="22"/>
        <v>3956.4064925007538</v>
      </c>
      <c r="O48" s="1">
        <f t="shared" si="23"/>
        <v>197.8203246250377</v>
      </c>
      <c r="P48">
        <f t="shared" si="24"/>
        <v>131.88021641669178</v>
      </c>
      <c r="Q48">
        <v>135</v>
      </c>
    </row>
    <row r="49" spans="1:15">
      <c r="O49" s="1"/>
    </row>
    <row r="50" spans="1:15">
      <c r="A50" s="6" t="s">
        <v>12</v>
      </c>
      <c r="E50" t="s">
        <v>11</v>
      </c>
      <c r="G50" t="s">
        <v>10</v>
      </c>
      <c r="J50" t="s">
        <v>9</v>
      </c>
      <c r="K50" t="s">
        <v>8</v>
      </c>
      <c r="L50" t="s">
        <v>7</v>
      </c>
      <c r="N50" t="s">
        <v>6</v>
      </c>
      <c r="O50" s="1"/>
    </row>
    <row r="51" spans="1:15">
      <c r="A51" s="5" t="s">
        <v>5</v>
      </c>
      <c r="E51">
        <f>(E2*2)</f>
        <v>1.4E-2</v>
      </c>
      <c r="G51" s="26">
        <v>51414.47</v>
      </c>
      <c r="J51">
        <f t="shared" ref="J51:J56" si="26">(PI()*(E51^4))/32</f>
        <v>3.7714819806345481E-9</v>
      </c>
      <c r="K51" s="2">
        <v>5</v>
      </c>
      <c r="L51">
        <f t="shared" ref="L51:L56" si="27">(K51*PI())/180</f>
        <v>8.7266462599716474E-2</v>
      </c>
      <c r="N51">
        <f t="shared" ref="N51:N56" si="28">((G51*J51*L51)/D2)</f>
        <v>4.5858348051016869E-4</v>
      </c>
      <c r="O51" s="1"/>
    </row>
    <row r="52" spans="1:15">
      <c r="A52" s="4" t="s">
        <v>4</v>
      </c>
      <c r="E52">
        <f t="shared" ref="E52:E56" si="29">(E3*2)</f>
        <v>1.653E-2</v>
      </c>
      <c r="G52" s="26">
        <v>51414.47</v>
      </c>
      <c r="J52">
        <f t="shared" si="26"/>
        <v>7.3297862273374877E-9</v>
      </c>
      <c r="K52" s="2">
        <v>5</v>
      </c>
      <c r="L52">
        <f t="shared" si="27"/>
        <v>8.7266462599716474E-2</v>
      </c>
      <c r="N52">
        <f t="shared" si="28"/>
        <v>6.9528506895720021E-4</v>
      </c>
      <c r="O52" s="1"/>
    </row>
    <row r="53" spans="1:15">
      <c r="A53" s="4" t="s">
        <v>3</v>
      </c>
      <c r="E53">
        <f t="shared" si="29"/>
        <v>1.5300000000000001E-2</v>
      </c>
      <c r="G53" s="26">
        <v>51414.47</v>
      </c>
      <c r="J53">
        <f t="shared" si="26"/>
        <v>5.3797936459197641E-9</v>
      </c>
      <c r="K53" s="2">
        <v>5</v>
      </c>
      <c r="L53">
        <f t="shared" si="27"/>
        <v>8.7266462599716474E-2</v>
      </c>
      <c r="N53">
        <f>((G53*J53*L53)/D4)</f>
        <v>6.7612989206034359E-4</v>
      </c>
      <c r="O53" s="1"/>
    </row>
    <row r="54" spans="1:15">
      <c r="A54" s="4" t="s">
        <v>2</v>
      </c>
      <c r="E54">
        <f t="shared" si="29"/>
        <v>1.18E-2</v>
      </c>
      <c r="G54" s="26">
        <v>51414.47</v>
      </c>
      <c r="J54">
        <f t="shared" si="26"/>
        <v>1.9033906149247736E-9</v>
      </c>
      <c r="K54" s="2">
        <v>5</v>
      </c>
      <c r="L54">
        <f t="shared" si="27"/>
        <v>8.7266462599716474E-2</v>
      </c>
      <c r="N54">
        <f t="shared" si="28"/>
        <v>4.370550064541403E-5</v>
      </c>
      <c r="O54" s="1"/>
    </row>
    <row r="55" spans="1:15">
      <c r="A55" s="4" t="s">
        <v>1</v>
      </c>
      <c r="E55">
        <f t="shared" si="29"/>
        <v>1.1299999999999999E-2</v>
      </c>
      <c r="G55" s="26">
        <v>51414.47</v>
      </c>
      <c r="J55">
        <f t="shared" si="26"/>
        <v>1.6007137234525087E-9</v>
      </c>
      <c r="K55" s="2">
        <v>5</v>
      </c>
      <c r="L55">
        <f t="shared" si="27"/>
        <v>8.7266462599716474E-2</v>
      </c>
      <c r="N55">
        <f t="shared" si="28"/>
        <v>1.6175713023450745E-4</v>
      </c>
      <c r="O55" s="1"/>
    </row>
    <row r="56" spans="1:15">
      <c r="A56" s="3" t="s">
        <v>0</v>
      </c>
      <c r="E56">
        <f t="shared" si="29"/>
        <v>9.5999999999999992E-3</v>
      </c>
      <c r="G56" s="26">
        <v>51414.47</v>
      </c>
      <c r="J56">
        <f t="shared" si="26"/>
        <v>8.3384403538992547E-10</v>
      </c>
      <c r="K56" s="2">
        <v>5</v>
      </c>
      <c r="L56">
        <f t="shared" si="27"/>
        <v>8.7266462599716474E-2</v>
      </c>
      <c r="N56">
        <f t="shared" si="28"/>
        <v>1.3314082442914422E-4</v>
      </c>
      <c r="O56" s="1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5CDE-565A-4657-8026-695290A3902D}">
  <dimension ref="A1:Q56"/>
  <sheetViews>
    <sheetView topLeftCell="A28" workbookViewId="0">
      <pane xSplit="1" topLeftCell="I1" activePane="topRight" state="frozen"/>
      <selection activeCell="A10" sqref="A10"/>
      <selection pane="topRight" activeCell="K49" sqref="K49"/>
    </sheetView>
  </sheetViews>
  <sheetFormatPr defaultRowHeight="14.5"/>
  <cols>
    <col min="1" max="1" width="25.90625" customWidth="1"/>
    <col min="2" max="2" width="13.1796875" customWidth="1"/>
    <col min="3" max="3" width="12.7265625" customWidth="1"/>
    <col min="4" max="4" width="13.90625" customWidth="1"/>
    <col min="5" max="5" width="19.90625" customWidth="1"/>
    <col min="6" max="6" width="11.36328125" customWidth="1"/>
    <col min="7" max="7" width="18.1796875" customWidth="1"/>
    <col min="8" max="9" width="14.6328125" bestFit="1" customWidth="1"/>
    <col min="10" max="10" width="14.54296875" bestFit="1" customWidth="1"/>
    <col min="11" max="11" width="12.36328125" customWidth="1"/>
    <col min="12" max="12" width="12.6328125" customWidth="1"/>
    <col min="13" max="13" width="14.54296875" customWidth="1"/>
    <col min="14" max="14" width="22.81640625" customWidth="1"/>
    <col min="15" max="15" width="14.6328125" customWidth="1"/>
    <col min="16" max="16" width="14.08984375" customWidth="1"/>
  </cols>
  <sheetData>
    <row r="1" spans="1:17" ht="17.5">
      <c r="A1" t="s">
        <v>51</v>
      </c>
      <c r="B1" t="s">
        <v>50</v>
      </c>
      <c r="C1" t="s">
        <v>49</v>
      </c>
      <c r="D1" t="s">
        <v>48</v>
      </c>
      <c r="E1" t="s">
        <v>17</v>
      </c>
      <c r="F1" t="s">
        <v>47</v>
      </c>
      <c r="G1" t="s">
        <v>29</v>
      </c>
      <c r="H1" t="s">
        <v>46</v>
      </c>
      <c r="I1" t="s">
        <v>45</v>
      </c>
      <c r="J1" t="s">
        <v>9</v>
      </c>
      <c r="O1" s="19"/>
    </row>
    <row r="2" spans="1:17" ht="15.5">
      <c r="A2" s="5" t="s">
        <v>5</v>
      </c>
      <c r="B2">
        <v>2.5499999999999998E-2</v>
      </c>
      <c r="C2">
        <v>4.3400000000000001E-2</v>
      </c>
      <c r="D2">
        <v>3.6900000000000002E-2</v>
      </c>
      <c r="E2">
        <v>7.0000000000000001E-3</v>
      </c>
      <c r="G2" s="7">
        <v>1820000000</v>
      </c>
      <c r="H2">
        <f>((C2)*(B2)^3/48)</f>
        <v>1.4992326562499996E-8</v>
      </c>
      <c r="I2">
        <f>((C2^3)*(B2))/36</f>
        <v>5.7903773666666669E-8</v>
      </c>
      <c r="J2">
        <f>(((C2*B2)/144)*((4*(B2^2)+(3*(C2^2)))))</f>
        <v>6.3417598999999994E-8</v>
      </c>
      <c r="O2" s="18"/>
    </row>
    <row r="3" spans="1:17">
      <c r="A3" s="4" t="s">
        <v>4</v>
      </c>
      <c r="B3">
        <v>2.554E-2</v>
      </c>
      <c r="C3">
        <v>3.968E-2</v>
      </c>
      <c r="D3">
        <v>4.7300000000000002E-2</v>
      </c>
      <c r="E3">
        <f>(1.653/100)/2</f>
        <v>8.2649999999999998E-3</v>
      </c>
      <c r="G3" s="7">
        <v>1820000000</v>
      </c>
      <c r="H3">
        <f>((C3)*(B3)^3/48)</f>
        <v>1.3771876036906669E-8</v>
      </c>
      <c r="I3">
        <f>((C3^3)*(B3))/36</f>
        <v>4.4323432184035548E-8</v>
      </c>
      <c r="J3">
        <f>(((C3*B3)/144)*((4*(B3^2)+(3*(C3^2)))))</f>
        <v>5.1605075520568885E-8</v>
      </c>
      <c r="O3" s="7"/>
    </row>
    <row r="4" spans="1:17">
      <c r="A4" s="4" t="s">
        <v>3</v>
      </c>
      <c r="B4">
        <v>2.4299999999999999E-2</v>
      </c>
      <c r="C4">
        <v>5.2600000000000001E-2</v>
      </c>
      <c r="D4">
        <v>3.5700000000000003E-2</v>
      </c>
      <c r="E4">
        <f>(1.53/2)/100</f>
        <v>7.6500000000000005E-3</v>
      </c>
      <c r="G4" s="7">
        <v>1820000000</v>
      </c>
      <c r="H4">
        <f>((C4)*(B4)^3/48)</f>
        <v>1.5724010587499996E-8</v>
      </c>
      <c r="I4">
        <f>(((C4)^3)*(B4))/36</f>
        <v>9.8233813800000015E-8</v>
      </c>
      <c r="J4">
        <f>(((C4*B4)/144)*((4*(B4^2)+(3*(C4^2)))))</f>
        <v>9.4640707799999977E-8</v>
      </c>
      <c r="O4" s="7"/>
    </row>
    <row r="5" spans="1:17">
      <c r="A5" s="4" t="s">
        <v>2</v>
      </c>
      <c r="B5">
        <v>4.87E-2</v>
      </c>
      <c r="C5">
        <v>8.09E-2</v>
      </c>
      <c r="D5">
        <v>0.19539999999999999</v>
      </c>
      <c r="E5">
        <f>(1.18/2)/100</f>
        <v>5.8999999999999999E-3</v>
      </c>
      <c r="G5" s="7">
        <v>1820000000</v>
      </c>
      <c r="H5">
        <f>((C5)*(B5)^3/48)</f>
        <v>1.9466782109791666E-7</v>
      </c>
      <c r="I5">
        <f>(((C5)^3)*(B5))/36</f>
        <v>7.1626218839722222E-7</v>
      </c>
      <c r="J5">
        <f>(((C5*B5)/144)*((4*(B5^2)+(3*(C5^2)))))</f>
        <v>7.9675373609513888E-7</v>
      </c>
      <c r="O5" s="7"/>
    </row>
    <row r="6" spans="1:17">
      <c r="A6" s="4" t="s">
        <v>1</v>
      </c>
      <c r="B6">
        <v>3.44E-2</v>
      </c>
      <c r="C6">
        <v>4.3999999999999997E-2</v>
      </c>
      <c r="D6">
        <v>4.4400000000000002E-2</v>
      </c>
      <c r="E6">
        <f>(1.13/2)/100</f>
        <v>5.6499999999999996E-3</v>
      </c>
      <c r="G6" s="7">
        <v>1820000000</v>
      </c>
      <c r="H6">
        <f>((C6)*(B6)^3/48)</f>
        <v>3.7315285333333334E-8</v>
      </c>
      <c r="I6">
        <f>(((C6)^3)*(B6))/36</f>
        <v>8.1398044444444434E-8</v>
      </c>
      <c r="J6">
        <f>(((C6*B6)/144)*((4*(B6^2)+(3*(C6^2)))))</f>
        <v>1.1080224711111109E-7</v>
      </c>
      <c r="O6" s="7"/>
    </row>
    <row r="7" spans="1:17">
      <c r="A7" s="3" t="s">
        <v>0</v>
      </c>
      <c r="B7">
        <v>1.5599999999999999E-2</v>
      </c>
      <c r="C7">
        <v>3.1099999999999999E-2</v>
      </c>
      <c r="D7">
        <v>2.81E-2</v>
      </c>
      <c r="E7">
        <f>(0.96/2)/100</f>
        <v>4.7999999999999996E-3</v>
      </c>
      <c r="F7" t="s">
        <v>44</v>
      </c>
      <c r="G7" s="7">
        <v>1820000000</v>
      </c>
      <c r="H7">
        <f>((C7)*((B7)^3))/3</f>
        <v>3.9356179199999996E-8</v>
      </c>
      <c r="I7">
        <f>((B7)*((C7)^3))/3</f>
        <v>1.5641720119999997E-7</v>
      </c>
      <c r="J7">
        <f>(((B7*C7*((B7^2)+(C7^2)))/12))</f>
        <v>4.8943345099999986E-8</v>
      </c>
      <c r="O7" s="7"/>
    </row>
    <row r="8" spans="1:17" ht="97.5" customHeight="1">
      <c r="A8" s="17" t="s">
        <v>43</v>
      </c>
      <c r="B8" s="16" t="s">
        <v>42</v>
      </c>
      <c r="C8" s="16" t="s">
        <v>41</v>
      </c>
      <c r="D8" s="16" t="s">
        <v>40</v>
      </c>
      <c r="E8" s="16" t="s">
        <v>39</v>
      </c>
      <c r="F8" s="16" t="s">
        <v>38</v>
      </c>
      <c r="G8" s="16" t="s">
        <v>76</v>
      </c>
      <c r="H8" s="16" t="s">
        <v>36</v>
      </c>
      <c r="I8" s="16" t="s">
        <v>35</v>
      </c>
      <c r="J8" s="15" t="s">
        <v>34</v>
      </c>
      <c r="K8" s="14" t="s">
        <v>33</v>
      </c>
      <c r="L8" s="13" t="s">
        <v>32</v>
      </c>
      <c r="M8" s="13" t="s">
        <v>31</v>
      </c>
      <c r="N8" s="13" t="s">
        <v>52</v>
      </c>
      <c r="O8" s="12" t="s">
        <v>54</v>
      </c>
      <c r="P8" s="11" t="s">
        <v>53</v>
      </c>
      <c r="Q8" s="23" t="s">
        <v>67</v>
      </c>
    </row>
    <row r="9" spans="1:17">
      <c r="O9" s="1"/>
    </row>
    <row r="10" spans="1:17" ht="29">
      <c r="A10" s="6" t="s">
        <v>30</v>
      </c>
      <c r="G10" t="s">
        <v>29</v>
      </c>
      <c r="K10" s="9" t="s">
        <v>8</v>
      </c>
      <c r="L10" s="9" t="s">
        <v>7</v>
      </c>
      <c r="M10" s="9" t="s">
        <v>14</v>
      </c>
      <c r="N10" s="9" t="s">
        <v>19</v>
      </c>
      <c r="O10" s="1" t="s">
        <v>28</v>
      </c>
      <c r="P10" t="s">
        <v>27</v>
      </c>
    </row>
    <row r="11" spans="1:17">
      <c r="A11" s="5" t="s">
        <v>5</v>
      </c>
      <c r="G11" s="25">
        <v>3054046201</v>
      </c>
      <c r="K11" s="8">
        <v>5.75</v>
      </c>
      <c r="L11">
        <f t="shared" ref="L11:L16" si="0">(K11*PI())/180</f>
        <v>0.10035643198967394</v>
      </c>
      <c r="M11">
        <f t="shared" ref="M11:M16" si="1">TAN(L11)*D2</f>
        <v>3.7156346212688096E-3</v>
      </c>
      <c r="N11" s="7">
        <f t="shared" ref="N11:N16" si="2">(M11*3*G2*H2)/(D2^3)</f>
        <v>6053.625892588253</v>
      </c>
      <c r="O11" s="1">
        <f t="shared" ref="O11:O16" si="3">(N11/200000)*10000</f>
        <v>302.68129462941266</v>
      </c>
      <c r="P11">
        <f t="shared" ref="P11:P16" si="4">(N11/300000)*10000</f>
        <v>201.78752975294177</v>
      </c>
      <c r="Q11">
        <v>303</v>
      </c>
    </row>
    <row r="12" spans="1:17">
      <c r="A12" s="4" t="s">
        <v>4</v>
      </c>
      <c r="G12" s="25">
        <v>3054046201</v>
      </c>
      <c r="K12" s="8">
        <v>3.5</v>
      </c>
      <c r="L12">
        <f t="shared" si="0"/>
        <v>6.1086523819801536E-2</v>
      </c>
      <c r="M12">
        <f t="shared" si="1"/>
        <v>2.8929919331179077E-3</v>
      </c>
      <c r="N12" s="7">
        <f t="shared" si="2"/>
        <v>2055.6517771565791</v>
      </c>
      <c r="O12" s="10">
        <f t="shared" si="3"/>
        <v>102.78258885782896</v>
      </c>
      <c r="P12">
        <f t="shared" si="4"/>
        <v>68.521725905219299</v>
      </c>
      <c r="Q12">
        <v>106</v>
      </c>
    </row>
    <row r="13" spans="1:17">
      <c r="A13" s="4" t="s">
        <v>3</v>
      </c>
      <c r="G13" s="25">
        <v>3054046201</v>
      </c>
      <c r="K13" s="2">
        <v>1.75</v>
      </c>
      <c r="L13">
        <f t="shared" si="0"/>
        <v>3.0543261909900768E-2</v>
      </c>
      <c r="M13">
        <f t="shared" si="1"/>
        <v>1.0907336497596224E-3</v>
      </c>
      <c r="N13" s="7">
        <f t="shared" si="2"/>
        <v>2058.1168748054388</v>
      </c>
      <c r="O13" s="1">
        <f t="shared" si="3"/>
        <v>102.90584374027193</v>
      </c>
      <c r="P13">
        <f t="shared" si="4"/>
        <v>68.60389582684796</v>
      </c>
      <c r="Q13">
        <v>105</v>
      </c>
    </row>
    <row r="14" spans="1:17">
      <c r="A14" s="4" t="s">
        <v>2</v>
      </c>
      <c r="C14" s="9"/>
      <c r="D14" s="9"/>
      <c r="G14" s="25">
        <v>3054046201</v>
      </c>
      <c r="K14" s="2">
        <v>22.5</v>
      </c>
      <c r="L14">
        <f t="shared" si="0"/>
        <v>0.39269908169872414</v>
      </c>
      <c r="M14">
        <f t="shared" si="1"/>
        <v>8.0937330087702763E-2</v>
      </c>
      <c r="N14" s="7">
        <f t="shared" si="2"/>
        <v>11530.868157065295</v>
      </c>
      <c r="O14" s="1">
        <f t="shared" si="3"/>
        <v>576.54340785326474</v>
      </c>
      <c r="P14">
        <f t="shared" si="4"/>
        <v>384.36227190217653</v>
      </c>
      <c r="Q14">
        <v>580</v>
      </c>
    </row>
    <row r="15" spans="1:17">
      <c r="A15" s="4" t="s">
        <v>1</v>
      </c>
      <c r="D15" s="7"/>
      <c r="G15" s="25">
        <v>3054046201</v>
      </c>
      <c r="K15" s="2">
        <v>1.5</v>
      </c>
      <c r="L15">
        <f t="shared" si="0"/>
        <v>2.6179938779914941E-2</v>
      </c>
      <c r="M15">
        <f t="shared" si="1"/>
        <v>1.1626549176718996E-3</v>
      </c>
      <c r="N15" s="7">
        <f t="shared" si="2"/>
        <v>2706.3336161253751</v>
      </c>
      <c r="O15" s="1">
        <f t="shared" si="3"/>
        <v>135.31668080626875</v>
      </c>
      <c r="P15">
        <f t="shared" si="4"/>
        <v>90.2111205375125</v>
      </c>
      <c r="Q15">
        <v>135</v>
      </c>
    </row>
    <row r="16" spans="1:17">
      <c r="A16" s="3" t="s">
        <v>0</v>
      </c>
      <c r="D16" s="7"/>
      <c r="G16" s="25">
        <v>3054046201</v>
      </c>
      <c r="K16" s="2">
        <v>0.55000000000000004</v>
      </c>
      <c r="L16">
        <f t="shared" si="0"/>
        <v>9.5993108859688137E-3</v>
      </c>
      <c r="M16">
        <f t="shared" si="1"/>
        <v>2.6974892144385063E-4</v>
      </c>
      <c r="N16" s="7">
        <f t="shared" si="2"/>
        <v>2612.440026894486</v>
      </c>
      <c r="O16" s="10">
        <f t="shared" si="3"/>
        <v>130.62200134472428</v>
      </c>
      <c r="P16">
        <f t="shared" si="4"/>
        <v>87.081334229816207</v>
      </c>
      <c r="Q16">
        <v>135</v>
      </c>
    </row>
    <row r="17" spans="1:17">
      <c r="A17" s="4"/>
      <c r="D17" s="7"/>
      <c r="O17" s="1"/>
    </row>
    <row r="18" spans="1:17" ht="29">
      <c r="A18" s="6" t="s">
        <v>26</v>
      </c>
      <c r="D18" s="7"/>
      <c r="G18" t="s">
        <v>25</v>
      </c>
      <c r="K18" s="9" t="s">
        <v>8</v>
      </c>
      <c r="L18" s="9" t="s">
        <v>7</v>
      </c>
      <c r="M18" s="9" t="s">
        <v>14</v>
      </c>
      <c r="N18" s="9" t="s">
        <v>13</v>
      </c>
      <c r="O18" s="1"/>
    </row>
    <row r="19" spans="1:17">
      <c r="A19" s="5" t="s">
        <v>5</v>
      </c>
      <c r="D19" s="7"/>
      <c r="G19" s="25">
        <v>3704023741</v>
      </c>
      <c r="K19" s="8">
        <v>0.73</v>
      </c>
      <c r="L19">
        <f t="shared" ref="L19:L24" si="5">(K19*PI())/180</f>
        <v>1.2740903539558606E-2</v>
      </c>
      <c r="M19">
        <f t="shared" ref="M19:M24" si="6">TAN(L19)*D2</f>
        <v>4.7016478159900781E-4</v>
      </c>
      <c r="N19" s="7">
        <f t="shared" ref="N19:N24" si="7">(M19*3*G19*I2)/(D2^3)</f>
        <v>6021.0589688645487</v>
      </c>
      <c r="O19" s="1">
        <f t="shared" ref="O19:O24" si="8">(N19/200000)*10000</f>
        <v>301.05294844322742</v>
      </c>
      <c r="P19">
        <f t="shared" ref="P19:P24" si="9">(N19/300000)*10000</f>
        <v>200.7019656288183</v>
      </c>
      <c r="Q19">
        <v>303</v>
      </c>
    </row>
    <row r="20" spans="1:17">
      <c r="A20" s="4" t="s">
        <v>4</v>
      </c>
      <c r="G20" s="25">
        <v>3704023741</v>
      </c>
      <c r="K20" s="8">
        <v>0.55000000000000004</v>
      </c>
      <c r="L20">
        <f t="shared" si="5"/>
        <v>9.5993108859688137E-3</v>
      </c>
      <c r="M20">
        <f t="shared" si="6"/>
        <v>4.5406135175423974E-4</v>
      </c>
      <c r="N20" s="7">
        <f t="shared" si="7"/>
        <v>2113.2920266590804</v>
      </c>
      <c r="O20" s="1">
        <f t="shared" si="8"/>
        <v>105.66460133295402</v>
      </c>
      <c r="P20">
        <f t="shared" si="9"/>
        <v>70.443067555302676</v>
      </c>
      <c r="Q20">
        <v>106</v>
      </c>
    </row>
    <row r="21" spans="1:17">
      <c r="A21" s="4" t="s">
        <v>3</v>
      </c>
      <c r="G21" s="25">
        <v>3704023741</v>
      </c>
      <c r="K21" s="2">
        <v>0.14000000000000001</v>
      </c>
      <c r="L21">
        <f t="shared" si="5"/>
        <v>2.4434609527920616E-3</v>
      </c>
      <c r="M21">
        <f t="shared" si="6"/>
        <v>8.7231729620467781E-5</v>
      </c>
      <c r="N21" s="7">
        <f t="shared" si="7"/>
        <v>2092.7909905456654</v>
      </c>
      <c r="O21" s="1">
        <f t="shared" si="8"/>
        <v>104.63954952728328</v>
      </c>
      <c r="P21">
        <f t="shared" si="9"/>
        <v>69.759699684855519</v>
      </c>
      <c r="Q21">
        <v>105</v>
      </c>
    </row>
    <row r="22" spans="1:17">
      <c r="A22" s="4" t="s">
        <v>2</v>
      </c>
      <c r="G22" s="25">
        <v>3704023741</v>
      </c>
      <c r="K22" s="2">
        <v>3.15</v>
      </c>
      <c r="L22">
        <f t="shared" si="5"/>
        <v>5.4977871437821374E-2</v>
      </c>
      <c r="M22">
        <f t="shared" si="6"/>
        <v>1.0753512664592502E-2</v>
      </c>
      <c r="N22" s="7">
        <f t="shared" si="7"/>
        <v>11472.120879122936</v>
      </c>
      <c r="O22" s="1">
        <f t="shared" si="8"/>
        <v>573.60604395614678</v>
      </c>
      <c r="P22">
        <f t="shared" si="9"/>
        <v>382.40402930409789</v>
      </c>
      <c r="Q22">
        <v>580</v>
      </c>
    </row>
    <row r="23" spans="1:17">
      <c r="A23" s="4" t="s">
        <v>1</v>
      </c>
      <c r="G23" s="25">
        <v>3704023741</v>
      </c>
      <c r="K23" s="2">
        <v>0.33</v>
      </c>
      <c r="L23">
        <f t="shared" si="5"/>
        <v>5.7595865315812882E-3</v>
      </c>
      <c r="M23">
        <f t="shared" si="6"/>
        <v>2.5572846975474524E-4</v>
      </c>
      <c r="N23" s="7">
        <f t="shared" si="7"/>
        <v>2642.6470147243713</v>
      </c>
      <c r="O23" s="1">
        <f t="shared" si="8"/>
        <v>132.13235073621857</v>
      </c>
      <c r="P23">
        <f t="shared" si="9"/>
        <v>88.088233824145703</v>
      </c>
      <c r="Q23">
        <v>135</v>
      </c>
    </row>
    <row r="24" spans="1:17">
      <c r="A24" s="3" t="s">
        <v>0</v>
      </c>
      <c r="G24" s="25">
        <v>3704023741</v>
      </c>
      <c r="K24" s="2">
        <v>7.0000000000000007E-2</v>
      </c>
      <c r="L24">
        <f t="shared" si="5"/>
        <v>1.2217304763960308E-3</v>
      </c>
      <c r="M24">
        <f t="shared" si="6"/>
        <v>3.4330643467659816E-5</v>
      </c>
      <c r="N24" s="7">
        <f t="shared" si="7"/>
        <v>2689.3201814411495</v>
      </c>
      <c r="O24" s="10">
        <f t="shared" si="8"/>
        <v>134.46600907205749</v>
      </c>
      <c r="P24" s="7">
        <f t="shared" si="9"/>
        <v>89.644006048038307</v>
      </c>
      <c r="Q24">
        <v>135</v>
      </c>
    </row>
    <row r="25" spans="1:17">
      <c r="O25" s="1"/>
    </row>
    <row r="26" spans="1:17">
      <c r="A26" s="6" t="s">
        <v>24</v>
      </c>
      <c r="G26" t="s">
        <v>23</v>
      </c>
      <c r="K26" t="s">
        <v>8</v>
      </c>
      <c r="L26" t="s">
        <v>7</v>
      </c>
      <c r="N26" t="s">
        <v>6</v>
      </c>
      <c r="O26" s="1"/>
    </row>
    <row r="27" spans="1:17">
      <c r="A27" s="5" t="s">
        <v>5</v>
      </c>
      <c r="G27" s="27">
        <v>6535747000</v>
      </c>
      <c r="K27" s="2">
        <v>5</v>
      </c>
      <c r="L27">
        <f t="shared" ref="L27:L32" si="10">(K27*PI())/180</f>
        <v>8.7266462599716474E-2</v>
      </c>
      <c r="N27">
        <f t="shared" ref="N27:N32" si="11">((G27*J2*L27)/D2)</f>
        <v>980.22558418666233</v>
      </c>
      <c r="O27" s="1"/>
    </row>
    <row r="28" spans="1:17">
      <c r="A28" s="4" t="s">
        <v>4</v>
      </c>
      <c r="G28" s="27">
        <v>6535747000</v>
      </c>
      <c r="K28" s="2">
        <v>5</v>
      </c>
      <c r="L28">
        <f t="shared" si="10"/>
        <v>8.7266462599716474E-2</v>
      </c>
      <c r="N28">
        <f t="shared" si="11"/>
        <v>622.26286092032171</v>
      </c>
      <c r="O28" s="1"/>
    </row>
    <row r="29" spans="1:17">
      <c r="A29" s="4" t="s">
        <v>3</v>
      </c>
      <c r="G29" s="27">
        <v>6535747000</v>
      </c>
      <c r="K29" s="2">
        <v>5</v>
      </c>
      <c r="L29">
        <f t="shared" si="10"/>
        <v>8.7266462599716474E-2</v>
      </c>
      <c r="N29">
        <f t="shared" si="11"/>
        <v>1512.0020071480335</v>
      </c>
      <c r="O29" s="1"/>
    </row>
    <row r="30" spans="1:17">
      <c r="A30" s="4" t="s">
        <v>2</v>
      </c>
      <c r="G30" s="27">
        <v>6535747000</v>
      </c>
      <c r="K30" s="2">
        <v>5</v>
      </c>
      <c r="L30">
        <f t="shared" si="10"/>
        <v>8.7266462599716474E-2</v>
      </c>
      <c r="N30">
        <f t="shared" si="11"/>
        <v>2325.6382054924188</v>
      </c>
      <c r="O30" s="1"/>
    </row>
    <row r="31" spans="1:17">
      <c r="A31" s="4" t="s">
        <v>1</v>
      </c>
      <c r="G31" s="27">
        <v>6535747000</v>
      </c>
      <c r="K31" s="2">
        <v>5</v>
      </c>
      <c r="L31">
        <f t="shared" si="10"/>
        <v>8.7266462599716474E-2</v>
      </c>
      <c r="N31">
        <f t="shared" si="11"/>
        <v>1423.3385176844088</v>
      </c>
      <c r="O31" s="1"/>
    </row>
    <row r="32" spans="1:17">
      <c r="A32" s="3" t="s">
        <v>0</v>
      </c>
      <c r="G32" s="27">
        <v>6535747000</v>
      </c>
      <c r="K32" s="2">
        <v>5</v>
      </c>
      <c r="L32">
        <f t="shared" si="10"/>
        <v>8.7266462599716474E-2</v>
      </c>
      <c r="N32">
        <f t="shared" si="11"/>
        <v>993.4132144948004</v>
      </c>
      <c r="O32" s="1"/>
    </row>
    <row r="33" spans="1:17">
      <c r="O33" s="1"/>
    </row>
    <row r="34" spans="1:17" ht="29">
      <c r="A34" s="6" t="s">
        <v>22</v>
      </c>
      <c r="E34" t="s">
        <v>17</v>
      </c>
      <c r="G34" t="s">
        <v>21</v>
      </c>
      <c r="H34" t="s">
        <v>20</v>
      </c>
      <c r="K34" s="9" t="s">
        <v>8</v>
      </c>
      <c r="L34" s="9" t="s">
        <v>7</v>
      </c>
      <c r="M34" s="9" t="s">
        <v>14</v>
      </c>
      <c r="N34" s="9" t="s">
        <v>19</v>
      </c>
      <c r="O34" s="1"/>
    </row>
    <row r="35" spans="1:17">
      <c r="A35" s="5" t="s">
        <v>5</v>
      </c>
      <c r="E35">
        <f>E2</f>
        <v>7.0000000000000001E-3</v>
      </c>
      <c r="G35" s="25">
        <v>1488517865</v>
      </c>
      <c r="H35">
        <f t="shared" ref="H35:H40" si="12">(PI()*(E35^4))/4</f>
        <v>1.885740990317274E-9</v>
      </c>
      <c r="K35" s="8">
        <v>44.5</v>
      </c>
      <c r="L35">
        <f t="shared" ref="L35:L40" si="13">(K35*PI())/180</f>
        <v>0.77667151713747673</v>
      </c>
      <c r="M35">
        <f t="shared" ref="M35:M40" si="14">TAN(L35)*D2</f>
        <v>3.6261529008968972E-2</v>
      </c>
      <c r="N35" s="7">
        <f t="shared" ref="N35:N40" si="15">(M35*3*G35*H35)/(D2^3)</f>
        <v>6077.4915222052232</v>
      </c>
      <c r="O35" s="1">
        <f t="shared" ref="O35:O40" si="16">(N35/200000)*10000</f>
        <v>303.87457611026116</v>
      </c>
      <c r="P35">
        <f t="shared" ref="P35:P40" si="17">(N35/300000)*10000</f>
        <v>202.58305074017412</v>
      </c>
      <c r="Q35">
        <v>303</v>
      </c>
    </row>
    <row r="36" spans="1:17">
      <c r="A36" s="4" t="s">
        <v>4</v>
      </c>
      <c r="E36">
        <f t="shared" ref="E36:E40" si="18">E3</f>
        <v>8.2649999999999998E-3</v>
      </c>
      <c r="G36" s="25">
        <v>1488517865</v>
      </c>
      <c r="H36">
        <f t="shared" si="12"/>
        <v>3.6648931136687439E-9</v>
      </c>
      <c r="K36" s="8">
        <v>16</v>
      </c>
      <c r="L36">
        <f t="shared" si="13"/>
        <v>0.27925268031909273</v>
      </c>
      <c r="M36">
        <f t="shared" si="14"/>
        <v>1.3563056746391616E-2</v>
      </c>
      <c r="N36" s="7">
        <f t="shared" si="15"/>
        <v>2097.5425313068222</v>
      </c>
      <c r="O36" s="1">
        <f t="shared" si="16"/>
        <v>104.87712656534111</v>
      </c>
      <c r="P36">
        <f t="shared" si="17"/>
        <v>69.918084376894072</v>
      </c>
      <c r="Q36">
        <v>106</v>
      </c>
    </row>
    <row r="37" spans="1:17">
      <c r="A37" s="4" t="s">
        <v>3</v>
      </c>
      <c r="E37">
        <f t="shared" si="18"/>
        <v>7.6500000000000005E-3</v>
      </c>
      <c r="G37" s="25">
        <v>1488517865</v>
      </c>
      <c r="H37">
        <f t="shared" si="12"/>
        <v>2.6898968229598821E-9</v>
      </c>
      <c r="K37" s="2">
        <v>12.5</v>
      </c>
      <c r="L37">
        <f t="shared" si="13"/>
        <v>0.21816615649929119</v>
      </c>
      <c r="M37">
        <f t="shared" si="14"/>
        <v>7.9144994563529539E-3</v>
      </c>
      <c r="N37" s="7">
        <f t="shared" si="15"/>
        <v>2089.439176291572</v>
      </c>
      <c r="O37" s="1">
        <f t="shared" si="16"/>
        <v>104.47195881457861</v>
      </c>
      <c r="P37">
        <f t="shared" si="17"/>
        <v>69.647972543052404</v>
      </c>
      <c r="Q37">
        <v>105</v>
      </c>
    </row>
    <row r="38" spans="1:17">
      <c r="A38" s="4" t="s">
        <v>2</v>
      </c>
      <c r="C38" s="9"/>
      <c r="D38" s="9"/>
      <c r="E38">
        <f t="shared" si="18"/>
        <v>5.8999999999999999E-3</v>
      </c>
      <c r="G38" s="25">
        <v>1488517865</v>
      </c>
      <c r="H38">
        <f t="shared" si="12"/>
        <v>9.5169530746238682E-10</v>
      </c>
      <c r="K38" s="2">
        <v>89</v>
      </c>
      <c r="L38">
        <f t="shared" si="13"/>
        <v>1.5533430342749535</v>
      </c>
      <c r="M38">
        <f t="shared" si="14"/>
        <v>11.194458502650479</v>
      </c>
      <c r="N38" s="7">
        <f t="shared" si="15"/>
        <v>6376.797805077942</v>
      </c>
      <c r="O38" s="10">
        <f t="shared" si="16"/>
        <v>318.83989025389712</v>
      </c>
      <c r="P38" s="7">
        <f t="shared" si="17"/>
        <v>212.55992683593141</v>
      </c>
      <c r="Q38">
        <v>580</v>
      </c>
    </row>
    <row r="39" spans="1:17">
      <c r="A39" s="4" t="s">
        <v>1</v>
      </c>
      <c r="D39" s="7"/>
      <c r="E39">
        <f t="shared" si="18"/>
        <v>5.6499999999999996E-3</v>
      </c>
      <c r="G39" s="25">
        <v>1488517865</v>
      </c>
      <c r="H39">
        <f t="shared" si="12"/>
        <v>8.0035686172625437E-10</v>
      </c>
      <c r="K39" s="2">
        <v>56</v>
      </c>
      <c r="L39">
        <f t="shared" si="13"/>
        <v>0.97738438111682457</v>
      </c>
      <c r="M39">
        <f t="shared" si="14"/>
        <v>6.5825707001965675E-2</v>
      </c>
      <c r="N39" s="7">
        <f t="shared" si="15"/>
        <v>2687.853541394787</v>
      </c>
      <c r="O39" s="1">
        <f t="shared" si="16"/>
        <v>134.39267706973936</v>
      </c>
      <c r="P39">
        <f t="shared" si="17"/>
        <v>89.5951180464929</v>
      </c>
      <c r="Q39">
        <v>135</v>
      </c>
    </row>
    <row r="40" spans="1:17">
      <c r="A40" s="3" t="s">
        <v>0</v>
      </c>
      <c r="D40" s="7"/>
      <c r="E40">
        <f t="shared" si="18"/>
        <v>4.7999999999999996E-3</v>
      </c>
      <c r="G40" s="25">
        <v>1488517865</v>
      </c>
      <c r="H40">
        <f t="shared" si="12"/>
        <v>4.1692201769496273E-10</v>
      </c>
      <c r="K40" s="2">
        <v>48.75</v>
      </c>
      <c r="L40">
        <f t="shared" si="13"/>
        <v>0.85084801034723556</v>
      </c>
      <c r="M40">
        <f t="shared" si="14"/>
        <v>3.2041908974508107E-2</v>
      </c>
      <c r="N40" s="7">
        <f t="shared" si="15"/>
        <v>2688.6208335459255</v>
      </c>
      <c r="O40" s="1">
        <f t="shared" si="16"/>
        <v>134.43104167729629</v>
      </c>
      <c r="P40">
        <f t="shared" si="17"/>
        <v>89.620694451530852</v>
      </c>
      <c r="Q40">
        <v>135</v>
      </c>
    </row>
    <row r="41" spans="1:17">
      <c r="D41" s="7"/>
      <c r="O41" s="1"/>
    </row>
    <row r="42" spans="1:17" ht="29">
      <c r="A42" s="6" t="s">
        <v>18</v>
      </c>
      <c r="D42" s="7"/>
      <c r="E42" t="s">
        <v>17</v>
      </c>
      <c r="G42" t="s">
        <v>16</v>
      </c>
      <c r="H42" t="s">
        <v>15</v>
      </c>
      <c r="K42" s="9" t="s">
        <v>8</v>
      </c>
      <c r="L42" s="9" t="s">
        <v>7</v>
      </c>
      <c r="M42" s="9" t="s">
        <v>14</v>
      </c>
      <c r="N42" s="9" t="s">
        <v>13</v>
      </c>
      <c r="O42" s="1"/>
    </row>
    <row r="43" spans="1:17">
      <c r="A43" s="5" t="s">
        <v>5</v>
      </c>
      <c r="D43" s="7"/>
      <c r="E43">
        <f>E2</f>
        <v>7.0000000000000001E-3</v>
      </c>
      <c r="G43" s="25">
        <v>1832533895</v>
      </c>
      <c r="H43">
        <f t="shared" ref="H43:H48" si="19">(PI()*(E43^4))/4</f>
        <v>1.885740990317274E-9</v>
      </c>
      <c r="K43" s="8">
        <v>38.5</v>
      </c>
      <c r="L43">
        <f t="shared" ref="L43:L48" si="20">(K43*PI())/180</f>
        <v>0.67195176201781692</v>
      </c>
      <c r="M43">
        <f t="shared" ref="M43:M48" si="21">TAN(L43)*D2</f>
        <v>2.9351585325042874E-2</v>
      </c>
      <c r="N43" s="7">
        <f t="shared" ref="N43:N48" si="22">(M43*3*G43*H43)/(D2^3)</f>
        <v>6056.3055379851821</v>
      </c>
      <c r="O43" s="1">
        <f t="shared" ref="O43:O48" si="23">(N43/200000)*10000</f>
        <v>302.81527689925912</v>
      </c>
      <c r="P43">
        <f t="shared" ref="P43:P48" si="24">(N43/300000)*10000</f>
        <v>201.87685126617274</v>
      </c>
      <c r="Q43">
        <v>303</v>
      </c>
    </row>
    <row r="44" spans="1:17">
      <c r="A44" s="4" t="s">
        <v>4</v>
      </c>
      <c r="E44">
        <f t="shared" ref="E44:E48" si="25">E3</f>
        <v>8.2649999999999998E-3</v>
      </c>
      <c r="G44" s="25">
        <v>1832533895</v>
      </c>
      <c r="H44">
        <f t="shared" si="19"/>
        <v>3.6648931136687439E-9</v>
      </c>
      <c r="K44" s="8">
        <v>13.25</v>
      </c>
      <c r="L44">
        <f t="shared" si="20"/>
        <v>0.23125612588924865</v>
      </c>
      <c r="M44">
        <f t="shared" si="21"/>
        <v>1.1137671566761355E-2</v>
      </c>
      <c r="N44" s="7">
        <f t="shared" si="22"/>
        <v>2120.5356042608146</v>
      </c>
      <c r="O44" s="1">
        <f t="shared" si="23"/>
        <v>106.02678021304072</v>
      </c>
      <c r="P44">
        <f t="shared" si="24"/>
        <v>70.684520142027154</v>
      </c>
      <c r="Q44">
        <v>106</v>
      </c>
    </row>
    <row r="45" spans="1:17">
      <c r="A45" s="4" t="s">
        <v>3</v>
      </c>
      <c r="E45">
        <f t="shared" si="25"/>
        <v>7.6500000000000005E-3</v>
      </c>
      <c r="G45" s="25">
        <v>1832533895</v>
      </c>
      <c r="H45">
        <f t="shared" si="19"/>
        <v>2.6898968229598821E-9</v>
      </c>
      <c r="K45" s="2">
        <v>10.25</v>
      </c>
      <c r="L45">
        <f t="shared" si="20"/>
        <v>0.17889624832941875</v>
      </c>
      <c r="M45">
        <f t="shared" si="21"/>
        <v>6.4556116313184836E-3</v>
      </c>
      <c r="N45" s="7">
        <f t="shared" si="22"/>
        <v>2098.1746710919128</v>
      </c>
      <c r="O45" s="1">
        <f t="shared" si="23"/>
        <v>104.90873355459564</v>
      </c>
      <c r="P45">
        <f t="shared" si="24"/>
        <v>69.939155703063761</v>
      </c>
      <c r="Q45">
        <v>105</v>
      </c>
    </row>
    <row r="46" spans="1:17">
      <c r="A46" s="4" t="s">
        <v>2</v>
      </c>
      <c r="E46">
        <f t="shared" si="25"/>
        <v>5.8999999999999999E-3</v>
      </c>
      <c r="G46" s="25">
        <v>1832533895</v>
      </c>
      <c r="H46">
        <f t="shared" si="19"/>
        <v>9.5169530746238682E-10</v>
      </c>
      <c r="K46" s="2">
        <v>89</v>
      </c>
      <c r="L46">
        <f t="shared" si="20"/>
        <v>1.5533430342749535</v>
      </c>
      <c r="M46">
        <f t="shared" si="21"/>
        <v>11.194458502650479</v>
      </c>
      <c r="N46" s="7">
        <f t="shared" si="22"/>
        <v>7850.559535855441</v>
      </c>
      <c r="O46" s="1">
        <f t="shared" si="23"/>
        <v>392.52797679277205</v>
      </c>
      <c r="P46">
        <f t="shared" si="24"/>
        <v>261.68531786184803</v>
      </c>
      <c r="Q46">
        <v>580</v>
      </c>
    </row>
    <row r="47" spans="1:17">
      <c r="A47" s="4" t="s">
        <v>1</v>
      </c>
      <c r="E47">
        <f t="shared" si="25"/>
        <v>5.6499999999999996E-3</v>
      </c>
      <c r="G47" s="25">
        <v>1832533895</v>
      </c>
      <c r="H47">
        <f t="shared" si="19"/>
        <v>8.0035686172625437E-10</v>
      </c>
      <c r="K47" s="2">
        <v>50.25</v>
      </c>
      <c r="L47">
        <f t="shared" si="20"/>
        <v>0.87702794912715065</v>
      </c>
      <c r="M47">
        <f t="shared" si="21"/>
        <v>5.3385197396980319E-2</v>
      </c>
      <c r="N47" s="7">
        <f t="shared" si="22"/>
        <v>2683.66860829608</v>
      </c>
      <c r="O47" s="1">
        <f t="shared" si="23"/>
        <v>134.18343041480401</v>
      </c>
      <c r="P47">
        <f t="shared" si="24"/>
        <v>89.45562027653601</v>
      </c>
      <c r="Q47">
        <v>135</v>
      </c>
    </row>
    <row r="48" spans="1:17">
      <c r="A48" s="3" t="s">
        <v>0</v>
      </c>
      <c r="E48">
        <f t="shared" si="25"/>
        <v>4.7999999999999996E-3</v>
      </c>
      <c r="G48" s="25">
        <v>1832533895</v>
      </c>
      <c r="H48">
        <f t="shared" si="19"/>
        <v>4.1692201769496273E-10</v>
      </c>
      <c r="K48" s="2">
        <v>42.75</v>
      </c>
      <c r="L48">
        <f t="shared" si="20"/>
        <v>0.74612825522757587</v>
      </c>
      <c r="M48">
        <f t="shared" si="21"/>
        <v>2.5975372815595615E-2</v>
      </c>
      <c r="N48" s="7">
        <f t="shared" si="22"/>
        <v>2683.3105095686024</v>
      </c>
      <c r="O48" s="1">
        <f t="shared" si="23"/>
        <v>134.16552547843011</v>
      </c>
      <c r="P48">
        <f t="shared" si="24"/>
        <v>89.443683652286751</v>
      </c>
      <c r="Q48">
        <v>135</v>
      </c>
    </row>
    <row r="49" spans="1:15">
      <c r="O49" s="1"/>
    </row>
    <row r="50" spans="1:15">
      <c r="A50" s="6" t="s">
        <v>12</v>
      </c>
      <c r="E50" t="s">
        <v>11</v>
      </c>
      <c r="G50" t="s">
        <v>10</v>
      </c>
      <c r="J50" t="s">
        <v>9</v>
      </c>
      <c r="K50" t="s">
        <v>8</v>
      </c>
      <c r="L50" t="s">
        <v>7</v>
      </c>
      <c r="N50" t="s">
        <v>6</v>
      </c>
      <c r="O50" s="1"/>
    </row>
    <row r="51" spans="1:15">
      <c r="A51" s="5" t="s">
        <v>5</v>
      </c>
      <c r="E51">
        <f>(E2*2)</f>
        <v>1.4E-2</v>
      </c>
      <c r="G51" s="27">
        <v>488056.5</v>
      </c>
      <c r="J51">
        <f t="shared" ref="J51:J56" si="26">(PI()*(E51^4))/32</f>
        <v>3.7714819806345481E-9</v>
      </c>
      <c r="K51" s="2">
        <v>5</v>
      </c>
      <c r="L51">
        <f t="shared" ref="L51:L56" si="27">(K51*PI())/180</f>
        <v>8.7266462599716474E-2</v>
      </c>
      <c r="N51">
        <f t="shared" ref="N51:N56" si="28">((G51*J51*L51)/D2)</f>
        <v>4.3531451059519071E-3</v>
      </c>
      <c r="O51" s="1"/>
    </row>
    <row r="52" spans="1:15">
      <c r="A52" s="4" t="s">
        <v>4</v>
      </c>
      <c r="E52">
        <f t="shared" ref="E52:E56" si="29">(E3*2)</f>
        <v>1.653E-2</v>
      </c>
      <c r="G52" s="27">
        <v>488056.5</v>
      </c>
      <c r="J52">
        <f t="shared" si="26"/>
        <v>7.3297862273374877E-9</v>
      </c>
      <c r="K52" s="2">
        <v>5</v>
      </c>
      <c r="L52">
        <f t="shared" si="27"/>
        <v>8.7266462599716474E-2</v>
      </c>
      <c r="N52">
        <f t="shared" si="28"/>
        <v>6.6000563121142702E-3</v>
      </c>
      <c r="O52" s="1"/>
    </row>
    <row r="53" spans="1:15">
      <c r="A53" s="4" t="s">
        <v>3</v>
      </c>
      <c r="E53">
        <f t="shared" si="29"/>
        <v>1.5300000000000001E-2</v>
      </c>
      <c r="G53" s="27">
        <v>488056.5</v>
      </c>
      <c r="J53">
        <f t="shared" si="26"/>
        <v>5.3797936459197641E-9</v>
      </c>
      <c r="K53" s="2">
        <v>5</v>
      </c>
      <c r="L53">
        <f t="shared" si="27"/>
        <v>8.7266462599716474E-2</v>
      </c>
      <c r="N53">
        <f t="shared" si="28"/>
        <v>6.4182240654109468E-3</v>
      </c>
      <c r="O53" s="1"/>
    </row>
    <row r="54" spans="1:15">
      <c r="A54" s="4" t="s">
        <v>2</v>
      </c>
      <c r="E54">
        <f t="shared" si="29"/>
        <v>1.18E-2</v>
      </c>
      <c r="G54" s="27">
        <v>488056.5</v>
      </c>
      <c r="J54">
        <f t="shared" si="26"/>
        <v>1.9033906149247736E-9</v>
      </c>
      <c r="K54" s="2">
        <v>5</v>
      </c>
      <c r="L54">
        <f t="shared" si="27"/>
        <v>8.7266462599716474E-2</v>
      </c>
      <c r="N54">
        <f t="shared" si="28"/>
        <v>4.148784121619558E-4</v>
      </c>
      <c r="O54" s="1"/>
    </row>
    <row r="55" spans="1:15">
      <c r="A55" s="4" t="s">
        <v>1</v>
      </c>
      <c r="E55">
        <f t="shared" si="29"/>
        <v>1.1299999999999999E-2</v>
      </c>
      <c r="G55" s="27">
        <v>488056.5</v>
      </c>
      <c r="J55">
        <f t="shared" si="26"/>
        <v>1.6007137234525087E-9</v>
      </c>
      <c r="K55" s="2">
        <v>5</v>
      </c>
      <c r="L55">
        <f t="shared" si="27"/>
        <v>8.7266462599716474E-2</v>
      </c>
      <c r="N55">
        <f t="shared" si="28"/>
        <v>1.5354941679316717E-3</v>
      </c>
      <c r="O55" s="1"/>
    </row>
    <row r="56" spans="1:15">
      <c r="A56" s="3" t="s">
        <v>0</v>
      </c>
      <c r="E56">
        <f t="shared" si="29"/>
        <v>9.5999999999999992E-3</v>
      </c>
      <c r="G56" s="27">
        <v>488056.5</v>
      </c>
      <c r="J56">
        <f t="shared" si="26"/>
        <v>8.3384403538992547E-10</v>
      </c>
      <c r="K56" s="2">
        <v>5</v>
      </c>
      <c r="L56">
        <f t="shared" si="27"/>
        <v>8.7266462599716474E-2</v>
      </c>
      <c r="N56">
        <f t="shared" si="28"/>
        <v>1.2638513005774955E-3</v>
      </c>
      <c r="O56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DIYBendingCalculations</vt:lpstr>
      <vt:lpstr>BendPer10cm_standardB&amp;F</vt:lpstr>
      <vt:lpstr>LungfishValidation</vt:lpstr>
      <vt:lpstr>MinimumEandG</vt:lpstr>
      <vt:lpstr>MaximumEandG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Korneisel</dc:creator>
  <cp:lastModifiedBy>Dana Korneisel</cp:lastModifiedBy>
  <dcterms:created xsi:type="dcterms:W3CDTF">2026-03-23T08:13:01Z</dcterms:created>
  <dcterms:modified xsi:type="dcterms:W3CDTF">2026-08-29T06:25:19Z</dcterms:modified>
</cp:coreProperties>
</file>