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levin\Documents\sc_compare\ms\tables\final_versions\"/>
    </mc:Choice>
  </mc:AlternateContent>
  <bookViews>
    <workbookView xWindow="0" yWindow="0" windowWidth="19200" windowHeight="11460" activeTab="2"/>
  </bookViews>
  <sheets>
    <sheet name="Table s1" sheetId="4" r:id="rId1"/>
    <sheet name="Table s2" sheetId="5" r:id="rId2"/>
    <sheet name="Table s3" sheetId="1" r:id="rId3"/>
    <sheet name="Table s4" sheetId="2" r:id="rId4"/>
    <sheet name="Table s5" sheetId="3" r:id="rId5"/>
    <sheet name="Table s6" sheetId="7" r:id="rId6"/>
    <sheet name="Table s7" sheetId="8" r:id="rId7"/>
    <sheet name="Table s8" sheetId="9" r:id="rId8"/>
    <sheet name="Table s9" sheetId="13" r:id="rId9"/>
    <sheet name="Table s10" sheetId="15" r:id="rId10"/>
    <sheet name="Table s11" sheetId="16" r:id="rId11"/>
    <sheet name="Table s12" sheetId="6" r:id="rId12"/>
    <sheet name="Table s15" sheetId="10" r:id="rId13"/>
    <sheet name="Table s16" sheetId="11" r:id="rId14"/>
    <sheet name="Table s17" sheetId="12" r:id="rId15"/>
    <sheet name="Table s18" sheetId="14" r:id="rId16"/>
    <sheet name="Table s19" sheetId="17" r:id="rId17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7" i="13" l="1"/>
  <c r="E13" i="13"/>
  <c r="E11" i="13"/>
  <c r="E9" i="13"/>
  <c r="E5" i="13"/>
  <c r="E3" i="13"/>
  <c r="E2" i="13"/>
  <c r="D28" i="10"/>
  <c r="D26" i="10"/>
  <c r="J12" i="6"/>
  <c r="L12" i="6"/>
  <c r="K12" i="6"/>
  <c r="F12" i="6"/>
  <c r="G12" i="6"/>
  <c r="L11" i="6"/>
  <c r="K11" i="6"/>
  <c r="F11" i="6"/>
  <c r="G11" i="6"/>
  <c r="J9" i="6"/>
  <c r="L9" i="6"/>
  <c r="K9" i="6"/>
  <c r="F9" i="6"/>
  <c r="G9" i="6"/>
  <c r="L8" i="6"/>
  <c r="K8" i="6"/>
  <c r="F8" i="6"/>
  <c r="G8" i="6"/>
  <c r="J6" i="6"/>
  <c r="L6" i="6"/>
  <c r="K6" i="6"/>
  <c r="F6" i="6"/>
  <c r="G6" i="6"/>
  <c r="J5" i="6"/>
  <c r="L5" i="6"/>
  <c r="K5" i="6"/>
  <c r="F5" i="6"/>
  <c r="G5" i="6"/>
  <c r="F3" i="6"/>
  <c r="G3" i="6"/>
  <c r="F2" i="6"/>
  <c r="G2" i="6"/>
  <c r="F42" i="5"/>
  <c r="E42" i="5"/>
  <c r="G41" i="5"/>
  <c r="F41" i="5"/>
  <c r="E41" i="5"/>
  <c r="G40" i="5"/>
  <c r="F40" i="5"/>
  <c r="E40" i="5"/>
  <c r="F39" i="5"/>
  <c r="E39" i="5"/>
  <c r="G37" i="5"/>
  <c r="F37" i="5"/>
  <c r="E37" i="5"/>
  <c r="F36" i="5"/>
  <c r="E36" i="5"/>
  <c r="G35" i="5"/>
  <c r="F35" i="5"/>
  <c r="E35" i="5"/>
  <c r="F34" i="5"/>
  <c r="E34" i="5"/>
  <c r="E32" i="5"/>
  <c r="G32" i="5"/>
  <c r="F32" i="5"/>
  <c r="E30" i="5"/>
  <c r="G30" i="5"/>
  <c r="F30" i="5"/>
  <c r="F29" i="5"/>
  <c r="F28" i="5"/>
  <c r="F27" i="5"/>
  <c r="F25" i="5"/>
  <c r="F23" i="5"/>
  <c r="E23" i="5"/>
  <c r="F20" i="5"/>
  <c r="E20" i="5"/>
  <c r="E19" i="5"/>
  <c r="G19" i="5"/>
  <c r="F19" i="5"/>
  <c r="F18" i="5"/>
  <c r="E15" i="4"/>
  <c r="G15" i="4"/>
  <c r="E14" i="4"/>
  <c r="G14" i="4"/>
  <c r="G13" i="4"/>
  <c r="C12" i="4"/>
  <c r="E12" i="4"/>
  <c r="G12" i="4"/>
  <c r="E11" i="4"/>
  <c r="G11" i="4"/>
  <c r="E10" i="4"/>
  <c r="G10" i="4"/>
  <c r="E9" i="4"/>
  <c r="G9" i="4"/>
  <c r="E8" i="4"/>
  <c r="G8" i="4"/>
  <c r="E7" i="4"/>
  <c r="G7" i="4"/>
  <c r="E6" i="4"/>
  <c r="G6" i="4"/>
  <c r="E5" i="4"/>
  <c r="G5" i="4"/>
  <c r="E4" i="4"/>
  <c r="G4" i="4"/>
  <c r="E3" i="4"/>
  <c r="G3" i="4"/>
  <c r="E2" i="4"/>
  <c r="G2" i="4"/>
  <c r="G10" i="3"/>
  <c r="E10" i="3"/>
  <c r="G9" i="3"/>
  <c r="E9" i="3"/>
  <c r="G8" i="3"/>
  <c r="E8" i="3"/>
  <c r="G7" i="3"/>
  <c r="G5" i="3"/>
  <c r="E5" i="3"/>
  <c r="G4" i="3"/>
  <c r="E4" i="3"/>
  <c r="G3" i="3"/>
  <c r="E3" i="3"/>
  <c r="G2" i="3"/>
  <c r="G16" i="2"/>
  <c r="E16" i="2"/>
  <c r="G15" i="2"/>
  <c r="E15" i="2"/>
  <c r="G14" i="2"/>
  <c r="E14" i="2"/>
  <c r="G13" i="2"/>
  <c r="E13" i="2"/>
  <c r="G12" i="2"/>
  <c r="E12" i="2"/>
  <c r="G11" i="2"/>
  <c r="G9" i="2"/>
  <c r="E9" i="2"/>
  <c r="G8" i="2"/>
  <c r="G7" i="2"/>
  <c r="E7" i="2"/>
  <c r="G6" i="2"/>
  <c r="E6" i="2"/>
  <c r="G5" i="2"/>
  <c r="E5" i="2"/>
  <c r="G4" i="2"/>
  <c r="E4" i="2"/>
  <c r="G3" i="2"/>
  <c r="E3" i="2"/>
  <c r="G2" i="2"/>
  <c r="E3" i="1"/>
  <c r="G3" i="1"/>
  <c r="K3" i="1"/>
  <c r="E4" i="1"/>
  <c r="G4" i="1"/>
  <c r="K4" i="1"/>
  <c r="E5" i="1"/>
  <c r="G5" i="1"/>
  <c r="K5" i="1"/>
  <c r="E6" i="1"/>
  <c r="G6" i="1"/>
  <c r="K6" i="1"/>
  <c r="G7" i="1"/>
  <c r="K7" i="1"/>
  <c r="E8" i="1"/>
  <c r="G8" i="1"/>
  <c r="K8" i="1"/>
  <c r="G10" i="1"/>
  <c r="K10" i="1"/>
  <c r="E11" i="1"/>
  <c r="G11" i="1"/>
  <c r="K11" i="1"/>
  <c r="E12" i="1"/>
  <c r="G12" i="1"/>
  <c r="K12" i="1"/>
  <c r="E13" i="1"/>
  <c r="G13" i="1"/>
  <c r="K13" i="1"/>
  <c r="E14" i="1"/>
  <c r="G14" i="1"/>
  <c r="K14" i="1"/>
  <c r="G15" i="1"/>
  <c r="K15" i="1"/>
  <c r="E16" i="1"/>
  <c r="G16" i="1"/>
  <c r="K16" i="1"/>
  <c r="G2" i="1"/>
  <c r="K2" i="1"/>
</calcChain>
</file>

<file path=xl/sharedStrings.xml><?xml version="1.0" encoding="utf-8"?>
<sst xmlns="http://schemas.openxmlformats.org/spreadsheetml/2006/main" count="1694" uniqueCount="537">
  <si>
    <t>Total # reads</t>
  </si>
  <si>
    <t># cells</t>
  </si>
  <si>
    <t># human cells</t>
  </si>
  <si>
    <t># mouse cells</t>
  </si>
  <si>
    <t>Median # human genes</t>
  </si>
  <si>
    <t>Median # human UMIs</t>
  </si>
  <si>
    <t>Median # mouse genes</t>
  </si>
  <si>
    <t>Median # mouse UMIs</t>
  </si>
  <si>
    <t>Smart-seq2</t>
  </si>
  <si>
    <t>NA</t>
  </si>
  <si>
    <t>CEL-Seq2</t>
  </si>
  <si>
    <t>Drop-seq</t>
  </si>
  <si>
    <t>inDrops</t>
  </si>
  <si>
    <t>sci-RNA-seq</t>
  </si>
  <si>
    <t>Mixture 2</t>
  </si>
  <si>
    <t>Mixture 1</t>
  </si>
  <si>
    <t>Method</t>
  </si>
  <si>
    <t>Replicate</t>
  </si>
  <si>
    <t>Total # reads / cell</t>
  </si>
  <si>
    <t>human / mouse cell ratio</t>
  </si>
  <si>
    <t>% reads without poly (T)</t>
  </si>
  <si>
    <t># reads with poly (T)</t>
  </si>
  <si>
    <t>38.1%*</t>
  </si>
  <si>
    <t>12.1%*</t>
  </si>
  <si>
    <t>Multiplet ratio</t>
  </si>
  <si>
    <t>All results with scumi computational pipeline.</t>
  </si>
  <si>
    <t>*For inDrops, 230,135,105 &amp; 126,031,619 reads matched the known sample barcodes in Mixture1 &amp; 2, respectively. Only these reads were used to calculate  % reads without poly (T).</t>
  </si>
  <si>
    <t>Seq-Well</t>
  </si>
  <si>
    <t>10x Chromium (v2)</t>
  </si>
  <si>
    <t>Total # reads/cell</t>
  </si>
  <si>
    <t>Median # UMIs</t>
  </si>
  <si>
    <t>Median # genes</t>
  </si>
  <si>
    <t># cells*</t>
  </si>
  <si>
    <t>Median # UMIs*</t>
  </si>
  <si>
    <t>Median # genes*</t>
  </si>
  <si>
    <t>Threshold (genes/cell)*</t>
  </si>
  <si>
    <t>PBMC 1</t>
  </si>
  <si>
    <t>10x Chromium (v2) A</t>
  </si>
  <si>
    <t>none</t>
  </si>
  <si>
    <t>10x Chromium (v2) B</t>
  </si>
  <si>
    <t>10x Chromium (v3)</t>
  </si>
  <si>
    <t>PMBC 2</t>
  </si>
  <si>
    <t>All results are from scumi computational pipeline, except those with an * are from standard, method-specific pipelines.</t>
  </si>
  <si>
    <t>For standard pipelines, only cells above the threshold were included.</t>
  </si>
  <si>
    <t>NA = Not applicable</t>
  </si>
  <si>
    <t>Cortex 1</t>
  </si>
  <si>
    <t>DroNc-seq</t>
  </si>
  <si>
    <t>Cortex 2</t>
  </si>
  <si>
    <t>Experiment</t>
  </si>
  <si>
    <t>Additional reads</t>
  </si>
  <si>
    <t>Number Cells</t>
  </si>
  <si>
    <t>Additional reads per cell</t>
  </si>
  <si>
    <t>Average reads per cell</t>
  </si>
  <si>
    <t>Increase in  reads per cell</t>
  </si>
  <si>
    <t>PBMC1</t>
  </si>
  <si>
    <t>PBMC2</t>
  </si>
  <si>
    <t>10X Chromium (v2) A</t>
  </si>
  <si>
    <t>10X Chromium (v2) B</t>
  </si>
  <si>
    <t>10X Chromium (v3)</t>
  </si>
  <si>
    <t>10X Chromium (v2)</t>
  </si>
  <si>
    <t># Cells 
(after sampling)</t>
  </si>
  <si>
    <t># Cells 
(before sampling)</t>
  </si>
  <si>
    <t>Average reads per cell (Using # cells after sampling)</t>
  </si>
  <si>
    <t>Average reads per cell (Using # cells before sampling)</t>
  </si>
  <si>
    <t>Total Reads (after sampling)</t>
  </si>
  <si>
    <t>Notes (read sampling)</t>
  </si>
  <si>
    <t># cells (after sampling cells)</t>
  </si>
  <si>
    <t>Mixture1</t>
  </si>
  <si>
    <t>Sampled other to this one</t>
  </si>
  <si>
    <t>10X Chromium</t>
  </si>
  <si>
    <t>Sampled others to this one</t>
  </si>
  <si>
    <t>Mixture2</t>
  </si>
  <si>
    <t>Used all reads</t>
  </si>
  <si>
    <t>Cortex1</t>
  </si>
  <si>
    <t>Cortex2</t>
  </si>
  <si>
    <t>NA: not applicable</t>
  </si>
  <si>
    <t>Organism</t>
  </si>
  <si>
    <t>Tissue</t>
  </si>
  <si>
    <t>SRA #</t>
  </si>
  <si>
    <t># Cells</t>
  </si>
  <si>
    <t>Reads/cell</t>
  </si>
  <si>
    <t>Low quality cell filtering approach</t>
  </si>
  <si>
    <t># Sampled Cells</t>
  </si>
  <si>
    <t># Sampled reads</t>
  </si>
  <si>
    <t># Sampled reads/ sampled cell</t>
  </si>
  <si>
    <t># Sampled reads/ original cell</t>
  </si>
  <si>
    <t>human</t>
  </si>
  <si>
    <t>Pancreas</t>
  </si>
  <si>
    <t>E-MTAB-5061*</t>
  </si>
  <si>
    <t>Mixture (take.log=F)</t>
  </si>
  <si>
    <t>SRR4003800, SRR4003801, SRR4003802, SRR4003799</t>
  </si>
  <si>
    <t>Mixture</t>
  </si>
  <si>
    <t>E-MTAB-5061**</t>
  </si>
  <si>
    <t>SRR4003815, SRR4003816, SRR4003817, SRR4003818</t>
  </si>
  <si>
    <t>Villi</t>
  </si>
  <si>
    <t>SRR7895961</t>
  </si>
  <si>
    <t>PBMC</t>
  </si>
  <si>
    <t>SRR7895962</t>
  </si>
  <si>
    <t>Decidua</t>
  </si>
  <si>
    <t>SRR7895956</t>
  </si>
  <si>
    <t>SRR7895954</t>
  </si>
  <si>
    <t>*Downloaded from ArrayExpress (not SRA), used cells from individual HP1507101 (383 cells before filtering)</t>
  </si>
  <si>
    <t>**Downloaded from ArrayExpress (not SRA), used cells from individual HP1506401 (383 cells before filtering)</t>
  </si>
  <si>
    <t>Expt.</t>
  </si>
  <si>
    <t xml:space="preserve">Method </t>
  </si>
  <si>
    <t>Cell Type (Harmony)</t>
  </si>
  <si>
    <t>Cell Type (Cells separated by method)</t>
  </si>
  <si>
    <t># cells in cluster</t>
  </si>
  <si>
    <t>% cells in cluster for this expt.</t>
  </si>
  <si>
    <t>Plasmacytoid dendritic cell</t>
  </si>
  <si>
    <t>B cell</t>
  </si>
  <si>
    <r>
      <t>CD4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T cell</t>
    </r>
  </si>
  <si>
    <t>Throughput</t>
  </si>
  <si>
    <t>Method Type</t>
  </si>
  <si>
    <t>Sensitivity</t>
  </si>
  <si>
    <t xml:space="preserve">Cell Type ID </t>
  </si>
  <si>
    <t>Advantages</t>
  </si>
  <si>
    <t>Disadvantages</t>
  </si>
  <si>
    <t>Low</t>
  </si>
  <si>
    <t>Plate-based</t>
  </si>
  <si>
    <t>+++++</t>
  </si>
  <si>
    <t>+</t>
  </si>
  <si>
    <t>Coverage of entire transcript</t>
  </si>
  <si>
    <t>No UMIs; Higher cost per cell</t>
  </si>
  <si>
    <t>Contaminating reads from other cells</t>
  </si>
  <si>
    <t>High</t>
  </si>
  <si>
    <t>Bead-based</t>
  </si>
  <si>
    <t>++++</t>
  </si>
  <si>
    <t>Easy to use</t>
  </si>
  <si>
    <t>+++</t>
  </si>
  <si>
    <t>High fraction of antisense reads in nuclei</t>
  </si>
  <si>
    <t>++</t>
  </si>
  <si>
    <t>Lower cost</t>
  </si>
  <si>
    <t>Lower cost; Portable</t>
  </si>
  <si>
    <t>Combinatorial</t>
  </si>
  <si>
    <t>n/a</t>
  </si>
  <si>
    <t>Scales to very high # of cells</t>
  </si>
  <si>
    <t>Did not work with PBMCs</t>
  </si>
  <si>
    <t>Sensitivity: Based on Mixture &amp; PBMC experiments (Fig.s 2b, 3b)</t>
  </si>
  <si>
    <t>Cell Type ID: Based on PBMC experiments (Fig. 5c), noting that fewer cells were profiled for low-throughput methods &amp; PBMC2 Seq-Well</t>
  </si>
  <si>
    <t>Refer to figures for actual comparisons as this summary is an interpretation of those data</t>
  </si>
  <si>
    <t>Cost/cell</t>
  </si>
  <si>
    <t>Time (hours)</t>
  </si>
  <si>
    <t>Drop-Seq/DroNc-Seq</t>
  </si>
  <si>
    <t>Time is for entire process</t>
  </si>
  <si>
    <t>FACS costs not included for plate-based methods or for nuclei</t>
  </si>
  <si>
    <t>RNA-Seq Method</t>
  </si>
  <si>
    <t>Concentration (cells/ml)</t>
  </si>
  <si>
    <t xml:space="preserve">Total Number of Cells </t>
  </si>
  <si>
    <t>Resuspension Buffer</t>
  </si>
  <si>
    <t>NIH3T3:HEK293 Mixed at 1:1 Ratio?</t>
  </si>
  <si>
    <t>Mixture1 &amp; Mixture2 for sorting</t>
  </si>
  <si>
    <t xml:space="preserve">1X PBS </t>
  </si>
  <si>
    <t>Yes</t>
  </si>
  <si>
    <t xml:space="preserve">CEL-Seq2 </t>
  </si>
  <si>
    <t>Mixture1 &amp; Mixture2</t>
  </si>
  <si>
    <t>1X PBS + 0.04% BSA</t>
  </si>
  <si>
    <t>Drop-Seq</t>
  </si>
  <si>
    <t>1X PBS + 0.01% BSA</t>
  </si>
  <si>
    <t>RPMI + 10% FBS</t>
  </si>
  <si>
    <t>1X PBS + 15% OptiPrep</t>
  </si>
  <si>
    <t>1X PBS</t>
  </si>
  <si>
    <t>TruSeq (bulk)</t>
  </si>
  <si>
    <t>DNA/RNA Shield</t>
  </si>
  <si>
    <t>No, each separate</t>
  </si>
  <si>
    <t xml:space="preserve">Smart-seq2 </t>
  </si>
  <si>
    <t>PBMC1 for sorting</t>
  </si>
  <si>
    <t xml:space="preserve">RPMI (without phenol) + 2% human serum </t>
  </si>
  <si>
    <t>PBMC2 for sorting</t>
  </si>
  <si>
    <t>PBMC1 (A) &amp; PBMC2</t>
  </si>
  <si>
    <t>PBMC1 &amp; PBMC2</t>
  </si>
  <si>
    <t>10x Chromium (v2) and (v3)</t>
  </si>
  <si>
    <t>PBMC1 (B)</t>
  </si>
  <si>
    <t>Cortex1 for sorting</t>
  </si>
  <si>
    <t>1X PBS + 1% BSA</t>
  </si>
  <si>
    <t>Cortex2 for sorting</t>
  </si>
  <si>
    <t>DroNc-Seq</t>
  </si>
  <si>
    <t>NA: Not applicable</t>
  </si>
  <si>
    <t>We list the number of cells actually used, although in many cases, we may not have needed all of the cells to complete the experiment.</t>
  </si>
  <si>
    <t>Experiment #</t>
  </si>
  <si>
    <t>Cell Source</t>
  </si>
  <si>
    <t>Date Thawed</t>
  </si>
  <si>
    <t>RNA-Seq Date</t>
  </si>
  <si>
    <t>Time in Culture from Thaw -&gt; RNA-Seq</t>
  </si>
  <si>
    <t>Total time in culture</t>
  </si>
  <si>
    <t>Passage Number</t>
  </si>
  <si>
    <t>fresh frozen NIH3T3 &amp; HEK293 ATCC vials</t>
  </si>
  <si>
    <t>18 days</t>
  </si>
  <si>
    <t>Both P4 (thawed fresh ATCC cells - considered as P0)</t>
  </si>
  <si>
    <t>2x NIH3T3 &amp; HEK293 vials (2.5e6 cells, both P3) frozen on 6/17/17 (after 9 days in culture)</t>
  </si>
  <si>
    <t>13 days</t>
  </si>
  <si>
    <t>22 days</t>
  </si>
  <si>
    <t>NIH3T3: P7; HEK293: P6</t>
  </si>
  <si>
    <t>Sequencing Platform</t>
  </si>
  <si>
    <t>Flow Cell</t>
  </si>
  <si>
    <t>Sample</t>
  </si>
  <si>
    <t>Library Types</t>
  </si>
  <si>
    <t>Number of lanes</t>
  </si>
  <si>
    <t>Read 1 (bases)</t>
  </si>
  <si>
    <t>Read 2 (bases)</t>
  </si>
  <si>
    <t>Index 1 (bases)</t>
  </si>
  <si>
    <t>Index 2 (bases)</t>
  </si>
  <si>
    <t>Custom Sequencing Primer</t>
  </si>
  <si>
    <t>PhiX added</t>
  </si>
  <si>
    <t>HiSeq2500 high capacity</t>
  </si>
  <si>
    <t>CAPTEANXX</t>
  </si>
  <si>
    <t>Smart-seq2, CEL-Seq2, 10x (v2), Drop-Seq, Seq-Well, sci-RNA-Seq</t>
  </si>
  <si>
    <t>for Read 1</t>
  </si>
  <si>
    <t>CBU1CANXX</t>
  </si>
  <si>
    <t>HiSeq2500 rapid run</t>
  </si>
  <si>
    <t>HYK72BCXY</t>
  </si>
  <si>
    <t>H5VV5BCX2</t>
  </si>
  <si>
    <t>Mixed2</t>
  </si>
  <si>
    <t>CC7W2ANXX</t>
  </si>
  <si>
    <t>Smart-seq2, CEL-Seq2, 10x (v2), Drop-Seq, sci-RNA-Seq</t>
  </si>
  <si>
    <t>CC86JANXX</t>
  </si>
  <si>
    <t>CCJ15ANXX</t>
  </si>
  <si>
    <t>Smart-seq2, 10x (v2), sci-RNA-Seq</t>
  </si>
  <si>
    <t>CCKVLANXX</t>
  </si>
  <si>
    <t>Smart-seq2, 10x (v2), DroNc-Seq, sci-RNA-Seq</t>
  </si>
  <si>
    <t>HJTJGBCX2</t>
  </si>
  <si>
    <t>Mixture1, Mixture2, PBMC1, PBMC2</t>
  </si>
  <si>
    <t>HKGWKBCX2</t>
  </si>
  <si>
    <t>HKGWFBCX2</t>
  </si>
  <si>
    <t>PBMC1, PBMC2</t>
  </si>
  <si>
    <t>HKH3FBCX2</t>
  </si>
  <si>
    <t>CCLBDANXX</t>
  </si>
  <si>
    <t>PBMC1, Cortex1</t>
  </si>
  <si>
    <t>Drop-Seq (P1), Seq-Well (P1), DroNc-Seq (C1)</t>
  </si>
  <si>
    <t>PBMC1, PBMC2, Cortex2</t>
  </si>
  <si>
    <t>10x (v2) (P1), Drop-Seq (P1&amp;P2), CEL-Seq2 (P2), DroNc-Seq (C2)</t>
  </si>
  <si>
    <t>CD370ANXX</t>
  </si>
  <si>
    <t>10x (v2), 10x (v3)</t>
  </si>
  <si>
    <t>Other libraries not included in this study were also sequenced in some lanes.</t>
  </si>
  <si>
    <t>Flow Cell(s)</t>
  </si>
  <si>
    <t>Read 1 length</t>
  </si>
  <si>
    <t>Read 2 length</t>
  </si>
  <si>
    <t>Index 1 length</t>
  </si>
  <si>
    <t>Index 2 length</t>
  </si>
  <si>
    <t>Read 1 trimmed</t>
  </si>
  <si>
    <t>Read 2 trimmed</t>
  </si>
  <si>
    <t>Index 1 trimmed</t>
  </si>
  <si>
    <t>Index 2 trimmed</t>
  </si>
  <si>
    <t>In-line index position</t>
  </si>
  <si>
    <t>UMI position</t>
  </si>
  <si>
    <t>PolyT start position</t>
  </si>
  <si>
    <t>Cell barcodes</t>
  </si>
  <si>
    <t>CAPTEANXX, CBU1CANXX, CC7W2ANXX, CC86JANXX, CCKVLANXX, CCJ15ANXX</t>
  </si>
  <si>
    <t>Mixture1, Mixture2, PBMC1, PBMC2, Cortex1, Cortex2</t>
  </si>
  <si>
    <t>index 1, index 2</t>
  </si>
  <si>
    <t>CAPTEANXX, CBU1CANXX, CC7W2ANXX, CC86JANXX</t>
  </si>
  <si>
    <t>Read 1, #7-12</t>
  </si>
  <si>
    <t>Read 1, #1-6</t>
  </si>
  <si>
    <t>Read 1, #13</t>
  </si>
  <si>
    <t>In-line</t>
  </si>
  <si>
    <t>Read 1, #1-16</t>
  </si>
  <si>
    <t>Read 1, #17-26</t>
  </si>
  <si>
    <t>Read 1, #27</t>
  </si>
  <si>
    <t>Read 1, #17-28</t>
  </si>
  <si>
    <t>Read 1, #29</t>
  </si>
  <si>
    <t>Read 1, #1-12</t>
  </si>
  <si>
    <t>Read 1, #13-20</t>
  </si>
  <si>
    <t>Read 1, #21</t>
  </si>
  <si>
    <t>Cortex1, Cortex2</t>
  </si>
  <si>
    <t>CAPTEANXX, CBU1CANXX</t>
  </si>
  <si>
    <t>Mixture1, Mixture2</t>
  </si>
  <si>
    <t>Not sequenced</t>
  </si>
  <si>
    <t>CAPTEANXX, CC86JANXX</t>
  </si>
  <si>
    <t>Mixture1, PBMC2</t>
  </si>
  <si>
    <t>Read 2, #1-8</t>
  </si>
  <si>
    <t>Read 2, #9-14</t>
  </si>
  <si>
    <t>Read 2, #15</t>
  </si>
  <si>
    <t>In-line, index 1, index 2</t>
  </si>
  <si>
    <t>HYK72BCXY, H5VV5BCX2</t>
  </si>
  <si>
    <t>Mixture2, PBMC1</t>
  </si>
  <si>
    <t>HJTJGBCX2, HKGWFBCX2, HKH3FBCX2</t>
  </si>
  <si>
    <t>CAPTEANXX, CBU1CANXX, CCKVLANXX, CCJ15ANXX</t>
  </si>
  <si>
    <t>Mixture1, Mixture2, Cortex1, Cortex2</t>
  </si>
  <si>
    <t>Read 1, #9-18</t>
  </si>
  <si>
    <t>Read 1, #1-8</t>
  </si>
  <si>
    <t>Read 1, #19</t>
  </si>
  <si>
    <t>Bases listed for total and trimmed read lengths</t>
  </si>
  <si>
    <t>sci-RNA-seq reads were demultiplexed such that the cells from the same well in the RT step were in the same fastq file; we therefore only used the in-line RT cell barcodes for down-stream analysis</t>
  </si>
  <si>
    <t>Name</t>
  </si>
  <si>
    <t>Source</t>
  </si>
  <si>
    <t>Sequence</t>
  </si>
  <si>
    <t>Poly-A</t>
  </si>
  <si>
    <t>&gt;PolyA</t>
  </si>
  <si>
    <t>poly A tail</t>
  </si>
  <si>
    <t>AAAAAAAAAAAAAAAAAAAAAAAAAAAAAAAAAAAAAAAAAAAAAAAAAA</t>
  </si>
  <si>
    <t>&gt;adapt1_SM2</t>
  </si>
  <si>
    <r>
      <t>TSO (</t>
    </r>
    <r>
      <rPr>
        <u/>
        <sz val="11"/>
        <color rgb="FF000000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emplate </t>
    </r>
    <r>
      <rPr>
        <u/>
        <sz val="11"/>
        <color rgb="FF000000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witch </t>
    </r>
    <r>
      <rPr>
        <u/>
        <sz val="11"/>
        <color rgb="FF000000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ligo)</t>
    </r>
  </si>
  <si>
    <t>AAGCAGTGGTATCAACGCAGAGTACATGGG</t>
  </si>
  <si>
    <t>&gt;adapt3_SM2</t>
  </si>
  <si>
    <t>dT oligo tag, reverse complement to TSO</t>
  </si>
  <si>
    <t>GTACTCTGCGTTGATACCACTGCTT</t>
  </si>
  <si>
    <t>&gt;adapt5_SM2</t>
  </si>
  <si>
    <t>part of Illumina adaptor (p5)</t>
  </si>
  <si>
    <t>TCGTCGGCAGCGTC</t>
  </si>
  <si>
    <t>&gt;adapt6_SM2</t>
  </si>
  <si>
    <t>AATGATACGGCGACCACCGAGATCTACAC</t>
  </si>
  <si>
    <t>&gt;adapt7_SM2</t>
  </si>
  <si>
    <t>TCGTCGGCAGCGTCAGATGTGTATAAGAGACAG</t>
  </si>
  <si>
    <t>&gt;adapt8_SM2</t>
  </si>
  <si>
    <t>part of Illumina adaptor (reverse complement p7)</t>
  </si>
  <si>
    <t>CTGTCTCTTATACACATCTCCGAGCCCACGAGAC</t>
  </si>
  <si>
    <t>&gt;adapt9_SM2</t>
  </si>
  <si>
    <t>ATCTCGTATGCCGTCTTCTGCTTG</t>
  </si>
  <si>
    <t>&gt;adapt10_SM2</t>
  </si>
  <si>
    <t>part of Illumina adaptor (p7)</t>
  </si>
  <si>
    <t>CAAGCAGAAGACGGCATACGAGAT</t>
  </si>
  <si>
    <t>&gt;adapt11_SM2</t>
  </si>
  <si>
    <t>GTCTCGTGGGCTCGG</t>
  </si>
  <si>
    <t>10x Chromium</t>
  </si>
  <si>
    <t>&gt;adapt12_10X</t>
  </si>
  <si>
    <t>dT oligo tag</t>
  </si>
  <si>
    <t>CTACACGACGCTCTTCCGATCT</t>
  </si>
  <si>
    <t>&gt;adapt13_10X</t>
  </si>
  <si>
    <t>reverse complement to TSO</t>
  </si>
  <si>
    <t>CCCATGTACTCTGCGTTGATACCACTGCTT</t>
  </si>
  <si>
    <t>&gt;adapt15_10X</t>
  </si>
  <si>
    <t>AATGATACGGCGACCACCGAGATCTACACTCTTTCCCTACACGACGCTC</t>
  </si>
  <si>
    <t>&gt;adapt16_10X</t>
  </si>
  <si>
    <t>AATGATACGGCGACCACCGAGATCTACACTCTTTCCCTACACGACGCTCTTCCGATCT</t>
  </si>
  <si>
    <t>&gt;adapt18_10X</t>
  </si>
  <si>
    <t>AGATCGGAAGAGCACACGTCTGAACTCCAGTCAC</t>
  </si>
  <si>
    <t>&gt;adapt21_10X</t>
  </si>
  <si>
    <t>GTGACTGGAGTTCAGACGTGT</t>
  </si>
  <si>
    <t>&gt;adapt22_Drop</t>
  </si>
  <si>
    <t>TTTTTTTAAGCAGTGGTATCAACGCAGAGTAC</t>
  </si>
  <si>
    <t>&gt;adapt23_Drop</t>
  </si>
  <si>
    <t>CCCATTCACTCTGCGTTGATACCACTGCTT</t>
  </si>
  <si>
    <t>&gt;adapt25_Drop</t>
  </si>
  <si>
    <t>AATGATACGGCGACCACCGAGATCTACACGCCTGTCCGCGGAAGCAGTGGTATCAACGCAGAGTAC</t>
  </si>
  <si>
    <t>&gt;adapt32_CS2</t>
  </si>
  <si>
    <t>dT oligo tag, also contain part of Illumina adaptor (p5)</t>
  </si>
  <si>
    <t>GCCGGTAATACGACTCACTATAGGGAGTTCTACAGTCCGACGATC</t>
  </si>
  <si>
    <t>&gt;adapt33_CS2</t>
  </si>
  <si>
    <t>GAGTTCTACAGTCCGACGATC</t>
  </si>
  <si>
    <t>&gt;adapt34_CS2</t>
  </si>
  <si>
    <t>part of Illumina adaptor (p7), except for this 1st "G"</t>
  </si>
  <si>
    <t>GCCTTGGCACCCGAGAATTCCA</t>
  </si>
  <si>
    <t>&gt;adapt35_CS2</t>
  </si>
  <si>
    <t>part of Illumina adaptor (reverse complement p5)</t>
  </si>
  <si>
    <t>GATCGTCGGACTGTAGAACTC</t>
  </si>
  <si>
    <t>&gt;adapt36_CS2</t>
  </si>
  <si>
    <t>AATGATACGGCGACCACCGAGATCTACACGTTCAGAGTTCTACAGTCCGA</t>
  </si>
  <si>
    <t>&gt;adapt37_CS2</t>
  </si>
  <si>
    <t>AATGATACGGCGACCACCGAGATCTACACGTTCAGAGTTCTACAGTCCGACGATC</t>
  </si>
  <si>
    <t>&gt;adapt38_CS2</t>
  </si>
  <si>
    <t>TGGAATTCTCGGGTGCCAAGGAACTCCAGTCAC</t>
  </si>
  <si>
    <t>&gt;adapt41_CS2</t>
  </si>
  <si>
    <t>GTGACTGGAGTTCCTTGGCACCCGAGAATTCCA</t>
  </si>
  <si>
    <t>&gt;adapt42_in</t>
  </si>
  <si>
    <t xml:space="preserve">dT oligo tag, also contain T7 promotor region </t>
  </si>
  <si>
    <t>CGATTGATCAACGTAATACGACTCACTATAGGGTGTCGGGTGCAG</t>
  </si>
  <si>
    <t>&gt;adapt43_in</t>
  </si>
  <si>
    <t>GTCTCGTGGGCTCGGAGATGTGTATAAGAGACAG</t>
  </si>
  <si>
    <t>&gt;adapt44_in</t>
  </si>
  <si>
    <t>part of dT oligo tag</t>
  </si>
  <si>
    <t>GGGTGTCGGGTGCAG</t>
  </si>
  <si>
    <t>&gt;adapt48_in</t>
  </si>
  <si>
    <t>part of dT oligo tag (reverse complement)</t>
  </si>
  <si>
    <t>CTGCACCCGACACCC</t>
  </si>
  <si>
    <t>&gt;adapt49_in</t>
  </si>
  <si>
    <t>part of Illumina adaptor (p7), part of dT oligo tag</t>
  </si>
  <si>
    <t>CAAGCAGAAGACGGCATACGAGATGGGTGTCGGGTGCAG</t>
  </si>
  <si>
    <t>&gt;adapt51_in</t>
  </si>
  <si>
    <t>GACGCTGCCGACGA</t>
  </si>
  <si>
    <t>&gt;adapt52_in</t>
  </si>
  <si>
    <t>GTGTAGATCTCGGTGGTCGCCGTATCATT</t>
  </si>
  <si>
    <t>Cell type</t>
  </si>
  <si>
    <t>Gene</t>
  </si>
  <si>
    <t>Positive or Negative</t>
  </si>
  <si>
    <t>CD4+ T cell</t>
  </si>
  <si>
    <t>CD3D</t>
  </si>
  <si>
    <t>CD3E</t>
  </si>
  <si>
    <t>CD3G</t>
  </si>
  <si>
    <t>TRAC</t>
  </si>
  <si>
    <t>CD4</t>
  </si>
  <si>
    <t>TCF7</t>
  </si>
  <si>
    <t>CD27</t>
  </si>
  <si>
    <t>IL7R</t>
  </si>
  <si>
    <t>CD8A</t>
  </si>
  <si>
    <t>-</t>
  </si>
  <si>
    <t>CD8B</t>
  </si>
  <si>
    <t>GNLY</t>
  </si>
  <si>
    <t>NKG7</t>
  </si>
  <si>
    <t>CST7</t>
  </si>
  <si>
    <t>Cytotoxic T cell</t>
  </si>
  <si>
    <t>GZMK</t>
  </si>
  <si>
    <t>CCL5</t>
  </si>
  <si>
    <t>FCER1G</t>
  </si>
  <si>
    <t>CD19</t>
  </si>
  <si>
    <t>MS4A1</t>
  </si>
  <si>
    <t>CD79A</t>
  </si>
  <si>
    <t>CD79B</t>
  </si>
  <si>
    <t>MZB1</t>
  </si>
  <si>
    <t>IGHD</t>
  </si>
  <si>
    <t>IGHM</t>
  </si>
  <si>
    <t>Natural killer cell</t>
  </si>
  <si>
    <t>NCAM1</t>
  </si>
  <si>
    <t>KLRB1</t>
  </si>
  <si>
    <t>KLRD1</t>
  </si>
  <si>
    <t>KLRF1</t>
  </si>
  <si>
    <t>KLRC1</t>
  </si>
  <si>
    <t>KLRC2</t>
  </si>
  <si>
    <t>KLRC3</t>
  </si>
  <si>
    <t>KLRC4</t>
  </si>
  <si>
    <t>CD14</t>
  </si>
  <si>
    <t>FCGR3A</t>
  </si>
  <si>
    <t>FCGR3B</t>
  </si>
  <si>
    <t>ITGAL</t>
  </si>
  <si>
    <t>ITGAM</t>
  </si>
  <si>
    <t>CD14+ monocyte</t>
  </si>
  <si>
    <t>VCAN</t>
  </si>
  <si>
    <t>FCN1</t>
  </si>
  <si>
    <t>S100A8</t>
  </si>
  <si>
    <t>S100A9</t>
  </si>
  <si>
    <t>CSF3R</t>
  </si>
  <si>
    <t>CSF1R</t>
  </si>
  <si>
    <t>CX3CR1</t>
  </si>
  <si>
    <t>TYROBP</t>
  </si>
  <si>
    <t>LYZ</t>
  </si>
  <si>
    <t>S100A12</t>
  </si>
  <si>
    <t>CD16+ monocyte</t>
  </si>
  <si>
    <t>CDKN1C</t>
  </si>
  <si>
    <t>MS4A7</t>
  </si>
  <si>
    <t>Dendritic cell</t>
  </si>
  <si>
    <t>HLA-DPB1</t>
  </si>
  <si>
    <t>HLA-DPA1</t>
  </si>
  <si>
    <t>HLA-DQA1</t>
  </si>
  <si>
    <t>ITGAX</t>
  </si>
  <si>
    <t>CD1C</t>
  </si>
  <si>
    <t>CD1E</t>
  </si>
  <si>
    <t>FCER1A</t>
  </si>
  <si>
    <t>CLEC10A</t>
  </si>
  <si>
    <t>FCGR2B</t>
  </si>
  <si>
    <t>IL3RA</t>
  </si>
  <si>
    <t>GZMB</t>
  </si>
  <si>
    <t>JCHAIN</t>
  </si>
  <si>
    <t>IRF7</t>
  </si>
  <si>
    <t>TCF4</t>
  </si>
  <si>
    <t>LILRA4</t>
  </si>
  <si>
    <t>CLEC4C</t>
  </si>
  <si>
    <t>Plasma cell</t>
  </si>
  <si>
    <t>CD38</t>
  </si>
  <si>
    <t>XBP1</t>
  </si>
  <si>
    <t>SLAMF7</t>
  </si>
  <si>
    <t>IGHA1</t>
  </si>
  <si>
    <t>IGHA2</t>
  </si>
  <si>
    <t>IGHG1</t>
  </si>
  <si>
    <t>IGHG2</t>
  </si>
  <si>
    <t>IGHG3</t>
  </si>
  <si>
    <t>IGHG4</t>
  </si>
  <si>
    <t>PF4</t>
  </si>
  <si>
    <t>PPBP</t>
  </si>
  <si>
    <t>GP5</t>
  </si>
  <si>
    <t>ITGA2B</t>
  </si>
  <si>
    <t>NRGN</t>
  </si>
  <si>
    <t>TUBB1</t>
  </si>
  <si>
    <t>SPARC</t>
  </si>
  <si>
    <t>RGS18</t>
  </si>
  <si>
    <t>MYL9</t>
  </si>
  <si>
    <t>GNG11</t>
  </si>
  <si>
    <t># nearest neighbors</t>
  </si>
  <si>
    <t>variable.gene</t>
  </si>
  <si>
    <t>resolution</t>
  </si>
  <si>
    <t># PCs</t>
  </si>
  <si>
    <t>Astrocyte</t>
  </si>
  <si>
    <t>Slc1a3</t>
  </si>
  <si>
    <t>Aqp4</t>
  </si>
  <si>
    <t>Gja1</t>
  </si>
  <si>
    <t>F3</t>
  </si>
  <si>
    <t>Aldoc</t>
  </si>
  <si>
    <t>Fgfr3</t>
  </si>
  <si>
    <t>Excitatory neuron</t>
  </si>
  <si>
    <t>Slc17a7</t>
  </si>
  <si>
    <t>Neurod6</t>
  </si>
  <si>
    <t>Neurod2</t>
  </si>
  <si>
    <t>Tbr1</t>
  </si>
  <si>
    <t>Satb2</t>
  </si>
  <si>
    <t>Cbln2</t>
  </si>
  <si>
    <t>Slc17a6</t>
  </si>
  <si>
    <t>Inhibitory neuron</t>
  </si>
  <si>
    <t>Gad1</t>
  </si>
  <si>
    <t>Gad2</t>
  </si>
  <si>
    <t>Dlx1</t>
  </si>
  <si>
    <t>Dlx2</t>
  </si>
  <si>
    <t>Slc32a1</t>
  </si>
  <si>
    <t>Erbb4</t>
  </si>
  <si>
    <t>Microglia</t>
  </si>
  <si>
    <t>Csf1r</t>
  </si>
  <si>
    <t>C1qa</t>
  </si>
  <si>
    <t>Aif1</t>
  </si>
  <si>
    <t>Tmem119</t>
  </si>
  <si>
    <t>Ctss</t>
  </si>
  <si>
    <t>C1qb</t>
  </si>
  <si>
    <t>Tyrobp</t>
  </si>
  <si>
    <t>Laptm5</t>
  </si>
  <si>
    <t>Oligodendrocyte</t>
  </si>
  <si>
    <t>Olig1</t>
  </si>
  <si>
    <t>Olig2</t>
  </si>
  <si>
    <t>Mog</t>
  </si>
  <si>
    <t>Mbp</t>
  </si>
  <si>
    <t>Mobp</t>
  </si>
  <si>
    <t>Plp1</t>
  </si>
  <si>
    <t>Sox10</t>
  </si>
  <si>
    <t>Gpr37</t>
  </si>
  <si>
    <t>Mag</t>
  </si>
  <si>
    <t>Cnp</t>
  </si>
  <si>
    <t>Oligodendrocyte Precursor</t>
  </si>
  <si>
    <t>Pdgfra</t>
  </si>
  <si>
    <t>Cspg4</t>
  </si>
  <si>
    <t>Rlbp1</t>
  </si>
  <si>
    <t>C1ql1</t>
  </si>
  <si>
    <t>Endothelial cell</t>
  </si>
  <si>
    <t>Flt1</t>
  </si>
  <si>
    <t>Id1</t>
  </si>
  <si>
    <t>Foxf2</t>
  </si>
  <si>
    <t>Foxq1</t>
  </si>
  <si>
    <t>Lef1</t>
  </si>
  <si>
    <t>Cldn5</t>
  </si>
  <si>
    <t>Zic3</t>
  </si>
  <si>
    <t>Ocln</t>
  </si>
  <si>
    <t>Pericyte</t>
  </si>
  <si>
    <t>Vtn</t>
  </si>
  <si>
    <t>Pdgfrb</t>
  </si>
  <si>
    <t>Atp13a5</t>
  </si>
  <si>
    <t>Rgs5</t>
  </si>
  <si>
    <t>Kcnj8</t>
  </si>
  <si>
    <t>Des</t>
  </si>
  <si>
    <t>Platelet</t>
  </si>
  <si>
    <t>Does not scale well to multiple samples, lacks cell barcode whitelist</t>
  </si>
  <si>
    <t>Inconsistent performance, lacks cell barcode whitelist</t>
  </si>
  <si>
    <t>Valid reads = used in the final cell x read (Smart-seq2) or cell  x UMI (other methods) matrices (before collapsing UMIs)</t>
  </si>
  <si>
    <t>Median # valid reads /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</si>
</sst>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ourier New"/>
      <family val="3"/>
    </font>
    <font>
      <u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164" fontId="0" fillId="0" borderId="0" xfId="1" applyNumberFormat="1" applyFont="1" applyFill="1" applyAlignment="1">
      <alignment wrapText="1"/>
    </xf>
    <xf numFmtId="164" fontId="0" fillId="0" borderId="0" xfId="1" applyNumberFormat="1" applyFont="1" applyFill="1" applyAlignment="1">
      <alignment horizontal="right"/>
    </xf>
    <xf numFmtId="164" fontId="0" fillId="0" borderId="0" xfId="1" applyNumberFormat="1" applyFont="1" applyFill="1"/>
    <xf numFmtId="0" fontId="0" fillId="0" borderId="0" xfId="0" applyFont="1" applyFill="1" applyAlignment="1">
      <alignment wrapText="1"/>
    </xf>
    <xf numFmtId="3" fontId="0" fillId="0" borderId="0" xfId="0" applyNumberFormat="1" applyFont="1" applyFill="1" applyAlignment="1">
      <alignment wrapText="1"/>
    </xf>
    <xf numFmtId="0" fontId="0" fillId="0" borderId="0" xfId="0" applyFont="1" applyFill="1"/>
    <xf numFmtId="3" fontId="0" fillId="0" borderId="0" xfId="0" applyNumberFormat="1" applyFont="1" applyFill="1"/>
    <xf numFmtId="3" fontId="0" fillId="0" borderId="0" xfId="0" applyNumberFormat="1" applyFont="1" applyFill="1" applyAlignment="1">
      <alignment horizontal="right"/>
    </xf>
    <xf numFmtId="2" fontId="0" fillId="0" borderId="0" xfId="0" applyNumberFormat="1" applyFont="1" applyFill="1"/>
    <xf numFmtId="0" fontId="0" fillId="0" borderId="0" xfId="0" applyFont="1" applyAlignment="1">
      <alignment wrapText="1"/>
    </xf>
    <xf numFmtId="3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/>
    <xf numFmtId="3" fontId="18" fillId="0" borderId="0" xfId="0" applyNumberFormat="1" applyFont="1"/>
    <xf numFmtId="3" fontId="19" fillId="0" borderId="0" xfId="0" applyNumberFormat="1" applyFont="1"/>
    <xf numFmtId="3" fontId="19" fillId="0" borderId="0" xfId="0" applyNumberFormat="1" applyFont="1" applyFill="1"/>
    <xf numFmtId="0" fontId="19" fillId="0" borderId="0" xfId="0" applyFont="1" applyFill="1"/>
    <xf numFmtId="0" fontId="19" fillId="0" borderId="0" xfId="0" applyFont="1"/>
    <xf numFmtId="0" fontId="0" fillId="0" borderId="0" xfId="0" applyAlignment="1">
      <alignment horizontal="center"/>
    </xf>
    <xf numFmtId="164" fontId="0" fillId="0" borderId="0" xfId="0" applyNumberFormat="1" applyFont="1" applyFill="1" applyAlignment="1">
      <alignment horizontal="right"/>
    </xf>
    <xf numFmtId="164" fontId="0" fillId="0" borderId="0" xfId="0" applyNumberFormat="1" applyFont="1" applyFill="1"/>
    <xf numFmtId="3" fontId="20" fillId="0" borderId="0" xfId="0" applyNumberFormat="1" applyFont="1" applyFill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10" fontId="1" fillId="0" borderId="0" xfId="1" applyNumberFormat="1" applyFont="1" applyAlignment="1">
      <alignment wrapText="1"/>
    </xf>
    <xf numFmtId="0" fontId="1" fillId="0" borderId="0" xfId="0" applyFont="1" applyFill="1"/>
    <xf numFmtId="0" fontId="1" fillId="0" borderId="0" xfId="0" applyFont="1"/>
    <xf numFmtId="3" fontId="1" fillId="0" borderId="0" xfId="0" applyNumberFormat="1" applyFont="1"/>
    <xf numFmtId="10" fontId="1" fillId="0" borderId="0" xfId="1" applyNumberFormat="1" applyFont="1"/>
    <xf numFmtId="10" fontId="1" fillId="0" borderId="0" xfId="1" applyNumberFormat="1" applyFont="1" applyFill="1"/>
    <xf numFmtId="3" fontId="20" fillId="0" borderId="0" xfId="0" applyNumberFormat="1" applyFont="1" applyAlignment="1">
      <alignment wrapText="1"/>
    </xf>
    <xf numFmtId="0" fontId="1" fillId="33" borderId="0" xfId="0" applyFont="1" applyFill="1" applyAlignment="1">
      <alignment wrapText="1"/>
    </xf>
    <xf numFmtId="0" fontId="1" fillId="33" borderId="0" xfId="0" applyFont="1" applyFill="1"/>
    <xf numFmtId="3" fontId="1" fillId="33" borderId="0" xfId="0" applyNumberFormat="1" applyFont="1" applyFill="1" applyAlignment="1">
      <alignment wrapText="1"/>
    </xf>
    <xf numFmtId="3" fontId="20" fillId="33" borderId="0" xfId="0" applyNumberFormat="1" applyFont="1" applyFill="1" applyAlignment="1">
      <alignment wrapText="1"/>
    </xf>
    <xf numFmtId="3" fontId="1" fillId="33" borderId="0" xfId="0" applyNumberFormat="1" applyFont="1" applyFill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33" borderId="0" xfId="0" applyNumberFormat="1" applyFont="1" applyFill="1"/>
    <xf numFmtId="3" fontId="20" fillId="33" borderId="0" xfId="0" applyNumberFormat="1" applyFont="1" applyFill="1"/>
    <xf numFmtId="3" fontId="20" fillId="0" borderId="0" xfId="0" applyNumberFormat="1" applyFont="1"/>
    <xf numFmtId="0" fontId="20" fillId="33" borderId="0" xfId="0" applyFont="1" applyFill="1"/>
    <xf numFmtId="3" fontId="1" fillId="0" borderId="0" xfId="0" applyNumberFormat="1" applyFont="1" applyFill="1"/>
    <xf numFmtId="0" fontId="16" fillId="0" borderId="0" xfId="0" applyFont="1"/>
    <xf numFmtId="0" fontId="16" fillId="0" borderId="0" xfId="0" applyFont="1" applyAlignment="1">
      <alignment wrapText="1"/>
    </xf>
    <xf numFmtId="3" fontId="16" fillId="0" borderId="0" xfId="0" applyNumberFormat="1" applyFont="1"/>
    <xf numFmtId="0" fontId="19" fillId="0" borderId="0" xfId="0" applyFont="1" applyAlignment="1">
      <alignment wrapText="1"/>
    </xf>
    <xf numFmtId="2" fontId="1" fillId="0" borderId="0" xfId="0" applyNumberFormat="1" applyFont="1"/>
    <xf numFmtId="164" fontId="1" fillId="0" borderId="0" xfId="1" applyNumberFormat="1" applyFont="1"/>
    <xf numFmtId="10" fontId="1" fillId="0" borderId="0" xfId="0" applyNumberFormat="1" applyFont="1"/>
    <xf numFmtId="0" fontId="16" fillId="0" borderId="0" xfId="0" applyFont="1" applyFill="1" applyAlignment="1">
      <alignment wrapText="1"/>
    </xf>
    <xf numFmtId="0" fontId="16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0" fillId="0" borderId="10" xfId="0" applyFont="1" applyFill="1" applyBorder="1"/>
    <xf numFmtId="0" fontId="0" fillId="0" borderId="10" xfId="0" quotePrefix="1" applyBorder="1" applyAlignment="1">
      <alignment horizontal="center"/>
    </xf>
    <xf numFmtId="0" fontId="0" fillId="0" borderId="10" xfId="0" applyBorder="1"/>
    <xf numFmtId="0" fontId="22" fillId="0" borderId="0" xfId="0" applyFont="1" applyBorder="1" applyAlignment="1">
      <alignment horizontal="left"/>
    </xf>
    <xf numFmtId="44" fontId="22" fillId="0" borderId="0" xfId="43" applyFont="1" applyBorder="1" applyAlignment="1">
      <alignment horizontal="left"/>
    </xf>
    <xf numFmtId="3" fontId="22" fillId="0" borderId="0" xfId="0" applyNumberFormat="1" applyFont="1" applyBorder="1" applyAlignment="1">
      <alignment horizontal="right"/>
    </xf>
    <xf numFmtId="0" fontId="20" fillId="0" borderId="0" xfId="0" applyFont="1" applyAlignment="1">
      <alignment horizontal="left"/>
    </xf>
    <xf numFmtId="0" fontId="19" fillId="0" borderId="0" xfId="0" applyFont="1" applyAlignment="1"/>
    <xf numFmtId="0" fontId="20" fillId="0" borderId="0" xfId="0" applyFont="1" applyBorder="1" applyAlignment="1">
      <alignment horizontal="left"/>
    </xf>
    <xf numFmtId="44" fontId="20" fillId="0" borderId="0" xfId="43" applyFont="1" applyBorder="1" applyAlignment="1">
      <alignment horizontal="left"/>
    </xf>
    <xf numFmtId="3" fontId="20" fillId="0" borderId="0" xfId="0" applyNumberFormat="1" applyFont="1" applyBorder="1" applyAlignment="1">
      <alignment horizontal="right"/>
    </xf>
    <xf numFmtId="2" fontId="20" fillId="0" borderId="0" xfId="0" applyNumberFormat="1" applyFont="1" applyBorder="1" applyAlignment="1">
      <alignment horizontal="right"/>
    </xf>
    <xf numFmtId="44" fontId="20" fillId="0" borderId="0" xfId="43" applyFont="1" applyAlignment="1">
      <alignment horizontal="left"/>
    </xf>
    <xf numFmtId="3" fontId="20" fillId="0" borderId="0" xfId="0" applyNumberFormat="1" applyFont="1" applyAlignment="1">
      <alignment horizontal="right"/>
    </xf>
    <xf numFmtId="44" fontId="19" fillId="0" borderId="0" xfId="43" applyFont="1" applyAlignment="1"/>
    <xf numFmtId="3" fontId="19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3" fontId="19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/>
    </xf>
    <xf numFmtId="3" fontId="19" fillId="0" borderId="0" xfId="0" applyNumberFormat="1" applyFont="1" applyAlignment="1">
      <alignment horizontal="left"/>
    </xf>
    <xf numFmtId="3" fontId="20" fillId="0" borderId="0" xfId="0" applyNumberFormat="1" applyFont="1" applyAlignment="1">
      <alignment horizontal="left"/>
    </xf>
    <xf numFmtId="0" fontId="20" fillId="0" borderId="0" xfId="0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6" fillId="0" borderId="0" xfId="0" applyFont="1" applyFill="1" applyAlignment="1"/>
    <xf numFmtId="0" fontId="16" fillId="0" borderId="0" xfId="0" applyFont="1" applyFill="1"/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9" fontId="0" fillId="0" borderId="0" xfId="0" applyNumberFormat="1" applyFont="1" applyFill="1"/>
    <xf numFmtId="0" fontId="20" fillId="0" borderId="0" xfId="0" applyFont="1" applyFill="1" applyAlignment="1">
      <alignment wrapText="1"/>
    </xf>
    <xf numFmtId="0" fontId="20" fillId="0" borderId="0" xfId="0" applyFont="1" applyFill="1" applyAlignment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9" fontId="20" fillId="0" borderId="0" xfId="0" applyNumberFormat="1" applyFont="1" applyFill="1"/>
    <xf numFmtId="0" fontId="14" fillId="0" borderId="0" xfId="0" applyFont="1" applyFill="1" applyAlignment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9" fontId="14" fillId="0" borderId="0" xfId="0" applyNumberFormat="1" applyFont="1" applyFill="1"/>
    <xf numFmtId="0" fontId="19" fillId="0" borderId="0" xfId="0" applyFont="1" applyFill="1" applyBorder="1" applyAlignment="1"/>
    <xf numFmtId="0" fontId="16" fillId="0" borderId="11" xfId="0" applyFont="1" applyFill="1" applyBorder="1" applyAlignment="1">
      <alignment horizontal="center" wrapText="1"/>
    </xf>
    <xf numFmtId="0" fontId="1" fillId="0" borderId="11" xfId="0" applyFont="1" applyFill="1" applyBorder="1"/>
    <xf numFmtId="0" fontId="1" fillId="0" borderId="11" xfId="0" applyFont="1" applyBorder="1"/>
    <xf numFmtId="0" fontId="0" fillId="0" borderId="0" xfId="0" applyFill="1"/>
    <xf numFmtId="0" fontId="20" fillId="0" borderId="11" xfId="0" applyFont="1" applyFill="1" applyBorder="1"/>
    <xf numFmtId="0" fontId="20" fillId="0" borderId="11" xfId="0" applyFont="1" applyBorder="1"/>
    <xf numFmtId="0" fontId="24" fillId="0" borderId="0" xfId="0" applyFont="1" applyFill="1"/>
    <xf numFmtId="0" fontId="23" fillId="0" borderId="0" xfId="0" applyFont="1"/>
    <xf numFmtId="0" fontId="25" fillId="0" borderId="0" xfId="0" applyFont="1"/>
    <xf numFmtId="3" fontId="0" fillId="0" borderId="0" xfId="0" applyNumberFormat="1"/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9" fillId="0" borderId="0" xfId="0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3" fontId="1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43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B2" sqref="B2"/>
    </sheetView>
  </sheetViews>
  <sheetFormatPr defaultColWidth="12.42578125" defaultRowHeight="15" x14ac:dyDescent="0.25"/>
  <cols>
    <col min="1" max="1" width="19.7109375" style="31" bestFit="1" customWidth="1"/>
    <col min="2" max="2" width="11.28515625" style="31" bestFit="1" customWidth="1"/>
    <col min="3" max="3" width="10.28515625" style="32" bestFit="1" customWidth="1"/>
    <col min="4" max="4" width="8.28515625" style="32" bestFit="1" customWidth="1"/>
    <col min="5" max="5" width="12.85546875" style="32" bestFit="1" customWidth="1"/>
    <col min="6" max="6" width="13.42578125" style="32" bestFit="1" customWidth="1"/>
    <col min="7" max="7" width="12.85546875" style="33" bestFit="1" customWidth="1"/>
    <col min="8" max="16384" width="12.42578125" style="31"/>
  </cols>
  <sheetData>
    <row r="1" spans="1:7" s="27" customFormat="1" ht="30" x14ac:dyDescent="0.25">
      <c r="A1" s="27" t="s">
        <v>16</v>
      </c>
      <c r="B1" s="27" t="s">
        <v>48</v>
      </c>
      <c r="C1" s="28" t="s">
        <v>49</v>
      </c>
      <c r="D1" s="28" t="s">
        <v>50</v>
      </c>
      <c r="E1" s="28" t="s">
        <v>51</v>
      </c>
      <c r="F1" s="28" t="s">
        <v>52</v>
      </c>
      <c r="G1" s="29" t="s">
        <v>53</v>
      </c>
    </row>
    <row r="2" spans="1:7" x14ac:dyDescent="0.25">
      <c r="A2" s="30" t="s">
        <v>8</v>
      </c>
      <c r="B2" s="31" t="s">
        <v>54</v>
      </c>
      <c r="C2" s="19">
        <v>7291199</v>
      </c>
      <c r="D2" s="32">
        <v>311</v>
      </c>
      <c r="E2" s="32">
        <f>C2/D2</f>
        <v>23444.369774919614</v>
      </c>
      <c r="F2" s="32">
        <v>1205968</v>
      </c>
      <c r="G2" s="33">
        <f>E2/F2</f>
        <v>1.9440291761406284E-2</v>
      </c>
    </row>
    <row r="3" spans="1:7" x14ac:dyDescent="0.25">
      <c r="A3" s="30" t="s">
        <v>8</v>
      </c>
      <c r="B3" s="31" t="s">
        <v>55</v>
      </c>
      <c r="C3" s="19">
        <v>4508783</v>
      </c>
      <c r="D3" s="32">
        <v>273</v>
      </c>
      <c r="E3" s="32">
        <f>C3/D3</f>
        <v>16515.688644688646</v>
      </c>
      <c r="F3" s="32">
        <v>916050</v>
      </c>
      <c r="G3" s="33">
        <f>E3/F3</f>
        <v>1.8029243649024231E-2</v>
      </c>
    </row>
    <row r="4" spans="1:7" x14ac:dyDescent="0.25">
      <c r="A4" s="31" t="s">
        <v>10</v>
      </c>
      <c r="B4" s="31" t="s">
        <v>54</v>
      </c>
      <c r="C4" s="19">
        <v>1828337</v>
      </c>
      <c r="D4" s="32">
        <v>257</v>
      </c>
      <c r="E4" s="32">
        <f>C4/D4</f>
        <v>7114.1517509727628</v>
      </c>
      <c r="F4" s="32">
        <v>1197689.8365758755</v>
      </c>
      <c r="G4" s="33">
        <f>E4/F4</f>
        <v>5.9398948990931595E-3</v>
      </c>
    </row>
    <row r="5" spans="1:7" x14ac:dyDescent="0.25">
      <c r="A5" s="31" t="s">
        <v>10</v>
      </c>
      <c r="B5" s="31" t="s">
        <v>55</v>
      </c>
      <c r="C5" s="19">
        <v>1113041</v>
      </c>
      <c r="D5" s="32">
        <v>307</v>
      </c>
      <c r="E5" s="32">
        <f>C5/D5</f>
        <v>3625.5407166123778</v>
      </c>
      <c r="F5" s="32">
        <v>905710</v>
      </c>
      <c r="G5" s="33">
        <f>E5/F5</f>
        <v>4.0029818778774418E-3</v>
      </c>
    </row>
    <row r="6" spans="1:7" x14ac:dyDescent="0.25">
      <c r="A6" s="31" t="s">
        <v>56</v>
      </c>
      <c r="B6" s="31" t="s">
        <v>54</v>
      </c>
      <c r="C6" s="19">
        <v>2810044</v>
      </c>
      <c r="D6" s="19">
        <v>5184</v>
      </c>
      <c r="E6" s="32">
        <f>C6/D6</f>
        <v>542.06095679012344</v>
      </c>
      <c r="F6" s="32">
        <v>68634.946566358019</v>
      </c>
      <c r="G6" s="33">
        <f t="shared" ref="G6:G15" si="0">E6/F6</f>
        <v>7.8977399110531123E-3</v>
      </c>
    </row>
    <row r="7" spans="1:7" x14ac:dyDescent="0.25">
      <c r="A7" s="31" t="s">
        <v>57</v>
      </c>
      <c r="B7" s="31" t="s">
        <v>54</v>
      </c>
      <c r="C7" s="32">
        <v>1714342</v>
      </c>
      <c r="D7" s="32">
        <v>3222</v>
      </c>
      <c r="E7" s="32">
        <f>(C7)/D7</f>
        <v>532.07386716325266</v>
      </c>
      <c r="F7" s="32">
        <v>66172.547796399755</v>
      </c>
      <c r="G7" s="33">
        <f t="shared" si="0"/>
        <v>8.0407039608077647E-3</v>
      </c>
    </row>
    <row r="8" spans="1:7" x14ac:dyDescent="0.25">
      <c r="A8" s="31" t="s">
        <v>58</v>
      </c>
      <c r="B8" s="31" t="s">
        <v>54</v>
      </c>
      <c r="C8" s="32">
        <v>2577057</v>
      </c>
      <c r="D8" s="32">
        <v>4027</v>
      </c>
      <c r="E8" s="32">
        <f>(C8)/D8</f>
        <v>639.94462378942137</v>
      </c>
      <c r="F8" s="32">
        <v>69516.136578097838</v>
      </c>
      <c r="G8" s="33">
        <f t="shared" si="0"/>
        <v>9.2056989253204002E-3</v>
      </c>
    </row>
    <row r="9" spans="1:7" x14ac:dyDescent="0.25">
      <c r="A9" s="31" t="s">
        <v>59</v>
      </c>
      <c r="B9" s="31" t="s">
        <v>55</v>
      </c>
      <c r="C9" s="19">
        <v>2138732</v>
      </c>
      <c r="D9" s="32">
        <v>3362</v>
      </c>
      <c r="E9" s="32">
        <f t="shared" ref="E9:E15" si="1">C9/D9</f>
        <v>636.1487209994051</v>
      </c>
      <c r="F9" s="32">
        <v>95003</v>
      </c>
      <c r="G9" s="33">
        <f t="shared" si="0"/>
        <v>6.6960908708083439E-3</v>
      </c>
    </row>
    <row r="10" spans="1:7" x14ac:dyDescent="0.25">
      <c r="A10" s="31" t="s">
        <v>11</v>
      </c>
      <c r="B10" s="31" t="s">
        <v>54</v>
      </c>
      <c r="C10" s="19">
        <v>2846555</v>
      </c>
      <c r="D10" s="19">
        <v>4640</v>
      </c>
      <c r="E10" s="32">
        <f t="shared" si="1"/>
        <v>613.48168103448279</v>
      </c>
      <c r="F10" s="32">
        <v>69330.556249999994</v>
      </c>
      <c r="G10" s="33">
        <f t="shared" si="0"/>
        <v>8.848647900967661E-3</v>
      </c>
    </row>
    <row r="11" spans="1:7" x14ac:dyDescent="0.25">
      <c r="A11" s="31" t="s">
        <v>11</v>
      </c>
      <c r="B11" s="31" t="s">
        <v>55</v>
      </c>
      <c r="C11" s="19">
        <v>5754844</v>
      </c>
      <c r="D11" s="19">
        <v>6412</v>
      </c>
      <c r="E11" s="32">
        <f t="shared" si="1"/>
        <v>897.51154086088582</v>
      </c>
      <c r="F11" s="32">
        <v>95500.608234560204</v>
      </c>
      <c r="G11" s="33">
        <f t="shared" si="0"/>
        <v>9.3979667507090303E-3</v>
      </c>
    </row>
    <row r="12" spans="1:7" x14ac:dyDescent="0.25">
      <c r="A12" s="31" t="s">
        <v>27</v>
      </c>
      <c r="B12" s="31" t="s">
        <v>54</v>
      </c>
      <c r="C12" s="19">
        <f>(1050813+1898180)</f>
        <v>2948993</v>
      </c>
      <c r="D12" s="19">
        <v>5125</v>
      </c>
      <c r="E12" s="32">
        <f>C12/D12</f>
        <v>575.41326829268291</v>
      </c>
      <c r="F12" s="32">
        <v>45972</v>
      </c>
      <c r="G12" s="33">
        <f>E12/F12</f>
        <v>1.2516602895081417E-2</v>
      </c>
    </row>
    <row r="13" spans="1:7" x14ac:dyDescent="0.25">
      <c r="A13" s="31" t="s">
        <v>27</v>
      </c>
      <c r="B13" s="31" t="s">
        <v>55</v>
      </c>
      <c r="C13" s="19">
        <v>415842</v>
      </c>
      <c r="D13" s="19">
        <v>551</v>
      </c>
      <c r="E13" s="32">
        <v>754.70417422867513</v>
      </c>
      <c r="F13" s="32">
        <v>156698.88021778583</v>
      </c>
      <c r="G13" s="33">
        <f>E13/F13</f>
        <v>4.8162703727031089E-3</v>
      </c>
    </row>
    <row r="14" spans="1:7" x14ac:dyDescent="0.25">
      <c r="A14" s="31" t="s">
        <v>12</v>
      </c>
      <c r="B14" s="31" t="s">
        <v>54</v>
      </c>
      <c r="C14" s="19">
        <v>4559763</v>
      </c>
      <c r="D14" s="32">
        <v>6184</v>
      </c>
      <c r="E14" s="32">
        <f t="shared" si="1"/>
        <v>737.34847994825361</v>
      </c>
      <c r="F14" s="19">
        <v>69073</v>
      </c>
      <c r="G14" s="33">
        <f t="shared" si="0"/>
        <v>1.0674916102503925E-2</v>
      </c>
    </row>
    <row r="15" spans="1:7" x14ac:dyDescent="0.25">
      <c r="A15" s="31" t="s">
        <v>12</v>
      </c>
      <c r="B15" s="31" t="s">
        <v>55</v>
      </c>
      <c r="C15" s="19">
        <v>4086940</v>
      </c>
      <c r="D15" s="19">
        <v>5166</v>
      </c>
      <c r="E15" s="32">
        <f t="shared" si="1"/>
        <v>791.1227255129694</v>
      </c>
      <c r="F15" s="20">
        <v>83704.71467286101</v>
      </c>
      <c r="G15" s="34">
        <f t="shared" si="0"/>
        <v>9.451352036798347E-3</v>
      </c>
    </row>
  </sheetData>
  <printOptions gridLines="1"/>
  <pageMargins left="0.43307086614173229" right="0.43307086614173229" top="0.74803149606299213" bottom="0.51181102362204722" header="0.31496062992125984" footer="0.31496062992125984"/>
  <pageSetup orientation="landscape" r:id="rId1"/>
  <headerFooter>
    <oddHeader>&amp;C&amp;A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4"/>
  <sheetViews>
    <sheetView topLeftCell="A117" workbookViewId="0">
      <selection activeCell="C141" sqref="C141"/>
    </sheetView>
  </sheetViews>
  <sheetFormatPr defaultColWidth="12.42578125" defaultRowHeight="15" x14ac:dyDescent="0.25"/>
  <cols>
    <col min="1" max="1" width="26.28515625" style="31" bestFit="1" customWidth="1"/>
    <col min="2" max="2" width="10.85546875" style="31" bestFit="1" customWidth="1"/>
    <col min="3" max="3" width="19.85546875" style="31" bestFit="1" customWidth="1"/>
    <col min="4" max="16384" width="12.42578125" style="31"/>
  </cols>
  <sheetData>
    <row r="1" spans="1:3" x14ac:dyDescent="0.25">
      <c r="A1" s="31" t="s">
        <v>371</v>
      </c>
      <c r="B1" s="31" t="s">
        <v>372</v>
      </c>
      <c r="C1" s="31" t="s">
        <v>373</v>
      </c>
    </row>
    <row r="2" spans="1:3" x14ac:dyDescent="0.25">
      <c r="A2" s="31" t="s">
        <v>374</v>
      </c>
      <c r="B2" s="31" t="s">
        <v>375</v>
      </c>
      <c r="C2" s="31" t="s">
        <v>121</v>
      </c>
    </row>
    <row r="3" spans="1:3" x14ac:dyDescent="0.25">
      <c r="A3" s="31" t="s">
        <v>374</v>
      </c>
      <c r="B3" s="31" t="s">
        <v>376</v>
      </c>
      <c r="C3" s="31" t="s">
        <v>121</v>
      </c>
    </row>
    <row r="4" spans="1:3" x14ac:dyDescent="0.25">
      <c r="A4" s="31" t="s">
        <v>374</v>
      </c>
      <c r="B4" s="31" t="s">
        <v>377</v>
      </c>
      <c r="C4" s="31" t="s">
        <v>121</v>
      </c>
    </row>
    <row r="5" spans="1:3" x14ac:dyDescent="0.25">
      <c r="A5" s="31" t="s">
        <v>374</v>
      </c>
      <c r="B5" s="31" t="s">
        <v>378</v>
      </c>
      <c r="C5" s="31" t="s">
        <v>121</v>
      </c>
    </row>
    <row r="6" spans="1:3" x14ac:dyDescent="0.25">
      <c r="A6" s="31" t="s">
        <v>374</v>
      </c>
      <c r="B6" s="31" t="s">
        <v>379</v>
      </c>
      <c r="C6" s="31" t="s">
        <v>121</v>
      </c>
    </row>
    <row r="7" spans="1:3" x14ac:dyDescent="0.25">
      <c r="A7" s="31" t="s">
        <v>374</v>
      </c>
      <c r="B7" s="31" t="s">
        <v>380</v>
      </c>
      <c r="C7" s="31" t="s">
        <v>121</v>
      </c>
    </row>
    <row r="8" spans="1:3" x14ac:dyDescent="0.25">
      <c r="A8" s="31" t="s">
        <v>374</v>
      </c>
      <c r="B8" s="31" t="s">
        <v>381</v>
      </c>
      <c r="C8" s="31" t="s">
        <v>121</v>
      </c>
    </row>
    <row r="9" spans="1:3" x14ac:dyDescent="0.25">
      <c r="A9" s="31" t="s">
        <v>374</v>
      </c>
      <c r="B9" s="31" t="s">
        <v>382</v>
      </c>
      <c r="C9" s="31" t="s">
        <v>121</v>
      </c>
    </row>
    <row r="10" spans="1:3" x14ac:dyDescent="0.25">
      <c r="A10" s="31" t="s">
        <v>374</v>
      </c>
      <c r="B10" s="31" t="s">
        <v>383</v>
      </c>
      <c r="C10" s="31" t="s">
        <v>384</v>
      </c>
    </row>
    <row r="11" spans="1:3" x14ac:dyDescent="0.25">
      <c r="A11" s="31" t="s">
        <v>374</v>
      </c>
      <c r="B11" s="31" t="s">
        <v>385</v>
      </c>
      <c r="C11" s="31" t="s">
        <v>384</v>
      </c>
    </row>
    <row r="12" spans="1:3" x14ac:dyDescent="0.25">
      <c r="A12" s="31" t="s">
        <v>374</v>
      </c>
      <c r="B12" s="31" t="s">
        <v>386</v>
      </c>
      <c r="C12" s="31" t="s">
        <v>384</v>
      </c>
    </row>
    <row r="13" spans="1:3" x14ac:dyDescent="0.25">
      <c r="A13" s="31" t="s">
        <v>374</v>
      </c>
      <c r="B13" s="31" t="s">
        <v>387</v>
      </c>
      <c r="C13" s="31" t="s">
        <v>384</v>
      </c>
    </row>
    <row r="14" spans="1:3" x14ac:dyDescent="0.25">
      <c r="A14" s="31" t="s">
        <v>374</v>
      </c>
      <c r="B14" s="31" t="s">
        <v>388</v>
      </c>
      <c r="C14" s="31" t="s">
        <v>384</v>
      </c>
    </row>
    <row r="15" spans="1:3" x14ac:dyDescent="0.25">
      <c r="A15" s="31" t="s">
        <v>389</v>
      </c>
      <c r="B15" s="31" t="s">
        <v>375</v>
      </c>
      <c r="C15" s="31" t="s">
        <v>121</v>
      </c>
    </row>
    <row r="16" spans="1:3" x14ac:dyDescent="0.25">
      <c r="A16" s="31" t="s">
        <v>389</v>
      </c>
      <c r="B16" s="31" t="s">
        <v>376</v>
      </c>
      <c r="C16" s="31" t="s">
        <v>121</v>
      </c>
    </row>
    <row r="17" spans="1:3" x14ac:dyDescent="0.25">
      <c r="A17" s="31" t="s">
        <v>389</v>
      </c>
      <c r="B17" s="31" t="s">
        <v>377</v>
      </c>
      <c r="C17" s="31" t="s">
        <v>121</v>
      </c>
    </row>
    <row r="18" spans="1:3" x14ac:dyDescent="0.25">
      <c r="A18" s="31" t="s">
        <v>389</v>
      </c>
      <c r="B18" s="31" t="s">
        <v>378</v>
      </c>
      <c r="C18" s="31" t="s">
        <v>121</v>
      </c>
    </row>
    <row r="19" spans="1:3" x14ac:dyDescent="0.25">
      <c r="A19" s="31" t="s">
        <v>389</v>
      </c>
      <c r="B19" s="31" t="s">
        <v>383</v>
      </c>
      <c r="C19" s="31" t="s">
        <v>121</v>
      </c>
    </row>
    <row r="20" spans="1:3" x14ac:dyDescent="0.25">
      <c r="A20" s="31" t="s">
        <v>389</v>
      </c>
      <c r="B20" s="31" t="s">
        <v>385</v>
      </c>
      <c r="C20" s="31" t="s">
        <v>121</v>
      </c>
    </row>
    <row r="21" spans="1:3" x14ac:dyDescent="0.25">
      <c r="A21" s="31" t="s">
        <v>389</v>
      </c>
      <c r="B21" s="31" t="s">
        <v>390</v>
      </c>
      <c r="C21" s="31" t="s">
        <v>121</v>
      </c>
    </row>
    <row r="22" spans="1:3" x14ac:dyDescent="0.25">
      <c r="A22" s="31" t="s">
        <v>389</v>
      </c>
      <c r="B22" s="31" t="s">
        <v>391</v>
      </c>
      <c r="C22" s="31" t="s">
        <v>121</v>
      </c>
    </row>
    <row r="23" spans="1:3" x14ac:dyDescent="0.25">
      <c r="A23" s="31" t="s">
        <v>389</v>
      </c>
      <c r="B23" s="31" t="s">
        <v>387</v>
      </c>
      <c r="C23" s="31" t="s">
        <v>121</v>
      </c>
    </row>
    <row r="24" spans="1:3" x14ac:dyDescent="0.25">
      <c r="A24" s="31" t="s">
        <v>389</v>
      </c>
      <c r="B24" s="31" t="s">
        <v>379</v>
      </c>
      <c r="C24" s="31" t="s">
        <v>384</v>
      </c>
    </row>
    <row r="25" spans="1:3" x14ac:dyDescent="0.25">
      <c r="A25" s="31" t="s">
        <v>389</v>
      </c>
      <c r="B25" s="31" t="s">
        <v>392</v>
      </c>
      <c r="C25" s="31" t="s">
        <v>384</v>
      </c>
    </row>
    <row r="26" spans="1:3" x14ac:dyDescent="0.25">
      <c r="A26" s="31" t="s">
        <v>110</v>
      </c>
      <c r="B26" s="31" t="s">
        <v>393</v>
      </c>
      <c r="C26" s="31" t="s">
        <v>121</v>
      </c>
    </row>
    <row r="27" spans="1:3" x14ac:dyDescent="0.25">
      <c r="A27" s="31" t="s">
        <v>110</v>
      </c>
      <c r="B27" s="31" t="s">
        <v>394</v>
      </c>
      <c r="C27" s="31" t="s">
        <v>121</v>
      </c>
    </row>
    <row r="28" spans="1:3" x14ac:dyDescent="0.25">
      <c r="A28" s="31" t="s">
        <v>110</v>
      </c>
      <c r="B28" s="31" t="s">
        <v>395</v>
      </c>
      <c r="C28" s="31" t="s">
        <v>121</v>
      </c>
    </row>
    <row r="29" spans="1:3" x14ac:dyDescent="0.25">
      <c r="A29" s="31" t="s">
        <v>110</v>
      </c>
      <c r="B29" s="31" t="s">
        <v>396</v>
      </c>
      <c r="C29" s="31" t="s">
        <v>121</v>
      </c>
    </row>
    <row r="30" spans="1:3" x14ac:dyDescent="0.25">
      <c r="A30" s="31" t="s">
        <v>110</v>
      </c>
      <c r="B30" s="31" t="s">
        <v>397</v>
      </c>
      <c r="C30" s="31" t="s">
        <v>121</v>
      </c>
    </row>
    <row r="31" spans="1:3" x14ac:dyDescent="0.25">
      <c r="A31" s="31" t="s">
        <v>110</v>
      </c>
      <c r="B31" s="31" t="s">
        <v>398</v>
      </c>
      <c r="C31" s="31" t="s">
        <v>121</v>
      </c>
    </row>
    <row r="32" spans="1:3" x14ac:dyDescent="0.25">
      <c r="A32" s="31" t="s">
        <v>110</v>
      </c>
      <c r="B32" s="31" t="s">
        <v>399</v>
      </c>
      <c r="C32" s="31" t="s">
        <v>121</v>
      </c>
    </row>
    <row r="33" spans="1:3" x14ac:dyDescent="0.25">
      <c r="A33" s="31" t="s">
        <v>400</v>
      </c>
      <c r="B33" s="31" t="s">
        <v>401</v>
      </c>
      <c r="C33" s="31" t="s">
        <v>121</v>
      </c>
    </row>
    <row r="34" spans="1:3" x14ac:dyDescent="0.25">
      <c r="A34" s="31" t="s">
        <v>400</v>
      </c>
      <c r="B34" s="31" t="s">
        <v>387</v>
      </c>
      <c r="C34" s="31" t="s">
        <v>121</v>
      </c>
    </row>
    <row r="35" spans="1:3" x14ac:dyDescent="0.25">
      <c r="A35" s="31" t="s">
        <v>400</v>
      </c>
      <c r="B35" s="31" t="s">
        <v>402</v>
      </c>
      <c r="C35" s="31" t="s">
        <v>121</v>
      </c>
    </row>
    <row r="36" spans="1:3" x14ac:dyDescent="0.25">
      <c r="A36" s="31" t="s">
        <v>400</v>
      </c>
      <c r="B36" s="31" t="s">
        <v>403</v>
      </c>
      <c r="C36" s="31" t="s">
        <v>121</v>
      </c>
    </row>
    <row r="37" spans="1:3" x14ac:dyDescent="0.25">
      <c r="A37" s="31" t="s">
        <v>400</v>
      </c>
      <c r="B37" s="31" t="s">
        <v>404</v>
      </c>
      <c r="C37" s="31" t="s">
        <v>121</v>
      </c>
    </row>
    <row r="38" spans="1:3" x14ac:dyDescent="0.25">
      <c r="A38" s="31" t="s">
        <v>400</v>
      </c>
      <c r="B38" s="31" t="s">
        <v>405</v>
      </c>
      <c r="C38" s="31" t="s">
        <v>121</v>
      </c>
    </row>
    <row r="39" spans="1:3" x14ac:dyDescent="0.25">
      <c r="A39" s="31" t="s">
        <v>400</v>
      </c>
      <c r="B39" s="31" t="s">
        <v>406</v>
      </c>
      <c r="C39" s="31" t="s">
        <v>121</v>
      </c>
    </row>
    <row r="40" spans="1:3" x14ac:dyDescent="0.25">
      <c r="A40" s="31" t="s">
        <v>400</v>
      </c>
      <c r="B40" s="31" t="s">
        <v>407</v>
      </c>
      <c r="C40" s="31" t="s">
        <v>121</v>
      </c>
    </row>
    <row r="41" spans="1:3" x14ac:dyDescent="0.25">
      <c r="A41" s="31" t="s">
        <v>400</v>
      </c>
      <c r="B41" s="31" t="s">
        <v>408</v>
      </c>
      <c r="C41" s="31" t="s">
        <v>121</v>
      </c>
    </row>
    <row r="42" spans="1:3" x14ac:dyDescent="0.25">
      <c r="A42" s="31" t="s">
        <v>400</v>
      </c>
      <c r="B42" s="31" t="s">
        <v>375</v>
      </c>
      <c r="C42" s="31" t="s">
        <v>384</v>
      </c>
    </row>
    <row r="43" spans="1:3" x14ac:dyDescent="0.25">
      <c r="A43" s="31" t="s">
        <v>400</v>
      </c>
      <c r="B43" s="31" t="s">
        <v>376</v>
      </c>
      <c r="C43" s="31" t="s">
        <v>384</v>
      </c>
    </row>
    <row r="44" spans="1:3" x14ac:dyDescent="0.25">
      <c r="A44" s="31" t="s">
        <v>400</v>
      </c>
      <c r="B44" s="31" t="s">
        <v>377</v>
      </c>
      <c r="C44" s="31" t="s">
        <v>384</v>
      </c>
    </row>
    <row r="45" spans="1:3" x14ac:dyDescent="0.25">
      <c r="A45" s="31" t="s">
        <v>400</v>
      </c>
      <c r="B45" s="31" t="s">
        <v>409</v>
      </c>
      <c r="C45" s="31" t="s">
        <v>384</v>
      </c>
    </row>
    <row r="46" spans="1:3" x14ac:dyDescent="0.25">
      <c r="A46" s="31" t="s">
        <v>400</v>
      </c>
      <c r="B46" s="31" t="s">
        <v>410</v>
      </c>
      <c r="C46" s="31" t="s">
        <v>121</v>
      </c>
    </row>
    <row r="47" spans="1:3" x14ac:dyDescent="0.25">
      <c r="A47" s="31" t="s">
        <v>400</v>
      </c>
      <c r="B47" s="31" t="s">
        <v>411</v>
      </c>
      <c r="C47" s="31" t="s">
        <v>121</v>
      </c>
    </row>
    <row r="48" spans="1:3" x14ac:dyDescent="0.25">
      <c r="A48" s="31" t="s">
        <v>400</v>
      </c>
      <c r="B48" s="31" t="s">
        <v>412</v>
      </c>
      <c r="C48" s="31" t="s">
        <v>121</v>
      </c>
    </row>
    <row r="49" spans="1:3" x14ac:dyDescent="0.25">
      <c r="A49" s="31" t="s">
        <v>400</v>
      </c>
      <c r="B49" s="31" t="s">
        <v>413</v>
      </c>
      <c r="C49" s="31" t="s">
        <v>121</v>
      </c>
    </row>
    <row r="50" spans="1:3" x14ac:dyDescent="0.25">
      <c r="A50" s="31" t="s">
        <v>400</v>
      </c>
      <c r="B50" s="31" t="s">
        <v>392</v>
      </c>
      <c r="C50" s="31" t="s">
        <v>121</v>
      </c>
    </row>
    <row r="51" spans="1:3" x14ac:dyDescent="0.25">
      <c r="A51" s="31" t="s">
        <v>400</v>
      </c>
      <c r="B51" s="31" t="s">
        <v>378</v>
      </c>
      <c r="C51" s="31" t="s">
        <v>384</v>
      </c>
    </row>
    <row r="52" spans="1:3" x14ac:dyDescent="0.25">
      <c r="A52" s="31" t="s">
        <v>414</v>
      </c>
      <c r="B52" s="31" t="s">
        <v>415</v>
      </c>
      <c r="C52" s="31" t="s">
        <v>121</v>
      </c>
    </row>
    <row r="53" spans="1:3" x14ac:dyDescent="0.25">
      <c r="A53" s="31" t="s">
        <v>414</v>
      </c>
      <c r="B53" s="31" t="s">
        <v>416</v>
      </c>
      <c r="C53" s="31" t="s">
        <v>121</v>
      </c>
    </row>
    <row r="54" spans="1:3" x14ac:dyDescent="0.25">
      <c r="A54" s="31" t="s">
        <v>414</v>
      </c>
      <c r="B54" s="31" t="s">
        <v>417</v>
      </c>
      <c r="C54" s="31" t="s">
        <v>121</v>
      </c>
    </row>
    <row r="55" spans="1:3" x14ac:dyDescent="0.25">
      <c r="A55" s="31" t="s">
        <v>414</v>
      </c>
      <c r="B55" s="31" t="s">
        <v>418</v>
      </c>
      <c r="C55" s="31" t="s">
        <v>121</v>
      </c>
    </row>
    <row r="56" spans="1:3" x14ac:dyDescent="0.25">
      <c r="A56" s="31" t="s">
        <v>414</v>
      </c>
      <c r="B56" s="31" t="s">
        <v>409</v>
      </c>
      <c r="C56" s="31" t="s">
        <v>121</v>
      </c>
    </row>
    <row r="57" spans="1:3" x14ac:dyDescent="0.25">
      <c r="A57" s="31" t="s">
        <v>414</v>
      </c>
      <c r="B57" s="31" t="s">
        <v>412</v>
      </c>
      <c r="C57" s="31" t="s">
        <v>121</v>
      </c>
    </row>
    <row r="58" spans="1:3" x14ac:dyDescent="0.25">
      <c r="A58" s="31" t="s">
        <v>414</v>
      </c>
      <c r="B58" s="31" t="s">
        <v>413</v>
      </c>
      <c r="C58" s="31" t="s">
        <v>121</v>
      </c>
    </row>
    <row r="59" spans="1:3" x14ac:dyDescent="0.25">
      <c r="A59" s="31" t="s">
        <v>414</v>
      </c>
      <c r="B59" s="31" t="s">
        <v>419</v>
      </c>
      <c r="C59" s="31" t="s">
        <v>121</v>
      </c>
    </row>
    <row r="60" spans="1:3" x14ac:dyDescent="0.25">
      <c r="A60" s="31" t="s">
        <v>414</v>
      </c>
      <c r="B60" s="31" t="s">
        <v>420</v>
      </c>
      <c r="C60" s="31" t="s">
        <v>121</v>
      </c>
    </row>
    <row r="61" spans="1:3" x14ac:dyDescent="0.25">
      <c r="A61" s="31" t="s">
        <v>414</v>
      </c>
      <c r="B61" s="31" t="s">
        <v>421</v>
      </c>
      <c r="C61" s="31" t="s">
        <v>121</v>
      </c>
    </row>
    <row r="62" spans="1:3" x14ac:dyDescent="0.25">
      <c r="A62" s="31" t="s">
        <v>414</v>
      </c>
      <c r="B62" s="31" t="s">
        <v>410</v>
      </c>
      <c r="C62" s="31" t="s">
        <v>384</v>
      </c>
    </row>
    <row r="63" spans="1:3" x14ac:dyDescent="0.25">
      <c r="A63" s="31" t="s">
        <v>414</v>
      </c>
      <c r="B63" s="31" t="s">
        <v>411</v>
      </c>
      <c r="C63" s="31" t="s">
        <v>384</v>
      </c>
    </row>
    <row r="64" spans="1:3" x14ac:dyDescent="0.25">
      <c r="A64" s="31" t="s">
        <v>414</v>
      </c>
      <c r="B64" s="31" t="s">
        <v>422</v>
      </c>
      <c r="C64" s="31" t="s">
        <v>121</v>
      </c>
    </row>
    <row r="65" spans="1:3" x14ac:dyDescent="0.25">
      <c r="A65" s="31" t="s">
        <v>414</v>
      </c>
      <c r="B65" s="31" t="s">
        <v>423</v>
      </c>
      <c r="C65" s="31" t="s">
        <v>121</v>
      </c>
    </row>
    <row r="66" spans="1:3" x14ac:dyDescent="0.25">
      <c r="A66" s="31" t="s">
        <v>414</v>
      </c>
      <c r="B66" s="31" t="s">
        <v>424</v>
      </c>
      <c r="C66" s="31" t="s">
        <v>121</v>
      </c>
    </row>
    <row r="67" spans="1:3" x14ac:dyDescent="0.25">
      <c r="A67" s="31" t="s">
        <v>414</v>
      </c>
      <c r="B67" s="31" t="s">
        <v>375</v>
      </c>
      <c r="C67" s="31" t="s">
        <v>384</v>
      </c>
    </row>
    <row r="68" spans="1:3" x14ac:dyDescent="0.25">
      <c r="A68" s="31" t="s">
        <v>414</v>
      </c>
      <c r="B68" s="31" t="s">
        <v>376</v>
      </c>
      <c r="C68" s="31" t="s">
        <v>384</v>
      </c>
    </row>
    <row r="69" spans="1:3" x14ac:dyDescent="0.25">
      <c r="A69" s="31" t="s">
        <v>414</v>
      </c>
      <c r="B69" s="31" t="s">
        <v>377</v>
      </c>
      <c r="C69" s="31" t="s">
        <v>384</v>
      </c>
    </row>
    <row r="70" spans="1:3" x14ac:dyDescent="0.25">
      <c r="A70" s="31" t="s">
        <v>414</v>
      </c>
      <c r="B70" s="31" t="s">
        <v>378</v>
      </c>
      <c r="C70" s="31" t="s">
        <v>384</v>
      </c>
    </row>
    <row r="71" spans="1:3" x14ac:dyDescent="0.25">
      <c r="A71" s="31" t="s">
        <v>414</v>
      </c>
      <c r="B71" s="31" t="s">
        <v>387</v>
      </c>
      <c r="C71" s="31" t="s">
        <v>384</v>
      </c>
    </row>
    <row r="72" spans="1:3" x14ac:dyDescent="0.25">
      <c r="A72" s="31" t="s">
        <v>414</v>
      </c>
      <c r="B72" s="31" t="s">
        <v>402</v>
      </c>
      <c r="C72" s="31" t="s">
        <v>384</v>
      </c>
    </row>
    <row r="73" spans="1:3" x14ac:dyDescent="0.25">
      <c r="A73" s="31" t="s">
        <v>414</v>
      </c>
      <c r="B73" s="31" t="s">
        <v>403</v>
      </c>
      <c r="C73" s="31" t="s">
        <v>384</v>
      </c>
    </row>
    <row r="74" spans="1:3" x14ac:dyDescent="0.25">
      <c r="A74" s="31" t="s">
        <v>425</v>
      </c>
      <c r="B74" s="31" t="s">
        <v>416</v>
      </c>
      <c r="C74" s="31" t="s">
        <v>121</v>
      </c>
    </row>
    <row r="75" spans="1:3" x14ac:dyDescent="0.25">
      <c r="A75" s="31" t="s">
        <v>425</v>
      </c>
      <c r="B75" s="31" t="s">
        <v>410</v>
      </c>
      <c r="C75" s="31" t="s">
        <v>121</v>
      </c>
    </row>
    <row r="76" spans="1:3" x14ac:dyDescent="0.25">
      <c r="A76" s="31" t="s">
        <v>425</v>
      </c>
      <c r="B76" s="31" t="s">
        <v>411</v>
      </c>
      <c r="C76" s="31" t="s">
        <v>121</v>
      </c>
    </row>
    <row r="77" spans="1:3" x14ac:dyDescent="0.25">
      <c r="A77" s="31" t="s">
        <v>425</v>
      </c>
      <c r="B77" s="31" t="s">
        <v>412</v>
      </c>
      <c r="C77" s="31" t="s">
        <v>121</v>
      </c>
    </row>
    <row r="78" spans="1:3" x14ac:dyDescent="0.25">
      <c r="A78" s="31" t="s">
        <v>425</v>
      </c>
      <c r="B78" s="31" t="s">
        <v>413</v>
      </c>
      <c r="C78" s="31" t="s">
        <v>121</v>
      </c>
    </row>
    <row r="79" spans="1:3" x14ac:dyDescent="0.25">
      <c r="A79" s="31" t="s">
        <v>425</v>
      </c>
      <c r="B79" s="31" t="s">
        <v>419</v>
      </c>
      <c r="C79" s="31" t="s">
        <v>121</v>
      </c>
    </row>
    <row r="80" spans="1:3" x14ac:dyDescent="0.25">
      <c r="A80" s="31" t="s">
        <v>425</v>
      </c>
      <c r="B80" s="31" t="s">
        <v>420</v>
      </c>
      <c r="C80" s="31" t="s">
        <v>121</v>
      </c>
    </row>
    <row r="81" spans="1:3" x14ac:dyDescent="0.25">
      <c r="A81" s="31" t="s">
        <v>425</v>
      </c>
      <c r="B81" s="31" t="s">
        <v>421</v>
      </c>
      <c r="C81" s="31" t="s">
        <v>121</v>
      </c>
    </row>
    <row r="82" spans="1:3" x14ac:dyDescent="0.25">
      <c r="A82" s="31" t="s">
        <v>425</v>
      </c>
      <c r="B82" s="31" t="s">
        <v>426</v>
      </c>
      <c r="C82" s="31" t="s">
        <v>121</v>
      </c>
    </row>
    <row r="83" spans="1:3" x14ac:dyDescent="0.25">
      <c r="A83" s="31" t="s">
        <v>425</v>
      </c>
      <c r="B83" s="31" t="s">
        <v>427</v>
      </c>
      <c r="C83" s="31" t="s">
        <v>121</v>
      </c>
    </row>
    <row r="84" spans="1:3" x14ac:dyDescent="0.25">
      <c r="A84" s="31" t="s">
        <v>425</v>
      </c>
      <c r="B84" s="31" t="s">
        <v>417</v>
      </c>
      <c r="C84" s="31" t="s">
        <v>384</v>
      </c>
    </row>
    <row r="85" spans="1:3" x14ac:dyDescent="0.25">
      <c r="A85" s="31" t="s">
        <v>425</v>
      </c>
      <c r="B85" s="31" t="s">
        <v>418</v>
      </c>
      <c r="C85" s="31" t="s">
        <v>384</v>
      </c>
    </row>
    <row r="86" spans="1:3" x14ac:dyDescent="0.25">
      <c r="A86" s="31" t="s">
        <v>425</v>
      </c>
      <c r="B86" s="31" t="s">
        <v>424</v>
      </c>
      <c r="C86" s="31" t="s">
        <v>384</v>
      </c>
    </row>
    <row r="87" spans="1:3" x14ac:dyDescent="0.25">
      <c r="A87" s="31" t="s">
        <v>425</v>
      </c>
      <c r="B87" s="31" t="s">
        <v>409</v>
      </c>
      <c r="C87" s="31" t="s">
        <v>384</v>
      </c>
    </row>
    <row r="88" spans="1:3" x14ac:dyDescent="0.25">
      <c r="A88" s="31" t="s">
        <v>425</v>
      </c>
      <c r="B88" s="31" t="s">
        <v>375</v>
      </c>
      <c r="C88" s="31" t="s">
        <v>384</v>
      </c>
    </row>
    <row r="89" spans="1:3" x14ac:dyDescent="0.25">
      <c r="A89" s="31" t="s">
        <v>425</v>
      </c>
      <c r="B89" s="31" t="s">
        <v>376</v>
      </c>
      <c r="C89" s="31" t="s">
        <v>384</v>
      </c>
    </row>
    <row r="90" spans="1:3" x14ac:dyDescent="0.25">
      <c r="A90" s="31" t="s">
        <v>425</v>
      </c>
      <c r="B90" s="31" t="s">
        <v>377</v>
      </c>
      <c r="C90" s="31" t="s">
        <v>384</v>
      </c>
    </row>
    <row r="91" spans="1:3" x14ac:dyDescent="0.25">
      <c r="A91" s="31" t="s">
        <v>425</v>
      </c>
      <c r="B91" s="31" t="s">
        <v>378</v>
      </c>
      <c r="C91" s="31" t="s">
        <v>384</v>
      </c>
    </row>
    <row r="92" spans="1:3" x14ac:dyDescent="0.25">
      <c r="A92" s="31" t="s">
        <v>425</v>
      </c>
      <c r="B92" s="31" t="s">
        <v>387</v>
      </c>
      <c r="C92" s="31" t="s">
        <v>384</v>
      </c>
    </row>
    <row r="93" spans="1:3" x14ac:dyDescent="0.25">
      <c r="A93" s="31" t="s">
        <v>425</v>
      </c>
      <c r="B93" s="31" t="s">
        <v>402</v>
      </c>
      <c r="C93" s="31" t="s">
        <v>384</v>
      </c>
    </row>
    <row r="94" spans="1:3" x14ac:dyDescent="0.25">
      <c r="A94" s="31" t="s">
        <v>425</v>
      </c>
      <c r="B94" s="31" t="s">
        <v>403</v>
      </c>
      <c r="C94" s="31" t="s">
        <v>384</v>
      </c>
    </row>
    <row r="95" spans="1:3" x14ac:dyDescent="0.25">
      <c r="A95" s="31" t="s">
        <v>428</v>
      </c>
      <c r="B95" s="31" t="s">
        <v>429</v>
      </c>
      <c r="C95" s="31" t="s">
        <v>121</v>
      </c>
    </row>
    <row r="96" spans="1:3" x14ac:dyDescent="0.25">
      <c r="A96" s="31" t="s">
        <v>428</v>
      </c>
      <c r="B96" s="31" t="s">
        <v>430</v>
      </c>
      <c r="C96" s="31" t="s">
        <v>121</v>
      </c>
    </row>
    <row r="97" spans="1:3" x14ac:dyDescent="0.25">
      <c r="A97" s="31" t="s">
        <v>428</v>
      </c>
      <c r="B97" s="31" t="s">
        <v>431</v>
      </c>
      <c r="C97" s="31" t="s">
        <v>121</v>
      </c>
    </row>
    <row r="98" spans="1:3" x14ac:dyDescent="0.25">
      <c r="A98" s="31" t="s">
        <v>428</v>
      </c>
      <c r="B98" s="31" t="s">
        <v>432</v>
      </c>
      <c r="C98" s="31" t="s">
        <v>121</v>
      </c>
    </row>
    <row r="99" spans="1:3" x14ac:dyDescent="0.25">
      <c r="A99" s="31" t="s">
        <v>428</v>
      </c>
      <c r="B99" s="31" t="s">
        <v>375</v>
      </c>
      <c r="C99" s="31" t="s">
        <v>384</v>
      </c>
    </row>
    <row r="100" spans="1:3" x14ac:dyDescent="0.25">
      <c r="A100" s="31" t="s">
        <v>428</v>
      </c>
      <c r="B100" s="31" t="s">
        <v>376</v>
      </c>
      <c r="C100" s="31" t="s">
        <v>384</v>
      </c>
    </row>
    <row r="101" spans="1:3" x14ac:dyDescent="0.25">
      <c r="A101" s="31" t="s">
        <v>428</v>
      </c>
      <c r="B101" s="31" t="s">
        <v>377</v>
      </c>
      <c r="C101" s="31" t="s">
        <v>384</v>
      </c>
    </row>
    <row r="102" spans="1:3" x14ac:dyDescent="0.25">
      <c r="A102" s="31" t="s">
        <v>428</v>
      </c>
      <c r="B102" s="31" t="s">
        <v>401</v>
      </c>
      <c r="C102" s="31" t="s">
        <v>384</v>
      </c>
    </row>
    <row r="103" spans="1:3" x14ac:dyDescent="0.25">
      <c r="A103" s="31" t="s">
        <v>428</v>
      </c>
      <c r="B103" s="31" t="s">
        <v>393</v>
      </c>
      <c r="C103" s="31" t="s">
        <v>384</v>
      </c>
    </row>
    <row r="104" spans="1:3" x14ac:dyDescent="0.25">
      <c r="A104" s="31" t="s">
        <v>428</v>
      </c>
      <c r="B104" s="31" t="s">
        <v>409</v>
      </c>
      <c r="C104" s="31" t="s">
        <v>384</v>
      </c>
    </row>
    <row r="105" spans="1:3" x14ac:dyDescent="0.25">
      <c r="A105" s="31" t="s">
        <v>428</v>
      </c>
      <c r="B105" s="31" t="s">
        <v>433</v>
      </c>
      <c r="C105" s="31" t="s">
        <v>121</v>
      </c>
    </row>
    <row r="106" spans="1:3" x14ac:dyDescent="0.25">
      <c r="A106" s="31" t="s">
        <v>428</v>
      </c>
      <c r="B106" s="31" t="s">
        <v>434</v>
      </c>
      <c r="C106" s="31" t="s">
        <v>121</v>
      </c>
    </row>
    <row r="107" spans="1:3" x14ac:dyDescent="0.25">
      <c r="A107" s="31" t="s">
        <v>428</v>
      </c>
      <c r="B107" s="31" t="s">
        <v>435</v>
      </c>
      <c r="C107" s="31" t="s">
        <v>121</v>
      </c>
    </row>
    <row r="108" spans="1:3" x14ac:dyDescent="0.25">
      <c r="A108" s="31" t="s">
        <v>428</v>
      </c>
      <c r="B108" s="31" t="s">
        <v>436</v>
      </c>
      <c r="C108" s="31" t="s">
        <v>121</v>
      </c>
    </row>
    <row r="109" spans="1:3" x14ac:dyDescent="0.25">
      <c r="A109" s="31" t="s">
        <v>428</v>
      </c>
      <c r="B109" s="31" t="s">
        <v>437</v>
      </c>
      <c r="C109" s="31" t="s">
        <v>121</v>
      </c>
    </row>
    <row r="110" spans="1:3" x14ac:dyDescent="0.25">
      <c r="A110" s="31" t="s">
        <v>428</v>
      </c>
      <c r="B110" s="31" t="s">
        <v>394</v>
      </c>
      <c r="C110" s="31" t="s">
        <v>384</v>
      </c>
    </row>
    <row r="111" spans="1:3" x14ac:dyDescent="0.25">
      <c r="A111" s="31" t="s">
        <v>428</v>
      </c>
      <c r="B111" s="31" t="s">
        <v>395</v>
      </c>
      <c r="C111" s="31" t="s">
        <v>384</v>
      </c>
    </row>
    <row r="112" spans="1:3" x14ac:dyDescent="0.25">
      <c r="A112" s="31" t="s">
        <v>428</v>
      </c>
      <c r="B112" s="31" t="s">
        <v>396</v>
      </c>
      <c r="C112" s="31" t="s">
        <v>384</v>
      </c>
    </row>
    <row r="113" spans="1:3" x14ac:dyDescent="0.25">
      <c r="A113" s="31" t="s">
        <v>109</v>
      </c>
      <c r="B113" s="31" t="s">
        <v>438</v>
      </c>
      <c r="C113" s="31" t="s">
        <v>121</v>
      </c>
    </row>
    <row r="114" spans="1:3" x14ac:dyDescent="0.25">
      <c r="A114" s="31" t="s">
        <v>109</v>
      </c>
      <c r="B114" s="31" t="s">
        <v>439</v>
      </c>
      <c r="C114" s="31" t="s">
        <v>121</v>
      </c>
    </row>
    <row r="115" spans="1:3" x14ac:dyDescent="0.25">
      <c r="A115" s="31" t="s">
        <v>109</v>
      </c>
      <c r="B115" s="31" t="s">
        <v>440</v>
      </c>
      <c r="C115" s="31" t="s">
        <v>121</v>
      </c>
    </row>
    <row r="116" spans="1:3" x14ac:dyDescent="0.25">
      <c r="A116" s="31" t="s">
        <v>109</v>
      </c>
      <c r="B116" s="31" t="s">
        <v>441</v>
      </c>
      <c r="C116" s="31" t="s">
        <v>121</v>
      </c>
    </row>
    <row r="117" spans="1:3" x14ac:dyDescent="0.25">
      <c r="A117" s="31" t="s">
        <v>109</v>
      </c>
      <c r="B117" s="31" t="s">
        <v>442</v>
      </c>
      <c r="C117" s="31" t="s">
        <v>121</v>
      </c>
    </row>
    <row r="118" spans="1:3" x14ac:dyDescent="0.25">
      <c r="A118" s="31" t="s">
        <v>109</v>
      </c>
      <c r="B118" s="31" t="s">
        <v>443</v>
      </c>
      <c r="C118" s="31" t="s">
        <v>121</v>
      </c>
    </row>
    <row r="119" spans="1:3" x14ac:dyDescent="0.25">
      <c r="A119" s="31" t="s">
        <v>109</v>
      </c>
      <c r="B119" s="31" t="s">
        <v>444</v>
      </c>
      <c r="C119" s="31" t="s">
        <v>121</v>
      </c>
    </row>
    <row r="120" spans="1:3" x14ac:dyDescent="0.25">
      <c r="A120" s="31" t="s">
        <v>109</v>
      </c>
      <c r="B120" s="31" t="s">
        <v>432</v>
      </c>
      <c r="C120" s="31" t="s">
        <v>384</v>
      </c>
    </row>
    <row r="121" spans="1:3" x14ac:dyDescent="0.25">
      <c r="A121" s="31" t="s">
        <v>109</v>
      </c>
      <c r="B121" s="31" t="s">
        <v>375</v>
      </c>
      <c r="C121" s="31" t="s">
        <v>384</v>
      </c>
    </row>
    <row r="122" spans="1:3" x14ac:dyDescent="0.25">
      <c r="A122" s="31" t="s">
        <v>109</v>
      </c>
      <c r="B122" s="31" t="s">
        <v>376</v>
      </c>
      <c r="C122" s="31" t="s">
        <v>384</v>
      </c>
    </row>
    <row r="123" spans="1:3" x14ac:dyDescent="0.25">
      <c r="A123" s="31" t="s">
        <v>109</v>
      </c>
      <c r="B123" s="31" t="s">
        <v>377</v>
      </c>
      <c r="C123" s="31" t="s">
        <v>384</v>
      </c>
    </row>
    <row r="124" spans="1:3" x14ac:dyDescent="0.25">
      <c r="A124" s="31" t="s">
        <v>109</v>
      </c>
      <c r="B124" s="31" t="s">
        <v>401</v>
      </c>
      <c r="C124" s="31" t="s">
        <v>384</v>
      </c>
    </row>
    <row r="125" spans="1:3" x14ac:dyDescent="0.25">
      <c r="A125" s="31" t="s">
        <v>109</v>
      </c>
      <c r="B125" s="31" t="s">
        <v>393</v>
      </c>
      <c r="C125" s="31" t="s">
        <v>384</v>
      </c>
    </row>
    <row r="126" spans="1:3" x14ac:dyDescent="0.25">
      <c r="A126" s="31" t="s">
        <v>109</v>
      </c>
      <c r="B126" s="31" t="s">
        <v>409</v>
      </c>
      <c r="C126" s="31" t="s">
        <v>384</v>
      </c>
    </row>
    <row r="127" spans="1:3" x14ac:dyDescent="0.25">
      <c r="A127" s="31" t="s">
        <v>109</v>
      </c>
      <c r="B127" s="31" t="s">
        <v>394</v>
      </c>
      <c r="C127" s="31" t="s">
        <v>384</v>
      </c>
    </row>
    <row r="128" spans="1:3" x14ac:dyDescent="0.25">
      <c r="A128" s="31" t="s">
        <v>109</v>
      </c>
      <c r="B128" s="31" t="s">
        <v>395</v>
      </c>
      <c r="C128" s="31" t="s">
        <v>384</v>
      </c>
    </row>
    <row r="129" spans="1:3" x14ac:dyDescent="0.25">
      <c r="A129" s="31" t="s">
        <v>109</v>
      </c>
      <c r="B129" s="31" t="s">
        <v>396</v>
      </c>
      <c r="C129" s="31" t="s">
        <v>384</v>
      </c>
    </row>
    <row r="130" spans="1:3" x14ac:dyDescent="0.25">
      <c r="A130" s="31" t="s">
        <v>445</v>
      </c>
      <c r="B130" s="31" t="s">
        <v>446</v>
      </c>
      <c r="C130" s="31" t="s">
        <v>121</v>
      </c>
    </row>
    <row r="131" spans="1:3" x14ac:dyDescent="0.25">
      <c r="A131" s="31" t="s">
        <v>445</v>
      </c>
      <c r="B131" s="31" t="s">
        <v>447</v>
      </c>
      <c r="C131" s="31" t="s">
        <v>121</v>
      </c>
    </row>
    <row r="132" spans="1:3" x14ac:dyDescent="0.25">
      <c r="A132" s="31" t="s">
        <v>445</v>
      </c>
      <c r="B132" s="31" t="s">
        <v>381</v>
      </c>
      <c r="C132" s="31" t="s">
        <v>121</v>
      </c>
    </row>
    <row r="133" spans="1:3" x14ac:dyDescent="0.25">
      <c r="A133" s="31" t="s">
        <v>445</v>
      </c>
      <c r="B133" s="31" t="s">
        <v>448</v>
      </c>
      <c r="C133" s="31" t="s">
        <v>121</v>
      </c>
    </row>
    <row r="134" spans="1:3" x14ac:dyDescent="0.25">
      <c r="A134" s="31" t="s">
        <v>445</v>
      </c>
      <c r="B134" s="31" t="s">
        <v>393</v>
      </c>
      <c r="C134" s="31" t="s">
        <v>384</v>
      </c>
    </row>
    <row r="135" spans="1:3" x14ac:dyDescent="0.25">
      <c r="A135" s="31" t="s">
        <v>445</v>
      </c>
      <c r="B135" s="31" t="s">
        <v>394</v>
      </c>
      <c r="C135" s="31" t="s">
        <v>384</v>
      </c>
    </row>
    <row r="136" spans="1:3" x14ac:dyDescent="0.25">
      <c r="A136" s="31" t="s">
        <v>445</v>
      </c>
      <c r="B136" s="31" t="s">
        <v>375</v>
      </c>
      <c r="C136" s="31" t="s">
        <v>384</v>
      </c>
    </row>
    <row r="137" spans="1:3" x14ac:dyDescent="0.25">
      <c r="A137" s="31" t="s">
        <v>445</v>
      </c>
      <c r="B137" s="31" t="s">
        <v>376</v>
      </c>
      <c r="C137" s="31" t="s">
        <v>384</v>
      </c>
    </row>
    <row r="138" spans="1:3" x14ac:dyDescent="0.25">
      <c r="A138" s="31" t="s">
        <v>445</v>
      </c>
      <c r="B138" s="31" t="s">
        <v>377</v>
      </c>
      <c r="C138" s="31" t="s">
        <v>384</v>
      </c>
    </row>
    <row r="139" spans="1:3" x14ac:dyDescent="0.25">
      <c r="A139" s="31" t="s">
        <v>445</v>
      </c>
      <c r="B139" s="31" t="s">
        <v>449</v>
      </c>
      <c r="C139" s="31" t="s">
        <v>121</v>
      </c>
    </row>
    <row r="140" spans="1:3" x14ac:dyDescent="0.25">
      <c r="A140" s="31" t="s">
        <v>445</v>
      </c>
      <c r="B140" s="31" t="s">
        <v>450</v>
      </c>
      <c r="C140" s="31" t="s">
        <v>121</v>
      </c>
    </row>
    <row r="141" spans="1:3" x14ac:dyDescent="0.25">
      <c r="A141" s="31" t="s">
        <v>445</v>
      </c>
      <c r="B141" s="31" t="s">
        <v>451</v>
      </c>
      <c r="C141" s="31" t="s">
        <v>121</v>
      </c>
    </row>
    <row r="142" spans="1:3" x14ac:dyDescent="0.25">
      <c r="A142" s="31" t="s">
        <v>445</v>
      </c>
      <c r="B142" s="31" t="s">
        <v>452</v>
      </c>
      <c r="C142" s="31" t="s">
        <v>121</v>
      </c>
    </row>
    <row r="143" spans="1:3" x14ac:dyDescent="0.25">
      <c r="A143" s="31" t="s">
        <v>445</v>
      </c>
      <c r="B143" s="31" t="s">
        <v>453</v>
      </c>
      <c r="C143" s="31" t="s">
        <v>121</v>
      </c>
    </row>
    <row r="144" spans="1:3" x14ac:dyDescent="0.25">
      <c r="A144" s="31" t="s">
        <v>445</v>
      </c>
      <c r="B144" s="31" t="s">
        <v>454</v>
      </c>
      <c r="C144" s="31" t="s">
        <v>121</v>
      </c>
    </row>
    <row r="145" spans="1:3" x14ac:dyDescent="0.25">
      <c r="A145" s="31" t="s">
        <v>532</v>
      </c>
      <c r="B145" s="31" t="s">
        <v>455</v>
      </c>
      <c r="C145" s="31" t="s">
        <v>121</v>
      </c>
    </row>
    <row r="146" spans="1:3" x14ac:dyDescent="0.25">
      <c r="A146" s="31" t="s">
        <v>532</v>
      </c>
      <c r="B146" s="31" t="s">
        <v>456</v>
      </c>
      <c r="C146" s="31" t="s">
        <v>121</v>
      </c>
    </row>
    <row r="147" spans="1:3" x14ac:dyDescent="0.25">
      <c r="A147" s="31" t="s">
        <v>532</v>
      </c>
      <c r="B147" s="31" t="s">
        <v>457</v>
      </c>
      <c r="C147" s="31" t="s">
        <v>121</v>
      </c>
    </row>
    <row r="148" spans="1:3" x14ac:dyDescent="0.25">
      <c r="A148" s="31" t="s">
        <v>532</v>
      </c>
      <c r="B148" s="31" t="s">
        <v>458</v>
      </c>
      <c r="C148" s="31" t="s">
        <v>121</v>
      </c>
    </row>
    <row r="149" spans="1:3" x14ac:dyDescent="0.25">
      <c r="A149" s="31" t="s">
        <v>532</v>
      </c>
      <c r="B149" s="31" t="s">
        <v>459</v>
      </c>
      <c r="C149" s="31" t="s">
        <v>121</v>
      </c>
    </row>
    <row r="150" spans="1:3" x14ac:dyDescent="0.25">
      <c r="A150" s="31" t="s">
        <v>532</v>
      </c>
      <c r="B150" s="31" t="s">
        <v>460</v>
      </c>
      <c r="C150" s="31" t="s">
        <v>121</v>
      </c>
    </row>
    <row r="151" spans="1:3" x14ac:dyDescent="0.25">
      <c r="A151" s="31" t="s">
        <v>532</v>
      </c>
      <c r="B151" s="31" t="s">
        <v>461</v>
      </c>
      <c r="C151" s="31" t="s">
        <v>121</v>
      </c>
    </row>
    <row r="152" spans="1:3" x14ac:dyDescent="0.25">
      <c r="A152" s="31" t="s">
        <v>532</v>
      </c>
      <c r="B152" s="31" t="s">
        <v>462</v>
      </c>
      <c r="C152" s="31" t="s">
        <v>121</v>
      </c>
    </row>
    <row r="153" spans="1:3" x14ac:dyDescent="0.25">
      <c r="A153" s="31" t="s">
        <v>532</v>
      </c>
      <c r="B153" s="31" t="s">
        <v>463</v>
      </c>
      <c r="C153" s="31" t="s">
        <v>121</v>
      </c>
    </row>
    <row r="154" spans="1:3" x14ac:dyDescent="0.25">
      <c r="A154" s="31" t="s">
        <v>532</v>
      </c>
      <c r="B154" s="31" t="s">
        <v>464</v>
      </c>
      <c r="C154" s="31" t="s">
        <v>121</v>
      </c>
    </row>
  </sheetData>
  <printOptions gridLines="1"/>
  <pageMargins left="0.43307086614173229" right="0.43307086614173229" top="0.74803149606299213" bottom="0.51181102362204722" header="0.31496062992125984" footer="0.31496062992125984"/>
  <pageSetup fitToHeight="0" orientation="portrait" r:id="rId1"/>
  <headerFooter>
    <oddHeader>&amp;C&amp;A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workbookViewId="0">
      <selection activeCell="K36" sqref="K36"/>
    </sheetView>
  </sheetViews>
  <sheetFormatPr defaultColWidth="12.42578125" defaultRowHeight="15" x14ac:dyDescent="0.25"/>
  <cols>
    <col min="1" max="1" width="26" style="31" bestFit="1" customWidth="1"/>
    <col min="2" max="2" width="10.140625" style="31" bestFit="1" customWidth="1"/>
    <col min="3" max="3" width="19.85546875" style="31" bestFit="1" customWidth="1"/>
    <col min="4" max="16384" width="12.42578125" style="31"/>
  </cols>
  <sheetData>
    <row r="1" spans="1:3" x14ac:dyDescent="0.25">
      <c r="A1" s="31" t="s">
        <v>371</v>
      </c>
      <c r="B1" s="31" t="s">
        <v>372</v>
      </c>
      <c r="C1" s="31" t="s">
        <v>373</v>
      </c>
    </row>
    <row r="2" spans="1:3" x14ac:dyDescent="0.25">
      <c r="A2" s="31" t="s">
        <v>469</v>
      </c>
      <c r="B2" s="31" t="s">
        <v>470</v>
      </c>
      <c r="C2" s="31" t="s">
        <v>121</v>
      </c>
    </row>
    <row r="3" spans="1:3" x14ac:dyDescent="0.25">
      <c r="A3" s="31" t="s">
        <v>469</v>
      </c>
      <c r="B3" s="31" t="s">
        <v>471</v>
      </c>
      <c r="C3" s="31" t="s">
        <v>121</v>
      </c>
    </row>
    <row r="4" spans="1:3" x14ac:dyDescent="0.25">
      <c r="A4" s="31" t="s">
        <v>469</v>
      </c>
      <c r="B4" s="31" t="s">
        <v>472</v>
      </c>
      <c r="C4" s="31" t="s">
        <v>121</v>
      </c>
    </row>
    <row r="5" spans="1:3" x14ac:dyDescent="0.25">
      <c r="A5" s="31" t="s">
        <v>469</v>
      </c>
      <c r="B5" s="31" t="s">
        <v>473</v>
      </c>
      <c r="C5" s="31" t="s">
        <v>121</v>
      </c>
    </row>
    <row r="6" spans="1:3" x14ac:dyDescent="0.25">
      <c r="A6" s="31" t="s">
        <v>469</v>
      </c>
      <c r="B6" s="31" t="s">
        <v>474</v>
      </c>
      <c r="C6" s="31" t="s">
        <v>121</v>
      </c>
    </row>
    <row r="7" spans="1:3" x14ac:dyDescent="0.25">
      <c r="A7" s="31" t="s">
        <v>469</v>
      </c>
      <c r="B7" s="31" t="s">
        <v>475</v>
      </c>
      <c r="C7" s="31" t="s">
        <v>121</v>
      </c>
    </row>
    <row r="8" spans="1:3" x14ac:dyDescent="0.25">
      <c r="A8" s="31" t="s">
        <v>476</v>
      </c>
      <c r="B8" s="31" t="s">
        <v>477</v>
      </c>
      <c r="C8" s="31" t="s">
        <v>121</v>
      </c>
    </row>
    <row r="9" spans="1:3" x14ac:dyDescent="0.25">
      <c r="A9" s="31" t="s">
        <v>476</v>
      </c>
      <c r="B9" s="31" t="s">
        <v>478</v>
      </c>
      <c r="C9" s="31" t="s">
        <v>121</v>
      </c>
    </row>
    <row r="10" spans="1:3" x14ac:dyDescent="0.25">
      <c r="A10" s="31" t="s">
        <v>476</v>
      </c>
      <c r="B10" s="31" t="s">
        <v>479</v>
      </c>
      <c r="C10" s="31" t="s">
        <v>121</v>
      </c>
    </row>
    <row r="11" spans="1:3" x14ac:dyDescent="0.25">
      <c r="A11" s="31" t="s">
        <v>476</v>
      </c>
      <c r="B11" s="31" t="s">
        <v>480</v>
      </c>
      <c r="C11" s="31" t="s">
        <v>121</v>
      </c>
    </row>
    <row r="12" spans="1:3" x14ac:dyDescent="0.25">
      <c r="A12" s="31" t="s">
        <v>476</v>
      </c>
      <c r="B12" s="31" t="s">
        <v>481</v>
      </c>
      <c r="C12" s="31" t="s">
        <v>121</v>
      </c>
    </row>
    <row r="13" spans="1:3" x14ac:dyDescent="0.25">
      <c r="A13" s="31" t="s">
        <v>476</v>
      </c>
      <c r="B13" s="31" t="s">
        <v>482</v>
      </c>
      <c r="C13" s="31" t="s">
        <v>121</v>
      </c>
    </row>
    <row r="14" spans="1:3" x14ac:dyDescent="0.25">
      <c r="A14" s="31" t="s">
        <v>476</v>
      </c>
      <c r="B14" s="31" t="s">
        <v>483</v>
      </c>
      <c r="C14" s="31" t="s">
        <v>121</v>
      </c>
    </row>
    <row r="15" spans="1:3" x14ac:dyDescent="0.25">
      <c r="A15" s="31" t="s">
        <v>484</v>
      </c>
      <c r="B15" s="31" t="s">
        <v>485</v>
      </c>
      <c r="C15" s="31" t="s">
        <v>121</v>
      </c>
    </row>
    <row r="16" spans="1:3" x14ac:dyDescent="0.25">
      <c r="A16" s="31" t="s">
        <v>484</v>
      </c>
      <c r="B16" s="31" t="s">
        <v>486</v>
      </c>
      <c r="C16" s="31" t="s">
        <v>121</v>
      </c>
    </row>
    <row r="17" spans="1:3" x14ac:dyDescent="0.25">
      <c r="A17" s="31" t="s">
        <v>484</v>
      </c>
      <c r="B17" s="31" t="s">
        <v>487</v>
      </c>
      <c r="C17" s="31" t="s">
        <v>121</v>
      </c>
    </row>
    <row r="18" spans="1:3" x14ac:dyDescent="0.25">
      <c r="A18" s="31" t="s">
        <v>484</v>
      </c>
      <c r="B18" s="31" t="s">
        <v>488</v>
      </c>
      <c r="C18" s="31" t="s">
        <v>121</v>
      </c>
    </row>
    <row r="19" spans="1:3" x14ac:dyDescent="0.25">
      <c r="A19" s="31" t="s">
        <v>484</v>
      </c>
      <c r="B19" s="31" t="s">
        <v>489</v>
      </c>
      <c r="C19" s="31" t="s">
        <v>121</v>
      </c>
    </row>
    <row r="20" spans="1:3" x14ac:dyDescent="0.25">
      <c r="A20" s="31" t="s">
        <v>484</v>
      </c>
      <c r="B20" s="31" t="s">
        <v>490</v>
      </c>
      <c r="C20" s="31" t="s">
        <v>121</v>
      </c>
    </row>
    <row r="21" spans="1:3" x14ac:dyDescent="0.25">
      <c r="A21" s="31" t="s">
        <v>491</v>
      </c>
      <c r="B21" s="31" t="s">
        <v>492</v>
      </c>
      <c r="C21" s="31" t="s">
        <v>121</v>
      </c>
    </row>
    <row r="22" spans="1:3" x14ac:dyDescent="0.25">
      <c r="A22" s="31" t="s">
        <v>491</v>
      </c>
      <c r="B22" s="31" t="s">
        <v>493</v>
      </c>
      <c r="C22" s="31" t="s">
        <v>121</v>
      </c>
    </row>
    <row r="23" spans="1:3" x14ac:dyDescent="0.25">
      <c r="A23" s="31" t="s">
        <v>491</v>
      </c>
      <c r="B23" s="31" t="s">
        <v>494</v>
      </c>
      <c r="C23" s="31" t="s">
        <v>121</v>
      </c>
    </row>
    <row r="24" spans="1:3" x14ac:dyDescent="0.25">
      <c r="A24" s="31" t="s">
        <v>491</v>
      </c>
      <c r="B24" s="31" t="s">
        <v>495</v>
      </c>
      <c r="C24" s="31" t="s">
        <v>121</v>
      </c>
    </row>
    <row r="25" spans="1:3" x14ac:dyDescent="0.25">
      <c r="A25" s="31" t="s">
        <v>491</v>
      </c>
      <c r="B25" s="31" t="s">
        <v>496</v>
      </c>
      <c r="C25" s="31" t="s">
        <v>121</v>
      </c>
    </row>
    <row r="26" spans="1:3" x14ac:dyDescent="0.25">
      <c r="A26" s="31" t="s">
        <v>491</v>
      </c>
      <c r="B26" s="31" t="s">
        <v>497</v>
      </c>
      <c r="C26" s="31" t="s">
        <v>121</v>
      </c>
    </row>
    <row r="27" spans="1:3" x14ac:dyDescent="0.25">
      <c r="A27" s="31" t="s">
        <v>491</v>
      </c>
      <c r="B27" s="31" t="s">
        <v>498</v>
      </c>
      <c r="C27" s="31" t="s">
        <v>121</v>
      </c>
    </row>
    <row r="28" spans="1:3" x14ac:dyDescent="0.25">
      <c r="A28" s="31" t="s">
        <v>491</v>
      </c>
      <c r="B28" s="31" t="s">
        <v>499</v>
      </c>
      <c r="C28" s="31" t="s">
        <v>121</v>
      </c>
    </row>
    <row r="29" spans="1:3" x14ac:dyDescent="0.25">
      <c r="A29" s="31" t="s">
        <v>500</v>
      </c>
      <c r="B29" s="31" t="s">
        <v>501</v>
      </c>
      <c r="C29" s="31" t="s">
        <v>121</v>
      </c>
    </row>
    <row r="30" spans="1:3" x14ac:dyDescent="0.25">
      <c r="A30" s="31" t="s">
        <v>500</v>
      </c>
      <c r="B30" s="31" t="s">
        <v>502</v>
      </c>
      <c r="C30" s="31" t="s">
        <v>121</v>
      </c>
    </row>
    <row r="31" spans="1:3" x14ac:dyDescent="0.25">
      <c r="A31" s="31" t="s">
        <v>500</v>
      </c>
      <c r="B31" s="31" t="s">
        <v>503</v>
      </c>
      <c r="C31" s="31" t="s">
        <v>121</v>
      </c>
    </row>
    <row r="32" spans="1:3" x14ac:dyDescent="0.25">
      <c r="A32" s="31" t="s">
        <v>500</v>
      </c>
      <c r="B32" s="31" t="s">
        <v>504</v>
      </c>
      <c r="C32" s="31" t="s">
        <v>121</v>
      </c>
    </row>
    <row r="33" spans="1:3" x14ac:dyDescent="0.25">
      <c r="A33" s="31" t="s">
        <v>500</v>
      </c>
      <c r="B33" s="31" t="s">
        <v>505</v>
      </c>
      <c r="C33" s="31" t="s">
        <v>121</v>
      </c>
    </row>
    <row r="34" spans="1:3" x14ac:dyDescent="0.25">
      <c r="A34" s="31" t="s">
        <v>500</v>
      </c>
      <c r="B34" s="31" t="s">
        <v>506</v>
      </c>
      <c r="C34" s="31" t="s">
        <v>121</v>
      </c>
    </row>
    <row r="35" spans="1:3" x14ac:dyDescent="0.25">
      <c r="A35" s="31" t="s">
        <v>500</v>
      </c>
      <c r="B35" s="31" t="s">
        <v>507</v>
      </c>
      <c r="C35" s="31" t="s">
        <v>121</v>
      </c>
    </row>
    <row r="36" spans="1:3" x14ac:dyDescent="0.25">
      <c r="A36" s="31" t="s">
        <v>500</v>
      </c>
      <c r="B36" s="31" t="s">
        <v>508</v>
      </c>
      <c r="C36" s="31" t="s">
        <v>121</v>
      </c>
    </row>
    <row r="37" spans="1:3" x14ac:dyDescent="0.25">
      <c r="A37" s="31" t="s">
        <v>500</v>
      </c>
      <c r="B37" s="31" t="s">
        <v>509</v>
      </c>
      <c r="C37" s="31" t="s">
        <v>121</v>
      </c>
    </row>
    <row r="38" spans="1:3" x14ac:dyDescent="0.25">
      <c r="A38" s="31" t="s">
        <v>500</v>
      </c>
      <c r="B38" s="31" t="s">
        <v>510</v>
      </c>
      <c r="C38" s="31" t="s">
        <v>121</v>
      </c>
    </row>
    <row r="39" spans="1:3" x14ac:dyDescent="0.25">
      <c r="A39" s="31" t="s">
        <v>511</v>
      </c>
      <c r="B39" s="31" t="s">
        <v>512</v>
      </c>
      <c r="C39" s="31" t="s">
        <v>121</v>
      </c>
    </row>
    <row r="40" spans="1:3" x14ac:dyDescent="0.25">
      <c r="A40" s="31" t="s">
        <v>511</v>
      </c>
      <c r="B40" s="31" t="s">
        <v>513</v>
      </c>
      <c r="C40" s="31" t="s">
        <v>121</v>
      </c>
    </row>
    <row r="41" spans="1:3" x14ac:dyDescent="0.25">
      <c r="A41" s="31" t="s">
        <v>511</v>
      </c>
      <c r="B41" s="31" t="s">
        <v>501</v>
      </c>
      <c r="C41" s="31" t="s">
        <v>121</v>
      </c>
    </row>
    <row r="42" spans="1:3" x14ac:dyDescent="0.25">
      <c r="A42" s="31" t="s">
        <v>511</v>
      </c>
      <c r="B42" s="31" t="s">
        <v>502</v>
      </c>
      <c r="C42" s="31" t="s">
        <v>121</v>
      </c>
    </row>
    <row r="43" spans="1:3" x14ac:dyDescent="0.25">
      <c r="A43" s="31" t="s">
        <v>511</v>
      </c>
      <c r="B43" s="31" t="s">
        <v>514</v>
      </c>
      <c r="C43" s="31" t="s">
        <v>121</v>
      </c>
    </row>
    <row r="44" spans="1:3" x14ac:dyDescent="0.25">
      <c r="A44" s="31" t="s">
        <v>511</v>
      </c>
      <c r="B44" s="31" t="s">
        <v>515</v>
      </c>
      <c r="C44" s="31" t="s">
        <v>121</v>
      </c>
    </row>
    <row r="45" spans="1:3" x14ac:dyDescent="0.25">
      <c r="A45" s="31" t="s">
        <v>516</v>
      </c>
      <c r="B45" s="31" t="s">
        <v>517</v>
      </c>
      <c r="C45" s="31" t="s">
        <v>121</v>
      </c>
    </row>
    <row r="46" spans="1:3" x14ac:dyDescent="0.25">
      <c r="A46" s="31" t="s">
        <v>516</v>
      </c>
      <c r="B46" s="31" t="s">
        <v>518</v>
      </c>
      <c r="C46" s="31" t="s">
        <v>121</v>
      </c>
    </row>
    <row r="47" spans="1:3" x14ac:dyDescent="0.25">
      <c r="A47" s="31" t="s">
        <v>516</v>
      </c>
      <c r="B47" s="31" t="s">
        <v>519</v>
      </c>
      <c r="C47" s="31" t="s">
        <v>121</v>
      </c>
    </row>
    <row r="48" spans="1:3" x14ac:dyDescent="0.25">
      <c r="A48" s="31" t="s">
        <v>516</v>
      </c>
      <c r="B48" s="31" t="s">
        <v>520</v>
      </c>
      <c r="C48" s="31" t="s">
        <v>121</v>
      </c>
    </row>
    <row r="49" spans="1:3" x14ac:dyDescent="0.25">
      <c r="A49" s="31" t="s">
        <v>516</v>
      </c>
      <c r="B49" s="31" t="s">
        <v>521</v>
      </c>
      <c r="C49" s="31" t="s">
        <v>121</v>
      </c>
    </row>
    <row r="50" spans="1:3" x14ac:dyDescent="0.25">
      <c r="A50" s="31" t="s">
        <v>516</v>
      </c>
      <c r="B50" s="31" t="s">
        <v>522</v>
      </c>
      <c r="C50" s="31" t="s">
        <v>121</v>
      </c>
    </row>
    <row r="51" spans="1:3" x14ac:dyDescent="0.25">
      <c r="A51" s="31" t="s">
        <v>516</v>
      </c>
      <c r="B51" s="31" t="s">
        <v>523</v>
      </c>
      <c r="C51" s="31" t="s">
        <v>121</v>
      </c>
    </row>
    <row r="52" spans="1:3" x14ac:dyDescent="0.25">
      <c r="A52" s="31" t="s">
        <v>516</v>
      </c>
      <c r="B52" s="31" t="s">
        <v>524</v>
      </c>
      <c r="C52" s="31" t="s">
        <v>121</v>
      </c>
    </row>
    <row r="53" spans="1:3" x14ac:dyDescent="0.25">
      <c r="A53" s="31" t="s">
        <v>525</v>
      </c>
      <c r="B53" s="31" t="s">
        <v>526</v>
      </c>
      <c r="C53" s="31" t="s">
        <v>121</v>
      </c>
    </row>
    <row r="54" spans="1:3" x14ac:dyDescent="0.25">
      <c r="A54" s="31" t="s">
        <v>525</v>
      </c>
      <c r="B54" s="31" t="s">
        <v>527</v>
      </c>
      <c r="C54" s="31" t="s">
        <v>121</v>
      </c>
    </row>
    <row r="55" spans="1:3" x14ac:dyDescent="0.25">
      <c r="A55" s="31" t="s">
        <v>525</v>
      </c>
      <c r="B55" s="31" t="s">
        <v>528</v>
      </c>
      <c r="C55" s="31" t="s">
        <v>121</v>
      </c>
    </row>
    <row r="56" spans="1:3" x14ac:dyDescent="0.25">
      <c r="A56" s="31" t="s">
        <v>525</v>
      </c>
      <c r="B56" s="31" t="s">
        <v>529</v>
      </c>
      <c r="C56" s="31" t="s">
        <v>121</v>
      </c>
    </row>
    <row r="57" spans="1:3" x14ac:dyDescent="0.25">
      <c r="A57" s="31" t="s">
        <v>525</v>
      </c>
      <c r="B57" s="31" t="s">
        <v>530</v>
      </c>
      <c r="C57" s="31" t="s">
        <v>121</v>
      </c>
    </row>
    <row r="58" spans="1:3" x14ac:dyDescent="0.25">
      <c r="A58" s="31" t="s">
        <v>525</v>
      </c>
      <c r="B58" s="31" t="s">
        <v>531</v>
      </c>
      <c r="C58" s="31" t="s">
        <v>121</v>
      </c>
    </row>
  </sheetData>
  <printOptions gridLines="1"/>
  <pageMargins left="0.43307086614173229" right="0.43307086614173229" top="0.74803149606299213" bottom="0.51181102362204722" header="0.31496062992125984" footer="0.31496062992125984"/>
  <pageSetup scale="83" orientation="portrait" r:id="rId1"/>
  <headerFooter>
    <oddHeader>&amp;C&amp;A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F29" sqref="F29"/>
    </sheetView>
  </sheetViews>
  <sheetFormatPr defaultColWidth="12.42578125" defaultRowHeight="15" x14ac:dyDescent="0.25"/>
  <cols>
    <col min="1" max="1" width="18.42578125" style="31" bestFit="1" customWidth="1"/>
    <col min="2" max="2" width="9.42578125" style="31" bestFit="1" customWidth="1"/>
    <col min="3" max="3" width="8.85546875" style="31" bestFit="1" customWidth="1"/>
    <col min="4" max="4" width="14.42578125" style="27" bestFit="1" customWidth="1"/>
    <col min="5" max="5" width="6.7109375" style="32" bestFit="1" customWidth="1"/>
    <col min="6" max="6" width="12.140625" style="32" bestFit="1" customWidth="1"/>
    <col min="7" max="7" width="10.28515625" style="32" bestFit="1" customWidth="1"/>
    <col min="8" max="8" width="19.140625" style="31" bestFit="1" customWidth="1"/>
    <col min="9" max="9" width="10.140625" style="31" bestFit="1" customWidth="1"/>
    <col min="10" max="10" width="11.140625" style="31" bestFit="1" customWidth="1"/>
    <col min="11" max="12" width="16.42578125" style="31" bestFit="1" customWidth="1"/>
    <col min="13" max="16384" width="12.42578125" style="31"/>
  </cols>
  <sheetData>
    <row r="1" spans="1:12" ht="30" x14ac:dyDescent="0.25">
      <c r="A1" s="47" t="s">
        <v>16</v>
      </c>
      <c r="B1" s="47" t="s">
        <v>76</v>
      </c>
      <c r="C1" s="47" t="s">
        <v>77</v>
      </c>
      <c r="D1" s="48" t="s">
        <v>78</v>
      </c>
      <c r="E1" s="49" t="s">
        <v>79</v>
      </c>
      <c r="F1" s="49" t="s">
        <v>0</v>
      </c>
      <c r="G1" s="49" t="s">
        <v>80</v>
      </c>
      <c r="H1" s="48" t="s">
        <v>81</v>
      </c>
      <c r="I1" s="48" t="s">
        <v>82</v>
      </c>
      <c r="J1" s="48" t="s">
        <v>83</v>
      </c>
      <c r="K1" s="48" t="s">
        <v>84</v>
      </c>
      <c r="L1" s="48" t="s">
        <v>85</v>
      </c>
    </row>
    <row r="2" spans="1:12" x14ac:dyDescent="0.25">
      <c r="A2" s="31" t="s">
        <v>8</v>
      </c>
      <c r="B2" s="31" t="s">
        <v>86</v>
      </c>
      <c r="C2" s="31" t="s">
        <v>87</v>
      </c>
      <c r="D2" s="50" t="s">
        <v>88</v>
      </c>
      <c r="E2" s="32">
        <v>229</v>
      </c>
      <c r="F2" s="19">
        <f>495897416/4</f>
        <v>123974354</v>
      </c>
      <c r="G2" s="32">
        <f>F2/E2</f>
        <v>541372.72489082965</v>
      </c>
      <c r="H2" s="31" t="s">
        <v>89</v>
      </c>
      <c r="I2" s="19">
        <v>229</v>
      </c>
      <c r="J2" s="19">
        <v>47166066</v>
      </c>
      <c r="K2" s="19">
        <v>205965.35371179041</v>
      </c>
      <c r="L2" s="19">
        <v>205965.35371179041</v>
      </c>
    </row>
    <row r="3" spans="1:12" ht="60" x14ac:dyDescent="0.25">
      <c r="A3" s="31" t="s">
        <v>10</v>
      </c>
      <c r="B3" s="31" t="s">
        <v>86</v>
      </c>
      <c r="C3" s="31" t="s">
        <v>87</v>
      </c>
      <c r="D3" s="50" t="s">
        <v>90</v>
      </c>
      <c r="E3" s="32">
        <v>310</v>
      </c>
      <c r="F3" s="19">
        <f>258059948/4</f>
        <v>64514987</v>
      </c>
      <c r="G3" s="32">
        <f>F3/E3</f>
        <v>208112.86129032259</v>
      </c>
      <c r="H3" s="31" t="s">
        <v>91</v>
      </c>
      <c r="I3" s="19">
        <v>310</v>
      </c>
      <c r="J3" s="19">
        <v>64514987</v>
      </c>
      <c r="K3" s="19">
        <v>208112.86129032259</v>
      </c>
      <c r="L3" s="19">
        <v>208112.86129032259</v>
      </c>
    </row>
    <row r="5" spans="1:12" ht="30" x14ac:dyDescent="0.25">
      <c r="A5" s="31" t="s">
        <v>8</v>
      </c>
      <c r="B5" s="31" t="s">
        <v>86</v>
      </c>
      <c r="C5" s="31" t="s">
        <v>87</v>
      </c>
      <c r="D5" s="50" t="s">
        <v>92</v>
      </c>
      <c r="E5" s="32">
        <v>329</v>
      </c>
      <c r="F5" s="19">
        <f>777235276/4</f>
        <v>194308819</v>
      </c>
      <c r="G5" s="32">
        <f>F5/E5</f>
        <v>590604.31306990876</v>
      </c>
      <c r="H5" s="31" t="s">
        <v>89</v>
      </c>
      <c r="I5" s="19">
        <v>330</v>
      </c>
      <c r="J5" s="19">
        <f>132247736/4</f>
        <v>33061934</v>
      </c>
      <c r="K5" s="19">
        <f t="shared" ref="K5" si="0">J5/I5</f>
        <v>100187.67878787879</v>
      </c>
      <c r="L5" s="19">
        <f>J5/E5</f>
        <v>100492.20060790273</v>
      </c>
    </row>
    <row r="6" spans="1:12" ht="60" x14ac:dyDescent="0.25">
      <c r="A6" s="31" t="s">
        <v>10</v>
      </c>
      <c r="B6" s="31" t="s">
        <v>86</v>
      </c>
      <c r="C6" s="31" t="s">
        <v>87</v>
      </c>
      <c r="D6" s="50" t="s">
        <v>93</v>
      </c>
      <c r="E6" s="32">
        <v>361</v>
      </c>
      <c r="F6" s="19">
        <f>143349748/4</f>
        <v>35837437</v>
      </c>
      <c r="G6" s="32">
        <f>F6/E6</f>
        <v>99272.67867036011</v>
      </c>
      <c r="H6" s="31" t="s">
        <v>91</v>
      </c>
      <c r="I6" s="19">
        <v>361</v>
      </c>
      <c r="J6" s="19">
        <f>143349748/4</f>
        <v>35837437</v>
      </c>
      <c r="K6" s="19">
        <f>J6/I6</f>
        <v>99272.67867036011</v>
      </c>
      <c r="L6" s="19">
        <f>J6/I6</f>
        <v>99272.67867036011</v>
      </c>
    </row>
    <row r="8" spans="1:12" x14ac:dyDescent="0.25">
      <c r="A8" s="31" t="s">
        <v>11</v>
      </c>
      <c r="B8" s="31" t="s">
        <v>86</v>
      </c>
      <c r="C8" s="31" t="s">
        <v>94</v>
      </c>
      <c r="D8" s="50" t="s">
        <v>95</v>
      </c>
      <c r="E8" s="32">
        <v>3014</v>
      </c>
      <c r="F8" s="19">
        <f>1927069552/4</f>
        <v>481767388</v>
      </c>
      <c r="G8" s="32">
        <f t="shared" ref="G8:G12" si="1">F8/E8</f>
        <v>159843.19442601193</v>
      </c>
      <c r="H8" s="31" t="s">
        <v>96</v>
      </c>
      <c r="I8" s="19">
        <v>1802</v>
      </c>
      <c r="J8" s="19">
        <v>105988775</v>
      </c>
      <c r="K8" s="19">
        <f>J8/I8</f>
        <v>58817.30022197558</v>
      </c>
      <c r="L8" s="19">
        <f>J8/E8</f>
        <v>35165.486065029858</v>
      </c>
    </row>
    <row r="9" spans="1:12" x14ac:dyDescent="0.25">
      <c r="A9" s="31" t="s">
        <v>28</v>
      </c>
      <c r="B9" s="31" t="s">
        <v>86</v>
      </c>
      <c r="C9" s="31" t="s">
        <v>94</v>
      </c>
      <c r="D9" s="50" t="s">
        <v>97</v>
      </c>
      <c r="E9" s="32">
        <v>7432</v>
      </c>
      <c r="F9" s="19">
        <f>1088741548/4</f>
        <v>272185387</v>
      </c>
      <c r="G9" s="32">
        <f t="shared" si="1"/>
        <v>36623.43743272336</v>
      </c>
      <c r="H9" s="31" t="s">
        <v>96</v>
      </c>
      <c r="I9" s="19">
        <v>7432</v>
      </c>
      <c r="J9" s="19">
        <f>1088741548/4</f>
        <v>272185387</v>
      </c>
      <c r="K9" s="19">
        <f>J9/I9</f>
        <v>36623.43743272336</v>
      </c>
      <c r="L9" s="19">
        <f>J9/E9</f>
        <v>36623.43743272336</v>
      </c>
    </row>
    <row r="11" spans="1:12" x14ac:dyDescent="0.25">
      <c r="A11" s="31" t="s">
        <v>11</v>
      </c>
      <c r="B11" s="31" t="s">
        <v>86</v>
      </c>
      <c r="C11" s="31" t="s">
        <v>98</v>
      </c>
      <c r="D11" s="50" t="s">
        <v>99</v>
      </c>
      <c r="E11" s="32">
        <v>976</v>
      </c>
      <c r="F11" s="19">
        <f>2077115408/4</f>
        <v>519278852</v>
      </c>
      <c r="G11" s="32">
        <f t="shared" si="1"/>
        <v>532048.00409836066</v>
      </c>
      <c r="H11" s="31" t="s">
        <v>96</v>
      </c>
      <c r="I11" s="19">
        <v>740</v>
      </c>
      <c r="J11" s="19">
        <v>47777522</v>
      </c>
      <c r="K11" s="19">
        <f>J11/I11</f>
        <v>64564.218918918916</v>
      </c>
      <c r="L11" s="19">
        <f>J11/E11</f>
        <v>48952.379098360652</v>
      </c>
    </row>
    <row r="12" spans="1:12" x14ac:dyDescent="0.25">
      <c r="A12" s="31" t="s">
        <v>28</v>
      </c>
      <c r="B12" s="31" t="s">
        <v>86</v>
      </c>
      <c r="C12" s="31" t="s">
        <v>98</v>
      </c>
      <c r="D12" s="50" t="s">
        <v>100</v>
      </c>
      <c r="E12" s="32">
        <v>5287</v>
      </c>
      <c r="F12" s="19">
        <f>1037810720/4</f>
        <v>259452680</v>
      </c>
      <c r="G12" s="32">
        <f t="shared" si="1"/>
        <v>49073.705314923398</v>
      </c>
      <c r="H12" s="31" t="s">
        <v>96</v>
      </c>
      <c r="I12" s="19">
        <v>5287</v>
      </c>
      <c r="J12" s="19">
        <f>1088741548/4</f>
        <v>272185387</v>
      </c>
      <c r="K12" s="19">
        <f>J12/I12</f>
        <v>51482.010024588613</v>
      </c>
      <c r="L12" s="19">
        <f>J12/E12</f>
        <v>51482.010024588613</v>
      </c>
    </row>
    <row r="15" spans="1:12" x14ac:dyDescent="0.25">
      <c r="A15" s="31" t="s">
        <v>101</v>
      </c>
    </row>
    <row r="16" spans="1:12" x14ac:dyDescent="0.25">
      <c r="A16" s="31" t="s">
        <v>102</v>
      </c>
      <c r="D16" s="31"/>
      <c r="H16" s="51"/>
    </row>
  </sheetData>
  <printOptions gridLines="1"/>
  <pageMargins left="0.43307086614173229" right="0.43307086614173229" top="0.74803149606299213" bottom="0.51181102362204722" header="0.31496062992125984" footer="0.31496062992125984"/>
  <pageSetup scale="84" orientation="landscape" r:id="rId1"/>
  <headerFooter>
    <oddHeader>&amp;C&amp;A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selection activeCell="F33" sqref="F33"/>
    </sheetView>
  </sheetViews>
  <sheetFormatPr defaultColWidth="12.42578125" defaultRowHeight="15" x14ac:dyDescent="0.25"/>
  <cols>
    <col min="1" max="1" width="26.85546875" style="31" customWidth="1"/>
    <col min="2" max="2" width="22.85546875" style="31" bestFit="1" customWidth="1"/>
    <col min="3" max="3" width="13.42578125" style="31" bestFit="1" customWidth="1"/>
    <col min="4" max="4" width="13.140625" style="31" bestFit="1" customWidth="1"/>
    <col min="5" max="5" width="39" style="31" bestFit="1" customWidth="1"/>
    <col min="6" max="6" width="18" style="31" bestFit="1" customWidth="1"/>
    <col min="7" max="16384" width="12.42578125" style="31"/>
  </cols>
  <sheetData>
    <row r="1" spans="1:6" s="27" customFormat="1" ht="45" x14ac:dyDescent="0.25">
      <c r="A1" s="73" t="s">
        <v>146</v>
      </c>
      <c r="B1" s="48" t="s">
        <v>48</v>
      </c>
      <c r="C1" s="48" t="s">
        <v>147</v>
      </c>
      <c r="D1" s="48" t="s">
        <v>148</v>
      </c>
      <c r="E1" s="48" t="s">
        <v>149</v>
      </c>
      <c r="F1" s="48" t="s">
        <v>150</v>
      </c>
    </row>
    <row r="2" spans="1:6" x14ac:dyDescent="0.25">
      <c r="A2" s="74" t="s">
        <v>8</v>
      </c>
      <c r="B2" s="138" t="s">
        <v>151</v>
      </c>
      <c r="C2" s="135">
        <v>1000000</v>
      </c>
      <c r="D2" s="135">
        <v>1000000</v>
      </c>
      <c r="E2" s="139" t="s">
        <v>152</v>
      </c>
      <c r="F2" s="133" t="s">
        <v>153</v>
      </c>
    </row>
    <row r="3" spans="1:6" x14ac:dyDescent="0.25">
      <c r="A3" s="74" t="s">
        <v>154</v>
      </c>
      <c r="B3" s="138"/>
      <c r="C3" s="135"/>
      <c r="D3" s="135"/>
      <c r="E3" s="133"/>
      <c r="F3" s="133"/>
    </row>
    <row r="4" spans="1:6" x14ac:dyDescent="0.25">
      <c r="A4" s="74" t="s">
        <v>28</v>
      </c>
      <c r="B4" s="74" t="s">
        <v>155</v>
      </c>
      <c r="C4" s="72">
        <v>1000000</v>
      </c>
      <c r="D4" s="72">
        <v>10000</v>
      </c>
      <c r="E4" s="75" t="s">
        <v>156</v>
      </c>
      <c r="F4" s="75" t="s">
        <v>153</v>
      </c>
    </row>
    <row r="5" spans="1:6" x14ac:dyDescent="0.25">
      <c r="A5" s="74" t="s">
        <v>157</v>
      </c>
      <c r="B5" s="74" t="s">
        <v>155</v>
      </c>
      <c r="C5" s="72">
        <v>100000</v>
      </c>
      <c r="D5" s="72">
        <v>400000</v>
      </c>
      <c r="E5" s="75" t="s">
        <v>158</v>
      </c>
      <c r="F5" s="75" t="s">
        <v>153</v>
      </c>
    </row>
    <row r="6" spans="1:6" x14ac:dyDescent="0.25">
      <c r="A6" s="74" t="s">
        <v>27</v>
      </c>
      <c r="B6" s="74" t="s">
        <v>155</v>
      </c>
      <c r="C6" s="72">
        <v>50000</v>
      </c>
      <c r="D6" s="72">
        <v>50000</v>
      </c>
      <c r="E6" s="75" t="s">
        <v>159</v>
      </c>
      <c r="F6" s="75" t="s">
        <v>153</v>
      </c>
    </row>
    <row r="7" spans="1:6" x14ac:dyDescent="0.25">
      <c r="A7" s="74" t="s">
        <v>12</v>
      </c>
      <c r="B7" s="74" t="s">
        <v>155</v>
      </c>
      <c r="C7" s="72">
        <v>100000</v>
      </c>
      <c r="D7" s="72">
        <v>50000</v>
      </c>
      <c r="E7" s="75" t="s">
        <v>160</v>
      </c>
      <c r="F7" s="75" t="s">
        <v>153</v>
      </c>
    </row>
    <row r="8" spans="1:6" x14ac:dyDescent="0.25">
      <c r="A8" s="74" t="s">
        <v>13</v>
      </c>
      <c r="B8" s="74" t="s">
        <v>155</v>
      </c>
      <c r="C8" s="72">
        <v>1000000</v>
      </c>
      <c r="D8" s="72">
        <v>2500000</v>
      </c>
      <c r="E8" s="75" t="s">
        <v>161</v>
      </c>
      <c r="F8" s="75" t="s">
        <v>153</v>
      </c>
    </row>
    <row r="9" spans="1:6" x14ac:dyDescent="0.25">
      <c r="A9" s="76" t="s">
        <v>162</v>
      </c>
      <c r="B9" s="76" t="s">
        <v>155</v>
      </c>
      <c r="C9" s="77"/>
      <c r="D9" s="78">
        <v>5000000</v>
      </c>
      <c r="E9" s="79" t="s">
        <v>163</v>
      </c>
      <c r="F9" s="79" t="s">
        <v>164</v>
      </c>
    </row>
    <row r="10" spans="1:6" x14ac:dyDescent="0.25">
      <c r="A10" s="74" t="s">
        <v>165</v>
      </c>
      <c r="B10" s="134" t="s">
        <v>166</v>
      </c>
      <c r="C10" s="135">
        <v>890000</v>
      </c>
      <c r="D10" s="135">
        <v>1000000</v>
      </c>
      <c r="E10" s="136" t="s">
        <v>167</v>
      </c>
      <c r="F10" s="133" t="s">
        <v>9</v>
      </c>
    </row>
    <row r="11" spans="1:6" x14ac:dyDescent="0.25">
      <c r="A11" s="74" t="s">
        <v>154</v>
      </c>
      <c r="B11" s="134"/>
      <c r="C11" s="135"/>
      <c r="D11" s="135"/>
      <c r="E11" s="136"/>
      <c r="F11" s="133"/>
    </row>
    <row r="12" spans="1:6" x14ac:dyDescent="0.25">
      <c r="A12" s="74" t="s">
        <v>8</v>
      </c>
      <c r="B12" s="134" t="s">
        <v>168</v>
      </c>
      <c r="C12" s="135">
        <v>2100000</v>
      </c>
      <c r="D12" s="135">
        <v>1800000</v>
      </c>
      <c r="E12" s="136" t="s">
        <v>167</v>
      </c>
      <c r="F12" s="133" t="s">
        <v>9</v>
      </c>
    </row>
    <row r="13" spans="1:6" x14ac:dyDescent="0.25">
      <c r="A13" s="74" t="s">
        <v>10</v>
      </c>
      <c r="B13" s="134"/>
      <c r="C13" s="135"/>
      <c r="D13" s="135"/>
      <c r="E13" s="136"/>
      <c r="F13" s="133"/>
    </row>
    <row r="14" spans="1:6" x14ac:dyDescent="0.25">
      <c r="A14" s="74" t="s">
        <v>28</v>
      </c>
      <c r="B14" s="80" t="s">
        <v>169</v>
      </c>
      <c r="C14" s="72">
        <v>1000000</v>
      </c>
      <c r="D14" s="72">
        <v>10000</v>
      </c>
      <c r="E14" s="75" t="s">
        <v>156</v>
      </c>
      <c r="F14" s="31" t="s">
        <v>9</v>
      </c>
    </row>
    <row r="15" spans="1:6" x14ac:dyDescent="0.25">
      <c r="A15" s="74" t="s">
        <v>157</v>
      </c>
      <c r="B15" s="80" t="s">
        <v>170</v>
      </c>
      <c r="C15" s="72">
        <v>100000</v>
      </c>
      <c r="D15" s="72">
        <v>400000</v>
      </c>
      <c r="E15" s="75" t="s">
        <v>158</v>
      </c>
      <c r="F15" s="31" t="s">
        <v>9</v>
      </c>
    </row>
    <row r="16" spans="1:6" x14ac:dyDescent="0.25">
      <c r="A16" s="74" t="s">
        <v>27</v>
      </c>
      <c r="B16" s="80" t="s">
        <v>170</v>
      </c>
      <c r="C16" s="72">
        <v>50000</v>
      </c>
      <c r="D16" s="72">
        <v>50000</v>
      </c>
      <c r="E16" s="75" t="s">
        <v>159</v>
      </c>
      <c r="F16" s="31" t="s">
        <v>9</v>
      </c>
    </row>
    <row r="17" spans="1:6" x14ac:dyDescent="0.25">
      <c r="A17" s="74" t="s">
        <v>12</v>
      </c>
      <c r="B17" s="80" t="s">
        <v>170</v>
      </c>
      <c r="C17" s="72">
        <v>100000</v>
      </c>
      <c r="D17" s="72">
        <v>50000</v>
      </c>
      <c r="E17" s="75" t="s">
        <v>160</v>
      </c>
      <c r="F17" s="31" t="s">
        <v>9</v>
      </c>
    </row>
    <row r="18" spans="1:6" x14ac:dyDescent="0.25">
      <c r="A18" s="74" t="s">
        <v>13</v>
      </c>
      <c r="B18" s="80" t="s">
        <v>170</v>
      </c>
      <c r="C18" s="72">
        <v>1000000</v>
      </c>
      <c r="D18" s="72">
        <v>2500000</v>
      </c>
      <c r="E18" s="75" t="s">
        <v>161</v>
      </c>
      <c r="F18" s="31" t="s">
        <v>9</v>
      </c>
    </row>
    <row r="19" spans="1:6" x14ac:dyDescent="0.25">
      <c r="A19" s="63" t="s">
        <v>171</v>
      </c>
      <c r="B19" s="81" t="s">
        <v>172</v>
      </c>
      <c r="C19" s="70">
        <v>1000000</v>
      </c>
      <c r="D19" s="70">
        <v>20000</v>
      </c>
      <c r="E19" s="63" t="s">
        <v>156</v>
      </c>
      <c r="F19" s="82" t="s">
        <v>9</v>
      </c>
    </row>
    <row r="20" spans="1:6" x14ac:dyDescent="0.25">
      <c r="A20" s="74" t="s">
        <v>162</v>
      </c>
      <c r="B20" s="31" t="s">
        <v>54</v>
      </c>
      <c r="C20" s="83"/>
      <c r="D20" s="84">
        <v>1000000</v>
      </c>
      <c r="E20" s="75" t="s">
        <v>163</v>
      </c>
      <c r="F20" s="31" t="s">
        <v>9</v>
      </c>
    </row>
    <row r="21" spans="1:6" x14ac:dyDescent="0.25">
      <c r="A21" s="76" t="s">
        <v>162</v>
      </c>
      <c r="B21" s="85" t="s">
        <v>55</v>
      </c>
      <c r="C21" s="86"/>
      <c r="D21" s="87">
        <v>1800000</v>
      </c>
      <c r="E21" s="79" t="s">
        <v>163</v>
      </c>
      <c r="F21" s="85" t="s">
        <v>9</v>
      </c>
    </row>
    <row r="22" spans="1:6" x14ac:dyDescent="0.25">
      <c r="A22" s="31" t="s">
        <v>8</v>
      </c>
      <c r="B22" s="131" t="s">
        <v>173</v>
      </c>
      <c r="C22" s="132">
        <v>7000000</v>
      </c>
      <c r="D22" s="132">
        <v>6510000</v>
      </c>
      <c r="E22" s="133" t="s">
        <v>174</v>
      </c>
      <c r="F22" s="133" t="s">
        <v>9</v>
      </c>
    </row>
    <row r="23" spans="1:6" x14ac:dyDescent="0.25">
      <c r="A23" s="31" t="s">
        <v>28</v>
      </c>
      <c r="B23" s="131"/>
      <c r="C23" s="132"/>
      <c r="D23" s="137"/>
      <c r="E23" s="133"/>
      <c r="F23" s="133"/>
    </row>
    <row r="24" spans="1:6" x14ac:dyDescent="0.25">
      <c r="A24" s="31" t="s">
        <v>8</v>
      </c>
      <c r="B24" s="131" t="s">
        <v>175</v>
      </c>
      <c r="C24" s="132">
        <v>5400000</v>
      </c>
      <c r="D24" s="132">
        <v>4590000</v>
      </c>
      <c r="E24" s="133" t="s">
        <v>174</v>
      </c>
      <c r="F24" s="133" t="s">
        <v>9</v>
      </c>
    </row>
    <row r="25" spans="1:6" x14ac:dyDescent="0.25">
      <c r="A25" s="31" t="s">
        <v>28</v>
      </c>
      <c r="B25" s="131"/>
      <c r="C25" s="132"/>
      <c r="D25" s="132"/>
      <c r="E25" s="133"/>
      <c r="F25" s="133"/>
    </row>
    <row r="26" spans="1:6" x14ac:dyDescent="0.25">
      <c r="A26" s="31" t="s">
        <v>176</v>
      </c>
      <c r="B26" s="32" t="s">
        <v>73</v>
      </c>
      <c r="C26" s="84">
        <v>300000</v>
      </c>
      <c r="D26" s="84">
        <f>C26*2.5</f>
        <v>750000</v>
      </c>
      <c r="E26" s="31" t="s">
        <v>158</v>
      </c>
      <c r="F26" s="31" t="s">
        <v>9</v>
      </c>
    </row>
    <row r="27" spans="1:6" x14ac:dyDescent="0.25">
      <c r="A27" s="31" t="s">
        <v>176</v>
      </c>
      <c r="B27" s="32" t="s">
        <v>74</v>
      </c>
      <c r="C27" s="84">
        <v>360000</v>
      </c>
      <c r="D27" s="84">
        <v>900000</v>
      </c>
      <c r="E27" s="31" t="s">
        <v>158</v>
      </c>
      <c r="F27" s="31" t="s">
        <v>9</v>
      </c>
    </row>
    <row r="28" spans="1:6" x14ac:dyDescent="0.25">
      <c r="A28" s="31" t="s">
        <v>13</v>
      </c>
      <c r="B28" s="32" t="s">
        <v>73</v>
      </c>
      <c r="C28" s="84">
        <v>300000</v>
      </c>
      <c r="D28" s="84">
        <f>C28*1.5</f>
        <v>450000</v>
      </c>
      <c r="E28" s="31" t="s">
        <v>174</v>
      </c>
      <c r="F28" s="31" t="s">
        <v>9</v>
      </c>
    </row>
    <row r="29" spans="1:6" x14ac:dyDescent="0.25">
      <c r="A29" s="31" t="s">
        <v>13</v>
      </c>
      <c r="B29" s="32" t="s">
        <v>74</v>
      </c>
      <c r="C29" s="84">
        <v>540000</v>
      </c>
      <c r="D29" s="84">
        <v>810000</v>
      </c>
      <c r="E29" s="31" t="s">
        <v>174</v>
      </c>
      <c r="F29" s="31" t="s">
        <v>9</v>
      </c>
    </row>
    <row r="30" spans="1:6" x14ac:dyDescent="0.25">
      <c r="A30" s="31" t="s">
        <v>162</v>
      </c>
      <c r="B30" s="32" t="s">
        <v>73</v>
      </c>
      <c r="C30" s="83"/>
      <c r="D30" s="84">
        <v>1000000</v>
      </c>
      <c r="E30" s="31" t="s">
        <v>163</v>
      </c>
      <c r="F30" s="31" t="s">
        <v>9</v>
      </c>
    </row>
    <row r="31" spans="1:6" x14ac:dyDescent="0.25">
      <c r="A31" s="31" t="s">
        <v>162</v>
      </c>
      <c r="B31" s="32" t="s">
        <v>74</v>
      </c>
      <c r="C31" s="83"/>
      <c r="D31" s="84">
        <v>720000</v>
      </c>
      <c r="E31" s="31" t="s">
        <v>163</v>
      </c>
      <c r="F31" s="31" t="s">
        <v>9</v>
      </c>
    </row>
    <row r="33" spans="1:1" x14ac:dyDescent="0.25">
      <c r="A33" s="31" t="s">
        <v>177</v>
      </c>
    </row>
    <row r="34" spans="1:1" x14ac:dyDescent="0.25">
      <c r="A34" s="31" t="s">
        <v>178</v>
      </c>
    </row>
  </sheetData>
  <mergeCells count="25">
    <mergeCell ref="B10:B11"/>
    <mergeCell ref="C10:C11"/>
    <mergeCell ref="D10:D11"/>
    <mergeCell ref="E10:E11"/>
    <mergeCell ref="F10:F11"/>
    <mergeCell ref="B2:B3"/>
    <mergeCell ref="C2:C3"/>
    <mergeCell ref="D2:D3"/>
    <mergeCell ref="E2:E3"/>
    <mergeCell ref="F2:F3"/>
    <mergeCell ref="B22:B23"/>
    <mergeCell ref="C22:C23"/>
    <mergeCell ref="D22:D23"/>
    <mergeCell ref="E22:E23"/>
    <mergeCell ref="F22:F23"/>
    <mergeCell ref="B12:B13"/>
    <mergeCell ref="C12:C13"/>
    <mergeCell ref="D12:D13"/>
    <mergeCell ref="E12:E13"/>
    <mergeCell ref="F12:F13"/>
    <mergeCell ref="B24:B25"/>
    <mergeCell ref="C24:C25"/>
    <mergeCell ref="D24:D25"/>
    <mergeCell ref="E24:E25"/>
    <mergeCell ref="F24:F25"/>
  </mergeCells>
  <printOptions gridLines="1"/>
  <pageMargins left="0.43307086614173229" right="0.43307086614173229" top="0.74803149606299213" bottom="0.51181102362204722" header="0.31496062992125984" footer="0.31496062992125984"/>
  <pageSetup scale="72" orientation="portrait" r:id="rId1"/>
  <headerFooter>
    <oddHeader>&amp;C&amp;A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workbookViewId="0">
      <selection sqref="A1:XFD1048576"/>
    </sheetView>
  </sheetViews>
  <sheetFormatPr defaultColWidth="12.42578125" defaultRowHeight="15" x14ac:dyDescent="0.25"/>
  <cols>
    <col min="1" max="1" width="13.140625" style="93" bestFit="1" customWidth="1"/>
    <col min="2" max="2" width="42.140625" style="94" customWidth="1"/>
    <col min="3" max="3" width="11.85546875" style="97" bestFit="1" customWidth="1"/>
    <col min="4" max="4" width="14" style="97" bestFit="1" customWidth="1"/>
    <col min="5" max="5" width="20.28515625" style="97" customWidth="1"/>
    <col min="6" max="6" width="10.42578125" style="97" customWidth="1"/>
    <col min="7" max="7" width="51.42578125" style="94" customWidth="1"/>
    <col min="8" max="16384" width="12.42578125" style="97"/>
  </cols>
  <sheetData>
    <row r="1" spans="1:7" s="92" customFormat="1" ht="30" x14ac:dyDescent="0.25">
      <c r="A1" s="88" t="s">
        <v>179</v>
      </c>
      <c r="B1" s="89" t="s">
        <v>180</v>
      </c>
      <c r="C1" s="90" t="s">
        <v>181</v>
      </c>
      <c r="D1" s="91" t="s">
        <v>182</v>
      </c>
      <c r="E1" s="89" t="s">
        <v>183</v>
      </c>
      <c r="F1" s="89" t="s">
        <v>184</v>
      </c>
      <c r="G1" s="89" t="s">
        <v>185</v>
      </c>
    </row>
    <row r="2" spans="1:7" x14ac:dyDescent="0.25">
      <c r="A2" s="93">
        <v>1</v>
      </c>
      <c r="B2" s="94" t="s">
        <v>186</v>
      </c>
      <c r="C2" s="95">
        <v>42895</v>
      </c>
      <c r="D2" s="95">
        <v>42912</v>
      </c>
      <c r="E2" s="96" t="s">
        <v>187</v>
      </c>
      <c r="F2" s="96" t="s">
        <v>187</v>
      </c>
      <c r="G2" s="94" t="s">
        <v>188</v>
      </c>
    </row>
    <row r="3" spans="1:7" ht="30" x14ac:dyDescent="0.25">
      <c r="A3" s="93">
        <v>2</v>
      </c>
      <c r="B3" s="94" t="s">
        <v>189</v>
      </c>
      <c r="C3" s="95">
        <v>43027</v>
      </c>
      <c r="D3" s="95">
        <v>43039</v>
      </c>
      <c r="E3" s="96" t="s">
        <v>190</v>
      </c>
      <c r="F3" s="96" t="s">
        <v>191</v>
      </c>
      <c r="G3" s="94" t="s">
        <v>192</v>
      </c>
    </row>
  </sheetData>
  <printOptions gridLines="1"/>
  <pageMargins left="0.43307086614173229" right="0.43307086614173229" top="0.74803149606299213" bottom="0.51181102362204722" header="0.31496062992125984" footer="0.31496062992125984"/>
  <pageSetup scale="79" orientation="landscape" r:id="rId1"/>
  <headerFooter>
    <oddHeader>&amp;C&amp;A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C7" sqref="C7"/>
    </sheetView>
  </sheetViews>
  <sheetFormatPr defaultColWidth="8.7109375" defaultRowHeight="15" x14ac:dyDescent="0.25"/>
  <cols>
    <col min="1" max="1" width="22.42578125" style="106" bestFit="1" customWidth="1"/>
    <col min="2" max="2" width="12.140625" style="6" bestFit="1" customWidth="1"/>
    <col min="3" max="3" width="18.85546875" style="4" bestFit="1" customWidth="1"/>
    <col min="4" max="4" width="39.42578125" style="4" bestFit="1" customWidth="1"/>
    <col min="5" max="5" width="8.28515625" style="103" bestFit="1" customWidth="1"/>
    <col min="6" max="9" width="7.42578125" style="104" bestFit="1" customWidth="1"/>
    <col min="10" max="10" width="18.7109375" style="6" bestFit="1" customWidth="1"/>
    <col min="11" max="11" width="11" style="6" bestFit="1" customWidth="1"/>
    <col min="12" max="16384" width="8.7109375" style="6"/>
  </cols>
  <sheetData>
    <row r="1" spans="1:11" s="99" customFormat="1" ht="30" x14ac:dyDescent="0.25">
      <c r="A1" s="98" t="s">
        <v>193</v>
      </c>
      <c r="B1" s="99" t="s">
        <v>194</v>
      </c>
      <c r="C1" s="54" t="s">
        <v>195</v>
      </c>
      <c r="D1" s="54" t="s">
        <v>196</v>
      </c>
      <c r="E1" s="100" t="s">
        <v>197</v>
      </c>
      <c r="F1" s="101" t="s">
        <v>198</v>
      </c>
      <c r="G1" s="101" t="s">
        <v>199</v>
      </c>
      <c r="H1" s="101" t="s">
        <v>200</v>
      </c>
      <c r="I1" s="101" t="s">
        <v>201</v>
      </c>
      <c r="J1" s="54" t="s">
        <v>202</v>
      </c>
      <c r="K1" s="99" t="s">
        <v>203</v>
      </c>
    </row>
    <row r="2" spans="1:11" ht="30" x14ac:dyDescent="0.25">
      <c r="A2" s="120" t="s">
        <v>204</v>
      </c>
      <c r="B2" s="102" t="s">
        <v>205</v>
      </c>
      <c r="C2" s="102" t="s">
        <v>67</v>
      </c>
      <c r="D2" s="4" t="s">
        <v>206</v>
      </c>
      <c r="E2" s="103">
        <v>7</v>
      </c>
      <c r="F2" s="104">
        <v>50</v>
      </c>
      <c r="G2" s="104">
        <v>50</v>
      </c>
      <c r="H2" s="104">
        <v>10</v>
      </c>
      <c r="I2" s="104">
        <v>10</v>
      </c>
      <c r="J2" s="6" t="s">
        <v>207</v>
      </c>
      <c r="K2" s="105" t="s">
        <v>38</v>
      </c>
    </row>
    <row r="3" spans="1:11" x14ac:dyDescent="0.25">
      <c r="A3" s="120" t="s">
        <v>204</v>
      </c>
      <c r="B3" s="102" t="s">
        <v>205</v>
      </c>
      <c r="C3" s="102" t="s">
        <v>67</v>
      </c>
      <c r="D3" s="4" t="s">
        <v>12</v>
      </c>
      <c r="E3" s="103">
        <v>1</v>
      </c>
      <c r="F3" s="104">
        <v>50</v>
      </c>
      <c r="G3" s="104">
        <v>50</v>
      </c>
      <c r="H3" s="104">
        <v>10</v>
      </c>
      <c r="I3" s="104">
        <v>10</v>
      </c>
      <c r="K3" s="105" t="s">
        <v>38</v>
      </c>
    </row>
    <row r="4" spans="1:11" ht="30" x14ac:dyDescent="0.25">
      <c r="A4" s="106" t="s">
        <v>204</v>
      </c>
      <c r="B4" s="6" t="s">
        <v>208</v>
      </c>
      <c r="C4" s="4" t="s">
        <v>71</v>
      </c>
      <c r="D4" s="4" t="s">
        <v>206</v>
      </c>
      <c r="E4" s="103">
        <v>8</v>
      </c>
      <c r="F4" s="104">
        <v>50</v>
      </c>
      <c r="G4" s="104">
        <v>50</v>
      </c>
      <c r="H4" s="104">
        <v>10</v>
      </c>
      <c r="I4" s="104">
        <v>10</v>
      </c>
      <c r="J4" s="6" t="s">
        <v>207</v>
      </c>
      <c r="K4" s="105" t="s">
        <v>38</v>
      </c>
    </row>
    <row r="5" spans="1:11" x14ac:dyDescent="0.25">
      <c r="A5" s="106" t="s">
        <v>209</v>
      </c>
      <c r="B5" s="6" t="s">
        <v>210</v>
      </c>
      <c r="C5" s="4" t="s">
        <v>71</v>
      </c>
      <c r="D5" s="4" t="s">
        <v>12</v>
      </c>
      <c r="E5" s="103">
        <v>1</v>
      </c>
      <c r="F5" s="104">
        <v>100</v>
      </c>
      <c r="G5" s="104">
        <v>94</v>
      </c>
      <c r="H5" s="104">
        <v>8</v>
      </c>
      <c r="I5" s="104">
        <v>8</v>
      </c>
      <c r="K5" s="107">
        <v>0.05</v>
      </c>
    </row>
    <row r="6" spans="1:11" x14ac:dyDescent="0.25">
      <c r="A6" s="106" t="s">
        <v>209</v>
      </c>
      <c r="B6" s="6" t="s">
        <v>211</v>
      </c>
      <c r="C6" s="4" t="s">
        <v>212</v>
      </c>
      <c r="D6" s="4" t="s">
        <v>27</v>
      </c>
      <c r="E6" s="103">
        <v>1</v>
      </c>
      <c r="F6" s="104">
        <v>100</v>
      </c>
      <c r="G6" s="104">
        <v>94</v>
      </c>
      <c r="H6" s="104">
        <v>8</v>
      </c>
      <c r="I6" s="104">
        <v>8</v>
      </c>
      <c r="J6" s="6" t="s">
        <v>207</v>
      </c>
      <c r="K6" s="107">
        <v>0.05</v>
      </c>
    </row>
    <row r="7" spans="1:11" ht="30" x14ac:dyDescent="0.25">
      <c r="A7" s="106" t="s">
        <v>204</v>
      </c>
      <c r="B7" s="6" t="s">
        <v>213</v>
      </c>
      <c r="C7" s="4" t="s">
        <v>54</v>
      </c>
      <c r="D7" s="108" t="s">
        <v>214</v>
      </c>
      <c r="E7" s="103">
        <v>8</v>
      </c>
      <c r="F7" s="104">
        <v>50</v>
      </c>
      <c r="G7" s="104">
        <v>50</v>
      </c>
      <c r="H7" s="104">
        <v>10</v>
      </c>
      <c r="I7" s="104">
        <v>10</v>
      </c>
      <c r="J7" s="6" t="s">
        <v>207</v>
      </c>
      <c r="K7" s="105" t="s">
        <v>38</v>
      </c>
    </row>
    <row r="8" spans="1:11" x14ac:dyDescent="0.25">
      <c r="A8" s="106" t="s">
        <v>209</v>
      </c>
      <c r="B8" s="6" t="s">
        <v>211</v>
      </c>
      <c r="C8" s="4" t="s">
        <v>54</v>
      </c>
      <c r="D8" s="4" t="s">
        <v>12</v>
      </c>
      <c r="E8" s="103">
        <v>1</v>
      </c>
      <c r="F8" s="104">
        <v>100</v>
      </c>
      <c r="G8" s="104">
        <v>94</v>
      </c>
      <c r="H8" s="104">
        <v>8</v>
      </c>
      <c r="I8" s="104">
        <v>8</v>
      </c>
      <c r="K8" s="107">
        <v>0.05</v>
      </c>
    </row>
    <row r="9" spans="1:11" ht="30" x14ac:dyDescent="0.25">
      <c r="A9" s="106" t="s">
        <v>204</v>
      </c>
      <c r="B9" s="6" t="s">
        <v>215</v>
      </c>
      <c r="C9" s="4" t="s">
        <v>55</v>
      </c>
      <c r="D9" s="4" t="s">
        <v>206</v>
      </c>
      <c r="E9" s="103">
        <v>7</v>
      </c>
      <c r="F9" s="104">
        <v>50</v>
      </c>
      <c r="G9" s="104">
        <v>50</v>
      </c>
      <c r="H9" s="104">
        <v>10</v>
      </c>
      <c r="I9" s="104">
        <v>10</v>
      </c>
      <c r="J9" s="6" t="s">
        <v>207</v>
      </c>
      <c r="K9" s="105" t="s">
        <v>38</v>
      </c>
    </row>
    <row r="10" spans="1:11" x14ac:dyDescent="0.25">
      <c r="A10" s="106" t="s">
        <v>204</v>
      </c>
      <c r="B10" s="6" t="s">
        <v>215</v>
      </c>
      <c r="C10" s="4" t="s">
        <v>55</v>
      </c>
      <c r="D10" s="4" t="s">
        <v>12</v>
      </c>
      <c r="E10" s="103">
        <v>1</v>
      </c>
      <c r="F10" s="104">
        <v>50</v>
      </c>
      <c r="G10" s="104">
        <v>50</v>
      </c>
      <c r="H10" s="104">
        <v>10</v>
      </c>
      <c r="I10" s="104">
        <v>10</v>
      </c>
      <c r="K10" s="107">
        <v>0.05</v>
      </c>
    </row>
    <row r="11" spans="1:11" x14ac:dyDescent="0.25">
      <c r="A11" s="106" t="s">
        <v>204</v>
      </c>
      <c r="B11" s="6" t="s">
        <v>216</v>
      </c>
      <c r="C11" s="4" t="s">
        <v>73</v>
      </c>
      <c r="D11" s="4" t="s">
        <v>217</v>
      </c>
      <c r="E11" s="103">
        <v>4</v>
      </c>
      <c r="F11" s="104">
        <v>50</v>
      </c>
      <c r="G11" s="104">
        <v>50</v>
      </c>
      <c r="H11" s="104">
        <v>10</v>
      </c>
      <c r="I11" s="104">
        <v>10</v>
      </c>
      <c r="K11" s="105" t="s">
        <v>38</v>
      </c>
    </row>
    <row r="12" spans="1:11" x14ac:dyDescent="0.25">
      <c r="A12" s="106" t="s">
        <v>204</v>
      </c>
      <c r="B12" s="6" t="s">
        <v>216</v>
      </c>
      <c r="C12" s="4" t="s">
        <v>74</v>
      </c>
      <c r="D12" s="4" t="s">
        <v>217</v>
      </c>
      <c r="E12" s="103">
        <v>4</v>
      </c>
      <c r="F12" s="104">
        <v>50</v>
      </c>
      <c r="G12" s="104">
        <v>50</v>
      </c>
      <c r="H12" s="104">
        <v>10</v>
      </c>
      <c r="I12" s="104">
        <v>10</v>
      </c>
      <c r="K12" s="105" t="s">
        <v>38</v>
      </c>
    </row>
    <row r="13" spans="1:11" ht="30" x14ac:dyDescent="0.25">
      <c r="A13" s="106" t="s">
        <v>204</v>
      </c>
      <c r="B13" s="6" t="s">
        <v>218</v>
      </c>
      <c r="C13" s="4" t="s">
        <v>73</v>
      </c>
      <c r="D13" s="4" t="s">
        <v>219</v>
      </c>
      <c r="E13" s="103">
        <v>4</v>
      </c>
      <c r="F13" s="104">
        <v>50</v>
      </c>
      <c r="G13" s="104">
        <v>50</v>
      </c>
      <c r="H13" s="104">
        <v>10</v>
      </c>
      <c r="I13" s="104">
        <v>10</v>
      </c>
      <c r="J13" s="6" t="s">
        <v>207</v>
      </c>
      <c r="K13" s="105" t="s">
        <v>38</v>
      </c>
    </row>
    <row r="14" spans="1:11" ht="30" x14ac:dyDescent="0.25">
      <c r="A14" s="106" t="s">
        <v>204</v>
      </c>
      <c r="B14" s="6" t="s">
        <v>218</v>
      </c>
      <c r="C14" s="4" t="s">
        <v>74</v>
      </c>
      <c r="D14" s="4" t="s">
        <v>219</v>
      </c>
      <c r="E14" s="103">
        <v>4</v>
      </c>
      <c r="F14" s="104">
        <v>50</v>
      </c>
      <c r="G14" s="104">
        <v>50</v>
      </c>
      <c r="H14" s="104">
        <v>10</v>
      </c>
      <c r="I14" s="104">
        <v>10</v>
      </c>
      <c r="J14" s="6" t="s">
        <v>207</v>
      </c>
      <c r="K14" s="105" t="s">
        <v>38</v>
      </c>
    </row>
    <row r="15" spans="1:11" ht="30" x14ac:dyDescent="0.25">
      <c r="A15" s="106" t="s">
        <v>209</v>
      </c>
      <c r="B15" s="6" t="s">
        <v>220</v>
      </c>
      <c r="C15" s="4" t="s">
        <v>221</v>
      </c>
      <c r="D15" s="4" t="s">
        <v>12</v>
      </c>
      <c r="E15" s="103">
        <v>2</v>
      </c>
      <c r="F15" s="104">
        <v>50</v>
      </c>
      <c r="G15" s="104">
        <v>19</v>
      </c>
      <c r="H15" s="104">
        <v>8</v>
      </c>
      <c r="I15" s="104">
        <v>8</v>
      </c>
      <c r="K15" s="107">
        <v>0.1</v>
      </c>
    </row>
    <row r="16" spans="1:11" x14ac:dyDescent="0.25">
      <c r="A16" s="106" t="s">
        <v>209</v>
      </c>
      <c r="B16" s="6" t="s">
        <v>222</v>
      </c>
      <c r="C16" s="108" t="s">
        <v>54</v>
      </c>
      <c r="D16" s="4" t="s">
        <v>27</v>
      </c>
      <c r="E16" s="103">
        <v>2</v>
      </c>
      <c r="F16" s="104">
        <v>20</v>
      </c>
      <c r="G16" s="104">
        <v>50</v>
      </c>
      <c r="H16" s="104">
        <v>8</v>
      </c>
      <c r="I16" s="104">
        <v>0</v>
      </c>
      <c r="J16" s="6" t="s">
        <v>207</v>
      </c>
    </row>
    <row r="17" spans="1:11" x14ac:dyDescent="0.25">
      <c r="A17" s="106" t="s">
        <v>209</v>
      </c>
      <c r="B17" s="6" t="s">
        <v>223</v>
      </c>
      <c r="C17" s="4" t="s">
        <v>224</v>
      </c>
      <c r="D17" s="4" t="s">
        <v>12</v>
      </c>
      <c r="E17" s="103">
        <v>2</v>
      </c>
      <c r="F17" s="104">
        <v>50</v>
      </c>
      <c r="G17" s="104">
        <v>19</v>
      </c>
      <c r="H17" s="104">
        <v>8</v>
      </c>
      <c r="I17" s="104">
        <v>8</v>
      </c>
      <c r="K17" s="107">
        <v>0.1</v>
      </c>
    </row>
    <row r="18" spans="1:11" x14ac:dyDescent="0.25">
      <c r="A18" s="106" t="s">
        <v>209</v>
      </c>
      <c r="B18" s="6" t="s">
        <v>225</v>
      </c>
      <c r="C18" s="4" t="s">
        <v>224</v>
      </c>
      <c r="D18" s="4" t="s">
        <v>12</v>
      </c>
      <c r="E18" s="103">
        <v>2</v>
      </c>
      <c r="F18" s="104">
        <v>50</v>
      </c>
      <c r="G18" s="104">
        <v>19</v>
      </c>
      <c r="H18" s="104">
        <v>8</v>
      </c>
      <c r="I18" s="104">
        <v>8</v>
      </c>
      <c r="K18" s="107">
        <v>0.1</v>
      </c>
    </row>
    <row r="19" spans="1:11" x14ac:dyDescent="0.25">
      <c r="A19" s="106" t="s">
        <v>204</v>
      </c>
      <c r="B19" s="6" t="s">
        <v>226</v>
      </c>
      <c r="C19" s="108" t="s">
        <v>55</v>
      </c>
      <c r="D19" s="108" t="s">
        <v>157</v>
      </c>
      <c r="E19" s="103">
        <v>2</v>
      </c>
      <c r="F19" s="104">
        <v>31</v>
      </c>
      <c r="G19" s="104">
        <v>50</v>
      </c>
      <c r="H19" s="104">
        <v>8</v>
      </c>
      <c r="I19" s="104">
        <v>0</v>
      </c>
      <c r="J19" s="6" t="s">
        <v>207</v>
      </c>
      <c r="K19" s="107">
        <v>0.1</v>
      </c>
    </row>
    <row r="20" spans="1:11" ht="30" x14ac:dyDescent="0.25">
      <c r="A20" s="106" t="s">
        <v>204</v>
      </c>
      <c r="B20" s="6" t="s">
        <v>226</v>
      </c>
      <c r="C20" s="108" t="s">
        <v>227</v>
      </c>
      <c r="D20" s="108" t="s">
        <v>228</v>
      </c>
      <c r="E20" s="103">
        <v>3</v>
      </c>
      <c r="F20" s="104">
        <v>31</v>
      </c>
      <c r="G20" s="104">
        <v>50</v>
      </c>
      <c r="H20" s="104">
        <v>8</v>
      </c>
      <c r="I20" s="104">
        <v>0</v>
      </c>
      <c r="J20" s="6" t="s">
        <v>207</v>
      </c>
      <c r="K20" s="107">
        <v>0.1</v>
      </c>
    </row>
    <row r="21" spans="1:11" ht="30" x14ac:dyDescent="0.25">
      <c r="A21" s="106" t="s">
        <v>204</v>
      </c>
      <c r="B21" s="6" t="s">
        <v>226</v>
      </c>
      <c r="C21" s="4" t="s">
        <v>229</v>
      </c>
      <c r="D21" s="4" t="s">
        <v>230</v>
      </c>
      <c r="E21" s="103">
        <v>3</v>
      </c>
      <c r="F21" s="104">
        <v>31</v>
      </c>
      <c r="G21" s="104">
        <v>50</v>
      </c>
      <c r="H21" s="104">
        <v>8</v>
      </c>
      <c r="I21" s="104">
        <v>0</v>
      </c>
      <c r="J21" s="6" t="s">
        <v>207</v>
      </c>
      <c r="K21" s="107">
        <v>0.1</v>
      </c>
    </row>
    <row r="22" spans="1:11" s="110" customFormat="1" x14ac:dyDescent="0.25">
      <c r="A22" s="109" t="s">
        <v>204</v>
      </c>
      <c r="B22" s="110" t="s">
        <v>231</v>
      </c>
      <c r="C22" s="108" t="s">
        <v>54</v>
      </c>
      <c r="D22" s="108" t="s">
        <v>232</v>
      </c>
      <c r="E22" s="111">
        <v>8</v>
      </c>
      <c r="F22" s="112">
        <v>33</v>
      </c>
      <c r="G22" s="112">
        <v>50</v>
      </c>
      <c r="H22" s="112">
        <v>8</v>
      </c>
      <c r="I22" s="112">
        <v>0</v>
      </c>
      <c r="J22" s="110" t="s">
        <v>207</v>
      </c>
      <c r="K22" s="113">
        <v>0.1</v>
      </c>
    </row>
    <row r="23" spans="1:11" x14ac:dyDescent="0.25">
      <c r="A23" s="114"/>
      <c r="B23" s="115"/>
      <c r="C23" s="116"/>
      <c r="D23" s="116"/>
      <c r="E23" s="117"/>
      <c r="F23" s="118"/>
      <c r="G23" s="118"/>
      <c r="H23" s="118"/>
      <c r="I23" s="118"/>
      <c r="J23" s="115"/>
      <c r="K23" s="119"/>
    </row>
    <row r="24" spans="1:11" x14ac:dyDescent="0.25">
      <c r="A24" s="109" t="s">
        <v>233</v>
      </c>
    </row>
  </sheetData>
  <printOptions gridLines="1"/>
  <pageMargins left="0.43307086614173229" right="0.43307086614173229" top="0.74803149606299213" bottom="0.51181102362204722" header="0.31496062992125984" footer="0.31496062992125984"/>
  <pageSetup scale="80" orientation="landscape" r:id="rId1"/>
  <headerFooter>
    <oddHeader>&amp;C&amp;A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workbookViewId="0">
      <selection activeCell="C4" sqref="C4"/>
    </sheetView>
  </sheetViews>
  <sheetFormatPr defaultColWidth="8.85546875" defaultRowHeight="15" x14ac:dyDescent="0.25"/>
  <cols>
    <col min="1" max="1" width="13.85546875" bestFit="1" customWidth="1"/>
    <col min="2" max="2" width="14.42578125" bestFit="1" customWidth="1"/>
    <col min="3" max="3" width="49.28515625" bestFit="1" customWidth="1"/>
    <col min="4" max="4" width="88.85546875" bestFit="1" customWidth="1"/>
  </cols>
  <sheetData>
    <row r="1" spans="1:4" s="128" customFormat="1" x14ac:dyDescent="0.25">
      <c r="A1" s="128" t="s">
        <v>16</v>
      </c>
      <c r="B1" s="128" t="s">
        <v>283</v>
      </c>
      <c r="C1" s="128" t="s">
        <v>284</v>
      </c>
      <c r="D1" s="128" t="s">
        <v>285</v>
      </c>
    </row>
    <row r="2" spans="1:4" x14ac:dyDescent="0.25">
      <c r="A2" t="s">
        <v>286</v>
      </c>
      <c r="B2" t="s">
        <v>287</v>
      </c>
      <c r="C2" t="s">
        <v>288</v>
      </c>
      <c r="D2" s="129" t="s">
        <v>289</v>
      </c>
    </row>
    <row r="3" spans="1:4" x14ac:dyDescent="0.25">
      <c r="A3" t="s">
        <v>8</v>
      </c>
      <c r="B3" t="s">
        <v>290</v>
      </c>
      <c r="C3" t="s">
        <v>291</v>
      </c>
      <c r="D3" s="129" t="s">
        <v>292</v>
      </c>
    </row>
    <row r="4" spans="1:4" x14ac:dyDescent="0.25">
      <c r="A4" t="s">
        <v>8</v>
      </c>
      <c r="B4" t="s">
        <v>293</v>
      </c>
      <c r="C4" t="s">
        <v>294</v>
      </c>
      <c r="D4" s="129" t="s">
        <v>295</v>
      </c>
    </row>
    <row r="5" spans="1:4" x14ac:dyDescent="0.25">
      <c r="A5" t="s">
        <v>8</v>
      </c>
      <c r="B5" t="s">
        <v>296</v>
      </c>
      <c r="C5" t="s">
        <v>297</v>
      </c>
      <c r="D5" s="129" t="s">
        <v>298</v>
      </c>
    </row>
    <row r="6" spans="1:4" x14ac:dyDescent="0.25">
      <c r="A6" t="s">
        <v>8</v>
      </c>
      <c r="B6" t="s">
        <v>299</v>
      </c>
      <c r="C6" t="s">
        <v>297</v>
      </c>
      <c r="D6" s="129" t="s">
        <v>300</v>
      </c>
    </row>
    <row r="7" spans="1:4" x14ac:dyDescent="0.25">
      <c r="A7" t="s">
        <v>8</v>
      </c>
      <c r="B7" t="s">
        <v>301</v>
      </c>
      <c r="C7" t="s">
        <v>297</v>
      </c>
      <c r="D7" s="129" t="s">
        <v>302</v>
      </c>
    </row>
    <row r="8" spans="1:4" x14ac:dyDescent="0.25">
      <c r="A8" t="s">
        <v>8</v>
      </c>
      <c r="B8" t="s">
        <v>303</v>
      </c>
      <c r="C8" t="s">
        <v>304</v>
      </c>
      <c r="D8" s="129" t="s">
        <v>305</v>
      </c>
    </row>
    <row r="9" spans="1:4" x14ac:dyDescent="0.25">
      <c r="A9" t="s">
        <v>8</v>
      </c>
      <c r="B9" t="s">
        <v>306</v>
      </c>
      <c r="C9" t="s">
        <v>304</v>
      </c>
      <c r="D9" s="129" t="s">
        <v>307</v>
      </c>
    </row>
    <row r="10" spans="1:4" x14ac:dyDescent="0.25">
      <c r="A10" t="s">
        <v>8</v>
      </c>
      <c r="B10" t="s">
        <v>308</v>
      </c>
      <c r="C10" t="s">
        <v>309</v>
      </c>
      <c r="D10" s="129" t="s">
        <v>310</v>
      </c>
    </row>
    <row r="11" spans="1:4" x14ac:dyDescent="0.25">
      <c r="A11" t="s">
        <v>8</v>
      </c>
      <c r="B11" t="s">
        <v>311</v>
      </c>
      <c r="C11" t="s">
        <v>309</v>
      </c>
      <c r="D11" s="129" t="s">
        <v>312</v>
      </c>
    </row>
    <row r="12" spans="1:4" x14ac:dyDescent="0.25">
      <c r="A12" t="s">
        <v>313</v>
      </c>
      <c r="B12" t="s">
        <v>314</v>
      </c>
      <c r="C12" t="s">
        <v>315</v>
      </c>
      <c r="D12" s="129" t="s">
        <v>316</v>
      </c>
    </row>
    <row r="13" spans="1:4" x14ac:dyDescent="0.25">
      <c r="A13" t="s">
        <v>313</v>
      </c>
      <c r="B13" t="s">
        <v>317</v>
      </c>
      <c r="C13" t="s">
        <v>318</v>
      </c>
      <c r="D13" s="129" t="s">
        <v>319</v>
      </c>
    </row>
    <row r="14" spans="1:4" x14ac:dyDescent="0.25">
      <c r="A14" t="s">
        <v>313</v>
      </c>
      <c r="B14" t="s">
        <v>320</v>
      </c>
      <c r="C14" t="s">
        <v>297</v>
      </c>
      <c r="D14" s="129" t="s">
        <v>321</v>
      </c>
    </row>
    <row r="15" spans="1:4" x14ac:dyDescent="0.25">
      <c r="A15" t="s">
        <v>313</v>
      </c>
      <c r="B15" t="s">
        <v>322</v>
      </c>
      <c r="C15" t="s">
        <v>297</v>
      </c>
      <c r="D15" s="129" t="s">
        <v>323</v>
      </c>
    </row>
    <row r="16" spans="1:4" x14ac:dyDescent="0.25">
      <c r="A16" t="s">
        <v>313</v>
      </c>
      <c r="B16" t="s">
        <v>324</v>
      </c>
      <c r="C16" t="s">
        <v>304</v>
      </c>
      <c r="D16" s="129" t="s">
        <v>325</v>
      </c>
    </row>
    <row r="17" spans="1:4" x14ac:dyDescent="0.25">
      <c r="A17" t="s">
        <v>313</v>
      </c>
      <c r="B17" t="s">
        <v>326</v>
      </c>
      <c r="C17" t="s">
        <v>309</v>
      </c>
      <c r="D17" s="129" t="s">
        <v>327</v>
      </c>
    </row>
    <row r="18" spans="1:4" x14ac:dyDescent="0.25">
      <c r="A18" t="s">
        <v>11</v>
      </c>
      <c r="B18" t="s">
        <v>328</v>
      </c>
      <c r="C18" t="s">
        <v>315</v>
      </c>
      <c r="D18" s="129" t="s">
        <v>329</v>
      </c>
    </row>
    <row r="19" spans="1:4" x14ac:dyDescent="0.25">
      <c r="A19" t="s">
        <v>11</v>
      </c>
      <c r="B19" t="s">
        <v>330</v>
      </c>
      <c r="C19" t="s">
        <v>318</v>
      </c>
      <c r="D19" s="129" t="s">
        <v>331</v>
      </c>
    </row>
    <row r="20" spans="1:4" x14ac:dyDescent="0.25">
      <c r="A20" t="s">
        <v>11</v>
      </c>
      <c r="B20" t="s">
        <v>332</v>
      </c>
      <c r="C20" t="s">
        <v>297</v>
      </c>
      <c r="D20" s="129" t="s">
        <v>333</v>
      </c>
    </row>
    <row r="21" spans="1:4" x14ac:dyDescent="0.25">
      <c r="A21" t="s">
        <v>10</v>
      </c>
      <c r="B21" t="s">
        <v>334</v>
      </c>
      <c r="C21" t="s">
        <v>335</v>
      </c>
      <c r="D21" s="129" t="s">
        <v>336</v>
      </c>
    </row>
    <row r="22" spans="1:4" x14ac:dyDescent="0.25">
      <c r="A22" t="s">
        <v>10</v>
      </c>
      <c r="B22" t="s">
        <v>337</v>
      </c>
      <c r="C22" t="s">
        <v>297</v>
      </c>
      <c r="D22" s="129" t="s">
        <v>338</v>
      </c>
    </row>
    <row r="23" spans="1:4" x14ac:dyDescent="0.25">
      <c r="A23" t="s">
        <v>10</v>
      </c>
      <c r="B23" t="s">
        <v>339</v>
      </c>
      <c r="C23" t="s">
        <v>340</v>
      </c>
      <c r="D23" s="129" t="s">
        <v>341</v>
      </c>
    </row>
    <row r="24" spans="1:4" x14ac:dyDescent="0.25">
      <c r="A24" t="s">
        <v>10</v>
      </c>
      <c r="B24" t="s">
        <v>342</v>
      </c>
      <c r="C24" t="s">
        <v>343</v>
      </c>
      <c r="D24" s="129" t="s">
        <v>344</v>
      </c>
    </row>
    <row r="25" spans="1:4" x14ac:dyDescent="0.25">
      <c r="A25" t="s">
        <v>10</v>
      </c>
      <c r="B25" t="s">
        <v>345</v>
      </c>
      <c r="C25" t="s">
        <v>297</v>
      </c>
      <c r="D25" s="129" t="s">
        <v>346</v>
      </c>
    </row>
    <row r="26" spans="1:4" x14ac:dyDescent="0.25">
      <c r="A26" t="s">
        <v>10</v>
      </c>
      <c r="B26" t="s">
        <v>347</v>
      </c>
      <c r="C26" t="s">
        <v>297</v>
      </c>
      <c r="D26" s="129" t="s">
        <v>348</v>
      </c>
    </row>
    <row r="27" spans="1:4" x14ac:dyDescent="0.25">
      <c r="A27" t="s">
        <v>10</v>
      </c>
      <c r="B27" t="s">
        <v>349</v>
      </c>
      <c r="C27" t="s">
        <v>304</v>
      </c>
      <c r="D27" s="129" t="s">
        <v>350</v>
      </c>
    </row>
    <row r="28" spans="1:4" x14ac:dyDescent="0.25">
      <c r="A28" t="s">
        <v>10</v>
      </c>
      <c r="B28" t="s">
        <v>351</v>
      </c>
      <c r="C28" t="s">
        <v>309</v>
      </c>
      <c r="D28" s="129" t="s">
        <v>352</v>
      </c>
    </row>
    <row r="29" spans="1:4" x14ac:dyDescent="0.25">
      <c r="A29" t="s">
        <v>12</v>
      </c>
      <c r="B29" t="s">
        <v>353</v>
      </c>
      <c r="C29" t="s">
        <v>354</v>
      </c>
      <c r="D29" s="129" t="s">
        <v>355</v>
      </c>
    </row>
    <row r="30" spans="1:4" x14ac:dyDescent="0.25">
      <c r="A30" t="s">
        <v>12</v>
      </c>
      <c r="B30" t="s">
        <v>356</v>
      </c>
      <c r="C30" t="s">
        <v>309</v>
      </c>
      <c r="D30" s="129" t="s">
        <v>357</v>
      </c>
    </row>
    <row r="31" spans="1:4" x14ac:dyDescent="0.25">
      <c r="A31" t="s">
        <v>12</v>
      </c>
      <c r="B31" t="s">
        <v>358</v>
      </c>
      <c r="C31" t="s">
        <v>359</v>
      </c>
      <c r="D31" s="129" t="s">
        <v>360</v>
      </c>
    </row>
    <row r="32" spans="1:4" x14ac:dyDescent="0.25">
      <c r="A32" t="s">
        <v>12</v>
      </c>
      <c r="B32" t="s">
        <v>361</v>
      </c>
      <c r="C32" t="s">
        <v>362</v>
      </c>
      <c r="D32" s="129" t="s">
        <v>363</v>
      </c>
    </row>
    <row r="33" spans="1:4" x14ac:dyDescent="0.25">
      <c r="A33" t="s">
        <v>12</v>
      </c>
      <c r="B33" t="s">
        <v>364</v>
      </c>
      <c r="C33" t="s">
        <v>365</v>
      </c>
      <c r="D33" s="129" t="s">
        <v>366</v>
      </c>
    </row>
    <row r="34" spans="1:4" x14ac:dyDescent="0.25">
      <c r="A34" t="s">
        <v>12</v>
      </c>
      <c r="B34" t="s">
        <v>367</v>
      </c>
      <c r="C34" t="s">
        <v>343</v>
      </c>
      <c r="D34" s="129" t="s">
        <v>368</v>
      </c>
    </row>
    <row r="35" spans="1:4" x14ac:dyDescent="0.25">
      <c r="A35" t="s">
        <v>12</v>
      </c>
      <c r="B35" t="s">
        <v>369</v>
      </c>
      <c r="C35" t="s">
        <v>343</v>
      </c>
      <c r="D35" s="129" t="s">
        <v>370</v>
      </c>
    </row>
  </sheetData>
  <printOptions gridLines="1"/>
  <pageMargins left="0.43307086614173229" right="0.43307086614173229" top="0.74803149606299213" bottom="0.51181102362204722" header="0.31496062992125984" footer="0.31496062992125984"/>
  <pageSetup scale="77" orientation="landscape" r:id="rId1"/>
  <headerFooter>
    <oddHeader>&amp;C&amp;A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sqref="A1:XFD1048576"/>
    </sheetView>
  </sheetViews>
  <sheetFormatPr defaultColWidth="8.85546875" defaultRowHeight="15" x14ac:dyDescent="0.25"/>
  <cols>
    <col min="1" max="1" width="19.42578125" style="13" bestFit="1" customWidth="1"/>
    <col min="2" max="2" width="9.28515625" style="13" bestFit="1" customWidth="1"/>
    <col min="3" max="3" width="18.7109375" style="13" bestFit="1" customWidth="1"/>
    <col min="4" max="4" width="13.28515625" style="13" bestFit="1" customWidth="1"/>
    <col min="5" max="5" width="10.140625" style="13" bestFit="1" customWidth="1"/>
    <col min="6" max="6" width="5.42578125" style="13" bestFit="1" customWidth="1"/>
    <col min="7" max="16384" width="8.85546875" style="13"/>
  </cols>
  <sheetData>
    <row r="1" spans="1:6" x14ac:dyDescent="0.25">
      <c r="A1" s="13" t="s">
        <v>16</v>
      </c>
      <c r="B1" s="13" t="s">
        <v>17</v>
      </c>
      <c r="C1" s="13" t="s">
        <v>465</v>
      </c>
      <c r="D1" s="13" t="s">
        <v>466</v>
      </c>
      <c r="E1" s="13" t="s">
        <v>467</v>
      </c>
      <c r="F1" s="13" t="s">
        <v>468</v>
      </c>
    </row>
    <row r="2" spans="1:6" customFormat="1" x14ac:dyDescent="0.25">
      <c r="A2" t="s">
        <v>8</v>
      </c>
      <c r="B2" t="s">
        <v>54</v>
      </c>
      <c r="C2">
        <v>5</v>
      </c>
      <c r="D2" t="b">
        <v>0</v>
      </c>
      <c r="E2">
        <v>0.5</v>
      </c>
      <c r="F2">
        <v>20</v>
      </c>
    </row>
    <row r="3" spans="1:6" customFormat="1" x14ac:dyDescent="0.25">
      <c r="A3" t="s">
        <v>10</v>
      </c>
      <c r="B3" t="s">
        <v>54</v>
      </c>
      <c r="C3">
        <v>5</v>
      </c>
      <c r="D3" t="b">
        <v>0</v>
      </c>
      <c r="E3">
        <v>0.5</v>
      </c>
      <c r="F3">
        <v>20</v>
      </c>
    </row>
    <row r="4" spans="1:6" customFormat="1" x14ac:dyDescent="0.25">
      <c r="A4" t="s">
        <v>37</v>
      </c>
      <c r="B4" t="s">
        <v>54</v>
      </c>
      <c r="C4">
        <v>30</v>
      </c>
      <c r="D4" t="b">
        <v>0</v>
      </c>
      <c r="E4">
        <v>1.5</v>
      </c>
      <c r="F4">
        <v>30</v>
      </c>
    </row>
    <row r="5" spans="1:6" customFormat="1" x14ac:dyDescent="0.25">
      <c r="A5" t="s">
        <v>39</v>
      </c>
      <c r="B5" t="s">
        <v>54</v>
      </c>
      <c r="C5">
        <v>15</v>
      </c>
      <c r="D5" t="b">
        <v>1</v>
      </c>
      <c r="E5">
        <v>0.8</v>
      </c>
      <c r="F5">
        <v>20</v>
      </c>
    </row>
    <row r="6" spans="1:6" customFormat="1" x14ac:dyDescent="0.25">
      <c r="A6" t="s">
        <v>40</v>
      </c>
      <c r="B6" t="s">
        <v>54</v>
      </c>
      <c r="C6">
        <v>30</v>
      </c>
      <c r="D6" t="b">
        <v>1</v>
      </c>
      <c r="E6">
        <v>0.8</v>
      </c>
      <c r="F6">
        <v>30</v>
      </c>
    </row>
    <row r="7" spans="1:6" customFormat="1" x14ac:dyDescent="0.25">
      <c r="A7" t="s">
        <v>11</v>
      </c>
      <c r="B7" t="s">
        <v>54</v>
      </c>
      <c r="C7">
        <v>15</v>
      </c>
      <c r="D7" t="b">
        <v>0</v>
      </c>
      <c r="E7">
        <v>1</v>
      </c>
      <c r="F7">
        <v>30</v>
      </c>
    </row>
    <row r="8" spans="1:6" customFormat="1" x14ac:dyDescent="0.25">
      <c r="A8" t="s">
        <v>27</v>
      </c>
      <c r="B8" t="s">
        <v>54</v>
      </c>
      <c r="C8">
        <v>15</v>
      </c>
      <c r="D8" t="b">
        <v>1</v>
      </c>
      <c r="E8">
        <v>1.5</v>
      </c>
      <c r="F8">
        <v>30</v>
      </c>
    </row>
    <row r="9" spans="1:6" customFormat="1" x14ac:dyDescent="0.25">
      <c r="A9" t="s">
        <v>12</v>
      </c>
      <c r="B9" t="s">
        <v>54</v>
      </c>
      <c r="C9">
        <v>30</v>
      </c>
      <c r="D9" t="b">
        <v>1</v>
      </c>
      <c r="E9">
        <v>1.2</v>
      </c>
      <c r="F9">
        <v>30</v>
      </c>
    </row>
    <row r="11" spans="1:6" customFormat="1" x14ac:dyDescent="0.25">
      <c r="A11" t="s">
        <v>8</v>
      </c>
      <c r="B11" t="s">
        <v>55</v>
      </c>
      <c r="C11">
        <v>5</v>
      </c>
      <c r="D11" t="b">
        <v>0</v>
      </c>
      <c r="E11">
        <v>0.5</v>
      </c>
      <c r="F11">
        <v>20</v>
      </c>
    </row>
    <row r="12" spans="1:6" customFormat="1" x14ac:dyDescent="0.25">
      <c r="A12" t="s">
        <v>10</v>
      </c>
      <c r="B12" t="s">
        <v>55</v>
      </c>
      <c r="C12">
        <v>5</v>
      </c>
      <c r="D12" t="b">
        <v>1</v>
      </c>
      <c r="E12">
        <v>0.5</v>
      </c>
      <c r="F12">
        <v>20</v>
      </c>
    </row>
    <row r="13" spans="1:6" customFormat="1" x14ac:dyDescent="0.25">
      <c r="A13" t="s">
        <v>28</v>
      </c>
      <c r="B13" t="s">
        <v>55</v>
      </c>
      <c r="C13">
        <v>30</v>
      </c>
      <c r="D13" t="b">
        <v>1</v>
      </c>
      <c r="E13">
        <v>1.5</v>
      </c>
      <c r="F13">
        <v>50</v>
      </c>
    </row>
    <row r="14" spans="1:6" customFormat="1" x14ac:dyDescent="0.25">
      <c r="A14" t="s">
        <v>11</v>
      </c>
      <c r="B14" t="s">
        <v>55</v>
      </c>
      <c r="C14">
        <v>30</v>
      </c>
      <c r="D14" t="b">
        <v>1</v>
      </c>
      <c r="E14">
        <v>0.8</v>
      </c>
      <c r="F14">
        <v>20</v>
      </c>
    </row>
    <row r="15" spans="1:6" customFormat="1" x14ac:dyDescent="0.25">
      <c r="A15" t="s">
        <v>27</v>
      </c>
      <c r="B15" t="s">
        <v>55</v>
      </c>
      <c r="C15">
        <v>15</v>
      </c>
      <c r="D15" t="b">
        <v>0</v>
      </c>
      <c r="E15">
        <v>1.2</v>
      </c>
      <c r="F15">
        <v>30</v>
      </c>
    </row>
    <row r="16" spans="1:6" customFormat="1" x14ac:dyDescent="0.25">
      <c r="A16" t="s">
        <v>12</v>
      </c>
      <c r="B16" t="s">
        <v>55</v>
      </c>
      <c r="C16">
        <v>15</v>
      </c>
      <c r="D16" t="b">
        <v>1</v>
      </c>
      <c r="E16">
        <v>1.5</v>
      </c>
      <c r="F16">
        <v>20</v>
      </c>
    </row>
    <row r="18" spans="1:6" x14ac:dyDescent="0.25">
      <c r="A18" s="13" t="s">
        <v>8</v>
      </c>
      <c r="B18" s="13" t="s">
        <v>73</v>
      </c>
      <c r="C18" s="13">
        <v>5</v>
      </c>
      <c r="D18" s="13" t="b">
        <v>1</v>
      </c>
      <c r="E18" s="13">
        <v>1.5</v>
      </c>
      <c r="F18" s="13">
        <v>30</v>
      </c>
    </row>
    <row r="19" spans="1:6" x14ac:dyDescent="0.25">
      <c r="A19" t="s">
        <v>28</v>
      </c>
      <c r="B19" s="13" t="s">
        <v>73</v>
      </c>
      <c r="C19" s="13">
        <v>30</v>
      </c>
      <c r="D19" s="13" t="b">
        <v>0</v>
      </c>
      <c r="E19" s="13">
        <v>1.2</v>
      </c>
      <c r="F19" s="13">
        <v>20</v>
      </c>
    </row>
    <row r="20" spans="1:6" x14ac:dyDescent="0.25">
      <c r="A20" s="13" t="s">
        <v>46</v>
      </c>
      <c r="B20" s="13" t="s">
        <v>73</v>
      </c>
      <c r="C20" s="13">
        <v>10</v>
      </c>
      <c r="D20" s="13" t="b">
        <v>0</v>
      </c>
      <c r="E20" s="13">
        <v>1.5</v>
      </c>
      <c r="F20" s="13">
        <v>50</v>
      </c>
    </row>
    <row r="21" spans="1:6" x14ac:dyDescent="0.25">
      <c r="A21" s="13" t="s">
        <v>13</v>
      </c>
      <c r="B21" s="13" t="s">
        <v>73</v>
      </c>
      <c r="C21" s="13">
        <v>30</v>
      </c>
      <c r="D21" s="13" t="b">
        <v>0</v>
      </c>
      <c r="E21" s="13">
        <v>1.2</v>
      </c>
      <c r="F21" s="13">
        <v>20</v>
      </c>
    </row>
    <row r="23" spans="1:6" x14ac:dyDescent="0.25">
      <c r="A23" s="13" t="s">
        <v>8</v>
      </c>
      <c r="B23" s="13" t="s">
        <v>74</v>
      </c>
      <c r="C23" s="13">
        <v>5</v>
      </c>
      <c r="D23" s="13" t="b">
        <v>1</v>
      </c>
      <c r="E23" s="13">
        <v>1</v>
      </c>
      <c r="F23" s="13">
        <v>20</v>
      </c>
    </row>
    <row r="24" spans="1:6" x14ac:dyDescent="0.25">
      <c r="A24" t="s">
        <v>28</v>
      </c>
      <c r="B24" s="13" t="s">
        <v>74</v>
      </c>
      <c r="C24" s="13">
        <v>30</v>
      </c>
      <c r="D24" s="13" t="b">
        <v>1</v>
      </c>
      <c r="E24" s="13">
        <v>0.8</v>
      </c>
      <c r="F24" s="13">
        <v>100</v>
      </c>
    </row>
    <row r="25" spans="1:6" x14ac:dyDescent="0.25">
      <c r="A25" s="13" t="s">
        <v>46</v>
      </c>
      <c r="B25" s="13" t="s">
        <v>74</v>
      </c>
      <c r="C25" s="13">
        <v>5</v>
      </c>
      <c r="D25" s="13" t="b">
        <v>1</v>
      </c>
      <c r="E25" s="13">
        <v>0.5</v>
      </c>
      <c r="F25" s="13">
        <v>30</v>
      </c>
    </row>
    <row r="26" spans="1:6" x14ac:dyDescent="0.25">
      <c r="A26" s="13" t="s">
        <v>13</v>
      </c>
      <c r="B26" s="13" t="s">
        <v>74</v>
      </c>
      <c r="C26" s="13">
        <v>30</v>
      </c>
      <c r="D26" s="13" t="b">
        <v>1</v>
      </c>
      <c r="E26" s="13">
        <v>1</v>
      </c>
      <c r="F26" s="13">
        <v>100</v>
      </c>
    </row>
  </sheetData>
  <printOptions gridLines="1"/>
  <pageMargins left="0.43307086614173229" right="0.43307086614173229" top="0.74803149606299213" bottom="0.51181102362204722" header="0.31496062992125984" footer="0.31496062992125984"/>
  <pageSetup orientation="portrait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sqref="A1:XFD1048576"/>
    </sheetView>
  </sheetViews>
  <sheetFormatPr defaultColWidth="12.42578125" defaultRowHeight="15" x14ac:dyDescent="0.25"/>
  <cols>
    <col min="1" max="1" width="11.28515625" style="31" bestFit="1" customWidth="1"/>
    <col min="2" max="2" width="19.42578125" style="31" bestFit="1" customWidth="1"/>
    <col min="3" max="3" width="15.28515625" style="32" bestFit="1" customWidth="1"/>
    <col min="4" max="4" width="17" style="32" bestFit="1" customWidth="1"/>
    <col min="5" max="5" width="17.140625" style="44" bestFit="1" customWidth="1"/>
    <col min="6" max="6" width="17.140625" style="32" bestFit="1" customWidth="1"/>
    <col min="7" max="7" width="15.28515625" style="32" bestFit="1" customWidth="1"/>
    <col min="8" max="8" width="25.140625" style="31" bestFit="1" customWidth="1"/>
    <col min="9" max="9" width="14.140625" style="32" bestFit="1" customWidth="1"/>
    <col min="10" max="16384" width="12.42578125" style="31"/>
  </cols>
  <sheetData>
    <row r="1" spans="1:9" s="27" customFormat="1" ht="45" x14ac:dyDescent="0.25">
      <c r="A1" s="27" t="s">
        <v>48</v>
      </c>
      <c r="B1" s="27" t="s">
        <v>16</v>
      </c>
      <c r="C1" s="28" t="s">
        <v>60</v>
      </c>
      <c r="D1" s="28" t="s">
        <v>61</v>
      </c>
      <c r="E1" s="35" t="s">
        <v>62</v>
      </c>
      <c r="F1" s="28" t="s">
        <v>63</v>
      </c>
      <c r="G1" s="28" t="s">
        <v>64</v>
      </c>
      <c r="H1" s="27" t="s">
        <v>65</v>
      </c>
      <c r="I1" s="28" t="s">
        <v>66</v>
      </c>
    </row>
    <row r="2" spans="1:9" s="27" customFormat="1" x14ac:dyDescent="0.25">
      <c r="A2" s="36" t="s">
        <v>67</v>
      </c>
      <c r="B2" s="37" t="s">
        <v>8</v>
      </c>
      <c r="C2" s="38">
        <v>342</v>
      </c>
      <c r="D2" s="38">
        <v>342</v>
      </c>
      <c r="E2" s="39">
        <v>879194.49707602302</v>
      </c>
      <c r="F2" s="38">
        <v>879194.49707602302</v>
      </c>
      <c r="G2" s="38">
        <v>300684518</v>
      </c>
      <c r="H2" s="36"/>
      <c r="I2" s="40" t="s">
        <v>9</v>
      </c>
    </row>
    <row r="3" spans="1:9" s="27" customFormat="1" x14ac:dyDescent="0.25">
      <c r="A3" s="36" t="s">
        <v>67</v>
      </c>
      <c r="B3" s="37" t="s">
        <v>10</v>
      </c>
      <c r="C3" s="38">
        <v>359</v>
      </c>
      <c r="D3" s="38">
        <v>359</v>
      </c>
      <c r="E3" s="39">
        <v>874403.70752089133</v>
      </c>
      <c r="F3" s="38">
        <v>874403.70752089133</v>
      </c>
      <c r="G3" s="38">
        <v>313910931</v>
      </c>
      <c r="H3" s="37" t="s">
        <v>68</v>
      </c>
      <c r="I3" s="40" t="s">
        <v>9</v>
      </c>
    </row>
    <row r="4" spans="1:9" s="27" customFormat="1" x14ac:dyDescent="0.25">
      <c r="A4" s="27" t="s">
        <v>67</v>
      </c>
      <c r="B4" s="31" t="s">
        <v>69</v>
      </c>
      <c r="C4" s="28">
        <v>3162</v>
      </c>
      <c r="D4" s="28">
        <v>3159</v>
      </c>
      <c r="E4" s="35">
        <v>88883.397849462359</v>
      </c>
      <c r="F4" s="28">
        <v>88967.807534029751</v>
      </c>
      <c r="G4" s="28">
        <v>281049304</v>
      </c>
      <c r="I4" s="41" t="s">
        <v>9</v>
      </c>
    </row>
    <row r="5" spans="1:9" s="27" customFormat="1" x14ac:dyDescent="0.25">
      <c r="A5" s="27" t="s">
        <v>67</v>
      </c>
      <c r="B5" s="31" t="s">
        <v>11</v>
      </c>
      <c r="C5" s="28">
        <v>2594</v>
      </c>
      <c r="D5" s="28">
        <v>2594</v>
      </c>
      <c r="E5" s="35">
        <v>89551.313030069388</v>
      </c>
      <c r="F5" s="28">
        <v>89551.313030069388</v>
      </c>
      <c r="G5" s="28">
        <v>232296106</v>
      </c>
      <c r="I5" s="41" t="s">
        <v>9</v>
      </c>
    </row>
    <row r="6" spans="1:9" s="27" customFormat="1" x14ac:dyDescent="0.25">
      <c r="A6" s="27" t="s">
        <v>67</v>
      </c>
      <c r="B6" s="31" t="s">
        <v>27</v>
      </c>
      <c r="C6" s="28">
        <v>1630</v>
      </c>
      <c r="D6" s="28">
        <v>1627</v>
      </c>
      <c r="E6" s="35">
        <v>88936.08773006135</v>
      </c>
      <c r="F6" s="28">
        <v>89100.075599262447</v>
      </c>
      <c r="G6" s="28">
        <v>144965823</v>
      </c>
      <c r="I6" s="41" t="s">
        <v>9</v>
      </c>
    </row>
    <row r="7" spans="1:9" s="27" customFormat="1" x14ac:dyDescent="0.25">
      <c r="A7" s="27" t="s">
        <v>67</v>
      </c>
      <c r="B7" s="31" t="s">
        <v>12</v>
      </c>
      <c r="C7" s="28">
        <v>3081</v>
      </c>
      <c r="D7" s="28">
        <v>3081</v>
      </c>
      <c r="E7" s="35">
        <v>89409.872768581627</v>
      </c>
      <c r="F7" s="28">
        <v>89409.872768581627</v>
      </c>
      <c r="G7" s="28">
        <v>275471818</v>
      </c>
      <c r="H7" s="31" t="s">
        <v>70</v>
      </c>
      <c r="I7" s="41" t="s">
        <v>9</v>
      </c>
    </row>
    <row r="8" spans="1:9" s="27" customFormat="1" x14ac:dyDescent="0.25">
      <c r="A8" s="27" t="s">
        <v>67</v>
      </c>
      <c r="B8" s="31" t="s">
        <v>13</v>
      </c>
      <c r="C8" s="28">
        <v>300</v>
      </c>
      <c r="D8" s="28">
        <v>299</v>
      </c>
      <c r="E8" s="35">
        <v>90702.806666666671</v>
      </c>
      <c r="F8" s="28">
        <v>91006.160535117102</v>
      </c>
      <c r="G8" s="28">
        <v>27210842</v>
      </c>
      <c r="I8" s="41" t="s">
        <v>9</v>
      </c>
    </row>
    <row r="9" spans="1:9" s="27" customFormat="1" x14ac:dyDescent="0.25">
      <c r="C9" s="28"/>
      <c r="D9" s="28"/>
      <c r="E9" s="35"/>
      <c r="F9" s="28"/>
      <c r="G9" s="28"/>
      <c r="I9" s="41"/>
    </row>
    <row r="10" spans="1:9" s="27" customFormat="1" x14ac:dyDescent="0.25">
      <c r="A10" s="36" t="s">
        <v>71</v>
      </c>
      <c r="B10" s="37" t="s">
        <v>8</v>
      </c>
      <c r="C10" s="38">
        <v>343</v>
      </c>
      <c r="D10" s="38">
        <v>343</v>
      </c>
      <c r="E10" s="39">
        <v>958293.41107871721</v>
      </c>
      <c r="F10" s="38">
        <v>958293.41107871698</v>
      </c>
      <c r="G10" s="38">
        <v>328694640</v>
      </c>
      <c r="H10" s="37" t="s">
        <v>68</v>
      </c>
      <c r="I10" s="40" t="s">
        <v>9</v>
      </c>
    </row>
    <row r="11" spans="1:9" s="27" customFormat="1" x14ac:dyDescent="0.25">
      <c r="A11" s="36" t="s">
        <v>71</v>
      </c>
      <c r="B11" s="37" t="s">
        <v>10</v>
      </c>
      <c r="C11" s="38">
        <v>347</v>
      </c>
      <c r="D11" s="38">
        <v>347</v>
      </c>
      <c r="E11" s="39">
        <v>956043.7982708934</v>
      </c>
      <c r="F11" s="38">
        <v>956043.79827089305</v>
      </c>
      <c r="G11" s="38">
        <v>331747198</v>
      </c>
      <c r="H11" s="36"/>
      <c r="I11" s="40" t="s">
        <v>9</v>
      </c>
    </row>
    <row r="12" spans="1:9" s="27" customFormat="1" x14ac:dyDescent="0.25">
      <c r="A12" s="27" t="s">
        <v>71</v>
      </c>
      <c r="B12" s="31" t="s">
        <v>69</v>
      </c>
      <c r="C12" s="28">
        <v>3186</v>
      </c>
      <c r="D12" s="28">
        <v>3187</v>
      </c>
      <c r="E12" s="35">
        <v>52253.910546139363</v>
      </c>
      <c r="F12" s="28">
        <v>52237.514590524006</v>
      </c>
      <c r="G12" s="28">
        <v>166480959</v>
      </c>
      <c r="I12" s="41" t="s">
        <v>9</v>
      </c>
    </row>
    <row r="13" spans="1:9" s="27" customFormat="1" x14ac:dyDescent="0.25">
      <c r="A13" s="27" t="s">
        <v>71</v>
      </c>
      <c r="B13" s="31" t="s">
        <v>11</v>
      </c>
      <c r="C13" s="28">
        <v>3830</v>
      </c>
      <c r="D13" s="28">
        <v>3812</v>
      </c>
      <c r="E13" s="35">
        <v>52480.473107049605</v>
      </c>
      <c r="F13" s="28">
        <v>52728.282266526759</v>
      </c>
      <c r="G13" s="28">
        <v>201000212</v>
      </c>
      <c r="I13" s="41" t="s">
        <v>9</v>
      </c>
    </row>
    <row r="14" spans="1:9" s="27" customFormat="1" x14ac:dyDescent="0.25">
      <c r="A14" s="27" t="s">
        <v>71</v>
      </c>
      <c r="B14" s="31" t="s">
        <v>27</v>
      </c>
      <c r="C14" s="28">
        <v>1015</v>
      </c>
      <c r="D14" s="28">
        <v>1012</v>
      </c>
      <c r="E14" s="35">
        <v>53756.29852216749</v>
      </c>
      <c r="F14" s="28">
        <v>53915.65513833992</v>
      </c>
      <c r="G14" s="28">
        <v>54562643</v>
      </c>
      <c r="I14" s="41" t="s">
        <v>9</v>
      </c>
    </row>
    <row r="15" spans="1:9" s="27" customFormat="1" x14ac:dyDescent="0.25">
      <c r="A15" s="27" t="s">
        <v>71</v>
      </c>
      <c r="B15" s="31" t="s">
        <v>12</v>
      </c>
      <c r="C15" s="28">
        <v>2529</v>
      </c>
      <c r="D15" s="28">
        <v>2529</v>
      </c>
      <c r="E15" s="35">
        <v>52727.453143534993</v>
      </c>
      <c r="F15" s="28">
        <v>52727.453143534993</v>
      </c>
      <c r="G15" s="28">
        <v>133347729</v>
      </c>
      <c r="H15" s="31" t="s">
        <v>70</v>
      </c>
      <c r="I15" s="41" t="s">
        <v>9</v>
      </c>
    </row>
    <row r="16" spans="1:9" s="27" customFormat="1" x14ac:dyDescent="0.25">
      <c r="A16" s="27" t="s">
        <v>71</v>
      </c>
      <c r="B16" s="31" t="s">
        <v>13</v>
      </c>
      <c r="C16" s="28">
        <v>5026</v>
      </c>
      <c r="D16" s="28">
        <v>5023</v>
      </c>
      <c r="E16" s="35">
        <v>52981.786311181851</v>
      </c>
      <c r="F16" s="28">
        <v>53013.429822815051</v>
      </c>
      <c r="G16" s="28">
        <v>266286458</v>
      </c>
      <c r="I16" s="41" t="s">
        <v>9</v>
      </c>
    </row>
    <row r="17" spans="1:9" s="27" customFormat="1" x14ac:dyDescent="0.25">
      <c r="C17" s="28"/>
      <c r="D17" s="28"/>
      <c r="E17" s="35"/>
      <c r="F17" s="28"/>
      <c r="G17" s="28"/>
      <c r="I17" s="28"/>
    </row>
    <row r="18" spans="1:9" x14ac:dyDescent="0.25">
      <c r="A18" s="37" t="s">
        <v>54</v>
      </c>
      <c r="B18" s="37" t="s">
        <v>8</v>
      </c>
      <c r="C18" s="42">
        <v>311</v>
      </c>
      <c r="D18" s="42">
        <v>311</v>
      </c>
      <c r="E18" s="43">
        <v>1205968</v>
      </c>
      <c r="F18" s="42">
        <f>G18/D18</f>
        <v>1205968</v>
      </c>
      <c r="G18" s="42">
        <v>375056048</v>
      </c>
      <c r="H18" s="37" t="s">
        <v>68</v>
      </c>
      <c r="I18" s="42">
        <v>253</v>
      </c>
    </row>
    <row r="19" spans="1:9" x14ac:dyDescent="0.25">
      <c r="A19" s="37" t="s">
        <v>54</v>
      </c>
      <c r="B19" s="37" t="s">
        <v>10</v>
      </c>
      <c r="C19" s="42">
        <v>253</v>
      </c>
      <c r="D19" s="42">
        <v>257</v>
      </c>
      <c r="E19" s="43">
        <f>1231225152/4/C19</f>
        <v>1216625.6442687747</v>
      </c>
      <c r="F19" s="42">
        <f>G19/D19</f>
        <v>1197689.8365758755</v>
      </c>
      <c r="G19" s="42">
        <f>E19*C19</f>
        <v>307806288</v>
      </c>
      <c r="H19" s="37"/>
      <c r="I19" s="42">
        <v>253</v>
      </c>
    </row>
    <row r="20" spans="1:9" x14ac:dyDescent="0.25">
      <c r="A20" s="31" t="s">
        <v>54</v>
      </c>
      <c r="B20" s="31" t="s">
        <v>56</v>
      </c>
      <c r="C20" s="19">
        <v>5184</v>
      </c>
      <c r="D20" s="19">
        <v>5172</v>
      </c>
      <c r="E20" s="44">
        <f>1423214252/4/C20</f>
        <v>68634.946566358019</v>
      </c>
      <c r="F20" s="19">
        <f>G20/D20</f>
        <v>68794.192382057226</v>
      </c>
      <c r="G20" s="22">
        <v>355803563</v>
      </c>
      <c r="I20" s="32">
        <v>3222</v>
      </c>
    </row>
    <row r="21" spans="1:9" x14ac:dyDescent="0.25">
      <c r="A21" s="31" t="s">
        <v>54</v>
      </c>
      <c r="B21" s="31" t="s">
        <v>57</v>
      </c>
      <c r="C21" s="19">
        <v>3222</v>
      </c>
      <c r="D21" s="19">
        <v>3057</v>
      </c>
      <c r="E21" s="44">
        <v>66172.547796399755</v>
      </c>
      <c r="F21" s="19">
        <v>69744.176970886489</v>
      </c>
      <c r="G21" s="19">
        <v>213207949</v>
      </c>
      <c r="I21" s="32">
        <v>3222</v>
      </c>
    </row>
    <row r="22" spans="1:9" x14ac:dyDescent="0.25">
      <c r="A22" s="31" t="s">
        <v>54</v>
      </c>
      <c r="B22" s="31" t="s">
        <v>58</v>
      </c>
      <c r="C22" s="19">
        <v>4027</v>
      </c>
      <c r="D22" s="19">
        <v>4033</v>
      </c>
      <c r="E22" s="44">
        <v>69516.136578097838</v>
      </c>
      <c r="F22" s="19">
        <v>69412.715596330279</v>
      </c>
      <c r="G22" s="19">
        <v>279941482</v>
      </c>
      <c r="I22" s="32">
        <v>3222</v>
      </c>
    </row>
    <row r="23" spans="1:9" x14ac:dyDescent="0.25">
      <c r="A23" s="31" t="s">
        <v>54</v>
      </c>
      <c r="B23" s="31" t="s">
        <v>11</v>
      </c>
      <c r="C23" s="19">
        <v>4640</v>
      </c>
      <c r="D23" s="19">
        <v>4683</v>
      </c>
      <c r="E23" s="44">
        <f>1286775124/4/C23</f>
        <v>69330.556249999994</v>
      </c>
      <c r="F23" s="19">
        <f t="shared" ref="F23:F32" si="0">G23/D23</f>
        <v>68693.952808029047</v>
      </c>
      <c r="G23" s="22">
        <v>321693781</v>
      </c>
      <c r="I23" s="32">
        <v>3222</v>
      </c>
    </row>
    <row r="24" spans="1:9" x14ac:dyDescent="0.25">
      <c r="A24" s="31" t="s">
        <v>54</v>
      </c>
      <c r="B24" s="31" t="s">
        <v>27</v>
      </c>
      <c r="C24" s="19">
        <v>5125</v>
      </c>
      <c r="D24" s="19">
        <v>5125</v>
      </c>
      <c r="E24" s="44">
        <v>45971.892292682925</v>
      </c>
      <c r="F24" s="19">
        <v>45971.892292682925</v>
      </c>
      <c r="G24" s="19">
        <v>235605948</v>
      </c>
      <c r="H24" s="30" t="s">
        <v>72</v>
      </c>
      <c r="I24" s="32">
        <v>3222</v>
      </c>
    </row>
    <row r="25" spans="1:9" x14ac:dyDescent="0.25">
      <c r="A25" s="31" t="s">
        <v>54</v>
      </c>
      <c r="B25" s="31" t="s">
        <v>12</v>
      </c>
      <c r="C25" s="32">
        <v>6184</v>
      </c>
      <c r="D25" s="32">
        <v>6184</v>
      </c>
      <c r="E25" s="44">
        <v>69073</v>
      </c>
      <c r="F25" s="32">
        <f t="shared" si="0"/>
        <v>69072.885510996115</v>
      </c>
      <c r="G25" s="19">
        <v>427146724</v>
      </c>
      <c r="H25" s="31" t="s">
        <v>70</v>
      </c>
      <c r="I25" s="32">
        <v>3222</v>
      </c>
    </row>
    <row r="27" spans="1:9" x14ac:dyDescent="0.25">
      <c r="A27" s="37" t="s">
        <v>55</v>
      </c>
      <c r="B27" s="37" t="s">
        <v>8</v>
      </c>
      <c r="C27" s="42">
        <v>273</v>
      </c>
      <c r="D27" s="42">
        <v>273</v>
      </c>
      <c r="E27" s="43">
        <v>916050</v>
      </c>
      <c r="F27" s="42">
        <f>G27/D27</f>
        <v>916050.04761904757</v>
      </c>
      <c r="G27" s="42">
        <v>250081663</v>
      </c>
      <c r="H27" s="45" t="s">
        <v>72</v>
      </c>
      <c r="I27" s="42">
        <v>273</v>
      </c>
    </row>
    <row r="28" spans="1:9" x14ac:dyDescent="0.25">
      <c r="A28" s="37" t="s">
        <v>55</v>
      </c>
      <c r="B28" s="37" t="s">
        <v>10</v>
      </c>
      <c r="C28" s="42">
        <v>307</v>
      </c>
      <c r="D28" s="42">
        <v>307</v>
      </c>
      <c r="E28" s="43">
        <v>905710</v>
      </c>
      <c r="F28" s="42">
        <f>G28/D28</f>
        <v>905709.82084690558</v>
      </c>
      <c r="G28" s="42">
        <v>278052915</v>
      </c>
      <c r="H28" s="45" t="s">
        <v>72</v>
      </c>
      <c r="I28" s="42">
        <v>273</v>
      </c>
    </row>
    <row r="29" spans="1:9" s="30" customFormat="1" x14ac:dyDescent="0.25">
      <c r="A29" s="31" t="s">
        <v>55</v>
      </c>
      <c r="B29" s="31" t="s">
        <v>69</v>
      </c>
      <c r="C29" s="32">
        <v>3362</v>
      </c>
      <c r="D29" s="32">
        <v>3362</v>
      </c>
      <c r="E29" s="44">
        <v>95003</v>
      </c>
      <c r="F29" s="32">
        <f t="shared" si="0"/>
        <v>95002.561867935758</v>
      </c>
      <c r="G29" s="19">
        <v>319398613</v>
      </c>
      <c r="H29" s="31" t="s">
        <v>70</v>
      </c>
      <c r="I29" s="32">
        <v>3362</v>
      </c>
    </row>
    <row r="30" spans="1:9" x14ac:dyDescent="0.25">
      <c r="A30" s="31" t="s">
        <v>55</v>
      </c>
      <c r="B30" s="31" t="s">
        <v>11</v>
      </c>
      <c r="C30" s="20">
        <v>6412</v>
      </c>
      <c r="D30" s="20">
        <v>6412</v>
      </c>
      <c r="E30" s="26">
        <f>2449399600/4/C30</f>
        <v>95500.608234560204</v>
      </c>
      <c r="F30" s="20">
        <f>G30/D30</f>
        <v>95500.608234560204</v>
      </c>
      <c r="G30" s="20">
        <f>E30*C30</f>
        <v>612349900</v>
      </c>
      <c r="I30" s="32">
        <v>3362</v>
      </c>
    </row>
    <row r="31" spans="1:9" x14ac:dyDescent="0.25">
      <c r="A31" s="30" t="s">
        <v>55</v>
      </c>
      <c r="B31" s="30" t="s">
        <v>27</v>
      </c>
      <c r="C31" s="20">
        <v>551</v>
      </c>
      <c r="D31" s="20">
        <v>913</v>
      </c>
      <c r="E31" s="26">
        <v>156698.88021778583</v>
      </c>
      <c r="F31" s="20">
        <v>94568.546549835708</v>
      </c>
      <c r="G31" s="20">
        <v>86341083</v>
      </c>
      <c r="I31" s="46">
        <v>551</v>
      </c>
    </row>
    <row r="32" spans="1:9" x14ac:dyDescent="0.25">
      <c r="A32" s="31" t="s">
        <v>55</v>
      </c>
      <c r="B32" s="31" t="s">
        <v>12</v>
      </c>
      <c r="C32" s="19">
        <v>5166</v>
      </c>
      <c r="D32" s="19">
        <v>4526</v>
      </c>
      <c r="E32" s="44">
        <f>1729674224/4/C32</f>
        <v>83704.71467286101</v>
      </c>
      <c r="F32" s="19">
        <f t="shared" si="0"/>
        <v>95540.997790543523</v>
      </c>
      <c r="G32" s="19">
        <f t="shared" ref="G32" si="1">E32*C32</f>
        <v>432418556</v>
      </c>
      <c r="I32" s="32">
        <v>3362</v>
      </c>
    </row>
    <row r="34" spans="1:9" x14ac:dyDescent="0.25">
      <c r="A34" s="37" t="s">
        <v>73</v>
      </c>
      <c r="B34" s="37" t="s">
        <v>8</v>
      </c>
      <c r="C34" s="42">
        <v>295</v>
      </c>
      <c r="D34" s="42">
        <v>295</v>
      </c>
      <c r="E34" s="43">
        <f>G34/C34</f>
        <v>1622689.2237288135</v>
      </c>
      <c r="F34" s="42">
        <f>G34/D34</f>
        <v>1622689.2237288135</v>
      </c>
      <c r="G34" s="42">
        <v>478693321</v>
      </c>
      <c r="H34" s="37" t="s">
        <v>72</v>
      </c>
      <c r="I34" s="42">
        <v>295</v>
      </c>
    </row>
    <row r="35" spans="1:9" x14ac:dyDescent="0.25">
      <c r="A35" s="31" t="s">
        <v>73</v>
      </c>
      <c r="B35" s="31" t="s">
        <v>69</v>
      </c>
      <c r="C35" s="19">
        <v>1453</v>
      </c>
      <c r="D35" s="19">
        <v>1480</v>
      </c>
      <c r="E35" s="44">
        <f>G35/C35</f>
        <v>100403.95664143152</v>
      </c>
      <c r="F35" s="19">
        <f>G35/D35</f>
        <v>98572.262837837843</v>
      </c>
      <c r="G35" s="19">
        <f>583547796/4</f>
        <v>145886949</v>
      </c>
      <c r="I35" s="32">
        <v>1453</v>
      </c>
    </row>
    <row r="36" spans="1:9" x14ac:dyDescent="0.25">
      <c r="A36" s="31" t="s">
        <v>73</v>
      </c>
      <c r="B36" s="31" t="s">
        <v>46</v>
      </c>
      <c r="C36" s="32">
        <v>2195</v>
      </c>
      <c r="D36" s="32">
        <v>2195</v>
      </c>
      <c r="E36" s="44">
        <f t="shared" ref="E36:E42" si="2">G36/C36</f>
        <v>98656.286104783605</v>
      </c>
      <c r="F36" s="32">
        <f t="shared" ref="F36:F42" si="3">G36/D36</f>
        <v>98656.286104783605</v>
      </c>
      <c r="G36" s="32">
        <v>216550548</v>
      </c>
      <c r="H36" s="31" t="s">
        <v>70</v>
      </c>
      <c r="I36" s="32">
        <v>1453</v>
      </c>
    </row>
    <row r="37" spans="1:9" x14ac:dyDescent="0.25">
      <c r="A37" s="31" t="s">
        <v>73</v>
      </c>
      <c r="B37" s="31" t="s">
        <v>13</v>
      </c>
      <c r="C37" s="19">
        <v>1848</v>
      </c>
      <c r="D37" s="19">
        <v>1886</v>
      </c>
      <c r="E37" s="44">
        <f t="shared" si="2"/>
        <v>100616.7012987013</v>
      </c>
      <c r="F37" s="19">
        <f t="shared" si="3"/>
        <v>98589.429480381761</v>
      </c>
      <c r="G37" s="19">
        <f>743758656/4</f>
        <v>185939664</v>
      </c>
      <c r="I37" s="32">
        <v>1453</v>
      </c>
    </row>
    <row r="39" spans="1:9" x14ac:dyDescent="0.25">
      <c r="A39" s="37" t="s">
        <v>74</v>
      </c>
      <c r="B39" s="37" t="s">
        <v>8</v>
      </c>
      <c r="C39" s="42">
        <v>349</v>
      </c>
      <c r="D39" s="42">
        <v>349</v>
      </c>
      <c r="E39" s="43">
        <f>G39/C39</f>
        <v>1634012.2607449857</v>
      </c>
      <c r="F39" s="42">
        <f>G39/D39</f>
        <v>1634012.2607449857</v>
      </c>
      <c r="G39" s="42">
        <v>570270279</v>
      </c>
      <c r="H39" s="37" t="s">
        <v>72</v>
      </c>
      <c r="I39" s="42">
        <v>349</v>
      </c>
    </row>
    <row r="40" spans="1:9" x14ac:dyDescent="0.25">
      <c r="A40" s="31" t="s">
        <v>74</v>
      </c>
      <c r="B40" s="31" t="s">
        <v>69</v>
      </c>
      <c r="C40" s="19">
        <v>4267</v>
      </c>
      <c r="D40" s="19">
        <v>4091</v>
      </c>
      <c r="E40" s="44">
        <f t="shared" si="2"/>
        <v>92774.739864073126</v>
      </c>
      <c r="F40" s="19">
        <f t="shared" si="3"/>
        <v>96766.026643852354</v>
      </c>
      <c r="G40" s="19">
        <f>1583479260/4</f>
        <v>395869815</v>
      </c>
      <c r="I40" s="32">
        <v>3944</v>
      </c>
    </row>
    <row r="41" spans="1:9" x14ac:dyDescent="0.25">
      <c r="A41" s="31" t="s">
        <v>74</v>
      </c>
      <c r="B41" s="31" t="s">
        <v>46</v>
      </c>
      <c r="C41" s="19">
        <v>892</v>
      </c>
      <c r="D41" s="19">
        <v>935</v>
      </c>
      <c r="E41" s="44">
        <f t="shared" si="2"/>
        <v>101130.07174887892</v>
      </c>
      <c r="F41" s="19">
        <f t="shared" si="3"/>
        <v>96479.170053475929</v>
      </c>
      <c r="G41" s="19">
        <f>(157680124+203151972)/4</f>
        <v>90208024</v>
      </c>
      <c r="I41" s="32">
        <v>892</v>
      </c>
    </row>
    <row r="42" spans="1:9" x14ac:dyDescent="0.25">
      <c r="A42" s="31" t="s">
        <v>74</v>
      </c>
      <c r="B42" s="31" t="s">
        <v>13</v>
      </c>
      <c r="C42" s="32">
        <v>3944</v>
      </c>
      <c r="D42" s="32">
        <v>3944</v>
      </c>
      <c r="E42" s="44">
        <f t="shared" si="2"/>
        <v>96889.366632860037</v>
      </c>
      <c r="F42" s="32">
        <f t="shared" si="3"/>
        <v>96889.366632860037</v>
      </c>
      <c r="G42" s="32">
        <v>382131662</v>
      </c>
      <c r="H42" s="31" t="s">
        <v>70</v>
      </c>
      <c r="I42" s="32">
        <v>3944</v>
      </c>
    </row>
    <row r="44" spans="1:9" x14ac:dyDescent="0.25">
      <c r="A44" s="31" t="s">
        <v>75</v>
      </c>
    </row>
  </sheetData>
  <printOptions gridLines="1"/>
  <pageMargins left="0.43307086614173229" right="0.43307086614173229" top="0.74803149606299213" bottom="0.51181102362204722" header="0.31496062992125984" footer="0.31496062992125984"/>
  <pageSetup scale="64" orientation="portrait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H1" sqref="H1"/>
    </sheetView>
  </sheetViews>
  <sheetFormatPr defaultColWidth="8.85546875" defaultRowHeight="15" x14ac:dyDescent="0.25"/>
  <cols>
    <col min="1" max="1" width="17.85546875" style="6" customWidth="1"/>
    <col min="2" max="2" width="9.42578125" style="6" bestFit="1" customWidth="1"/>
    <col min="3" max="3" width="12.140625" style="7" bestFit="1" customWidth="1"/>
    <col min="4" max="4" width="11.7109375" style="7" bestFit="1" customWidth="1"/>
    <col min="5" max="5" width="8" style="3" bestFit="1" customWidth="1"/>
    <col min="6" max="6" width="6.42578125" style="7" bestFit="1" customWidth="1"/>
    <col min="7" max="7" width="9.140625" style="7" customWidth="1"/>
    <col min="8" max="8" width="10.5703125" style="7" bestFit="1" customWidth="1"/>
    <col min="9" max="10" width="8.42578125" style="7" bestFit="1" customWidth="1"/>
    <col min="11" max="11" width="8.7109375" style="6" bestFit="1" customWidth="1"/>
    <col min="12" max="15" width="9.140625" style="7" bestFit="1" customWidth="1"/>
    <col min="16" max="16" width="9.28515625" style="3" bestFit="1" customWidth="1"/>
    <col min="17" max="16384" width="8.85546875" style="6"/>
  </cols>
  <sheetData>
    <row r="1" spans="1:16" s="4" customFormat="1" ht="45" x14ac:dyDescent="0.25">
      <c r="A1" s="4" t="s">
        <v>16</v>
      </c>
      <c r="B1" s="4" t="s">
        <v>17</v>
      </c>
      <c r="C1" s="5" t="s">
        <v>0</v>
      </c>
      <c r="D1" s="5" t="s">
        <v>21</v>
      </c>
      <c r="E1" s="1" t="s">
        <v>20</v>
      </c>
      <c r="F1" s="5" t="s">
        <v>1</v>
      </c>
      <c r="G1" s="5" t="s">
        <v>18</v>
      </c>
      <c r="H1" s="11" t="s">
        <v>536</v>
      </c>
      <c r="I1" s="5" t="s">
        <v>2</v>
      </c>
      <c r="J1" s="5" t="s">
        <v>3</v>
      </c>
      <c r="K1" s="4" t="s">
        <v>19</v>
      </c>
      <c r="L1" s="5" t="s">
        <v>4</v>
      </c>
      <c r="M1" s="5" t="s">
        <v>5</v>
      </c>
      <c r="N1" s="5" t="s">
        <v>6</v>
      </c>
      <c r="O1" s="5" t="s">
        <v>7</v>
      </c>
      <c r="P1" s="1" t="s">
        <v>24</v>
      </c>
    </row>
    <row r="2" spans="1:16" x14ac:dyDescent="0.25">
      <c r="A2" s="6" t="s">
        <v>8</v>
      </c>
      <c r="B2" s="6" t="s">
        <v>15</v>
      </c>
      <c r="C2" s="7">
        <v>326789097</v>
      </c>
      <c r="D2" s="8" t="s">
        <v>9</v>
      </c>
      <c r="E2" s="2" t="s">
        <v>9</v>
      </c>
      <c r="F2" s="7">
        <v>342</v>
      </c>
      <c r="G2" s="7">
        <f>C2/F2</f>
        <v>955523.67543859652</v>
      </c>
      <c r="H2" s="7">
        <v>534885</v>
      </c>
      <c r="I2" s="7">
        <v>110</v>
      </c>
      <c r="J2" s="7">
        <v>230</v>
      </c>
      <c r="K2" s="9">
        <f>I2/J2</f>
        <v>0.47826086956521741</v>
      </c>
      <c r="L2" s="7">
        <v>7325</v>
      </c>
      <c r="M2" s="8" t="s">
        <v>9</v>
      </c>
      <c r="N2" s="7">
        <v>6229.5</v>
      </c>
      <c r="O2" s="8" t="s">
        <v>9</v>
      </c>
      <c r="P2" s="3">
        <v>5.8479532163742704E-3</v>
      </c>
    </row>
    <row r="3" spans="1:16" x14ac:dyDescent="0.25">
      <c r="A3" s="6" t="s">
        <v>10</v>
      </c>
      <c r="B3" s="6" t="s">
        <v>15</v>
      </c>
      <c r="C3" s="7">
        <v>313910931</v>
      </c>
      <c r="D3" s="7">
        <v>305042735</v>
      </c>
      <c r="E3" s="3">
        <f>1-(D3/C3)</f>
        <v>2.825067598553932E-2</v>
      </c>
      <c r="F3" s="7">
        <v>359</v>
      </c>
      <c r="G3" s="7">
        <f t="shared" ref="G3:G16" si="0">C3/F3</f>
        <v>874403.70752089133</v>
      </c>
      <c r="H3" s="7">
        <v>287322</v>
      </c>
      <c r="I3" s="7">
        <v>101</v>
      </c>
      <c r="J3" s="7">
        <v>255</v>
      </c>
      <c r="K3" s="9">
        <f t="shared" ref="K3:K16" si="1">I3/J3</f>
        <v>0.396078431372549</v>
      </c>
      <c r="L3" s="7">
        <v>8852</v>
      </c>
      <c r="M3" s="7">
        <v>52928</v>
      </c>
      <c r="N3" s="7">
        <v>6819</v>
      </c>
      <c r="O3" s="7">
        <v>34291</v>
      </c>
      <c r="P3" s="3">
        <v>8.3565459610027894E-3</v>
      </c>
    </row>
    <row r="4" spans="1:16" x14ac:dyDescent="0.25">
      <c r="A4" s="6" t="s">
        <v>28</v>
      </c>
      <c r="B4" s="6" t="s">
        <v>15</v>
      </c>
      <c r="C4" s="7">
        <v>385003972</v>
      </c>
      <c r="D4" s="7">
        <v>381578888</v>
      </c>
      <c r="E4" s="3">
        <f t="shared" ref="E4:E16" si="2">1-(D4/C4)</f>
        <v>8.896230296553953E-3</v>
      </c>
      <c r="F4" s="7">
        <v>3159</v>
      </c>
      <c r="G4" s="7">
        <f t="shared" si="0"/>
        <v>121875.26812282368</v>
      </c>
      <c r="H4" s="7">
        <v>22750</v>
      </c>
      <c r="I4" s="7">
        <v>1336</v>
      </c>
      <c r="J4" s="7">
        <v>1714</v>
      </c>
      <c r="K4" s="9">
        <f t="shared" si="1"/>
        <v>0.77946324387397903</v>
      </c>
      <c r="L4" s="7">
        <v>4885.5</v>
      </c>
      <c r="M4" s="7">
        <v>23444.5</v>
      </c>
      <c r="N4" s="7">
        <v>2973</v>
      </c>
      <c r="O4" s="7">
        <v>9510</v>
      </c>
      <c r="P4" s="3">
        <v>3.4504590060145598E-2</v>
      </c>
    </row>
    <row r="5" spans="1:16" x14ac:dyDescent="0.25">
      <c r="A5" s="6" t="s">
        <v>11</v>
      </c>
      <c r="B5" s="6" t="s">
        <v>15</v>
      </c>
      <c r="C5" s="7">
        <v>294051172</v>
      </c>
      <c r="D5" s="7">
        <v>274892045</v>
      </c>
      <c r="E5" s="3">
        <f t="shared" si="2"/>
        <v>6.5155757991673613E-2</v>
      </c>
      <c r="F5" s="7">
        <v>2594</v>
      </c>
      <c r="G5" s="7">
        <f t="shared" si="0"/>
        <v>113358.20046260601</v>
      </c>
      <c r="H5" s="7">
        <v>14739</v>
      </c>
      <c r="I5" s="7">
        <v>1333</v>
      </c>
      <c r="J5" s="7">
        <v>1175</v>
      </c>
      <c r="K5" s="9">
        <f t="shared" si="1"/>
        <v>1.1344680851063831</v>
      </c>
      <c r="L5" s="7">
        <v>2701</v>
      </c>
      <c r="M5" s="7">
        <v>5503</v>
      </c>
      <c r="N5" s="7">
        <v>1749</v>
      </c>
      <c r="O5" s="7">
        <v>3075</v>
      </c>
      <c r="P5" s="3">
        <v>3.3153430994602898E-2</v>
      </c>
    </row>
    <row r="6" spans="1:16" x14ac:dyDescent="0.25">
      <c r="A6" s="6" t="s">
        <v>27</v>
      </c>
      <c r="B6" s="6" t="s">
        <v>15</v>
      </c>
      <c r="C6" s="7">
        <v>241611646</v>
      </c>
      <c r="D6" s="7">
        <v>215415794</v>
      </c>
      <c r="E6" s="3">
        <f t="shared" si="2"/>
        <v>0.10842131343287975</v>
      </c>
      <c r="F6" s="7">
        <v>1627</v>
      </c>
      <c r="G6" s="7">
        <f t="shared" si="0"/>
        <v>148501.31899200982</v>
      </c>
      <c r="H6" s="7">
        <v>31329</v>
      </c>
      <c r="I6" s="7">
        <v>797</v>
      </c>
      <c r="J6" s="7">
        <v>788</v>
      </c>
      <c r="K6" s="9">
        <f t="shared" si="1"/>
        <v>1.0114213197969544</v>
      </c>
      <c r="L6" s="7">
        <v>4399</v>
      </c>
      <c r="M6" s="7">
        <v>12539</v>
      </c>
      <c r="N6" s="7">
        <v>3254.5</v>
      </c>
      <c r="O6" s="7">
        <v>8385</v>
      </c>
      <c r="P6" s="3">
        <v>2.5814382298709301E-2</v>
      </c>
    </row>
    <row r="7" spans="1:16" x14ac:dyDescent="0.25">
      <c r="A7" s="6" t="s">
        <v>12</v>
      </c>
      <c r="B7" s="6" t="s">
        <v>15</v>
      </c>
      <c r="C7" s="7">
        <v>275471818</v>
      </c>
      <c r="D7" s="7">
        <v>142447608</v>
      </c>
      <c r="E7" s="2" t="s">
        <v>22</v>
      </c>
      <c r="F7" s="7">
        <v>3081</v>
      </c>
      <c r="G7" s="7">
        <f t="shared" si="0"/>
        <v>89409.872768581627</v>
      </c>
      <c r="H7" s="7">
        <v>5489</v>
      </c>
      <c r="I7" s="7">
        <v>1472</v>
      </c>
      <c r="J7" s="7">
        <v>1361</v>
      </c>
      <c r="K7" s="9">
        <f t="shared" si="1"/>
        <v>1.0815576781778105</v>
      </c>
      <c r="L7" s="7">
        <v>1632</v>
      </c>
      <c r="M7" s="7">
        <v>3011</v>
      </c>
      <c r="N7" s="7">
        <v>1263</v>
      </c>
      <c r="O7" s="7">
        <v>2177</v>
      </c>
      <c r="P7" s="3">
        <v>8.0493346316131101E-2</v>
      </c>
    </row>
    <row r="8" spans="1:16" x14ac:dyDescent="0.25">
      <c r="A8" s="6" t="s">
        <v>13</v>
      </c>
      <c r="B8" s="6" t="s">
        <v>15</v>
      </c>
      <c r="C8" s="7">
        <v>302408305</v>
      </c>
      <c r="D8" s="7">
        <v>284775866</v>
      </c>
      <c r="E8" s="3">
        <f t="shared" si="2"/>
        <v>5.8306728712361311E-2</v>
      </c>
      <c r="F8" s="7">
        <v>299</v>
      </c>
      <c r="G8" s="7">
        <f t="shared" si="0"/>
        <v>1011399.0133779264</v>
      </c>
      <c r="H8" s="7">
        <v>234223</v>
      </c>
      <c r="I8" s="7">
        <v>141</v>
      </c>
      <c r="J8" s="7">
        <v>151</v>
      </c>
      <c r="K8" s="9">
        <f t="shared" si="1"/>
        <v>0.93377483443708609</v>
      </c>
      <c r="L8" s="7">
        <v>4555</v>
      </c>
      <c r="M8" s="7">
        <v>11490</v>
      </c>
      <c r="N8" s="7">
        <v>2932</v>
      </c>
      <c r="O8" s="7">
        <v>6677</v>
      </c>
      <c r="P8" s="3">
        <v>2.3411371237458199E-2</v>
      </c>
    </row>
    <row r="9" spans="1:16" x14ac:dyDescent="0.25">
      <c r="K9" s="9"/>
    </row>
    <row r="10" spans="1:16" x14ac:dyDescent="0.25">
      <c r="A10" s="6" t="s">
        <v>8</v>
      </c>
      <c r="B10" s="6" t="s">
        <v>14</v>
      </c>
      <c r="C10" s="7">
        <v>328694640</v>
      </c>
      <c r="D10" s="8" t="s">
        <v>9</v>
      </c>
      <c r="E10" s="2" t="s">
        <v>9</v>
      </c>
      <c r="F10" s="7">
        <v>343</v>
      </c>
      <c r="G10" s="7">
        <f t="shared" si="0"/>
        <v>958293.41107871721</v>
      </c>
      <c r="H10" s="7">
        <v>544680</v>
      </c>
      <c r="I10" s="7">
        <v>187</v>
      </c>
      <c r="J10" s="7">
        <v>156</v>
      </c>
      <c r="K10" s="9">
        <f t="shared" si="1"/>
        <v>1.1987179487179487</v>
      </c>
      <c r="L10" s="7">
        <v>8729</v>
      </c>
      <c r="M10" s="8" t="s">
        <v>9</v>
      </c>
      <c r="N10" s="7">
        <v>8476</v>
      </c>
      <c r="O10" s="8" t="s">
        <v>9</v>
      </c>
      <c r="P10" s="3">
        <v>0</v>
      </c>
    </row>
    <row r="11" spans="1:16" x14ac:dyDescent="0.25">
      <c r="A11" s="6" t="s">
        <v>10</v>
      </c>
      <c r="B11" s="6" t="s">
        <v>14</v>
      </c>
      <c r="C11" s="7">
        <v>360590379</v>
      </c>
      <c r="D11" s="7">
        <v>348088920</v>
      </c>
      <c r="E11" s="3">
        <f t="shared" si="2"/>
        <v>3.4669419174935934E-2</v>
      </c>
      <c r="F11" s="7">
        <v>347</v>
      </c>
      <c r="G11" s="7">
        <f t="shared" si="0"/>
        <v>1039165.3573487032</v>
      </c>
      <c r="H11" s="7">
        <v>361154</v>
      </c>
      <c r="I11" s="7">
        <v>196</v>
      </c>
      <c r="J11" s="7">
        <v>149</v>
      </c>
      <c r="K11" s="9">
        <f t="shared" si="1"/>
        <v>1.3154362416107384</v>
      </c>
      <c r="L11" s="7">
        <v>8333.5</v>
      </c>
      <c r="M11" s="7">
        <v>43683</v>
      </c>
      <c r="N11" s="7">
        <v>7786</v>
      </c>
      <c r="O11" s="7">
        <v>52892</v>
      </c>
      <c r="P11" s="3">
        <v>5.7636887608069204E-3</v>
      </c>
    </row>
    <row r="12" spans="1:16" x14ac:dyDescent="0.25">
      <c r="A12" s="6" t="s">
        <v>28</v>
      </c>
      <c r="B12" s="6" t="s">
        <v>14</v>
      </c>
      <c r="C12" s="7">
        <v>354232761</v>
      </c>
      <c r="D12" s="7">
        <v>351169692</v>
      </c>
      <c r="E12" s="3">
        <f t="shared" si="2"/>
        <v>8.6470517050792894E-3</v>
      </c>
      <c r="F12" s="7">
        <v>3187</v>
      </c>
      <c r="G12" s="7">
        <f t="shared" si="0"/>
        <v>111149.28176968936</v>
      </c>
      <c r="H12" s="7">
        <v>40462</v>
      </c>
      <c r="I12" s="7">
        <v>1929</v>
      </c>
      <c r="J12" s="7">
        <v>1221</v>
      </c>
      <c r="K12" s="9">
        <f t="shared" si="1"/>
        <v>1.5798525798525798</v>
      </c>
      <c r="L12" s="7">
        <v>4940</v>
      </c>
      <c r="M12" s="7">
        <v>23027</v>
      </c>
      <c r="N12" s="7">
        <v>3905</v>
      </c>
      <c r="O12" s="7">
        <v>13702</v>
      </c>
      <c r="P12" s="3">
        <v>1.1609664261060601E-2</v>
      </c>
    </row>
    <row r="13" spans="1:16" x14ac:dyDescent="0.25">
      <c r="A13" s="6" t="s">
        <v>11</v>
      </c>
      <c r="B13" s="6" t="s">
        <v>14</v>
      </c>
      <c r="C13" s="7">
        <v>287143635</v>
      </c>
      <c r="D13" s="7">
        <v>265627539</v>
      </c>
      <c r="E13" s="3">
        <f t="shared" si="2"/>
        <v>7.4931474625930639E-2</v>
      </c>
      <c r="F13" s="7">
        <v>3812</v>
      </c>
      <c r="G13" s="7">
        <f t="shared" si="0"/>
        <v>75326.242130115425</v>
      </c>
      <c r="H13" s="7">
        <v>16524.5</v>
      </c>
      <c r="I13" s="7">
        <v>2522</v>
      </c>
      <c r="J13" s="7">
        <v>1155</v>
      </c>
      <c r="K13" s="9">
        <f t="shared" si="1"/>
        <v>2.1835497835497835</v>
      </c>
      <c r="L13" s="7">
        <v>2504.5</v>
      </c>
      <c r="M13" s="7">
        <v>5099.5</v>
      </c>
      <c r="N13" s="7">
        <v>1938</v>
      </c>
      <c r="O13" s="7">
        <v>3373</v>
      </c>
      <c r="P13" s="3">
        <v>3.5414480587618001E-2</v>
      </c>
    </row>
    <row r="14" spans="1:16" x14ac:dyDescent="0.25">
      <c r="A14" s="6" t="s">
        <v>27</v>
      </c>
      <c r="B14" s="6" t="s">
        <v>14</v>
      </c>
      <c r="C14" s="7">
        <v>287200476</v>
      </c>
      <c r="D14" s="7">
        <v>239060154</v>
      </c>
      <c r="E14" s="3">
        <f t="shared" si="2"/>
        <v>0.16761922776200411</v>
      </c>
      <c r="F14" s="7">
        <v>1012</v>
      </c>
      <c r="G14" s="7">
        <f t="shared" si="0"/>
        <v>283794.93675889331</v>
      </c>
      <c r="H14" s="7">
        <v>59063.5</v>
      </c>
      <c r="I14" s="7">
        <v>547</v>
      </c>
      <c r="J14" s="7">
        <v>433</v>
      </c>
      <c r="K14" s="9">
        <f t="shared" si="1"/>
        <v>1.2632794457274827</v>
      </c>
      <c r="L14" s="7">
        <v>4543</v>
      </c>
      <c r="M14" s="7">
        <v>14338</v>
      </c>
      <c r="N14" s="7">
        <v>3569</v>
      </c>
      <c r="O14" s="7">
        <v>12033</v>
      </c>
      <c r="P14" s="3">
        <v>3.1620553359683799E-2</v>
      </c>
    </row>
    <row r="15" spans="1:16" x14ac:dyDescent="0.25">
      <c r="A15" s="6" t="s">
        <v>12</v>
      </c>
      <c r="B15" s="6" t="s">
        <v>14</v>
      </c>
      <c r="C15" s="7">
        <v>133347729</v>
      </c>
      <c r="D15" s="7">
        <v>110816672</v>
      </c>
      <c r="E15" s="2" t="s">
        <v>23</v>
      </c>
      <c r="F15" s="7">
        <v>2529</v>
      </c>
      <c r="G15" s="7">
        <f t="shared" si="0"/>
        <v>52727.453143534993</v>
      </c>
      <c r="H15" s="7">
        <v>8665</v>
      </c>
      <c r="I15" s="7">
        <v>1713</v>
      </c>
      <c r="J15" s="7">
        <v>729</v>
      </c>
      <c r="K15" s="9">
        <f t="shared" si="1"/>
        <v>2.3497942386831276</v>
      </c>
      <c r="L15" s="7">
        <v>2096</v>
      </c>
      <c r="M15" s="7">
        <v>3870</v>
      </c>
      <c r="N15" s="7">
        <v>2092</v>
      </c>
      <c r="O15" s="7">
        <v>4258</v>
      </c>
      <c r="P15" s="3">
        <v>3.4400948991696302E-2</v>
      </c>
    </row>
    <row r="16" spans="1:16" x14ac:dyDescent="0.25">
      <c r="A16" s="6" t="s">
        <v>13</v>
      </c>
      <c r="B16" s="6" t="s">
        <v>14</v>
      </c>
      <c r="C16" s="7">
        <v>459027161</v>
      </c>
      <c r="D16" s="7">
        <v>448663261</v>
      </c>
      <c r="E16" s="3">
        <f t="shared" si="2"/>
        <v>2.2577966797045379E-2</v>
      </c>
      <c r="F16" s="7">
        <v>5023</v>
      </c>
      <c r="G16" s="7">
        <f t="shared" si="0"/>
        <v>91385.060919769065</v>
      </c>
      <c r="H16" s="7">
        <v>22519</v>
      </c>
      <c r="I16" s="7">
        <v>3135</v>
      </c>
      <c r="J16" s="7">
        <v>1733</v>
      </c>
      <c r="K16" s="9">
        <f t="shared" si="1"/>
        <v>1.8090017311021351</v>
      </c>
      <c r="L16" s="7">
        <v>4593</v>
      </c>
      <c r="M16" s="7">
        <v>11025</v>
      </c>
      <c r="N16" s="7">
        <v>3401</v>
      </c>
      <c r="O16" s="7">
        <v>8256</v>
      </c>
      <c r="P16" s="3">
        <v>3.0858052956400601E-2</v>
      </c>
    </row>
    <row r="18" spans="1:10" x14ac:dyDescent="0.25">
      <c r="A18" s="6" t="s">
        <v>26</v>
      </c>
    </row>
    <row r="19" spans="1:10" x14ac:dyDescent="0.25">
      <c r="A19" s="6" t="s">
        <v>25</v>
      </c>
    </row>
    <row r="20" spans="1:10" s="13" customFormat="1" x14ac:dyDescent="0.25">
      <c r="A20" s="6" t="s">
        <v>535</v>
      </c>
      <c r="C20" s="14"/>
      <c r="D20" s="14"/>
      <c r="E20" s="14"/>
      <c r="F20" s="14"/>
      <c r="G20" s="14"/>
      <c r="H20" s="14"/>
      <c r="I20" s="14"/>
      <c r="J20" s="14"/>
    </row>
  </sheetData>
  <printOptions gridLines="1"/>
  <pageMargins left="0.45" right="0.45" top="0.75" bottom="0.5" header="0.3" footer="0.3"/>
  <pageSetup scale="82" orientation="landscape" r:id="rId1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workbookViewId="0">
      <selection activeCell="J8" sqref="J8"/>
    </sheetView>
  </sheetViews>
  <sheetFormatPr defaultColWidth="8.85546875" defaultRowHeight="15" x14ac:dyDescent="0.25"/>
  <cols>
    <col min="1" max="1" width="19.42578125" style="13" customWidth="1"/>
    <col min="2" max="2" width="9.28515625" style="13" bestFit="1" customWidth="1"/>
    <col min="3" max="3" width="12.140625" style="14" bestFit="1" customWidth="1"/>
    <col min="4" max="4" width="11.7109375" style="14" bestFit="1" customWidth="1"/>
    <col min="5" max="5" width="8" style="14" bestFit="1" customWidth="1"/>
    <col min="6" max="6" width="6.42578125" style="14" bestFit="1" customWidth="1"/>
    <col min="7" max="7" width="9.85546875" style="14" bestFit="1" customWidth="1"/>
    <col min="8" max="8" width="10.5703125" style="130" bestFit="1" customWidth="1"/>
    <col min="9" max="10" width="9.140625" style="14" bestFit="1" customWidth="1"/>
    <col min="11" max="11" width="3.7109375" style="13" customWidth="1"/>
    <col min="12" max="12" width="7.42578125" style="14" bestFit="1" customWidth="1"/>
    <col min="13" max="14" width="9.140625" style="14" bestFit="1" customWidth="1"/>
    <col min="15" max="15" width="22.42578125" style="13" bestFit="1" customWidth="1"/>
    <col min="16" max="16384" width="8.85546875" style="13"/>
  </cols>
  <sheetData>
    <row r="1" spans="1:15" s="10" customFormat="1" ht="45" x14ac:dyDescent="0.25">
      <c r="A1" s="10" t="s">
        <v>16</v>
      </c>
      <c r="B1" s="10" t="s">
        <v>17</v>
      </c>
      <c r="C1" s="11" t="s">
        <v>0</v>
      </c>
      <c r="D1" s="11" t="s">
        <v>21</v>
      </c>
      <c r="E1" s="12" t="s">
        <v>20</v>
      </c>
      <c r="F1" s="11" t="s">
        <v>1</v>
      </c>
      <c r="G1" s="11" t="s">
        <v>29</v>
      </c>
      <c r="H1" s="11" t="s">
        <v>536</v>
      </c>
      <c r="I1" s="11" t="s">
        <v>30</v>
      </c>
      <c r="J1" s="11" t="s">
        <v>31</v>
      </c>
      <c r="L1" s="11" t="s">
        <v>32</v>
      </c>
      <c r="M1" s="11" t="s">
        <v>33</v>
      </c>
      <c r="N1" s="11" t="s">
        <v>34</v>
      </c>
      <c r="O1" s="10" t="s">
        <v>35</v>
      </c>
    </row>
    <row r="2" spans="1:15" x14ac:dyDescent="0.25">
      <c r="A2" s="13" t="s">
        <v>8</v>
      </c>
      <c r="B2" s="13" t="s">
        <v>36</v>
      </c>
      <c r="C2" s="14">
        <v>375056049</v>
      </c>
      <c r="D2" s="15" t="s">
        <v>9</v>
      </c>
      <c r="E2" s="16" t="s">
        <v>9</v>
      </c>
      <c r="F2" s="14">
        <v>311</v>
      </c>
      <c r="G2" s="14">
        <f t="shared" ref="G2:G6" si="0">C2/F2</f>
        <v>1205968.003215434</v>
      </c>
      <c r="H2" s="130">
        <v>388420</v>
      </c>
      <c r="I2" s="15" t="s">
        <v>9</v>
      </c>
      <c r="J2" s="14">
        <v>2406</v>
      </c>
      <c r="L2" s="14">
        <v>311</v>
      </c>
      <c r="M2" s="15" t="s">
        <v>9</v>
      </c>
      <c r="N2" s="14">
        <v>2406</v>
      </c>
      <c r="O2" s="14">
        <v>1000</v>
      </c>
    </row>
    <row r="3" spans="1:15" x14ac:dyDescent="0.25">
      <c r="A3" s="13" t="s">
        <v>10</v>
      </c>
      <c r="B3" s="13" t="s">
        <v>36</v>
      </c>
      <c r="C3" s="14">
        <v>384742228</v>
      </c>
      <c r="D3" s="14">
        <v>370155021</v>
      </c>
      <c r="E3" s="17">
        <f>1-(D3/C3)</f>
        <v>3.7914234358491061E-2</v>
      </c>
      <c r="F3" s="14">
        <v>257</v>
      </c>
      <c r="G3" s="14">
        <f t="shared" si="0"/>
        <v>1497051.4708171205</v>
      </c>
      <c r="H3" s="130">
        <v>503789</v>
      </c>
      <c r="I3" s="14">
        <v>6383</v>
      </c>
      <c r="J3" s="14">
        <v>2798</v>
      </c>
      <c r="L3" s="14">
        <v>250</v>
      </c>
      <c r="M3" s="14">
        <v>8470</v>
      </c>
      <c r="N3" s="14">
        <v>2696</v>
      </c>
      <c r="O3" s="14">
        <v>1200</v>
      </c>
    </row>
    <row r="4" spans="1:15" x14ac:dyDescent="0.25">
      <c r="A4" s="13" t="s">
        <v>37</v>
      </c>
      <c r="B4" s="13" t="s">
        <v>36</v>
      </c>
      <c r="C4" s="14">
        <v>523224661</v>
      </c>
      <c r="D4" s="14">
        <v>519300975</v>
      </c>
      <c r="E4" s="17">
        <f>1-(D4/C4)</f>
        <v>7.4990463800023166E-3</v>
      </c>
      <c r="F4" s="14">
        <v>5172</v>
      </c>
      <c r="G4" s="14">
        <f t="shared" si="0"/>
        <v>101164.8609822119</v>
      </c>
      <c r="H4" s="130">
        <v>43897.5</v>
      </c>
      <c r="I4" s="14">
        <v>2029</v>
      </c>
      <c r="J4" s="14">
        <v>832.5</v>
      </c>
      <c r="L4" s="14">
        <v>4368</v>
      </c>
      <c r="M4" s="14">
        <v>2308.5</v>
      </c>
      <c r="N4" s="14">
        <v>864</v>
      </c>
      <c r="O4" s="15" t="s">
        <v>38</v>
      </c>
    </row>
    <row r="5" spans="1:15" x14ac:dyDescent="0.25">
      <c r="A5" s="13" t="s">
        <v>39</v>
      </c>
      <c r="B5" s="13" t="s">
        <v>36</v>
      </c>
      <c r="C5" s="18">
        <v>687784556</v>
      </c>
      <c r="D5" s="7">
        <v>679229257</v>
      </c>
      <c r="E5" s="17">
        <f>1-D5/C5</f>
        <v>1.2438922807100683E-2</v>
      </c>
      <c r="F5" s="18">
        <v>3057</v>
      </c>
      <c r="G5" s="14">
        <f t="shared" si="0"/>
        <v>224986.77003598298</v>
      </c>
      <c r="H5" s="130">
        <v>103644</v>
      </c>
      <c r="I5" s="7">
        <v>3050</v>
      </c>
      <c r="J5" s="7">
        <v>1115</v>
      </c>
      <c r="L5" s="19">
        <v>3035</v>
      </c>
      <c r="M5" s="19">
        <v>2978</v>
      </c>
      <c r="N5" s="19">
        <v>1042</v>
      </c>
      <c r="O5" s="15" t="s">
        <v>38</v>
      </c>
    </row>
    <row r="6" spans="1:15" x14ac:dyDescent="0.25">
      <c r="A6" s="13" t="s">
        <v>40</v>
      </c>
      <c r="B6" s="13" t="s">
        <v>36</v>
      </c>
      <c r="C6" s="18">
        <v>666523933</v>
      </c>
      <c r="D6" s="7">
        <v>660891029</v>
      </c>
      <c r="E6" s="17">
        <f>1-D6/C6</f>
        <v>8.4511653987374702E-3</v>
      </c>
      <c r="F6" s="18">
        <v>4033</v>
      </c>
      <c r="G6" s="14">
        <f t="shared" si="0"/>
        <v>165267.5261591867</v>
      </c>
      <c r="H6" s="130">
        <v>71495</v>
      </c>
      <c r="I6" s="7">
        <v>4926</v>
      </c>
      <c r="J6" s="7">
        <v>1622</v>
      </c>
      <c r="L6" s="20">
        <v>3795</v>
      </c>
      <c r="M6" s="20">
        <v>4851</v>
      </c>
      <c r="N6" s="20">
        <v>1555</v>
      </c>
      <c r="O6" s="8" t="s">
        <v>38</v>
      </c>
    </row>
    <row r="7" spans="1:15" x14ac:dyDescent="0.25">
      <c r="A7" s="13" t="s">
        <v>11</v>
      </c>
      <c r="B7" s="13" t="s">
        <v>36</v>
      </c>
      <c r="C7" s="14">
        <v>487402716</v>
      </c>
      <c r="D7" s="14">
        <v>414658200</v>
      </c>
      <c r="E7" s="17">
        <f>1-(D7/C7)</f>
        <v>0.1492493037318241</v>
      </c>
      <c r="F7" s="14">
        <v>4683</v>
      </c>
      <c r="G7" s="14">
        <f>C7/F7</f>
        <v>104079.16207559257</v>
      </c>
      <c r="H7" s="130">
        <v>26092</v>
      </c>
      <c r="I7" s="14">
        <v>1199</v>
      </c>
      <c r="J7" s="14">
        <v>679</v>
      </c>
      <c r="L7" s="14">
        <v>4864</v>
      </c>
      <c r="M7" s="14">
        <v>938</v>
      </c>
      <c r="N7" s="14">
        <v>580</v>
      </c>
      <c r="O7" s="14">
        <v>300</v>
      </c>
    </row>
    <row r="8" spans="1:15" x14ac:dyDescent="0.25">
      <c r="A8" s="13" t="s">
        <v>27</v>
      </c>
      <c r="B8" s="13" t="s">
        <v>36</v>
      </c>
      <c r="C8" s="18">
        <v>235605948</v>
      </c>
      <c r="D8" s="8" t="s">
        <v>9</v>
      </c>
      <c r="E8" s="16" t="s">
        <v>9</v>
      </c>
      <c r="F8" s="14">
        <v>5125</v>
      </c>
      <c r="G8" s="14">
        <f>C8/F8</f>
        <v>45971.892292682925</v>
      </c>
      <c r="H8" s="130">
        <v>5595</v>
      </c>
      <c r="I8" s="14">
        <v>844</v>
      </c>
      <c r="J8" s="14">
        <v>513</v>
      </c>
      <c r="L8" s="14">
        <v>5006</v>
      </c>
      <c r="M8" s="14">
        <v>696</v>
      </c>
      <c r="N8" s="14">
        <v>471</v>
      </c>
      <c r="O8" s="14">
        <v>200</v>
      </c>
    </row>
    <row r="9" spans="1:15" x14ac:dyDescent="0.25">
      <c r="A9" s="13" t="s">
        <v>12</v>
      </c>
      <c r="B9" s="13" t="s">
        <v>36</v>
      </c>
      <c r="C9" s="14">
        <v>427146724</v>
      </c>
      <c r="D9" s="14">
        <v>325157955</v>
      </c>
      <c r="E9" s="17">
        <f>1-(D9/C9)</f>
        <v>0.23876753178610355</v>
      </c>
      <c r="F9" s="14">
        <v>6184</v>
      </c>
      <c r="G9" s="14">
        <f>C9/F9</f>
        <v>69072.885510996115</v>
      </c>
      <c r="H9" s="130">
        <v>8767.5</v>
      </c>
      <c r="I9" s="14">
        <v>366</v>
      </c>
      <c r="J9" s="14">
        <v>256</v>
      </c>
      <c r="L9" s="14">
        <v>5946</v>
      </c>
      <c r="M9" s="14">
        <v>599</v>
      </c>
      <c r="N9" s="14">
        <v>373</v>
      </c>
      <c r="O9" s="14">
        <v>250</v>
      </c>
    </row>
    <row r="11" spans="1:15" x14ac:dyDescent="0.25">
      <c r="A11" s="13" t="s">
        <v>8</v>
      </c>
      <c r="B11" s="13" t="s">
        <v>41</v>
      </c>
      <c r="C11" s="14">
        <v>250081663</v>
      </c>
      <c r="D11" s="15" t="s">
        <v>9</v>
      </c>
      <c r="E11" s="16" t="s">
        <v>9</v>
      </c>
      <c r="F11" s="14">
        <v>273</v>
      </c>
      <c r="G11" s="14">
        <f t="shared" ref="G11:G16" si="1">C11/F11</f>
        <v>916050.04761904757</v>
      </c>
      <c r="H11" s="130">
        <v>290819</v>
      </c>
      <c r="I11" s="15" t="s">
        <v>9</v>
      </c>
      <c r="J11" s="14">
        <v>2632</v>
      </c>
      <c r="L11" s="14">
        <v>303</v>
      </c>
      <c r="M11" s="15" t="s">
        <v>9</v>
      </c>
      <c r="N11" s="14">
        <v>2589</v>
      </c>
      <c r="O11" s="14">
        <v>1000</v>
      </c>
    </row>
    <row r="12" spans="1:15" x14ac:dyDescent="0.25">
      <c r="A12" s="13" t="s">
        <v>10</v>
      </c>
      <c r="B12" s="13" t="s">
        <v>41</v>
      </c>
      <c r="C12" s="14">
        <v>278052915</v>
      </c>
      <c r="D12" s="14">
        <v>271465989</v>
      </c>
      <c r="E12" s="17">
        <f>1-(D12/C12)</f>
        <v>2.3689469322772605E-2</v>
      </c>
      <c r="F12" s="14">
        <v>307</v>
      </c>
      <c r="G12" s="14">
        <f t="shared" si="1"/>
        <v>905709.82084690558</v>
      </c>
      <c r="H12" s="130">
        <v>315781</v>
      </c>
      <c r="I12" s="14">
        <v>5787</v>
      </c>
      <c r="J12" s="14">
        <v>2545</v>
      </c>
      <c r="L12" s="14">
        <v>299</v>
      </c>
      <c r="M12" s="14">
        <v>6685</v>
      </c>
      <c r="N12" s="14">
        <v>2447</v>
      </c>
      <c r="O12" s="14">
        <v>1200</v>
      </c>
    </row>
    <row r="13" spans="1:15" x14ac:dyDescent="0.25">
      <c r="A13" s="13" t="s">
        <v>28</v>
      </c>
      <c r="B13" s="13" t="s">
        <v>41</v>
      </c>
      <c r="C13" s="14">
        <v>319398613</v>
      </c>
      <c r="D13" s="14">
        <v>312697214</v>
      </c>
      <c r="E13" s="17">
        <f>1-(D13/C13)</f>
        <v>2.0981302758506293E-2</v>
      </c>
      <c r="F13" s="14">
        <v>3362</v>
      </c>
      <c r="G13" s="14">
        <f t="shared" si="1"/>
        <v>95002.561867935758</v>
      </c>
      <c r="H13" s="130">
        <v>40786</v>
      </c>
      <c r="I13" s="14">
        <v>2627</v>
      </c>
      <c r="J13" s="14">
        <v>1109.5</v>
      </c>
      <c r="L13" s="14">
        <v>3188</v>
      </c>
      <c r="M13" s="14">
        <v>2627</v>
      </c>
      <c r="N13" s="14">
        <v>1059.5</v>
      </c>
      <c r="O13" s="15" t="s">
        <v>38</v>
      </c>
    </row>
    <row r="14" spans="1:15" x14ac:dyDescent="0.25">
      <c r="A14" s="13" t="s">
        <v>11</v>
      </c>
      <c r="B14" s="13" t="s">
        <v>41</v>
      </c>
      <c r="C14" s="14">
        <v>703840624</v>
      </c>
      <c r="D14" s="14">
        <v>623619962</v>
      </c>
      <c r="E14" s="17">
        <f>1-(D14/C14)</f>
        <v>0.11397560650037164</v>
      </c>
      <c r="F14" s="14">
        <v>6412</v>
      </c>
      <c r="G14" s="14">
        <f t="shared" si="1"/>
        <v>109769.28009981285</v>
      </c>
      <c r="H14" s="130">
        <v>29026</v>
      </c>
      <c r="I14" s="14">
        <v>1850.5</v>
      </c>
      <c r="J14" s="14">
        <v>911</v>
      </c>
      <c r="L14" s="14">
        <v>6323</v>
      </c>
      <c r="M14" s="14">
        <v>1483</v>
      </c>
      <c r="N14" s="14">
        <v>818</v>
      </c>
      <c r="O14" s="14">
        <v>400</v>
      </c>
    </row>
    <row r="15" spans="1:15" x14ac:dyDescent="0.25">
      <c r="A15" s="13" t="s">
        <v>27</v>
      </c>
      <c r="B15" s="13" t="s">
        <v>41</v>
      </c>
      <c r="C15" s="14">
        <v>176233532</v>
      </c>
      <c r="D15" s="8">
        <v>103664673</v>
      </c>
      <c r="E15" s="17">
        <f>1-(D15/C15)</f>
        <v>0.41177668163627335</v>
      </c>
      <c r="F15" s="6">
        <v>913</v>
      </c>
      <c r="G15" s="14">
        <f t="shared" si="1"/>
        <v>193026.86966046001</v>
      </c>
      <c r="H15" s="130">
        <v>13292</v>
      </c>
      <c r="I15" s="21">
        <v>519</v>
      </c>
      <c r="J15" s="21">
        <v>323</v>
      </c>
      <c r="L15" s="20">
        <v>1087</v>
      </c>
      <c r="M15" s="22">
        <v>363</v>
      </c>
      <c r="N15" s="22">
        <v>280</v>
      </c>
      <c r="O15" s="14">
        <v>150</v>
      </c>
    </row>
    <row r="16" spans="1:15" x14ac:dyDescent="0.25">
      <c r="A16" s="13" t="s">
        <v>12</v>
      </c>
      <c r="B16" s="13" t="s">
        <v>41</v>
      </c>
      <c r="C16" s="14">
        <v>502795162</v>
      </c>
      <c r="D16" s="14">
        <v>430102035</v>
      </c>
      <c r="E16" s="17">
        <f>1-(D16/C16)</f>
        <v>0.14457801604701992</v>
      </c>
      <c r="F16" s="14">
        <v>4526</v>
      </c>
      <c r="G16" s="14">
        <f t="shared" si="1"/>
        <v>111090.40256296951</v>
      </c>
      <c r="H16" s="130">
        <v>37846</v>
      </c>
      <c r="I16" s="14">
        <v>1243</v>
      </c>
      <c r="J16" s="14">
        <v>611</v>
      </c>
      <c r="L16" s="14">
        <v>4708</v>
      </c>
      <c r="M16" s="14">
        <v>2021</v>
      </c>
      <c r="N16" s="14">
        <v>782</v>
      </c>
      <c r="O16" s="14">
        <v>500</v>
      </c>
    </row>
    <row r="17" spans="1:14" x14ac:dyDescent="0.25">
      <c r="E17" s="17"/>
    </row>
    <row r="18" spans="1:14" x14ac:dyDescent="0.25">
      <c r="A18" s="13" t="s">
        <v>42</v>
      </c>
    </row>
    <row r="19" spans="1:14" x14ac:dyDescent="0.25">
      <c r="A19" s="13" t="s">
        <v>43</v>
      </c>
    </row>
    <row r="20" spans="1:14" x14ac:dyDescent="0.25">
      <c r="A20" s="13" t="s">
        <v>44</v>
      </c>
    </row>
    <row r="21" spans="1:14" x14ac:dyDescent="0.25">
      <c r="A21" s="6" t="s">
        <v>535</v>
      </c>
      <c r="H21" s="14"/>
      <c r="L21" s="13"/>
      <c r="M21" s="13"/>
      <c r="N21" s="13"/>
    </row>
  </sheetData>
  <printOptions gridLines="1"/>
  <pageMargins left="0.43307086614173229" right="0.43307086614173229" top="0.74803149606299213" bottom="0.51181102362204722" header="0.31496062992125984" footer="0.31496062992125984"/>
  <pageSetup scale="66" orientation="portrait" r:id="rId1"/>
  <headerFooter>
    <oddHeader>&amp;C&amp;A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workbookViewId="0">
      <selection activeCell="H2" sqref="H2"/>
    </sheetView>
  </sheetViews>
  <sheetFormatPr defaultColWidth="8.85546875" defaultRowHeight="15" x14ac:dyDescent="0.25"/>
  <cols>
    <col min="1" max="1" width="17.85546875" style="13" customWidth="1"/>
    <col min="2" max="2" width="9.28515625" style="13" bestFit="1" customWidth="1"/>
    <col min="3" max="3" width="12.140625" style="14" bestFit="1" customWidth="1"/>
    <col min="4" max="4" width="11.7109375" style="14" bestFit="1" customWidth="1"/>
    <col min="5" max="5" width="8" style="14" bestFit="1" customWidth="1"/>
    <col min="6" max="6" width="6.42578125" style="14" bestFit="1" customWidth="1"/>
    <col min="7" max="7" width="9.140625" style="14" customWidth="1"/>
    <col min="8" max="8" width="10.5703125" style="14" bestFit="1" customWidth="1"/>
    <col min="9" max="10" width="9.140625" style="14" bestFit="1" customWidth="1"/>
    <col min="11" max="16384" width="8.85546875" style="13"/>
  </cols>
  <sheetData>
    <row r="1" spans="1:10" s="10" customFormat="1" ht="45" x14ac:dyDescent="0.25">
      <c r="A1" s="10" t="s">
        <v>16</v>
      </c>
      <c r="B1" s="10" t="s">
        <v>17</v>
      </c>
      <c r="C1" s="11" t="s">
        <v>0</v>
      </c>
      <c r="D1" s="11" t="s">
        <v>21</v>
      </c>
      <c r="E1" s="12" t="s">
        <v>20</v>
      </c>
      <c r="F1" s="11" t="s">
        <v>1</v>
      </c>
      <c r="G1" s="11" t="s">
        <v>18</v>
      </c>
      <c r="H1" s="11" t="s">
        <v>536</v>
      </c>
      <c r="I1" s="11" t="s">
        <v>30</v>
      </c>
      <c r="J1" s="11" t="s">
        <v>31</v>
      </c>
    </row>
    <row r="2" spans="1:10" x14ac:dyDescent="0.25">
      <c r="A2" s="6" t="s">
        <v>8</v>
      </c>
      <c r="B2" s="6" t="s">
        <v>45</v>
      </c>
      <c r="C2" s="7">
        <v>478693321</v>
      </c>
      <c r="D2" s="8" t="s">
        <v>9</v>
      </c>
      <c r="E2" s="24" t="s">
        <v>9</v>
      </c>
      <c r="F2" s="7">
        <v>295</v>
      </c>
      <c r="G2" s="7">
        <f>C2/F2</f>
        <v>1622689.2237288135</v>
      </c>
      <c r="H2" s="14">
        <v>1093802</v>
      </c>
      <c r="I2" s="8" t="s">
        <v>9</v>
      </c>
      <c r="J2" s="7">
        <v>5774</v>
      </c>
    </row>
    <row r="3" spans="1:10" x14ac:dyDescent="0.25">
      <c r="A3" s="6" t="s">
        <v>28</v>
      </c>
      <c r="B3" s="6" t="s">
        <v>45</v>
      </c>
      <c r="C3" s="7">
        <v>561087440</v>
      </c>
      <c r="D3" s="7">
        <v>536520270</v>
      </c>
      <c r="E3" s="25">
        <f>1-(D3/C3)</f>
        <v>4.3784922364328849E-2</v>
      </c>
      <c r="F3" s="7">
        <v>1480</v>
      </c>
      <c r="G3" s="7">
        <f t="shared" ref="G3:G10" si="0">C3/F3</f>
        <v>379113.13513513515</v>
      </c>
      <c r="H3" s="14">
        <v>117956</v>
      </c>
      <c r="I3" s="7">
        <v>6993.5</v>
      </c>
      <c r="J3" s="7">
        <v>3221</v>
      </c>
    </row>
    <row r="4" spans="1:10" x14ac:dyDescent="0.25">
      <c r="A4" s="6" t="s">
        <v>46</v>
      </c>
      <c r="B4" s="6" t="s">
        <v>45</v>
      </c>
      <c r="C4" s="7">
        <v>216550548</v>
      </c>
      <c r="D4" s="7">
        <v>185384312</v>
      </c>
      <c r="E4" s="25">
        <f t="shared" ref="E4:E9" si="1">1-(D4/C4)</f>
        <v>0.14392129822733124</v>
      </c>
      <c r="F4" s="7">
        <v>2195</v>
      </c>
      <c r="G4" s="7">
        <f t="shared" si="0"/>
        <v>98656.286104783605</v>
      </c>
      <c r="H4" s="14">
        <v>13821</v>
      </c>
      <c r="I4" s="7">
        <v>2092</v>
      </c>
      <c r="J4" s="7">
        <v>1401</v>
      </c>
    </row>
    <row r="5" spans="1:10" x14ac:dyDescent="0.25">
      <c r="A5" s="6" t="s">
        <v>13</v>
      </c>
      <c r="B5" s="6" t="s">
        <v>45</v>
      </c>
      <c r="C5" s="7">
        <v>315124882</v>
      </c>
      <c r="D5" s="7">
        <v>300100752</v>
      </c>
      <c r="E5" s="25">
        <f t="shared" si="1"/>
        <v>4.7676749308548705E-2</v>
      </c>
      <c r="F5" s="26">
        <v>1886</v>
      </c>
      <c r="G5" s="7">
        <f t="shared" si="0"/>
        <v>167086.36373276776</v>
      </c>
      <c r="H5" s="14">
        <v>53608.5</v>
      </c>
      <c r="I5" s="7">
        <v>3524</v>
      </c>
      <c r="J5" s="7">
        <v>1590.5</v>
      </c>
    </row>
    <row r="6" spans="1:10" x14ac:dyDescent="0.25">
      <c r="A6" s="6"/>
      <c r="B6" s="6"/>
      <c r="C6" s="7"/>
      <c r="D6" s="7"/>
      <c r="E6" s="25"/>
      <c r="F6" s="7"/>
      <c r="G6" s="7"/>
      <c r="I6" s="7"/>
      <c r="J6" s="7"/>
    </row>
    <row r="7" spans="1:10" x14ac:dyDescent="0.25">
      <c r="A7" s="6" t="s">
        <v>8</v>
      </c>
      <c r="B7" s="6" t="s">
        <v>47</v>
      </c>
      <c r="C7" s="7">
        <v>570270279</v>
      </c>
      <c r="D7" s="8" t="s">
        <v>9</v>
      </c>
      <c r="E7" s="24" t="s">
        <v>9</v>
      </c>
      <c r="F7" s="7">
        <v>349</v>
      </c>
      <c r="G7" s="7">
        <f t="shared" si="0"/>
        <v>1634012.2607449857</v>
      </c>
      <c r="H7" s="14">
        <v>1226513</v>
      </c>
      <c r="I7" s="8" t="s">
        <v>9</v>
      </c>
      <c r="J7" s="7">
        <v>5014</v>
      </c>
    </row>
    <row r="8" spans="1:10" x14ac:dyDescent="0.25">
      <c r="A8" s="6" t="s">
        <v>28</v>
      </c>
      <c r="B8" s="6" t="s">
        <v>47</v>
      </c>
      <c r="C8" s="7">
        <v>590837576</v>
      </c>
      <c r="D8" s="7">
        <v>567439605</v>
      </c>
      <c r="E8" s="25">
        <f t="shared" si="1"/>
        <v>3.9601359071312681E-2</v>
      </c>
      <c r="F8" s="7">
        <v>4091</v>
      </c>
      <c r="G8" s="7">
        <f t="shared" si="0"/>
        <v>144423.75360547545</v>
      </c>
      <c r="H8" s="14">
        <v>47234</v>
      </c>
      <c r="I8" s="7">
        <v>3527</v>
      </c>
      <c r="J8" s="7">
        <v>1931</v>
      </c>
    </row>
    <row r="9" spans="1:10" x14ac:dyDescent="0.25">
      <c r="A9" s="6" t="s">
        <v>46</v>
      </c>
      <c r="B9" s="6" t="s">
        <v>47</v>
      </c>
      <c r="C9" s="7">
        <v>250573006</v>
      </c>
      <c r="D9" s="7">
        <v>194428927</v>
      </c>
      <c r="E9" s="25">
        <f t="shared" si="1"/>
        <v>0.22406275877937143</v>
      </c>
      <c r="F9" s="7">
        <v>935</v>
      </c>
      <c r="G9" s="7">
        <f t="shared" si="0"/>
        <v>267992.51978609624</v>
      </c>
      <c r="H9" s="14">
        <v>24649</v>
      </c>
      <c r="I9" s="7">
        <v>3094</v>
      </c>
      <c r="J9" s="7">
        <v>1879</v>
      </c>
    </row>
    <row r="10" spans="1:10" x14ac:dyDescent="0.25">
      <c r="A10" s="6" t="s">
        <v>13</v>
      </c>
      <c r="B10" s="6" t="s">
        <v>47</v>
      </c>
      <c r="C10" s="7">
        <v>382131662</v>
      </c>
      <c r="D10" s="7">
        <v>367386555</v>
      </c>
      <c r="E10" s="25">
        <f>1-(D10/C10)</f>
        <v>3.8586457146280617E-2</v>
      </c>
      <c r="F10" s="7">
        <v>3944</v>
      </c>
      <c r="G10" s="7">
        <f t="shared" si="0"/>
        <v>96889.366632860037</v>
      </c>
      <c r="H10" s="14">
        <v>34991.5</v>
      </c>
      <c r="I10" s="7">
        <v>1895</v>
      </c>
      <c r="J10" s="7">
        <v>1162.5</v>
      </c>
    </row>
    <row r="11" spans="1:10" x14ac:dyDescent="0.25">
      <c r="E11" s="17"/>
    </row>
    <row r="12" spans="1:10" x14ac:dyDescent="0.25">
      <c r="A12" s="6" t="s">
        <v>25</v>
      </c>
      <c r="E12" s="17"/>
    </row>
    <row r="13" spans="1:10" x14ac:dyDescent="0.25">
      <c r="A13" s="6" t="s">
        <v>535</v>
      </c>
    </row>
  </sheetData>
  <printOptions gridLines="1"/>
  <pageMargins left="0.43307086614173229" right="0.43307086614173229" top="0.74803149606299213" bottom="0.51181102362204722" header="0.31496062992125984" footer="0.31496062992125984"/>
  <pageSetup orientation="landscape" r:id="rId1"/>
  <headerFooter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>
      <selection activeCell="E32" sqref="E32"/>
    </sheetView>
  </sheetViews>
  <sheetFormatPr defaultColWidth="12.42578125" defaultRowHeight="15" x14ac:dyDescent="0.25"/>
  <cols>
    <col min="1" max="1" width="7.140625" style="31" bestFit="1" customWidth="1"/>
    <col min="2" max="2" width="11" style="31" bestFit="1" customWidth="1"/>
    <col min="3" max="3" width="25.140625" style="31" bestFit="1" customWidth="1"/>
    <col min="4" max="4" width="35.28515625" style="31" bestFit="1" customWidth="1"/>
    <col min="5" max="5" width="15.140625" style="31" bestFit="1" customWidth="1"/>
    <col min="6" max="6" width="27.7109375" style="31" bestFit="1" customWidth="1"/>
    <col min="7" max="16384" width="12.42578125" style="31"/>
  </cols>
  <sheetData>
    <row r="1" spans="1:6" x14ac:dyDescent="0.25">
      <c r="A1" s="31" t="s">
        <v>103</v>
      </c>
      <c r="B1" s="31" t="s">
        <v>104</v>
      </c>
      <c r="C1" s="31" t="s">
        <v>105</v>
      </c>
      <c r="D1" s="31" t="s">
        <v>106</v>
      </c>
      <c r="E1" s="31" t="s">
        <v>107</v>
      </c>
      <c r="F1" s="52" t="s">
        <v>108</v>
      </c>
    </row>
    <row r="2" spans="1:6" x14ac:dyDescent="0.25">
      <c r="A2" s="31" t="s">
        <v>54</v>
      </c>
      <c r="B2" s="31" t="s">
        <v>10</v>
      </c>
      <c r="C2" s="31" t="s">
        <v>109</v>
      </c>
      <c r="D2" s="31" t="s">
        <v>110</v>
      </c>
      <c r="E2" s="31">
        <v>2</v>
      </c>
      <c r="F2" s="53">
        <v>7.9051383399209498E-3</v>
      </c>
    </row>
    <row r="3" spans="1:6" x14ac:dyDescent="0.25">
      <c r="A3" s="31" t="s">
        <v>55</v>
      </c>
      <c r="B3" s="31" t="s">
        <v>8</v>
      </c>
      <c r="C3" s="31" t="s">
        <v>532</v>
      </c>
      <c r="E3" s="31">
        <v>4</v>
      </c>
      <c r="F3" s="53">
        <v>1.4652014652014701E-2</v>
      </c>
    </row>
    <row r="4" spans="1:6" ht="17.25" x14ac:dyDescent="0.25">
      <c r="A4" s="31" t="s">
        <v>55</v>
      </c>
      <c r="B4" s="31" t="s">
        <v>10</v>
      </c>
      <c r="C4" s="31" t="s">
        <v>532</v>
      </c>
      <c r="D4" s="31" t="s">
        <v>111</v>
      </c>
      <c r="E4" s="31">
        <v>5</v>
      </c>
      <c r="F4" s="53">
        <v>1.8315018315018299E-2</v>
      </c>
    </row>
    <row r="5" spans="1:6" x14ac:dyDescent="0.25">
      <c r="A5" s="31" t="s">
        <v>55</v>
      </c>
      <c r="B5" s="31" t="s">
        <v>10</v>
      </c>
      <c r="C5" s="31" t="s">
        <v>109</v>
      </c>
      <c r="D5" s="31" t="s">
        <v>110</v>
      </c>
      <c r="E5" s="31">
        <v>3</v>
      </c>
      <c r="F5" s="53">
        <v>1.0989010989011E-2</v>
      </c>
    </row>
    <row r="6" spans="1:6" ht="17.25" x14ac:dyDescent="0.25">
      <c r="A6" s="31" t="s">
        <v>55</v>
      </c>
      <c r="B6" s="31" t="s">
        <v>11</v>
      </c>
      <c r="C6" s="31" t="s">
        <v>532</v>
      </c>
      <c r="D6" s="31" t="s">
        <v>111</v>
      </c>
      <c r="E6" s="31">
        <v>66</v>
      </c>
      <c r="F6" s="53">
        <v>1.9631171921475302E-2</v>
      </c>
    </row>
  </sheetData>
  <printOptions gridLines="1"/>
  <pageMargins left="0.43307086614173229" right="0.43307086614173229" top="0.74803149606299213" bottom="0.51181102362204722" header="0.31496062992125984" footer="0.31496062992125984"/>
  <pageSetup orientation="landscape" r:id="rId1"/>
  <headerFooter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G10" sqref="G10"/>
    </sheetView>
  </sheetViews>
  <sheetFormatPr defaultColWidth="8.85546875" defaultRowHeight="15" x14ac:dyDescent="0.25"/>
  <cols>
    <col min="1" max="1" width="17.85546875" bestFit="1" customWidth="1"/>
    <col min="2" max="2" width="11.28515625" bestFit="1" customWidth="1"/>
    <col min="3" max="3" width="13.7109375" bestFit="1" customWidth="1"/>
    <col min="4" max="4" width="10.28515625" style="23" bestFit="1" customWidth="1"/>
    <col min="5" max="5" width="11.85546875" style="23" bestFit="1" customWidth="1"/>
    <col min="6" max="6" width="26.85546875" customWidth="1"/>
    <col min="7" max="7" width="62.42578125" bestFit="1" customWidth="1"/>
  </cols>
  <sheetData>
    <row r="1" spans="1:7" s="47" customFormat="1" x14ac:dyDescent="0.25">
      <c r="A1" s="54" t="s">
        <v>16</v>
      </c>
      <c r="B1" s="54" t="s">
        <v>112</v>
      </c>
      <c r="C1" s="54" t="s">
        <v>113</v>
      </c>
      <c r="D1" s="55" t="s">
        <v>114</v>
      </c>
      <c r="E1" s="55" t="s">
        <v>115</v>
      </c>
      <c r="F1" s="47" t="s">
        <v>116</v>
      </c>
      <c r="G1" s="47" t="s">
        <v>117</v>
      </c>
    </row>
    <row r="2" spans="1:7" x14ac:dyDescent="0.25">
      <c r="A2" s="6" t="s">
        <v>8</v>
      </c>
      <c r="B2" s="6" t="s">
        <v>118</v>
      </c>
      <c r="C2" s="6" t="s">
        <v>119</v>
      </c>
      <c r="D2" s="56" t="s">
        <v>120</v>
      </c>
      <c r="E2" s="56" t="s">
        <v>121</v>
      </c>
      <c r="F2" t="s">
        <v>122</v>
      </c>
      <c r="G2" t="s">
        <v>123</v>
      </c>
    </row>
    <row r="3" spans="1:7" x14ac:dyDescent="0.25">
      <c r="A3" s="57" t="s">
        <v>10</v>
      </c>
      <c r="B3" s="57" t="s">
        <v>118</v>
      </c>
      <c r="C3" s="57" t="s">
        <v>119</v>
      </c>
      <c r="D3" s="58" t="s">
        <v>120</v>
      </c>
      <c r="E3" s="58" t="s">
        <v>121</v>
      </c>
      <c r="F3" s="59"/>
      <c r="G3" s="59" t="s">
        <v>124</v>
      </c>
    </row>
    <row r="4" spans="1:7" x14ac:dyDescent="0.25">
      <c r="A4" s="6" t="s">
        <v>40</v>
      </c>
      <c r="B4" s="6" t="s">
        <v>125</v>
      </c>
      <c r="C4" s="6" t="s">
        <v>126</v>
      </c>
      <c r="D4" s="56" t="s">
        <v>127</v>
      </c>
      <c r="E4" s="56" t="s">
        <v>127</v>
      </c>
      <c r="F4" t="s">
        <v>128</v>
      </c>
    </row>
    <row r="5" spans="1:7" x14ac:dyDescent="0.25">
      <c r="A5" s="6" t="s">
        <v>28</v>
      </c>
      <c r="B5" s="6" t="s">
        <v>125</v>
      </c>
      <c r="C5" s="6" t="s">
        <v>126</v>
      </c>
      <c r="D5" s="56" t="s">
        <v>129</v>
      </c>
      <c r="E5" s="56" t="s">
        <v>120</v>
      </c>
      <c r="F5" t="s">
        <v>128</v>
      </c>
      <c r="G5" t="s">
        <v>130</v>
      </c>
    </row>
    <row r="6" spans="1:7" x14ac:dyDescent="0.25">
      <c r="A6" s="6" t="s">
        <v>11</v>
      </c>
      <c r="B6" s="6" t="s">
        <v>125</v>
      </c>
      <c r="C6" s="6" t="s">
        <v>126</v>
      </c>
      <c r="D6" s="56" t="s">
        <v>131</v>
      </c>
      <c r="E6" s="56" t="s">
        <v>129</v>
      </c>
      <c r="F6" s="6" t="s">
        <v>132</v>
      </c>
      <c r="G6" t="s">
        <v>533</v>
      </c>
    </row>
    <row r="7" spans="1:7" x14ac:dyDescent="0.25">
      <c r="A7" s="6" t="s">
        <v>27</v>
      </c>
      <c r="B7" s="6" t="s">
        <v>125</v>
      </c>
      <c r="C7" s="6" t="s">
        <v>126</v>
      </c>
      <c r="D7" s="56" t="s">
        <v>131</v>
      </c>
      <c r="E7" s="56" t="s">
        <v>131</v>
      </c>
      <c r="F7" t="s">
        <v>133</v>
      </c>
      <c r="G7" t="s">
        <v>534</v>
      </c>
    </row>
    <row r="8" spans="1:7" x14ac:dyDescent="0.25">
      <c r="A8" s="6" t="s">
        <v>12</v>
      </c>
      <c r="B8" s="6" t="s">
        <v>125</v>
      </c>
      <c r="C8" s="6" t="s">
        <v>126</v>
      </c>
      <c r="D8" s="23" t="s">
        <v>121</v>
      </c>
      <c r="E8" s="56" t="s">
        <v>129</v>
      </c>
      <c r="F8" s="6" t="s">
        <v>132</v>
      </c>
    </row>
    <row r="9" spans="1:7" x14ac:dyDescent="0.25">
      <c r="A9" s="6" t="s">
        <v>13</v>
      </c>
      <c r="B9" s="6" t="s">
        <v>125</v>
      </c>
      <c r="C9" s="6" t="s">
        <v>134</v>
      </c>
      <c r="D9" s="56" t="s">
        <v>131</v>
      </c>
      <c r="E9" s="23" t="s">
        <v>135</v>
      </c>
      <c r="F9" t="s">
        <v>136</v>
      </c>
      <c r="G9" t="s">
        <v>137</v>
      </c>
    </row>
    <row r="12" spans="1:7" x14ac:dyDescent="0.25">
      <c r="A12" t="s">
        <v>138</v>
      </c>
    </row>
    <row r="13" spans="1:7" x14ac:dyDescent="0.25">
      <c r="A13" t="s">
        <v>139</v>
      </c>
    </row>
    <row r="14" spans="1:7" x14ac:dyDescent="0.25">
      <c r="A14" t="s">
        <v>140</v>
      </c>
    </row>
  </sheetData>
  <printOptions gridLines="1"/>
  <pageMargins left="0.43307086614173229" right="0.43307086614173229" top="0.74803149606299213" bottom="0.51181102362204722" header="0.31496062992125984" footer="0.31496062992125984"/>
  <pageSetup scale="83" orientation="landscape" r:id="rId1"/>
  <headerFooter>
    <oddHeader>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sqref="A1:XFD1048576"/>
    </sheetView>
  </sheetViews>
  <sheetFormatPr defaultColWidth="14.42578125" defaultRowHeight="15" x14ac:dyDescent="0.25"/>
  <cols>
    <col min="1" max="1" width="19.42578125" style="64" customWidth="1"/>
    <col min="2" max="2" width="14.28515625" style="71" bestFit="1" customWidth="1"/>
    <col min="3" max="3" width="9.85546875" style="72" customWidth="1"/>
    <col min="4" max="4" width="12.28515625" style="64" bestFit="1" customWidth="1"/>
    <col min="5" max="16384" width="14.42578125" style="64"/>
  </cols>
  <sheetData>
    <row r="1" spans="1:26" ht="15.75" customHeight="1" x14ac:dyDescent="0.25">
      <c r="A1" s="60" t="s">
        <v>16</v>
      </c>
      <c r="B1" s="61" t="s">
        <v>141</v>
      </c>
      <c r="C1" s="62" t="s">
        <v>79</v>
      </c>
      <c r="D1" s="60" t="s">
        <v>142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15.75" customHeight="1" x14ac:dyDescent="0.25">
      <c r="A2" s="65" t="s">
        <v>8</v>
      </c>
      <c r="B2" s="66">
        <v>10.586728998635127</v>
      </c>
      <c r="C2" s="67">
        <v>384</v>
      </c>
      <c r="D2" s="68">
        <v>25.666666666666668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5.75" customHeight="1" x14ac:dyDescent="0.25">
      <c r="A3" s="65" t="s">
        <v>10</v>
      </c>
      <c r="B3" s="66">
        <v>3.56</v>
      </c>
      <c r="C3" s="67">
        <v>384</v>
      </c>
      <c r="D3" s="68">
        <v>25.166666666666668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5.75" customHeight="1" x14ac:dyDescent="0.25">
      <c r="A4" s="65" t="s">
        <v>59</v>
      </c>
      <c r="B4" s="66">
        <v>0.32256979166666666</v>
      </c>
      <c r="C4" s="67">
        <v>4000</v>
      </c>
      <c r="D4" s="68">
        <v>9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15.75" customHeight="1" x14ac:dyDescent="0.25">
      <c r="A5" s="65" t="s">
        <v>58</v>
      </c>
      <c r="B5" s="66">
        <v>0.33</v>
      </c>
      <c r="C5" s="67">
        <v>4000</v>
      </c>
      <c r="D5" s="68">
        <v>9</v>
      </c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15.75" customHeight="1" x14ac:dyDescent="0.25">
      <c r="A6" s="65" t="s">
        <v>143</v>
      </c>
      <c r="B6" s="66">
        <v>9.5398795386529955E-2</v>
      </c>
      <c r="C6" s="67">
        <v>6000</v>
      </c>
      <c r="D6" s="68">
        <v>10</v>
      </c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6" ht="15.75" customHeight="1" x14ac:dyDescent="0.25">
      <c r="A7" s="65" t="s">
        <v>27</v>
      </c>
      <c r="B7" s="66">
        <v>9.1567999999999983E-2</v>
      </c>
      <c r="C7" s="67">
        <v>2500</v>
      </c>
      <c r="D7" s="68">
        <v>10.166666666666666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 spans="1:26" ht="15.75" customHeight="1" x14ac:dyDescent="0.25">
      <c r="A8" s="65" t="s">
        <v>12</v>
      </c>
      <c r="B8" s="66">
        <v>7.1833333333333332E-2</v>
      </c>
      <c r="C8" s="67">
        <v>3000</v>
      </c>
      <c r="D8" s="68">
        <v>24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spans="1:26" ht="15.75" customHeight="1" x14ac:dyDescent="0.25">
      <c r="A9" s="65" t="s">
        <v>13</v>
      </c>
      <c r="B9" s="66">
        <v>0.28306493684335665</v>
      </c>
      <c r="C9" s="67">
        <v>7680</v>
      </c>
      <c r="D9" s="68">
        <v>17.416666666666668</v>
      </c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spans="1:26" ht="15.75" customHeight="1" x14ac:dyDescent="0.25">
      <c r="A10" s="65"/>
      <c r="B10" s="66"/>
      <c r="C10" s="67"/>
      <c r="D10" s="68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spans="1:26" ht="15.75" customHeight="1" x14ac:dyDescent="0.25">
      <c r="A11" s="63" t="s">
        <v>144</v>
      </c>
      <c r="B11" s="69"/>
      <c r="C11" s="70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26" ht="15.75" customHeight="1" x14ac:dyDescent="0.25">
      <c r="A12" s="63" t="s">
        <v>145</v>
      </c>
      <c r="B12" s="69"/>
      <c r="C12" s="70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ht="15.75" customHeight="1" x14ac:dyDescent="0.25">
      <c r="A13" s="63"/>
      <c r="B13" s="69"/>
      <c r="C13" s="70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26" ht="15.75" customHeight="1" x14ac:dyDescent="0.25">
      <c r="A14" s="63"/>
      <c r="B14" s="69"/>
      <c r="C14" s="70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ht="15.75" customHeight="1" x14ac:dyDescent="0.25">
      <c r="A15" s="63"/>
      <c r="B15" s="69"/>
      <c r="C15" s="70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ht="15.75" customHeight="1" x14ac:dyDescent="0.25">
      <c r="A16" s="63"/>
      <c r="B16" s="69"/>
      <c r="C16" s="70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5.75" customHeight="1" x14ac:dyDescent="0.25">
      <c r="A17" s="63"/>
      <c r="B17" s="69"/>
      <c r="C17" s="70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5.75" customHeight="1" x14ac:dyDescent="0.25">
      <c r="A18" s="63"/>
      <c r="B18" s="69"/>
      <c r="C18" s="70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5.75" customHeight="1" x14ac:dyDescent="0.25">
      <c r="A19" s="63"/>
      <c r="B19" s="69"/>
      <c r="C19" s="70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5.75" customHeight="1" x14ac:dyDescent="0.25">
      <c r="A20" s="63"/>
      <c r="B20" s="69"/>
      <c r="C20" s="70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15.75" customHeight="1" x14ac:dyDescent="0.25">
      <c r="A21" s="63"/>
      <c r="B21" s="69"/>
      <c r="C21" s="70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6" ht="15.75" customHeight="1" x14ac:dyDescent="0.25">
      <c r="A22" s="63"/>
      <c r="B22" s="69"/>
      <c r="C22" s="70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spans="1:26" ht="15.75" customHeight="1" x14ac:dyDescent="0.25">
      <c r="A23" s="63"/>
      <c r="B23" s="69"/>
      <c r="C23" s="70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spans="1:26" ht="15.75" customHeight="1" x14ac:dyDescent="0.25">
      <c r="A24" s="63"/>
      <c r="B24" s="69"/>
      <c r="C24" s="70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spans="1:26" ht="15.75" customHeight="1" x14ac:dyDescent="0.25">
      <c r="A25" s="63"/>
      <c r="B25" s="69"/>
      <c r="C25" s="70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spans="1:26" ht="15.75" customHeight="1" x14ac:dyDescent="0.25">
      <c r="A26" s="63"/>
      <c r="B26" s="69"/>
      <c r="C26" s="70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spans="1:26" ht="15.75" customHeight="1" x14ac:dyDescent="0.25">
      <c r="A27" s="63"/>
      <c r="B27" s="69"/>
      <c r="C27" s="70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spans="1:26" ht="15.75" customHeight="1" x14ac:dyDescent="0.25">
      <c r="A28" s="63"/>
      <c r="B28" s="69"/>
      <c r="C28" s="70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6" ht="15.75" customHeight="1" x14ac:dyDescent="0.25">
      <c r="A29" s="63"/>
      <c r="B29" s="69"/>
      <c r="C29" s="70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6" ht="15.75" customHeight="1" x14ac:dyDescent="0.25">
      <c r="A30" s="63"/>
      <c r="B30" s="69"/>
      <c r="C30" s="70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6" ht="15.75" customHeight="1" x14ac:dyDescent="0.25">
      <c r="A31" s="63"/>
      <c r="B31" s="69"/>
      <c r="C31" s="70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spans="1:26" ht="15.75" customHeight="1" x14ac:dyDescent="0.25">
      <c r="A32" s="63"/>
      <c r="B32" s="69"/>
      <c r="C32" s="70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spans="1:26" ht="15.75" customHeight="1" x14ac:dyDescent="0.25">
      <c r="A33" s="63"/>
      <c r="B33" s="69"/>
      <c r="C33" s="70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spans="1:26" ht="15.75" customHeight="1" x14ac:dyDescent="0.25">
      <c r="A34" s="63"/>
      <c r="B34" s="69"/>
      <c r="C34" s="70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15.75" customHeight="1" x14ac:dyDescent="0.25">
      <c r="A35" s="63"/>
      <c r="B35" s="69"/>
      <c r="C35" s="70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spans="1:26" x14ac:dyDescent="0.25">
      <c r="A36" s="63"/>
      <c r="B36" s="69"/>
      <c r="C36" s="70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spans="1:26" x14ac:dyDescent="0.25">
      <c r="A37" s="63"/>
      <c r="B37" s="69"/>
      <c r="C37" s="70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spans="1:26" x14ac:dyDescent="0.25">
      <c r="A38" s="63"/>
      <c r="B38" s="69"/>
      <c r="C38" s="70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spans="1:26" x14ac:dyDescent="0.25">
      <c r="A39" s="63"/>
      <c r="B39" s="69"/>
      <c r="C39" s="70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spans="1:26" x14ac:dyDescent="0.25">
      <c r="A40" s="63"/>
      <c r="B40" s="69"/>
      <c r="C40" s="70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spans="1:26" x14ac:dyDescent="0.25">
      <c r="A41" s="63"/>
      <c r="B41" s="69"/>
      <c r="C41" s="70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spans="1:26" x14ac:dyDescent="0.25">
      <c r="A42" s="63"/>
      <c r="B42" s="69"/>
      <c r="C42" s="70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spans="1:26" x14ac:dyDescent="0.25">
      <c r="A43" s="63"/>
      <c r="B43" s="69"/>
      <c r="C43" s="70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spans="1:26" x14ac:dyDescent="0.25">
      <c r="A44" s="63"/>
      <c r="B44" s="69"/>
      <c r="C44" s="70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spans="1:26" x14ac:dyDescent="0.25">
      <c r="A45" s="63"/>
      <c r="B45" s="69"/>
      <c r="C45" s="70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spans="1:26" x14ac:dyDescent="0.25">
      <c r="A46" s="63"/>
      <c r="B46" s="69"/>
      <c r="C46" s="70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spans="1:26" x14ac:dyDescent="0.25">
      <c r="A47" s="63"/>
      <c r="B47" s="69"/>
      <c r="C47" s="70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spans="1:26" x14ac:dyDescent="0.25">
      <c r="A48" s="63"/>
      <c r="B48" s="69"/>
      <c r="C48" s="70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spans="1:26" x14ac:dyDescent="0.25">
      <c r="A49" s="63"/>
      <c r="B49" s="69"/>
      <c r="C49" s="70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x14ac:dyDescent="0.25">
      <c r="A50" s="63"/>
      <c r="B50" s="69"/>
      <c r="C50" s="70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spans="1:26" x14ac:dyDescent="0.25">
      <c r="A51" s="63"/>
      <c r="B51" s="69"/>
      <c r="C51" s="70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x14ac:dyDescent="0.25">
      <c r="A52" s="63"/>
      <c r="B52" s="69"/>
      <c r="C52" s="70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x14ac:dyDescent="0.25">
      <c r="A53" s="63"/>
      <c r="B53" s="69"/>
      <c r="C53" s="70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x14ac:dyDescent="0.25">
      <c r="A54" s="63"/>
      <c r="B54" s="69"/>
      <c r="C54" s="70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x14ac:dyDescent="0.25">
      <c r="A55" s="63"/>
      <c r="B55" s="69"/>
      <c r="C55" s="70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x14ac:dyDescent="0.25">
      <c r="A56" s="63"/>
      <c r="B56" s="69"/>
      <c r="C56" s="70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x14ac:dyDescent="0.25">
      <c r="A57" s="63"/>
      <c r="B57" s="69"/>
      <c r="C57" s="70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x14ac:dyDescent="0.25">
      <c r="A58" s="63"/>
      <c r="B58" s="69"/>
      <c r="C58" s="70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spans="1:26" x14ac:dyDescent="0.25">
      <c r="A59" s="63"/>
      <c r="B59" s="69"/>
      <c r="C59" s="70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spans="1:26" x14ac:dyDescent="0.25">
      <c r="A60" s="63"/>
      <c r="B60" s="69"/>
      <c r="C60" s="70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x14ac:dyDescent="0.25">
      <c r="A61" s="63"/>
      <c r="B61" s="69"/>
      <c r="C61" s="70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spans="1:26" x14ac:dyDescent="0.25">
      <c r="A62" s="63"/>
      <c r="B62" s="69"/>
      <c r="C62" s="70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spans="1:26" x14ac:dyDescent="0.25">
      <c r="A63" s="63"/>
      <c r="B63" s="69"/>
      <c r="C63" s="70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spans="1:26" x14ac:dyDescent="0.25">
      <c r="A64" s="63"/>
      <c r="B64" s="69"/>
      <c r="C64" s="70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spans="1:26" x14ac:dyDescent="0.25">
      <c r="A65" s="63"/>
      <c r="B65" s="69"/>
      <c r="C65" s="70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spans="1:26" x14ac:dyDescent="0.25">
      <c r="A66" s="63"/>
      <c r="B66" s="69"/>
      <c r="C66" s="70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spans="1:26" x14ac:dyDescent="0.25">
      <c r="A67" s="63"/>
      <c r="B67" s="69"/>
      <c r="C67" s="70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spans="1:26" x14ac:dyDescent="0.25">
      <c r="A68" s="63"/>
      <c r="B68" s="69"/>
      <c r="C68" s="70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spans="1:26" x14ac:dyDescent="0.25">
      <c r="A69" s="63"/>
      <c r="B69" s="69"/>
      <c r="C69" s="70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spans="1:26" x14ac:dyDescent="0.25">
      <c r="A70" s="63"/>
      <c r="B70" s="69"/>
      <c r="C70" s="70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spans="1:26" x14ac:dyDescent="0.25">
      <c r="A71" s="63"/>
      <c r="B71" s="69"/>
      <c r="C71" s="70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spans="1:26" x14ac:dyDescent="0.25">
      <c r="A72" s="63"/>
      <c r="B72" s="69"/>
      <c r="C72" s="70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spans="1:26" x14ac:dyDescent="0.25">
      <c r="A73" s="63"/>
      <c r="B73" s="69"/>
      <c r="C73" s="70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spans="1:26" x14ac:dyDescent="0.25">
      <c r="A74" s="63"/>
      <c r="B74" s="69"/>
      <c r="C74" s="70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spans="1:26" x14ac:dyDescent="0.25">
      <c r="A75" s="63"/>
      <c r="B75" s="69"/>
      <c r="C75" s="70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spans="1:26" x14ac:dyDescent="0.25">
      <c r="A76" s="63"/>
      <c r="B76" s="69"/>
      <c r="C76" s="70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spans="1:26" x14ac:dyDescent="0.25">
      <c r="A77" s="63"/>
      <c r="B77" s="69"/>
      <c r="C77" s="70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spans="1:26" x14ac:dyDescent="0.25">
      <c r="A78" s="63"/>
      <c r="B78" s="69"/>
      <c r="C78" s="70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spans="1:26" x14ac:dyDescent="0.25">
      <c r="A79" s="63"/>
      <c r="B79" s="69"/>
      <c r="C79" s="70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spans="1:26" x14ac:dyDescent="0.25">
      <c r="A80" s="63"/>
      <c r="B80" s="69"/>
      <c r="C80" s="70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spans="1:26" x14ac:dyDescent="0.25">
      <c r="A81" s="63"/>
      <c r="B81" s="69"/>
      <c r="C81" s="70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spans="1:26" x14ac:dyDescent="0.25">
      <c r="A82" s="63"/>
      <c r="B82" s="69"/>
      <c r="C82" s="70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spans="1:26" x14ac:dyDescent="0.25">
      <c r="A83" s="63"/>
      <c r="B83" s="69"/>
      <c r="C83" s="70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spans="1:26" x14ac:dyDescent="0.25">
      <c r="A84" s="63"/>
      <c r="B84" s="69"/>
      <c r="C84" s="70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spans="1:26" x14ac:dyDescent="0.25">
      <c r="A85" s="63"/>
      <c r="B85" s="69"/>
      <c r="C85" s="70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spans="1:26" x14ac:dyDescent="0.25">
      <c r="A86" s="63"/>
      <c r="B86" s="69"/>
      <c r="C86" s="70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spans="1:26" x14ac:dyDescent="0.25">
      <c r="A87" s="63"/>
      <c r="B87" s="69"/>
      <c r="C87" s="70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spans="1:26" x14ac:dyDescent="0.25">
      <c r="A88" s="63"/>
      <c r="B88" s="69"/>
      <c r="C88" s="70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spans="1:26" x14ac:dyDescent="0.25">
      <c r="A89" s="63"/>
      <c r="B89" s="69"/>
      <c r="C89" s="70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spans="1:26" x14ac:dyDescent="0.25">
      <c r="A90" s="63"/>
      <c r="B90" s="69"/>
      <c r="C90" s="70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spans="1:26" x14ac:dyDescent="0.25">
      <c r="A91" s="63"/>
      <c r="B91" s="69"/>
      <c r="C91" s="70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spans="1:26" x14ac:dyDescent="0.25">
      <c r="A92" s="63"/>
      <c r="B92" s="69"/>
      <c r="C92" s="70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spans="1:26" x14ac:dyDescent="0.25">
      <c r="A93" s="63"/>
      <c r="B93" s="69"/>
      <c r="C93" s="70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spans="1:26" x14ac:dyDescent="0.25">
      <c r="A94" s="63"/>
      <c r="B94" s="69"/>
      <c r="C94" s="70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spans="1:26" x14ac:dyDescent="0.25">
      <c r="A95" s="63"/>
      <c r="B95" s="69"/>
      <c r="C95" s="70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spans="1:26" x14ac:dyDescent="0.25">
      <c r="A96" s="63"/>
      <c r="B96" s="69"/>
      <c r="C96" s="70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spans="1:26" x14ac:dyDescent="0.25">
      <c r="A97" s="63"/>
      <c r="B97" s="69"/>
      <c r="C97" s="70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spans="1:26" x14ac:dyDescent="0.25">
      <c r="A98" s="63"/>
      <c r="B98" s="69"/>
      <c r="C98" s="70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spans="1:26" x14ac:dyDescent="0.25">
      <c r="A99" s="63"/>
      <c r="B99" s="69"/>
      <c r="C99" s="70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spans="1:26" x14ac:dyDescent="0.25">
      <c r="A100" s="63"/>
      <c r="B100" s="69"/>
      <c r="C100" s="70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spans="1:26" x14ac:dyDescent="0.25">
      <c r="A101" s="63"/>
      <c r="B101" s="69"/>
      <c r="C101" s="70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spans="1:26" x14ac:dyDescent="0.25">
      <c r="A102" s="63"/>
      <c r="B102" s="69"/>
      <c r="C102" s="70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spans="1:26" x14ac:dyDescent="0.25">
      <c r="A103" s="63"/>
      <c r="B103" s="69"/>
      <c r="C103" s="70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spans="1:26" x14ac:dyDescent="0.25">
      <c r="A104" s="63"/>
      <c r="B104" s="69"/>
      <c r="C104" s="70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spans="1:26" x14ac:dyDescent="0.25">
      <c r="A105" s="63"/>
      <c r="B105" s="69"/>
      <c r="C105" s="70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spans="1:26" x14ac:dyDescent="0.25">
      <c r="A106" s="63"/>
      <c r="B106" s="69"/>
      <c r="C106" s="70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spans="1:26" x14ac:dyDescent="0.25">
      <c r="A107" s="63"/>
      <c r="B107" s="69"/>
      <c r="C107" s="70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spans="1:26" x14ac:dyDescent="0.25">
      <c r="A108" s="63"/>
      <c r="B108" s="69"/>
      <c r="C108" s="70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spans="1:26" x14ac:dyDescent="0.25">
      <c r="A109" s="63"/>
      <c r="B109" s="69"/>
      <c r="C109" s="70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spans="1:26" x14ac:dyDescent="0.25">
      <c r="A110" s="63"/>
      <c r="B110" s="69"/>
      <c r="C110" s="70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spans="1:26" x14ac:dyDescent="0.25">
      <c r="A111" s="63"/>
      <c r="B111" s="69"/>
      <c r="C111" s="70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spans="1:26" x14ac:dyDescent="0.25">
      <c r="A112" s="63"/>
      <c r="B112" s="69"/>
      <c r="C112" s="70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spans="1:26" x14ac:dyDescent="0.25">
      <c r="A113" s="63"/>
      <c r="B113" s="69"/>
      <c r="C113" s="70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spans="1:26" x14ac:dyDescent="0.25">
      <c r="A114" s="63"/>
      <c r="B114" s="69"/>
      <c r="C114" s="70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spans="1:26" x14ac:dyDescent="0.25">
      <c r="A115" s="63"/>
      <c r="B115" s="69"/>
      <c r="C115" s="70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spans="1:26" x14ac:dyDescent="0.25">
      <c r="A116" s="63"/>
      <c r="B116" s="69"/>
      <c r="C116" s="70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spans="1:26" x14ac:dyDescent="0.25">
      <c r="A117" s="63"/>
      <c r="B117" s="69"/>
      <c r="C117" s="70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spans="1:26" x14ac:dyDescent="0.25">
      <c r="A118" s="63"/>
      <c r="B118" s="69"/>
      <c r="C118" s="70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spans="1:26" x14ac:dyDescent="0.25">
      <c r="A119" s="63"/>
      <c r="B119" s="69"/>
      <c r="C119" s="70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spans="1:26" x14ac:dyDescent="0.25">
      <c r="A120" s="63"/>
      <c r="B120" s="69"/>
      <c r="C120" s="70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spans="1:26" x14ac:dyDescent="0.25">
      <c r="A121" s="63"/>
      <c r="B121" s="69"/>
      <c r="C121" s="70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spans="1:26" x14ac:dyDescent="0.25">
      <c r="A122" s="63"/>
      <c r="B122" s="69"/>
      <c r="C122" s="70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spans="1:26" x14ac:dyDescent="0.25">
      <c r="A123" s="63"/>
      <c r="B123" s="69"/>
      <c r="C123" s="70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spans="1:26" x14ac:dyDescent="0.25">
      <c r="A124" s="63"/>
      <c r="B124" s="69"/>
      <c r="C124" s="70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spans="1:26" x14ac:dyDescent="0.25">
      <c r="A125" s="63"/>
      <c r="B125" s="69"/>
      <c r="C125" s="70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spans="1:26" x14ac:dyDescent="0.25">
      <c r="A126" s="63"/>
      <c r="B126" s="69"/>
      <c r="C126" s="70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spans="1:26" x14ac:dyDescent="0.25">
      <c r="A127" s="63"/>
      <c r="B127" s="69"/>
      <c r="C127" s="70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spans="1:26" x14ac:dyDescent="0.25">
      <c r="A128" s="63"/>
      <c r="B128" s="69"/>
      <c r="C128" s="70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spans="1:26" x14ac:dyDescent="0.25">
      <c r="A129" s="63"/>
      <c r="B129" s="69"/>
      <c r="C129" s="70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spans="1:26" x14ac:dyDescent="0.25">
      <c r="A130" s="63"/>
      <c r="B130" s="69"/>
      <c r="C130" s="70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spans="1:26" x14ac:dyDescent="0.25">
      <c r="A131" s="63"/>
      <c r="B131" s="69"/>
      <c r="C131" s="70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spans="1:26" x14ac:dyDescent="0.25">
      <c r="A132" s="63"/>
      <c r="B132" s="69"/>
      <c r="C132" s="70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spans="1:26" x14ac:dyDescent="0.25">
      <c r="A133" s="63"/>
      <c r="B133" s="69"/>
      <c r="C133" s="70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spans="1:26" x14ac:dyDescent="0.25">
      <c r="A134" s="63"/>
      <c r="B134" s="69"/>
      <c r="C134" s="70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spans="1:26" x14ac:dyDescent="0.25">
      <c r="A135" s="63"/>
      <c r="B135" s="69"/>
      <c r="C135" s="70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spans="1:26" x14ac:dyDescent="0.25">
      <c r="A136" s="63"/>
      <c r="B136" s="69"/>
      <c r="C136" s="70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spans="1:26" x14ac:dyDescent="0.25">
      <c r="A137" s="63"/>
      <c r="B137" s="69"/>
      <c r="C137" s="70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spans="1:26" x14ac:dyDescent="0.25">
      <c r="A138" s="63"/>
      <c r="B138" s="69"/>
      <c r="C138" s="70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spans="1:26" x14ac:dyDescent="0.25">
      <c r="A139" s="63"/>
      <c r="B139" s="69"/>
      <c r="C139" s="70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spans="1:26" x14ac:dyDescent="0.25">
      <c r="A140" s="63"/>
      <c r="B140" s="69"/>
      <c r="C140" s="70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spans="1:26" x14ac:dyDescent="0.25">
      <c r="A141" s="63"/>
      <c r="B141" s="69"/>
      <c r="C141" s="70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spans="1:26" x14ac:dyDescent="0.25">
      <c r="A142" s="63"/>
      <c r="B142" s="69"/>
      <c r="C142" s="70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spans="1:26" x14ac:dyDescent="0.25">
      <c r="A143" s="63"/>
      <c r="B143" s="69"/>
      <c r="C143" s="70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spans="1:26" x14ac:dyDescent="0.25">
      <c r="A144" s="63"/>
      <c r="B144" s="69"/>
      <c r="C144" s="70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spans="1:26" x14ac:dyDescent="0.25">
      <c r="A145" s="63"/>
      <c r="B145" s="69"/>
      <c r="C145" s="70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spans="1:26" x14ac:dyDescent="0.25">
      <c r="A146" s="63"/>
      <c r="B146" s="69"/>
      <c r="C146" s="70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spans="1:26" x14ac:dyDescent="0.25">
      <c r="A147" s="63"/>
      <c r="B147" s="69"/>
      <c r="C147" s="70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spans="1:26" x14ac:dyDescent="0.25">
      <c r="A148" s="63"/>
      <c r="B148" s="69"/>
      <c r="C148" s="70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spans="1:26" x14ac:dyDescent="0.25">
      <c r="A149" s="63"/>
      <c r="B149" s="69"/>
      <c r="C149" s="70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spans="1:26" x14ac:dyDescent="0.25">
      <c r="A150" s="63"/>
      <c r="B150" s="69"/>
      <c r="C150" s="70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spans="1:26" x14ac:dyDescent="0.25">
      <c r="A151" s="63"/>
      <c r="B151" s="69"/>
      <c r="C151" s="70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spans="1:26" x14ac:dyDescent="0.25">
      <c r="A152" s="63"/>
      <c r="B152" s="69"/>
      <c r="C152" s="70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spans="1:26" x14ac:dyDescent="0.25">
      <c r="A153" s="63"/>
      <c r="B153" s="69"/>
      <c r="C153" s="70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spans="1:26" x14ac:dyDescent="0.25">
      <c r="A154" s="63"/>
      <c r="B154" s="69"/>
      <c r="C154" s="70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spans="1:26" x14ac:dyDescent="0.25">
      <c r="A155" s="63"/>
      <c r="B155" s="69"/>
      <c r="C155" s="70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spans="1:26" x14ac:dyDescent="0.25">
      <c r="A156" s="63"/>
      <c r="B156" s="69"/>
      <c r="C156" s="70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spans="1:26" x14ac:dyDescent="0.25">
      <c r="A157" s="63"/>
      <c r="B157" s="69"/>
      <c r="C157" s="70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spans="1:26" x14ac:dyDescent="0.25">
      <c r="A158" s="63"/>
      <c r="B158" s="69"/>
      <c r="C158" s="70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spans="1:26" x14ac:dyDescent="0.25">
      <c r="A159" s="63"/>
      <c r="B159" s="69"/>
      <c r="C159" s="70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spans="1:26" x14ac:dyDescent="0.25">
      <c r="A160" s="63"/>
      <c r="B160" s="69"/>
      <c r="C160" s="70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spans="1:26" x14ac:dyDescent="0.25">
      <c r="A161" s="63"/>
      <c r="B161" s="69"/>
      <c r="C161" s="70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spans="1:26" x14ac:dyDescent="0.25">
      <c r="A162" s="63"/>
      <c r="B162" s="69"/>
      <c r="C162" s="70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spans="1:26" x14ac:dyDescent="0.25">
      <c r="A163" s="63"/>
      <c r="B163" s="69"/>
      <c r="C163" s="70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spans="1:26" x14ac:dyDescent="0.25">
      <c r="A164" s="63"/>
      <c r="B164" s="69"/>
      <c r="C164" s="70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spans="1:26" x14ac:dyDescent="0.25">
      <c r="A165" s="63"/>
      <c r="B165" s="69"/>
      <c r="C165" s="70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spans="1:26" x14ac:dyDescent="0.25">
      <c r="A166" s="63"/>
      <c r="B166" s="69"/>
      <c r="C166" s="70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spans="1:26" x14ac:dyDescent="0.25">
      <c r="A167" s="63"/>
      <c r="B167" s="69"/>
      <c r="C167" s="70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spans="1:26" x14ac:dyDescent="0.25">
      <c r="A168" s="63"/>
      <c r="B168" s="69"/>
      <c r="C168" s="70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spans="1:26" x14ac:dyDescent="0.25">
      <c r="A169" s="63"/>
      <c r="B169" s="69"/>
      <c r="C169" s="70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spans="1:26" x14ac:dyDescent="0.25">
      <c r="A170" s="63"/>
      <c r="B170" s="69"/>
      <c r="C170" s="70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spans="1:26" x14ac:dyDescent="0.25">
      <c r="A171" s="63"/>
      <c r="B171" s="69"/>
      <c r="C171" s="70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spans="1:26" x14ac:dyDescent="0.25">
      <c r="A172" s="63"/>
      <c r="B172" s="69"/>
      <c r="C172" s="70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spans="1:26" x14ac:dyDescent="0.25">
      <c r="A173" s="63"/>
      <c r="B173" s="69"/>
      <c r="C173" s="70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spans="1:26" x14ac:dyDescent="0.25">
      <c r="A174" s="63"/>
      <c r="B174" s="69"/>
      <c r="C174" s="70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spans="1:26" x14ac:dyDescent="0.25">
      <c r="A175" s="63"/>
      <c r="B175" s="69"/>
      <c r="C175" s="70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spans="1:26" x14ac:dyDescent="0.25">
      <c r="A176" s="63"/>
      <c r="B176" s="69"/>
      <c r="C176" s="70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spans="1:26" x14ac:dyDescent="0.25">
      <c r="A177" s="63"/>
      <c r="B177" s="69"/>
      <c r="C177" s="70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spans="1:26" x14ac:dyDescent="0.25">
      <c r="A178" s="63"/>
      <c r="B178" s="69"/>
      <c r="C178" s="70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spans="1:26" x14ac:dyDescent="0.25">
      <c r="A179" s="63"/>
      <c r="B179" s="69"/>
      <c r="C179" s="70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spans="1:26" x14ac:dyDescent="0.25">
      <c r="A180" s="63"/>
      <c r="B180" s="69"/>
      <c r="C180" s="70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spans="1:26" x14ac:dyDescent="0.25">
      <c r="A181" s="63"/>
      <c r="B181" s="69"/>
      <c r="C181" s="70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spans="1:26" x14ac:dyDescent="0.25">
      <c r="A182" s="63"/>
      <c r="B182" s="69"/>
      <c r="C182" s="70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spans="1:26" x14ac:dyDescent="0.25">
      <c r="A183" s="63"/>
      <c r="B183" s="69"/>
      <c r="C183" s="70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spans="1:26" x14ac:dyDescent="0.25">
      <c r="A184" s="63"/>
      <c r="B184" s="69"/>
      <c r="C184" s="70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spans="1:26" x14ac:dyDescent="0.25">
      <c r="A185" s="63"/>
      <c r="B185" s="69"/>
      <c r="C185" s="70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spans="1:26" x14ac:dyDescent="0.25">
      <c r="A186" s="63"/>
      <c r="B186" s="69"/>
      <c r="C186" s="70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spans="1:26" x14ac:dyDescent="0.25">
      <c r="A187" s="63"/>
      <c r="B187" s="69"/>
      <c r="C187" s="70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spans="1:26" x14ac:dyDescent="0.25">
      <c r="A188" s="63"/>
      <c r="B188" s="69"/>
      <c r="C188" s="70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spans="1:26" x14ac:dyDescent="0.25">
      <c r="A189" s="63"/>
      <c r="B189" s="69"/>
      <c r="C189" s="70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spans="1:26" x14ac:dyDescent="0.25">
      <c r="A190" s="63"/>
      <c r="B190" s="69"/>
      <c r="C190" s="70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spans="1:26" x14ac:dyDescent="0.25">
      <c r="A191" s="63"/>
      <c r="B191" s="69"/>
      <c r="C191" s="70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spans="1:26" x14ac:dyDescent="0.25">
      <c r="A192" s="63"/>
      <c r="B192" s="69"/>
      <c r="C192" s="70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spans="1:26" x14ac:dyDescent="0.25">
      <c r="A193" s="63"/>
      <c r="B193" s="69"/>
      <c r="C193" s="70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spans="1:26" x14ac:dyDescent="0.25">
      <c r="A194" s="63"/>
      <c r="B194" s="69"/>
      <c r="C194" s="70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spans="1:26" x14ac:dyDescent="0.25">
      <c r="A195" s="63"/>
      <c r="B195" s="69"/>
      <c r="C195" s="70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spans="1:26" x14ac:dyDescent="0.25">
      <c r="A196" s="63"/>
      <c r="B196" s="69"/>
      <c r="C196" s="70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spans="1:26" x14ac:dyDescent="0.25">
      <c r="A197" s="63"/>
      <c r="B197" s="69"/>
      <c r="C197" s="70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spans="1:26" x14ac:dyDescent="0.25">
      <c r="A198" s="63"/>
      <c r="B198" s="69"/>
      <c r="C198" s="70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spans="1:26" x14ac:dyDescent="0.25">
      <c r="A199" s="63"/>
      <c r="B199" s="69"/>
      <c r="C199" s="70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spans="1:26" x14ac:dyDescent="0.25">
      <c r="A200" s="63"/>
      <c r="B200" s="69"/>
      <c r="C200" s="70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spans="1:26" x14ac:dyDescent="0.25">
      <c r="A201" s="63"/>
      <c r="B201" s="69"/>
      <c r="C201" s="70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spans="1:26" x14ac:dyDescent="0.25">
      <c r="A202" s="63"/>
      <c r="B202" s="69"/>
      <c r="C202" s="70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spans="1:26" x14ac:dyDescent="0.25">
      <c r="A203" s="63"/>
      <c r="B203" s="69"/>
      <c r="C203" s="70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spans="1:26" x14ac:dyDescent="0.25">
      <c r="A204" s="63"/>
      <c r="B204" s="69"/>
      <c r="C204" s="70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spans="1:26" x14ac:dyDescent="0.25">
      <c r="A205" s="63"/>
      <c r="B205" s="69"/>
      <c r="C205" s="70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spans="1:26" x14ac:dyDescent="0.25">
      <c r="A206" s="63"/>
      <c r="B206" s="69"/>
      <c r="C206" s="70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spans="1:26" x14ac:dyDescent="0.25">
      <c r="A207" s="63"/>
      <c r="B207" s="69"/>
      <c r="C207" s="70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spans="1:26" x14ac:dyDescent="0.25">
      <c r="A208" s="63"/>
      <c r="B208" s="69"/>
      <c r="C208" s="70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spans="1:26" x14ac:dyDescent="0.25">
      <c r="A209" s="63"/>
      <c r="B209" s="69"/>
      <c r="C209" s="70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spans="1:26" x14ac:dyDescent="0.25">
      <c r="A210" s="63"/>
      <c r="B210" s="69"/>
      <c r="C210" s="70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spans="1:26" x14ac:dyDescent="0.25">
      <c r="A211" s="63"/>
      <c r="B211" s="69"/>
      <c r="C211" s="70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spans="1:26" x14ac:dyDescent="0.25">
      <c r="A212" s="63"/>
      <c r="B212" s="69"/>
      <c r="C212" s="70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spans="1:26" x14ac:dyDescent="0.25">
      <c r="A213" s="63"/>
      <c r="B213" s="69"/>
      <c r="C213" s="70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spans="1:26" x14ac:dyDescent="0.25">
      <c r="A214" s="63"/>
      <c r="B214" s="69"/>
      <c r="C214" s="70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spans="1:26" x14ac:dyDescent="0.25">
      <c r="A215" s="63"/>
      <c r="B215" s="69"/>
      <c r="C215" s="70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spans="1:26" x14ac:dyDescent="0.25">
      <c r="A216" s="63"/>
      <c r="B216" s="69"/>
      <c r="C216" s="70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spans="1:26" x14ac:dyDescent="0.25">
      <c r="A217" s="63"/>
      <c r="B217" s="69"/>
      <c r="C217" s="70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spans="1:26" x14ac:dyDescent="0.25">
      <c r="A218" s="63"/>
      <c r="B218" s="69"/>
      <c r="C218" s="70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 spans="1:26" x14ac:dyDescent="0.25">
      <c r="A219" s="63"/>
      <c r="B219" s="69"/>
      <c r="C219" s="70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 spans="1:26" x14ac:dyDescent="0.25">
      <c r="A220" s="63"/>
      <c r="B220" s="69"/>
      <c r="C220" s="70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 spans="1:26" x14ac:dyDescent="0.25">
      <c r="A221" s="63"/>
      <c r="B221" s="69"/>
      <c r="C221" s="70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 spans="1:26" x14ac:dyDescent="0.25">
      <c r="A222" s="63"/>
      <c r="B222" s="69"/>
      <c r="C222" s="70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 spans="1:26" x14ac:dyDescent="0.25">
      <c r="A223" s="63"/>
      <c r="B223" s="69"/>
      <c r="C223" s="70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 spans="1:26" x14ac:dyDescent="0.25">
      <c r="A224" s="63"/>
      <c r="B224" s="69"/>
      <c r="C224" s="70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 spans="1:26" x14ac:dyDescent="0.25">
      <c r="A225" s="63"/>
      <c r="B225" s="69"/>
      <c r="C225" s="70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 spans="1:26" x14ac:dyDescent="0.25">
      <c r="A226" s="63"/>
      <c r="B226" s="69"/>
      <c r="C226" s="70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 spans="1:26" x14ac:dyDescent="0.25">
      <c r="A227" s="63"/>
      <c r="B227" s="69"/>
      <c r="C227" s="70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 spans="1:26" x14ac:dyDescent="0.25">
      <c r="A228" s="63"/>
      <c r="B228" s="69"/>
      <c r="C228" s="70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 spans="1:26" x14ac:dyDescent="0.25">
      <c r="A229" s="63"/>
      <c r="B229" s="69"/>
      <c r="C229" s="70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 spans="1:26" x14ac:dyDescent="0.25">
      <c r="A230" s="63"/>
      <c r="B230" s="69"/>
      <c r="C230" s="70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 spans="1:26" x14ac:dyDescent="0.25">
      <c r="A231" s="63"/>
      <c r="B231" s="69"/>
      <c r="C231" s="70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 spans="1:26" x14ac:dyDescent="0.25">
      <c r="A232" s="63"/>
      <c r="B232" s="69"/>
      <c r="C232" s="70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 spans="1:26" x14ac:dyDescent="0.25">
      <c r="A233" s="63"/>
      <c r="B233" s="69"/>
      <c r="C233" s="70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 spans="1:26" x14ac:dyDescent="0.25">
      <c r="A234" s="63"/>
      <c r="B234" s="69"/>
      <c r="C234" s="70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 spans="1:26" x14ac:dyDescent="0.25">
      <c r="A235" s="63"/>
      <c r="B235" s="69"/>
      <c r="C235" s="70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 spans="1:26" x14ac:dyDescent="0.25">
      <c r="A236" s="63"/>
      <c r="B236" s="69"/>
      <c r="C236" s="70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 spans="1:26" x14ac:dyDescent="0.25">
      <c r="A237" s="63"/>
      <c r="B237" s="69"/>
      <c r="C237" s="70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 spans="1:26" x14ac:dyDescent="0.25">
      <c r="A238" s="63"/>
      <c r="B238" s="69"/>
      <c r="C238" s="70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 spans="1:26" x14ac:dyDescent="0.25">
      <c r="A239" s="63"/>
      <c r="B239" s="69"/>
      <c r="C239" s="70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 spans="1:26" x14ac:dyDescent="0.25">
      <c r="A240" s="63"/>
      <c r="B240" s="69"/>
      <c r="C240" s="70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 spans="1:26" x14ac:dyDescent="0.25">
      <c r="A241" s="63"/>
      <c r="B241" s="69"/>
      <c r="C241" s="70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 spans="1:26" x14ac:dyDescent="0.25">
      <c r="A242" s="63"/>
      <c r="B242" s="69"/>
      <c r="C242" s="70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 spans="1:26" x14ac:dyDescent="0.25">
      <c r="A243" s="63"/>
      <c r="B243" s="69"/>
      <c r="C243" s="70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 spans="1:26" x14ac:dyDescent="0.25">
      <c r="A244" s="63"/>
      <c r="B244" s="69"/>
      <c r="C244" s="70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 spans="1:26" x14ac:dyDescent="0.25">
      <c r="A245" s="63"/>
      <c r="B245" s="69"/>
      <c r="C245" s="70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 spans="1:26" x14ac:dyDescent="0.25">
      <c r="A246" s="63"/>
      <c r="B246" s="69"/>
      <c r="C246" s="70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 spans="1:26" x14ac:dyDescent="0.25">
      <c r="A247" s="63"/>
      <c r="B247" s="69"/>
      <c r="C247" s="70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 spans="1:26" x14ac:dyDescent="0.25">
      <c r="A248" s="63"/>
      <c r="B248" s="69"/>
      <c r="C248" s="70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 spans="1:26" x14ac:dyDescent="0.25">
      <c r="A249" s="63"/>
      <c r="B249" s="69"/>
      <c r="C249" s="70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 spans="1:26" x14ac:dyDescent="0.25">
      <c r="A250" s="63"/>
      <c r="B250" s="69"/>
      <c r="C250" s="70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 spans="1:26" x14ac:dyDescent="0.25">
      <c r="A251" s="63"/>
      <c r="B251" s="69"/>
      <c r="C251" s="70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 spans="1:26" x14ac:dyDescent="0.25">
      <c r="A252" s="63"/>
      <c r="B252" s="69"/>
      <c r="C252" s="70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 spans="1:26" x14ac:dyDescent="0.25">
      <c r="A253" s="63"/>
      <c r="B253" s="69"/>
      <c r="C253" s="70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 spans="1:26" x14ac:dyDescent="0.25">
      <c r="A254" s="63"/>
      <c r="B254" s="69"/>
      <c r="C254" s="70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 spans="1:26" x14ac:dyDescent="0.25">
      <c r="A255" s="63"/>
      <c r="B255" s="69"/>
      <c r="C255" s="70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 spans="1:26" x14ac:dyDescent="0.25">
      <c r="A256" s="63"/>
      <c r="B256" s="69"/>
      <c r="C256" s="70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 spans="1:26" x14ac:dyDescent="0.25">
      <c r="A257" s="63"/>
      <c r="B257" s="69"/>
      <c r="C257" s="70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 spans="1:26" x14ac:dyDescent="0.25">
      <c r="A258" s="63"/>
      <c r="B258" s="69"/>
      <c r="C258" s="70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 spans="1:26" x14ac:dyDescent="0.25">
      <c r="A259" s="63"/>
      <c r="B259" s="69"/>
      <c r="C259" s="70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 spans="1:26" x14ac:dyDescent="0.25">
      <c r="A260" s="63"/>
      <c r="B260" s="69"/>
      <c r="C260" s="70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 spans="1:26" x14ac:dyDescent="0.25">
      <c r="A261" s="63"/>
      <c r="B261" s="69"/>
      <c r="C261" s="70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 spans="1:26" x14ac:dyDescent="0.25">
      <c r="A262" s="63"/>
      <c r="B262" s="69"/>
      <c r="C262" s="70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 spans="1:26" x14ac:dyDescent="0.25">
      <c r="A263" s="63"/>
      <c r="B263" s="69"/>
      <c r="C263" s="70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 spans="1:26" x14ac:dyDescent="0.25">
      <c r="A264" s="63"/>
      <c r="B264" s="69"/>
      <c r="C264" s="70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 spans="1:26" x14ac:dyDescent="0.25">
      <c r="A265" s="63"/>
      <c r="B265" s="69"/>
      <c r="C265" s="70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 spans="1:26" x14ac:dyDescent="0.25">
      <c r="A266" s="63"/>
      <c r="B266" s="69"/>
      <c r="C266" s="70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 spans="1:26" x14ac:dyDescent="0.25">
      <c r="A267" s="63"/>
      <c r="B267" s="69"/>
      <c r="C267" s="70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 spans="1:26" x14ac:dyDescent="0.25">
      <c r="A268" s="63"/>
      <c r="B268" s="69"/>
      <c r="C268" s="70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 spans="1:26" x14ac:dyDescent="0.25">
      <c r="A269" s="63"/>
      <c r="B269" s="69"/>
      <c r="C269" s="70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 spans="1:26" x14ac:dyDescent="0.25">
      <c r="A270" s="63"/>
      <c r="B270" s="69"/>
      <c r="C270" s="70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 spans="1:26" x14ac:dyDescent="0.25">
      <c r="A271" s="63"/>
      <c r="B271" s="69"/>
      <c r="C271" s="70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 spans="1:26" x14ac:dyDescent="0.25">
      <c r="A272" s="63"/>
      <c r="B272" s="69"/>
      <c r="C272" s="70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 spans="1:26" x14ac:dyDescent="0.25">
      <c r="A273" s="63"/>
      <c r="B273" s="69"/>
      <c r="C273" s="70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 spans="1:26" x14ac:dyDescent="0.25">
      <c r="A274" s="63"/>
      <c r="B274" s="69"/>
      <c r="C274" s="70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 spans="1:26" x14ac:dyDescent="0.25">
      <c r="A275" s="63"/>
      <c r="B275" s="69"/>
      <c r="C275" s="70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 spans="1:26" x14ac:dyDescent="0.25">
      <c r="A276" s="63"/>
      <c r="B276" s="69"/>
      <c r="C276" s="70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 spans="1:26" x14ac:dyDescent="0.25">
      <c r="A277" s="63"/>
      <c r="B277" s="69"/>
      <c r="C277" s="70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 spans="1:26" x14ac:dyDescent="0.25">
      <c r="A278" s="63"/>
      <c r="B278" s="69"/>
      <c r="C278" s="70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 spans="1:26" x14ac:dyDescent="0.25">
      <c r="A279" s="63"/>
      <c r="B279" s="69"/>
      <c r="C279" s="70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 spans="1:26" x14ac:dyDescent="0.25">
      <c r="A280" s="63"/>
      <c r="B280" s="69"/>
      <c r="C280" s="70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 spans="1:26" x14ac:dyDescent="0.25">
      <c r="A281" s="63"/>
      <c r="B281" s="69"/>
      <c r="C281" s="70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 spans="1:26" x14ac:dyDescent="0.25">
      <c r="A282" s="63"/>
      <c r="B282" s="69"/>
      <c r="C282" s="70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 spans="1:26" x14ac:dyDescent="0.25">
      <c r="A283" s="63"/>
      <c r="B283" s="69"/>
      <c r="C283" s="70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 spans="1:26" x14ac:dyDescent="0.25">
      <c r="A284" s="63"/>
      <c r="B284" s="69"/>
      <c r="C284" s="70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 spans="1:26" x14ac:dyDescent="0.25">
      <c r="A285" s="63"/>
      <c r="B285" s="69"/>
      <c r="C285" s="70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 spans="1:26" x14ac:dyDescent="0.25">
      <c r="A286" s="63"/>
      <c r="B286" s="69"/>
      <c r="C286" s="70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 spans="1:26" x14ac:dyDescent="0.25">
      <c r="A287" s="63"/>
      <c r="B287" s="69"/>
      <c r="C287" s="70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 spans="1:26" x14ac:dyDescent="0.25">
      <c r="A288" s="63"/>
      <c r="B288" s="69"/>
      <c r="C288" s="70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 spans="1:26" x14ac:dyDescent="0.25">
      <c r="A289" s="63"/>
      <c r="B289" s="69"/>
      <c r="C289" s="70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 spans="1:26" x14ac:dyDescent="0.25">
      <c r="A290" s="63"/>
      <c r="B290" s="69"/>
      <c r="C290" s="70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 spans="1:26" x14ac:dyDescent="0.25">
      <c r="A291" s="63"/>
      <c r="B291" s="69"/>
      <c r="C291" s="70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 spans="1:26" x14ac:dyDescent="0.25">
      <c r="A292" s="63"/>
      <c r="B292" s="69"/>
      <c r="C292" s="70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 spans="1:26" x14ac:dyDescent="0.25">
      <c r="A293" s="63"/>
      <c r="B293" s="69"/>
      <c r="C293" s="70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 spans="1:26" x14ac:dyDescent="0.25">
      <c r="A294" s="63"/>
      <c r="B294" s="69"/>
      <c r="C294" s="70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 spans="1:26" x14ac:dyDescent="0.25">
      <c r="A295" s="63"/>
      <c r="B295" s="69"/>
      <c r="C295" s="70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 spans="1:26" x14ac:dyDescent="0.25">
      <c r="A296" s="63"/>
      <c r="B296" s="69"/>
      <c r="C296" s="70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 spans="1:26" x14ac:dyDescent="0.25">
      <c r="A297" s="63"/>
      <c r="B297" s="69"/>
      <c r="C297" s="70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 spans="1:26" x14ac:dyDescent="0.25">
      <c r="A298" s="63"/>
      <c r="B298" s="69"/>
      <c r="C298" s="70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 spans="1:26" x14ac:dyDescent="0.25">
      <c r="A299" s="63"/>
      <c r="B299" s="69"/>
      <c r="C299" s="70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 spans="1:26" x14ac:dyDescent="0.25">
      <c r="A300" s="63"/>
      <c r="B300" s="69"/>
      <c r="C300" s="70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 spans="1:26" x14ac:dyDescent="0.25">
      <c r="A301" s="63"/>
      <c r="B301" s="69"/>
      <c r="C301" s="70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 spans="1:26" x14ac:dyDescent="0.25">
      <c r="A302" s="63"/>
      <c r="B302" s="69"/>
      <c r="C302" s="70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 spans="1:26" x14ac:dyDescent="0.25">
      <c r="A303" s="63"/>
      <c r="B303" s="69"/>
      <c r="C303" s="70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 spans="1:26" x14ac:dyDescent="0.25">
      <c r="A304" s="63"/>
      <c r="B304" s="69"/>
      <c r="C304" s="70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 spans="1:26" x14ac:dyDescent="0.25">
      <c r="A305" s="63"/>
      <c r="B305" s="69"/>
      <c r="C305" s="70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 spans="1:26" x14ac:dyDescent="0.25">
      <c r="A306" s="63"/>
      <c r="B306" s="69"/>
      <c r="C306" s="70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 spans="1:26" x14ac:dyDescent="0.25">
      <c r="A307" s="63"/>
      <c r="B307" s="69"/>
      <c r="C307" s="70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 spans="1:26" x14ac:dyDescent="0.25">
      <c r="A308" s="63"/>
      <c r="B308" s="69"/>
      <c r="C308" s="70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 spans="1:26" x14ac:dyDescent="0.25">
      <c r="A309" s="63"/>
      <c r="B309" s="69"/>
      <c r="C309" s="70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 spans="1:26" x14ac:dyDescent="0.25">
      <c r="A310" s="63"/>
      <c r="B310" s="69"/>
      <c r="C310" s="70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 spans="1:26" x14ac:dyDescent="0.25">
      <c r="A311" s="63"/>
      <c r="B311" s="69"/>
      <c r="C311" s="70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 spans="1:26" x14ac:dyDescent="0.25">
      <c r="A312" s="63"/>
      <c r="B312" s="69"/>
      <c r="C312" s="70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 spans="1:26" x14ac:dyDescent="0.25">
      <c r="A313" s="63"/>
      <c r="B313" s="69"/>
      <c r="C313" s="70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 spans="1:26" x14ac:dyDescent="0.25">
      <c r="A314" s="63"/>
      <c r="B314" s="69"/>
      <c r="C314" s="70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 spans="1:26" x14ac:dyDescent="0.25">
      <c r="A315" s="63"/>
      <c r="B315" s="69"/>
      <c r="C315" s="70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 spans="1:26" x14ac:dyDescent="0.25">
      <c r="A316" s="63"/>
      <c r="B316" s="69"/>
      <c r="C316" s="70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 spans="1:26" x14ac:dyDescent="0.25">
      <c r="A317" s="63"/>
      <c r="B317" s="69"/>
      <c r="C317" s="70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 spans="1:26" x14ac:dyDescent="0.25">
      <c r="A318" s="63"/>
      <c r="B318" s="69"/>
      <c r="C318" s="70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 spans="1:26" x14ac:dyDescent="0.25">
      <c r="A319" s="63"/>
      <c r="B319" s="69"/>
      <c r="C319" s="70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 spans="1:26" x14ac:dyDescent="0.25">
      <c r="A320" s="63"/>
      <c r="B320" s="69"/>
      <c r="C320" s="70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 spans="1:26" x14ac:dyDescent="0.25">
      <c r="A321" s="63"/>
      <c r="B321" s="69"/>
      <c r="C321" s="70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 spans="1:26" x14ac:dyDescent="0.25">
      <c r="A322" s="63"/>
      <c r="B322" s="69"/>
      <c r="C322" s="70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 spans="1:26" x14ac:dyDescent="0.25">
      <c r="A323" s="63"/>
      <c r="B323" s="69"/>
      <c r="C323" s="70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 spans="1:26" x14ac:dyDescent="0.25">
      <c r="A324" s="63"/>
      <c r="B324" s="69"/>
      <c r="C324" s="70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 spans="1:26" x14ac:dyDescent="0.25">
      <c r="A325" s="63"/>
      <c r="B325" s="69"/>
      <c r="C325" s="70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 spans="1:26" x14ac:dyDescent="0.25">
      <c r="A326" s="63"/>
      <c r="B326" s="69"/>
      <c r="C326" s="70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 spans="1:26" x14ac:dyDescent="0.25">
      <c r="A327" s="63"/>
      <c r="B327" s="69"/>
      <c r="C327" s="70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 spans="1:26" x14ac:dyDescent="0.25">
      <c r="A328" s="63"/>
      <c r="B328" s="69"/>
      <c r="C328" s="70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 spans="1:26" x14ac:dyDescent="0.25">
      <c r="A329" s="63"/>
      <c r="B329" s="69"/>
      <c r="C329" s="70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 spans="1:26" x14ac:dyDescent="0.25">
      <c r="A330" s="63"/>
      <c r="B330" s="69"/>
      <c r="C330" s="70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 spans="1:26" x14ac:dyDescent="0.25">
      <c r="A331" s="63"/>
      <c r="B331" s="69"/>
      <c r="C331" s="70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 spans="1:26" x14ac:dyDescent="0.25">
      <c r="A332" s="63"/>
      <c r="B332" s="69"/>
      <c r="C332" s="70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 spans="1:26" x14ac:dyDescent="0.25">
      <c r="A333" s="63"/>
      <c r="B333" s="69"/>
      <c r="C333" s="70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 spans="1:26" x14ac:dyDescent="0.25">
      <c r="A334" s="63"/>
      <c r="B334" s="69"/>
      <c r="C334" s="70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 spans="1:26" x14ac:dyDescent="0.25">
      <c r="A335" s="63"/>
      <c r="B335" s="69"/>
      <c r="C335" s="70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 spans="1:26" x14ac:dyDescent="0.25">
      <c r="A336" s="63"/>
      <c r="B336" s="69"/>
      <c r="C336" s="70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 spans="1:26" x14ac:dyDescent="0.25">
      <c r="A337" s="63"/>
      <c r="B337" s="69"/>
      <c r="C337" s="70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 spans="1:26" x14ac:dyDescent="0.25">
      <c r="A338" s="63"/>
      <c r="B338" s="69"/>
      <c r="C338" s="70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 spans="1:26" x14ac:dyDescent="0.25">
      <c r="A339" s="63"/>
      <c r="B339" s="69"/>
      <c r="C339" s="70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 spans="1:26" x14ac:dyDescent="0.25">
      <c r="A340" s="63"/>
      <c r="B340" s="69"/>
      <c r="C340" s="70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 spans="1:26" x14ac:dyDescent="0.25">
      <c r="A341" s="63"/>
      <c r="B341" s="69"/>
      <c r="C341" s="70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 spans="1:26" x14ac:dyDescent="0.25">
      <c r="A342" s="63"/>
      <c r="B342" s="69"/>
      <c r="C342" s="70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 spans="1:26" x14ac:dyDescent="0.25">
      <c r="A343" s="63"/>
      <c r="B343" s="69"/>
      <c r="C343" s="70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 spans="1:26" x14ac:dyDescent="0.25">
      <c r="A344" s="63"/>
      <c r="B344" s="69"/>
      <c r="C344" s="70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 spans="1:26" x14ac:dyDescent="0.25">
      <c r="A345" s="63"/>
      <c r="B345" s="69"/>
      <c r="C345" s="70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 spans="1:26" x14ac:dyDescent="0.25">
      <c r="A346" s="63"/>
      <c r="B346" s="69"/>
      <c r="C346" s="70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 spans="1:26" x14ac:dyDescent="0.25">
      <c r="A347" s="63"/>
      <c r="B347" s="69"/>
      <c r="C347" s="70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 spans="1:26" x14ac:dyDescent="0.25">
      <c r="A348" s="63"/>
      <c r="B348" s="69"/>
      <c r="C348" s="70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 spans="1:26" x14ac:dyDescent="0.25">
      <c r="A349" s="63"/>
      <c r="B349" s="69"/>
      <c r="C349" s="70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 spans="1:26" x14ac:dyDescent="0.25">
      <c r="A350" s="63"/>
      <c r="B350" s="69"/>
      <c r="C350" s="70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 spans="1:26" x14ac:dyDescent="0.25">
      <c r="A351" s="63"/>
      <c r="B351" s="69"/>
      <c r="C351" s="70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 spans="1:26" x14ac:dyDescent="0.25">
      <c r="A352" s="63"/>
      <c r="B352" s="69"/>
      <c r="C352" s="70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 spans="1:26" x14ac:dyDescent="0.25">
      <c r="A353" s="63"/>
      <c r="B353" s="69"/>
      <c r="C353" s="70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 spans="1:26" x14ac:dyDescent="0.25">
      <c r="A354" s="63"/>
      <c r="B354" s="69"/>
      <c r="C354" s="70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 spans="1:26" x14ac:dyDescent="0.25">
      <c r="A355" s="63"/>
      <c r="B355" s="69"/>
      <c r="C355" s="70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 spans="1:26" x14ac:dyDescent="0.25">
      <c r="A356" s="63"/>
      <c r="B356" s="69"/>
      <c r="C356" s="70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 spans="1:26" x14ac:dyDescent="0.25">
      <c r="A357" s="63"/>
      <c r="B357" s="69"/>
      <c r="C357" s="70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 spans="1:26" x14ac:dyDescent="0.25">
      <c r="A358" s="63"/>
      <c r="B358" s="69"/>
      <c r="C358" s="70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 spans="1:26" x14ac:dyDescent="0.25">
      <c r="A359" s="63"/>
      <c r="B359" s="69"/>
      <c r="C359" s="70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 spans="1:26" x14ac:dyDescent="0.25">
      <c r="A360" s="63"/>
      <c r="B360" s="69"/>
      <c r="C360" s="70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 spans="1:26" x14ac:dyDescent="0.25">
      <c r="A361" s="63"/>
      <c r="B361" s="69"/>
      <c r="C361" s="70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 spans="1:26" x14ac:dyDescent="0.25">
      <c r="A362" s="63"/>
      <c r="B362" s="69"/>
      <c r="C362" s="70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 spans="1:26" x14ac:dyDescent="0.25">
      <c r="A363" s="63"/>
      <c r="B363" s="69"/>
      <c r="C363" s="70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 spans="1:26" x14ac:dyDescent="0.25">
      <c r="A364" s="63"/>
      <c r="B364" s="69"/>
      <c r="C364" s="70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 spans="1:26" x14ac:dyDescent="0.25">
      <c r="A365" s="63"/>
      <c r="B365" s="69"/>
      <c r="C365" s="70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 spans="1:26" x14ac:dyDescent="0.25">
      <c r="A366" s="63"/>
      <c r="B366" s="69"/>
      <c r="C366" s="70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 spans="1:26" x14ac:dyDescent="0.25">
      <c r="A367" s="63"/>
      <c r="B367" s="69"/>
      <c r="C367" s="70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 spans="1:26" x14ac:dyDescent="0.25">
      <c r="A368" s="63"/>
      <c r="B368" s="69"/>
      <c r="C368" s="70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 spans="1:26" x14ac:dyDescent="0.25">
      <c r="A369" s="63"/>
      <c r="B369" s="69"/>
      <c r="C369" s="70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 spans="1:26" x14ac:dyDescent="0.25">
      <c r="A370" s="63"/>
      <c r="B370" s="69"/>
      <c r="C370" s="70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 spans="1:26" x14ac:dyDescent="0.25">
      <c r="A371" s="63"/>
      <c r="B371" s="69"/>
      <c r="C371" s="70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 spans="1:26" x14ac:dyDescent="0.25">
      <c r="A372" s="63"/>
      <c r="B372" s="69"/>
      <c r="C372" s="70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 spans="1:26" x14ac:dyDescent="0.25">
      <c r="A373" s="63"/>
      <c r="B373" s="69"/>
      <c r="C373" s="70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 spans="1:26" x14ac:dyDescent="0.25">
      <c r="A374" s="63"/>
      <c r="B374" s="69"/>
      <c r="C374" s="70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 spans="1:26" x14ac:dyDescent="0.25">
      <c r="A375" s="63"/>
      <c r="B375" s="69"/>
      <c r="C375" s="70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 spans="1:26" x14ac:dyDescent="0.25">
      <c r="A376" s="63"/>
      <c r="B376" s="69"/>
      <c r="C376" s="70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 spans="1:26" x14ac:dyDescent="0.25">
      <c r="A377" s="63"/>
      <c r="B377" s="69"/>
      <c r="C377" s="70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 spans="1:26" x14ac:dyDescent="0.25">
      <c r="A378" s="63"/>
      <c r="B378" s="69"/>
      <c r="C378" s="70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 spans="1:26" x14ac:dyDescent="0.25">
      <c r="A379" s="63"/>
      <c r="B379" s="69"/>
      <c r="C379" s="70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 spans="1:26" x14ac:dyDescent="0.25">
      <c r="A380" s="63"/>
      <c r="B380" s="69"/>
      <c r="C380" s="70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 spans="1:26" x14ac:dyDescent="0.25">
      <c r="A381" s="63"/>
      <c r="B381" s="69"/>
      <c r="C381" s="70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 spans="1:26" x14ac:dyDescent="0.25">
      <c r="A382" s="63"/>
      <c r="B382" s="69"/>
      <c r="C382" s="70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 spans="1:26" x14ac:dyDescent="0.25">
      <c r="A383" s="63"/>
      <c r="B383" s="69"/>
      <c r="C383" s="70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 spans="1:26" x14ac:dyDescent="0.25">
      <c r="A384" s="63"/>
      <c r="B384" s="69"/>
      <c r="C384" s="70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 spans="1:26" x14ac:dyDescent="0.25">
      <c r="A385" s="63"/>
      <c r="B385" s="69"/>
      <c r="C385" s="70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 spans="1:26" x14ac:dyDescent="0.25">
      <c r="A386" s="63"/>
      <c r="B386" s="69"/>
      <c r="C386" s="70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 spans="1:26" x14ac:dyDescent="0.25">
      <c r="A387" s="63"/>
      <c r="B387" s="69"/>
      <c r="C387" s="70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 spans="1:26" x14ac:dyDescent="0.25">
      <c r="A388" s="63"/>
      <c r="B388" s="69"/>
      <c r="C388" s="70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 spans="1:26" x14ac:dyDescent="0.25">
      <c r="A389" s="63"/>
      <c r="B389" s="69"/>
      <c r="C389" s="70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 spans="1:26" x14ac:dyDescent="0.25">
      <c r="A390" s="63"/>
      <c r="B390" s="69"/>
      <c r="C390" s="70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 spans="1:26" x14ac:dyDescent="0.25">
      <c r="A391" s="63"/>
      <c r="B391" s="69"/>
      <c r="C391" s="70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 spans="1:26" x14ac:dyDescent="0.25">
      <c r="A392" s="63"/>
      <c r="B392" s="69"/>
      <c r="C392" s="70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 spans="1:26" x14ac:dyDescent="0.25">
      <c r="A393" s="63"/>
      <c r="B393" s="69"/>
      <c r="C393" s="70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 spans="1:26" x14ac:dyDescent="0.25">
      <c r="A394" s="63"/>
      <c r="B394" s="69"/>
      <c r="C394" s="70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 spans="1:26" x14ac:dyDescent="0.25">
      <c r="A395" s="63"/>
      <c r="B395" s="69"/>
      <c r="C395" s="70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 spans="1:26" x14ac:dyDescent="0.25">
      <c r="A396" s="63"/>
      <c r="B396" s="69"/>
      <c r="C396" s="70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 spans="1:26" x14ac:dyDescent="0.25">
      <c r="A397" s="63"/>
      <c r="B397" s="69"/>
      <c r="C397" s="70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 spans="1:26" x14ac:dyDescent="0.25">
      <c r="A398" s="63"/>
      <c r="B398" s="69"/>
      <c r="C398" s="70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 spans="1:26" x14ac:dyDescent="0.25">
      <c r="A399" s="63"/>
      <c r="B399" s="69"/>
      <c r="C399" s="70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 spans="1:26" x14ac:dyDescent="0.25">
      <c r="A400" s="63"/>
      <c r="B400" s="69"/>
      <c r="C400" s="70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 spans="1:26" x14ac:dyDescent="0.25">
      <c r="A401" s="63"/>
      <c r="B401" s="69"/>
      <c r="C401" s="70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 spans="1:26" x14ac:dyDescent="0.25">
      <c r="A402" s="63"/>
      <c r="B402" s="69"/>
      <c r="C402" s="70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 spans="1:26" x14ac:dyDescent="0.25">
      <c r="A403" s="63"/>
      <c r="B403" s="69"/>
      <c r="C403" s="70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 spans="1:26" x14ac:dyDescent="0.25">
      <c r="A404" s="63"/>
      <c r="B404" s="69"/>
      <c r="C404" s="70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 spans="1:26" x14ac:dyDescent="0.25">
      <c r="A405" s="63"/>
      <c r="B405" s="69"/>
      <c r="C405" s="70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 spans="1:26" x14ac:dyDescent="0.25">
      <c r="A406" s="63"/>
      <c r="B406" s="69"/>
      <c r="C406" s="70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 spans="1:26" x14ac:dyDescent="0.25">
      <c r="A407" s="63"/>
      <c r="B407" s="69"/>
      <c r="C407" s="70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 spans="1:26" x14ac:dyDescent="0.25">
      <c r="A408" s="63"/>
      <c r="B408" s="69"/>
      <c r="C408" s="70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 spans="1:26" x14ac:dyDescent="0.25">
      <c r="A409" s="63"/>
      <c r="B409" s="69"/>
      <c r="C409" s="70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 spans="1:26" x14ac:dyDescent="0.25">
      <c r="A410" s="63"/>
      <c r="B410" s="69"/>
      <c r="C410" s="70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 spans="1:26" x14ac:dyDescent="0.25">
      <c r="A411" s="63"/>
      <c r="B411" s="69"/>
      <c r="C411" s="70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 spans="1:26" x14ac:dyDescent="0.25">
      <c r="A412" s="63"/>
      <c r="B412" s="69"/>
      <c r="C412" s="70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 spans="1:26" x14ac:dyDescent="0.25">
      <c r="A413" s="63"/>
      <c r="B413" s="69"/>
      <c r="C413" s="70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 spans="1:26" x14ac:dyDescent="0.25">
      <c r="A414" s="63"/>
      <c r="B414" s="69"/>
      <c r="C414" s="70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 spans="1:26" x14ac:dyDescent="0.25">
      <c r="A415" s="63"/>
      <c r="B415" s="69"/>
      <c r="C415" s="70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x14ac:dyDescent="0.25">
      <c r="A416" s="63"/>
      <c r="B416" s="69"/>
      <c r="C416" s="70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 spans="1:26" x14ac:dyDescent="0.25">
      <c r="A417" s="63"/>
      <c r="B417" s="69"/>
      <c r="C417" s="70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 spans="1:26" x14ac:dyDescent="0.25">
      <c r="A418" s="63"/>
      <c r="B418" s="69"/>
      <c r="C418" s="70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 spans="1:26" x14ac:dyDescent="0.25">
      <c r="A419" s="63"/>
      <c r="B419" s="69"/>
      <c r="C419" s="70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 spans="1:26" x14ac:dyDescent="0.25">
      <c r="A420" s="63"/>
      <c r="B420" s="69"/>
      <c r="C420" s="70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 spans="1:26" x14ac:dyDescent="0.25">
      <c r="A421" s="63"/>
      <c r="B421" s="69"/>
      <c r="C421" s="70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 spans="1:26" x14ac:dyDescent="0.25">
      <c r="A422" s="63"/>
      <c r="B422" s="69"/>
      <c r="C422" s="70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 spans="1:26" x14ac:dyDescent="0.25">
      <c r="A423" s="63"/>
      <c r="B423" s="69"/>
      <c r="C423" s="70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 spans="1:26" x14ac:dyDescent="0.25">
      <c r="A424" s="63"/>
      <c r="B424" s="69"/>
      <c r="C424" s="70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 spans="1:26" x14ac:dyDescent="0.25">
      <c r="A425" s="63"/>
      <c r="B425" s="69"/>
      <c r="C425" s="70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 spans="1:26" x14ac:dyDescent="0.25">
      <c r="A426" s="63"/>
      <c r="B426" s="69"/>
      <c r="C426" s="70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 spans="1:26" x14ac:dyDescent="0.25">
      <c r="A427" s="63"/>
      <c r="B427" s="69"/>
      <c r="C427" s="70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 spans="1:26" x14ac:dyDescent="0.25">
      <c r="A428" s="63"/>
      <c r="B428" s="69"/>
      <c r="C428" s="70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 spans="1:26" x14ac:dyDescent="0.25">
      <c r="A429" s="63"/>
      <c r="B429" s="69"/>
      <c r="C429" s="70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 spans="1:26" x14ac:dyDescent="0.25">
      <c r="A430" s="63"/>
      <c r="B430" s="69"/>
      <c r="C430" s="70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 spans="1:26" x14ac:dyDescent="0.25">
      <c r="A431" s="63"/>
      <c r="B431" s="69"/>
      <c r="C431" s="70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 spans="1:26" x14ac:dyDescent="0.25">
      <c r="A432" s="63"/>
      <c r="B432" s="69"/>
      <c r="C432" s="70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 spans="1:26" x14ac:dyDescent="0.25">
      <c r="A433" s="63"/>
      <c r="B433" s="69"/>
      <c r="C433" s="70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 spans="1:26" x14ac:dyDescent="0.25">
      <c r="A434" s="63"/>
      <c r="B434" s="69"/>
      <c r="C434" s="70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 spans="1:26" x14ac:dyDescent="0.25">
      <c r="A435" s="63"/>
      <c r="B435" s="69"/>
      <c r="C435" s="70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 spans="1:26" x14ac:dyDescent="0.25">
      <c r="A436" s="63"/>
      <c r="B436" s="69"/>
      <c r="C436" s="70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 spans="1:26" x14ac:dyDescent="0.25">
      <c r="A437" s="63"/>
      <c r="B437" s="69"/>
      <c r="C437" s="70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 spans="1:26" x14ac:dyDescent="0.25">
      <c r="A438" s="63"/>
      <c r="B438" s="69"/>
      <c r="C438" s="70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 spans="1:26" x14ac:dyDescent="0.25">
      <c r="A439" s="63"/>
      <c r="B439" s="69"/>
      <c r="C439" s="70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 spans="1:26" x14ac:dyDescent="0.25">
      <c r="A440" s="63"/>
      <c r="B440" s="69"/>
      <c r="C440" s="70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 spans="1:26" x14ac:dyDescent="0.25">
      <c r="A441" s="63"/>
      <c r="B441" s="69"/>
      <c r="C441" s="70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 spans="1:26" x14ac:dyDescent="0.25">
      <c r="A442" s="63"/>
      <c r="B442" s="69"/>
      <c r="C442" s="70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 spans="1:26" x14ac:dyDescent="0.25">
      <c r="A443" s="63"/>
      <c r="B443" s="69"/>
      <c r="C443" s="70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 spans="1:26" x14ac:dyDescent="0.25">
      <c r="A444" s="63"/>
      <c r="B444" s="69"/>
      <c r="C444" s="70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 spans="1:26" x14ac:dyDescent="0.25">
      <c r="A445" s="63"/>
      <c r="B445" s="69"/>
      <c r="C445" s="70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 spans="1:26" x14ac:dyDescent="0.25">
      <c r="A446" s="63"/>
      <c r="B446" s="69"/>
      <c r="C446" s="70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 spans="1:26" x14ac:dyDescent="0.25">
      <c r="A447" s="63"/>
      <c r="B447" s="69"/>
      <c r="C447" s="70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 spans="1:26" x14ac:dyDescent="0.25">
      <c r="A448" s="63"/>
      <c r="B448" s="69"/>
      <c r="C448" s="70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 spans="1:26" x14ac:dyDescent="0.25">
      <c r="A449" s="63"/>
      <c r="B449" s="69"/>
      <c r="C449" s="70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 spans="1:26" x14ac:dyDescent="0.25">
      <c r="A450" s="63"/>
      <c r="B450" s="69"/>
      <c r="C450" s="70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 spans="1:26" x14ac:dyDescent="0.25">
      <c r="A451" s="63"/>
      <c r="B451" s="69"/>
      <c r="C451" s="70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 spans="1:26" x14ac:dyDescent="0.25">
      <c r="A452" s="63"/>
      <c r="B452" s="69"/>
      <c r="C452" s="70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 spans="1:26" x14ac:dyDescent="0.25">
      <c r="A453" s="63"/>
      <c r="B453" s="69"/>
      <c r="C453" s="70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 spans="1:26" x14ac:dyDescent="0.25">
      <c r="A454" s="63"/>
      <c r="B454" s="69"/>
      <c r="C454" s="70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 spans="1:26" x14ac:dyDescent="0.25">
      <c r="A455" s="63"/>
      <c r="B455" s="69"/>
      <c r="C455" s="70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 spans="1:26" x14ac:dyDescent="0.25">
      <c r="A456" s="63"/>
      <c r="B456" s="69"/>
      <c r="C456" s="70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 spans="1:26" x14ac:dyDescent="0.25">
      <c r="A457" s="63"/>
      <c r="B457" s="69"/>
      <c r="C457" s="70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 spans="1:26" x14ac:dyDescent="0.25">
      <c r="A458" s="63"/>
      <c r="B458" s="69"/>
      <c r="C458" s="70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 spans="1:26" x14ac:dyDescent="0.25">
      <c r="A459" s="63"/>
      <c r="B459" s="69"/>
      <c r="C459" s="70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 spans="1:26" x14ac:dyDescent="0.25">
      <c r="A460" s="63"/>
      <c r="B460" s="69"/>
      <c r="C460" s="70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 spans="1:26" x14ac:dyDescent="0.25">
      <c r="A461" s="63"/>
      <c r="B461" s="69"/>
      <c r="C461" s="70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 spans="1:26" x14ac:dyDescent="0.25">
      <c r="A462" s="63"/>
      <c r="B462" s="69"/>
      <c r="C462" s="70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 spans="1:26" x14ac:dyDescent="0.25">
      <c r="A463" s="63"/>
      <c r="B463" s="69"/>
      <c r="C463" s="70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 spans="1:26" x14ac:dyDescent="0.25">
      <c r="A464" s="63"/>
      <c r="B464" s="69"/>
      <c r="C464" s="70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 spans="1:26" x14ac:dyDescent="0.25">
      <c r="A465" s="63"/>
      <c r="B465" s="69"/>
      <c r="C465" s="70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 spans="1:26" x14ac:dyDescent="0.25">
      <c r="A466" s="63"/>
      <c r="B466" s="69"/>
      <c r="C466" s="70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 spans="1:26" x14ac:dyDescent="0.25">
      <c r="A467" s="63"/>
      <c r="B467" s="69"/>
      <c r="C467" s="70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 spans="1:26" x14ac:dyDescent="0.25">
      <c r="A468" s="63"/>
      <c r="B468" s="69"/>
      <c r="C468" s="70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 spans="1:26" x14ac:dyDescent="0.25">
      <c r="A469" s="63"/>
      <c r="B469" s="69"/>
      <c r="C469" s="70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 spans="1:26" x14ac:dyDescent="0.25">
      <c r="A470" s="63"/>
      <c r="B470" s="69"/>
      <c r="C470" s="70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 spans="1:26" x14ac:dyDescent="0.25">
      <c r="A471" s="63"/>
      <c r="B471" s="69"/>
      <c r="C471" s="70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 spans="1:26" x14ac:dyDescent="0.25">
      <c r="A472" s="63"/>
      <c r="B472" s="69"/>
      <c r="C472" s="70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 spans="1:26" x14ac:dyDescent="0.25">
      <c r="A473" s="63"/>
      <c r="B473" s="69"/>
      <c r="C473" s="70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 spans="1:26" x14ac:dyDescent="0.25">
      <c r="A474" s="63"/>
      <c r="B474" s="69"/>
      <c r="C474" s="70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 spans="1:26" x14ac:dyDescent="0.25">
      <c r="A475" s="63"/>
      <c r="B475" s="69"/>
      <c r="C475" s="70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 spans="1:26" x14ac:dyDescent="0.25">
      <c r="A476" s="63"/>
      <c r="B476" s="69"/>
      <c r="C476" s="70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 spans="1:26" x14ac:dyDescent="0.25">
      <c r="A477" s="63"/>
      <c r="B477" s="69"/>
      <c r="C477" s="70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 spans="1:26" x14ac:dyDescent="0.25">
      <c r="A478" s="63"/>
      <c r="B478" s="69"/>
      <c r="C478" s="70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 spans="1:26" x14ac:dyDescent="0.25">
      <c r="A479" s="63"/>
      <c r="B479" s="69"/>
      <c r="C479" s="70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 spans="1:26" x14ac:dyDescent="0.25">
      <c r="A480" s="63"/>
      <c r="B480" s="69"/>
      <c r="C480" s="70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 spans="1:26" x14ac:dyDescent="0.25">
      <c r="A481" s="63"/>
      <c r="B481" s="69"/>
      <c r="C481" s="70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 spans="1:26" x14ac:dyDescent="0.25">
      <c r="A482" s="63"/>
      <c r="B482" s="69"/>
      <c r="C482" s="70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 spans="1:26" x14ac:dyDescent="0.25">
      <c r="A483" s="63"/>
      <c r="B483" s="69"/>
      <c r="C483" s="70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 spans="1:26" x14ac:dyDescent="0.25">
      <c r="A484" s="63"/>
      <c r="B484" s="69"/>
      <c r="C484" s="70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 spans="1:26" x14ac:dyDescent="0.25">
      <c r="A485" s="63"/>
      <c r="B485" s="69"/>
      <c r="C485" s="70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 spans="1:26" x14ac:dyDescent="0.25">
      <c r="A486" s="63"/>
      <c r="B486" s="69"/>
      <c r="C486" s="70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 spans="1:26" x14ac:dyDescent="0.25">
      <c r="A487" s="63"/>
      <c r="B487" s="69"/>
      <c r="C487" s="70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 spans="1:26" x14ac:dyDescent="0.25">
      <c r="A488" s="63"/>
      <c r="B488" s="69"/>
      <c r="C488" s="70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 spans="1:26" x14ac:dyDescent="0.25">
      <c r="A489" s="63"/>
      <c r="B489" s="69"/>
      <c r="C489" s="70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 spans="1:26" x14ac:dyDescent="0.25">
      <c r="A490" s="63"/>
      <c r="B490" s="69"/>
      <c r="C490" s="70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 spans="1:26" x14ac:dyDescent="0.25">
      <c r="A491" s="63"/>
      <c r="B491" s="69"/>
      <c r="C491" s="70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 spans="1:26" x14ac:dyDescent="0.25">
      <c r="A492" s="63"/>
      <c r="B492" s="69"/>
      <c r="C492" s="70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 spans="1:26" x14ac:dyDescent="0.25">
      <c r="A493" s="63"/>
      <c r="B493" s="69"/>
      <c r="C493" s="70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 spans="1:26" x14ac:dyDescent="0.25">
      <c r="A494" s="63"/>
      <c r="B494" s="69"/>
      <c r="C494" s="70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 spans="1:26" x14ac:dyDescent="0.25">
      <c r="A495" s="63"/>
      <c r="B495" s="69"/>
      <c r="C495" s="70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 spans="1:26" x14ac:dyDescent="0.25">
      <c r="A496" s="63"/>
      <c r="B496" s="69"/>
      <c r="C496" s="70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 spans="1:26" x14ac:dyDescent="0.25">
      <c r="A497" s="63"/>
      <c r="B497" s="69"/>
      <c r="C497" s="70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 spans="1:26" x14ac:dyDescent="0.25">
      <c r="A498" s="63"/>
      <c r="B498" s="69"/>
      <c r="C498" s="70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 spans="1:26" x14ac:dyDescent="0.25">
      <c r="A499" s="63"/>
      <c r="B499" s="69"/>
      <c r="C499" s="70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 spans="1:26" x14ac:dyDescent="0.25">
      <c r="A500" s="63"/>
      <c r="B500" s="69"/>
      <c r="C500" s="70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 spans="1:26" x14ac:dyDescent="0.25">
      <c r="A501" s="63"/>
      <c r="B501" s="69"/>
      <c r="C501" s="70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 spans="1:26" x14ac:dyDescent="0.25">
      <c r="A502" s="63"/>
      <c r="B502" s="69"/>
      <c r="C502" s="70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 spans="1:26" x14ac:dyDescent="0.25">
      <c r="A503" s="63"/>
      <c r="B503" s="69"/>
      <c r="C503" s="70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 spans="1:26" x14ac:dyDescent="0.25">
      <c r="A504" s="63"/>
      <c r="B504" s="69"/>
      <c r="C504" s="70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 spans="1:26" x14ac:dyDescent="0.25">
      <c r="A505" s="63"/>
      <c r="B505" s="69"/>
      <c r="C505" s="70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 spans="1:26" x14ac:dyDescent="0.25">
      <c r="A506" s="63"/>
      <c r="B506" s="69"/>
      <c r="C506" s="70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 spans="1:26" x14ac:dyDescent="0.25">
      <c r="A507" s="63"/>
      <c r="B507" s="69"/>
      <c r="C507" s="70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 spans="1:26" x14ac:dyDescent="0.25">
      <c r="A508" s="63"/>
      <c r="B508" s="69"/>
      <c r="C508" s="70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 spans="1:26" x14ac:dyDescent="0.25">
      <c r="A509" s="63"/>
      <c r="B509" s="69"/>
      <c r="C509" s="70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 spans="1:26" x14ac:dyDescent="0.25">
      <c r="A510" s="63"/>
      <c r="B510" s="69"/>
      <c r="C510" s="70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 spans="1:26" x14ac:dyDescent="0.25">
      <c r="A511" s="63"/>
      <c r="B511" s="69"/>
      <c r="C511" s="70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 spans="1:26" x14ac:dyDescent="0.25">
      <c r="A512" s="63"/>
      <c r="B512" s="69"/>
      <c r="C512" s="70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 spans="1:26" x14ac:dyDescent="0.25">
      <c r="A513" s="63"/>
      <c r="B513" s="69"/>
      <c r="C513" s="70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 spans="1:26" x14ac:dyDescent="0.25">
      <c r="A514" s="63"/>
      <c r="B514" s="69"/>
      <c r="C514" s="70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 spans="1:26" x14ac:dyDescent="0.25">
      <c r="A515" s="63"/>
      <c r="B515" s="69"/>
      <c r="C515" s="70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 spans="1:26" x14ac:dyDescent="0.25">
      <c r="A516" s="63"/>
      <c r="B516" s="69"/>
      <c r="C516" s="70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 spans="1:26" x14ac:dyDescent="0.25">
      <c r="A517" s="63"/>
      <c r="B517" s="69"/>
      <c r="C517" s="70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 spans="1:26" x14ac:dyDescent="0.25">
      <c r="A518" s="63"/>
      <c r="B518" s="69"/>
      <c r="C518" s="70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 spans="1:26" x14ac:dyDescent="0.25">
      <c r="A519" s="63"/>
      <c r="B519" s="69"/>
      <c r="C519" s="70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 spans="1:26" x14ac:dyDescent="0.25">
      <c r="A520" s="63"/>
      <c r="B520" s="69"/>
      <c r="C520" s="70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 spans="1:26" x14ac:dyDescent="0.25">
      <c r="A521" s="63"/>
      <c r="B521" s="69"/>
      <c r="C521" s="70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 spans="1:26" x14ac:dyDescent="0.25">
      <c r="A522" s="63"/>
      <c r="B522" s="69"/>
      <c r="C522" s="70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 spans="1:26" x14ac:dyDescent="0.25">
      <c r="A523" s="63"/>
      <c r="B523" s="69"/>
      <c r="C523" s="70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 spans="1:26" x14ac:dyDescent="0.25">
      <c r="A524" s="63"/>
      <c r="B524" s="69"/>
      <c r="C524" s="70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 spans="1:26" x14ac:dyDescent="0.25">
      <c r="A525" s="63"/>
      <c r="B525" s="69"/>
      <c r="C525" s="70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 spans="1:26" x14ac:dyDescent="0.25">
      <c r="A526" s="63"/>
      <c r="B526" s="69"/>
      <c r="C526" s="70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 spans="1:26" x14ac:dyDescent="0.25">
      <c r="A527" s="63"/>
      <c r="B527" s="69"/>
      <c r="C527" s="70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 spans="1:26" x14ac:dyDescent="0.25">
      <c r="A528" s="63"/>
      <c r="B528" s="69"/>
      <c r="C528" s="70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 spans="1:26" x14ac:dyDescent="0.25">
      <c r="A529" s="63"/>
      <c r="B529" s="69"/>
      <c r="C529" s="70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 spans="1:26" x14ac:dyDescent="0.25">
      <c r="A530" s="63"/>
      <c r="B530" s="69"/>
      <c r="C530" s="70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 spans="1:26" x14ac:dyDescent="0.25">
      <c r="A531" s="63"/>
      <c r="B531" s="69"/>
      <c r="C531" s="70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 spans="1:26" x14ac:dyDescent="0.25">
      <c r="A532" s="63"/>
      <c r="B532" s="69"/>
      <c r="C532" s="70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 spans="1:26" x14ac:dyDescent="0.25">
      <c r="A533" s="63"/>
      <c r="B533" s="69"/>
      <c r="C533" s="70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 spans="1:26" x14ac:dyDescent="0.25">
      <c r="A534" s="63"/>
      <c r="B534" s="69"/>
      <c r="C534" s="70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 spans="1:26" x14ac:dyDescent="0.25">
      <c r="A535" s="63"/>
      <c r="B535" s="69"/>
      <c r="C535" s="70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 spans="1:26" x14ac:dyDescent="0.25">
      <c r="A536" s="63"/>
      <c r="B536" s="69"/>
      <c r="C536" s="70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 spans="1:26" x14ac:dyDescent="0.25">
      <c r="A537" s="63"/>
      <c r="B537" s="69"/>
      <c r="C537" s="70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 spans="1:26" x14ac:dyDescent="0.25">
      <c r="A538" s="63"/>
      <c r="B538" s="69"/>
      <c r="C538" s="70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 spans="1:26" x14ac:dyDescent="0.25">
      <c r="A539" s="63"/>
      <c r="B539" s="69"/>
      <c r="C539" s="70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 spans="1:26" x14ac:dyDescent="0.25">
      <c r="A540" s="63"/>
      <c r="B540" s="69"/>
      <c r="C540" s="70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 spans="1:26" x14ac:dyDescent="0.25">
      <c r="A541" s="63"/>
      <c r="B541" s="69"/>
      <c r="C541" s="70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 spans="1:26" x14ac:dyDescent="0.25">
      <c r="A542" s="63"/>
      <c r="B542" s="69"/>
      <c r="C542" s="70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 spans="1:26" x14ac:dyDescent="0.25">
      <c r="A543" s="63"/>
      <c r="B543" s="69"/>
      <c r="C543" s="70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 spans="1:26" x14ac:dyDescent="0.25">
      <c r="A544" s="63"/>
      <c r="B544" s="69"/>
      <c r="C544" s="70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 spans="1:26" x14ac:dyDescent="0.25">
      <c r="A545" s="63"/>
      <c r="B545" s="69"/>
      <c r="C545" s="70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 spans="1:26" x14ac:dyDescent="0.25">
      <c r="A546" s="63"/>
      <c r="B546" s="69"/>
      <c r="C546" s="70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 spans="1:26" x14ac:dyDescent="0.25">
      <c r="A547" s="63"/>
      <c r="B547" s="69"/>
      <c r="C547" s="70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 spans="1:26" x14ac:dyDescent="0.25">
      <c r="A548" s="63"/>
      <c r="B548" s="69"/>
      <c r="C548" s="70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 spans="1:26" x14ac:dyDescent="0.25">
      <c r="A549" s="63"/>
      <c r="B549" s="69"/>
      <c r="C549" s="70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 spans="1:26" x14ac:dyDescent="0.25">
      <c r="A550" s="63"/>
      <c r="B550" s="69"/>
      <c r="C550" s="70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 spans="1:26" x14ac:dyDescent="0.25">
      <c r="A551" s="63"/>
      <c r="B551" s="69"/>
      <c r="C551" s="70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 spans="1:26" x14ac:dyDescent="0.25">
      <c r="A552" s="63"/>
      <c r="B552" s="69"/>
      <c r="C552" s="70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 spans="1:26" x14ac:dyDescent="0.25">
      <c r="A553" s="63"/>
      <c r="B553" s="69"/>
      <c r="C553" s="70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 spans="1:26" x14ac:dyDescent="0.25">
      <c r="A554" s="63"/>
      <c r="B554" s="69"/>
      <c r="C554" s="70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 spans="1:26" x14ac:dyDescent="0.25">
      <c r="A555" s="63"/>
      <c r="B555" s="69"/>
      <c r="C555" s="70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 spans="1:26" x14ac:dyDescent="0.25">
      <c r="A556" s="63"/>
      <c r="B556" s="69"/>
      <c r="C556" s="70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 spans="1:26" x14ac:dyDescent="0.25">
      <c r="A557" s="63"/>
      <c r="B557" s="69"/>
      <c r="C557" s="70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 spans="1:26" x14ac:dyDescent="0.25">
      <c r="A558" s="63"/>
      <c r="B558" s="69"/>
      <c r="C558" s="70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 spans="1:26" x14ac:dyDescent="0.25">
      <c r="A559" s="63"/>
      <c r="B559" s="69"/>
      <c r="C559" s="70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 spans="1:26" x14ac:dyDescent="0.25">
      <c r="A560" s="63"/>
      <c r="B560" s="69"/>
      <c r="C560" s="70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 spans="1:26" x14ac:dyDescent="0.25">
      <c r="A561" s="63"/>
      <c r="B561" s="69"/>
      <c r="C561" s="70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 spans="1:26" x14ac:dyDescent="0.25">
      <c r="A562" s="63"/>
      <c r="B562" s="69"/>
      <c r="C562" s="70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 spans="1:26" x14ac:dyDescent="0.25">
      <c r="A563" s="63"/>
      <c r="B563" s="69"/>
      <c r="C563" s="70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 spans="1:26" x14ac:dyDescent="0.25">
      <c r="A564" s="63"/>
      <c r="B564" s="69"/>
      <c r="C564" s="70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 spans="1:26" x14ac:dyDescent="0.25">
      <c r="A565" s="63"/>
      <c r="B565" s="69"/>
      <c r="C565" s="70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 spans="1:26" x14ac:dyDescent="0.25">
      <c r="A566" s="63"/>
      <c r="B566" s="69"/>
      <c r="C566" s="70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 spans="1:26" x14ac:dyDescent="0.25">
      <c r="A567" s="63"/>
      <c r="B567" s="69"/>
      <c r="C567" s="70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 spans="1:26" x14ac:dyDescent="0.25">
      <c r="A568" s="63"/>
      <c r="B568" s="69"/>
      <c r="C568" s="70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 spans="1:26" x14ac:dyDescent="0.25">
      <c r="A569" s="63"/>
      <c r="B569" s="69"/>
      <c r="C569" s="70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 spans="1:26" x14ac:dyDescent="0.25">
      <c r="A570" s="63"/>
      <c r="B570" s="69"/>
      <c r="C570" s="70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 spans="1:26" x14ac:dyDescent="0.25">
      <c r="A571" s="63"/>
      <c r="B571" s="69"/>
      <c r="C571" s="70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 spans="1:26" x14ac:dyDescent="0.25">
      <c r="A572" s="63"/>
      <c r="B572" s="69"/>
      <c r="C572" s="70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 spans="1:26" x14ac:dyDescent="0.25">
      <c r="A573" s="63"/>
      <c r="B573" s="69"/>
      <c r="C573" s="70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 spans="1:26" x14ac:dyDescent="0.25">
      <c r="A574" s="63"/>
      <c r="B574" s="69"/>
      <c r="C574" s="70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 spans="1:26" x14ac:dyDescent="0.25">
      <c r="A575" s="63"/>
      <c r="B575" s="69"/>
      <c r="C575" s="70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 spans="1:26" x14ac:dyDescent="0.25">
      <c r="A576" s="63"/>
      <c r="B576" s="69"/>
      <c r="C576" s="70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 spans="1:26" x14ac:dyDescent="0.25">
      <c r="A577" s="63"/>
      <c r="B577" s="69"/>
      <c r="C577" s="70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 spans="1:26" x14ac:dyDescent="0.25">
      <c r="A578" s="63"/>
      <c r="B578" s="69"/>
      <c r="C578" s="70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 spans="1:26" x14ac:dyDescent="0.25">
      <c r="A579" s="63"/>
      <c r="B579" s="69"/>
      <c r="C579" s="70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 spans="1:26" x14ac:dyDescent="0.25">
      <c r="A580" s="63"/>
      <c r="B580" s="69"/>
      <c r="C580" s="70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 spans="1:26" x14ac:dyDescent="0.25">
      <c r="A581" s="63"/>
      <c r="B581" s="69"/>
      <c r="C581" s="70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 spans="1:26" x14ac:dyDescent="0.25">
      <c r="A582" s="63"/>
      <c r="B582" s="69"/>
      <c r="C582" s="70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 spans="1:26" x14ac:dyDescent="0.25">
      <c r="A583" s="63"/>
      <c r="B583" s="69"/>
      <c r="C583" s="70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 spans="1:26" x14ac:dyDescent="0.25">
      <c r="A584" s="63"/>
      <c r="B584" s="69"/>
      <c r="C584" s="70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 spans="1:26" x14ac:dyDescent="0.25">
      <c r="A585" s="63"/>
      <c r="B585" s="69"/>
      <c r="C585" s="70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 spans="1:26" x14ac:dyDescent="0.25">
      <c r="A586" s="63"/>
      <c r="B586" s="69"/>
      <c r="C586" s="70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 spans="1:26" x14ac:dyDescent="0.25">
      <c r="A587" s="63"/>
      <c r="B587" s="69"/>
      <c r="C587" s="70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 spans="1:26" x14ac:dyDescent="0.25">
      <c r="A588" s="63"/>
      <c r="B588" s="69"/>
      <c r="C588" s="70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 spans="1:26" x14ac:dyDescent="0.25">
      <c r="A589" s="63"/>
      <c r="B589" s="69"/>
      <c r="C589" s="70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 spans="1:26" x14ac:dyDescent="0.25">
      <c r="A590" s="63"/>
      <c r="B590" s="69"/>
      <c r="C590" s="70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 spans="1:26" x14ac:dyDescent="0.25">
      <c r="A591" s="63"/>
      <c r="B591" s="69"/>
      <c r="C591" s="70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 spans="1:26" x14ac:dyDescent="0.25">
      <c r="A592" s="63"/>
      <c r="B592" s="69"/>
      <c r="C592" s="70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 spans="1:26" x14ac:dyDescent="0.25">
      <c r="A593" s="63"/>
      <c r="B593" s="69"/>
      <c r="C593" s="70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 spans="1:26" x14ac:dyDescent="0.25">
      <c r="A594" s="63"/>
      <c r="B594" s="69"/>
      <c r="C594" s="70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 spans="1:26" x14ac:dyDescent="0.25">
      <c r="A595" s="63"/>
      <c r="B595" s="69"/>
      <c r="C595" s="70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 spans="1:26" x14ac:dyDescent="0.25">
      <c r="A596" s="63"/>
      <c r="B596" s="69"/>
      <c r="C596" s="70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 spans="1:26" x14ac:dyDescent="0.25">
      <c r="A597" s="63"/>
      <c r="B597" s="69"/>
      <c r="C597" s="70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 spans="1:26" x14ac:dyDescent="0.25">
      <c r="A598" s="63"/>
      <c r="B598" s="69"/>
      <c r="C598" s="70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 spans="1:26" x14ac:dyDescent="0.25">
      <c r="A599" s="63"/>
      <c r="B599" s="69"/>
      <c r="C599" s="70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 spans="1:26" x14ac:dyDescent="0.25">
      <c r="A600" s="63"/>
      <c r="B600" s="69"/>
      <c r="C600" s="70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 spans="1:26" x14ac:dyDescent="0.25">
      <c r="A601" s="63"/>
      <c r="B601" s="69"/>
      <c r="C601" s="70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 spans="1:26" x14ac:dyDescent="0.25">
      <c r="A602" s="63"/>
      <c r="B602" s="69"/>
      <c r="C602" s="70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 spans="1:26" x14ac:dyDescent="0.25">
      <c r="A603" s="63"/>
      <c r="B603" s="69"/>
      <c r="C603" s="70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 spans="1:26" x14ac:dyDescent="0.25">
      <c r="A604" s="63"/>
      <c r="B604" s="69"/>
      <c r="C604" s="70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 spans="1:26" x14ac:dyDescent="0.25">
      <c r="A605" s="63"/>
      <c r="B605" s="69"/>
      <c r="C605" s="70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 spans="1:26" x14ac:dyDescent="0.25">
      <c r="A606" s="63"/>
      <c r="B606" s="69"/>
      <c r="C606" s="70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 spans="1:26" x14ac:dyDescent="0.25">
      <c r="A607" s="63"/>
      <c r="B607" s="69"/>
      <c r="C607" s="70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 spans="1:26" x14ac:dyDescent="0.25">
      <c r="A608" s="63"/>
      <c r="B608" s="69"/>
      <c r="C608" s="70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 spans="1:26" x14ac:dyDescent="0.25">
      <c r="A609" s="63"/>
      <c r="B609" s="69"/>
      <c r="C609" s="70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 spans="1:26" x14ac:dyDescent="0.25">
      <c r="A610" s="63"/>
      <c r="B610" s="69"/>
      <c r="C610" s="70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 spans="1:26" x14ac:dyDescent="0.25">
      <c r="A611" s="63"/>
      <c r="B611" s="69"/>
      <c r="C611" s="70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 spans="1:26" x14ac:dyDescent="0.25">
      <c r="A612" s="63"/>
      <c r="B612" s="69"/>
      <c r="C612" s="70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 spans="1:26" x14ac:dyDescent="0.25">
      <c r="A613" s="63"/>
      <c r="B613" s="69"/>
      <c r="C613" s="70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 spans="1:26" x14ac:dyDescent="0.25">
      <c r="A614" s="63"/>
      <c r="B614" s="69"/>
      <c r="C614" s="70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 spans="1:26" x14ac:dyDescent="0.25">
      <c r="A615" s="63"/>
      <c r="B615" s="69"/>
      <c r="C615" s="70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 spans="1:26" x14ac:dyDescent="0.25">
      <c r="A616" s="63"/>
      <c r="B616" s="69"/>
      <c r="C616" s="70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 spans="1:26" x14ac:dyDescent="0.25">
      <c r="A617" s="63"/>
      <c r="B617" s="69"/>
      <c r="C617" s="70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 spans="1:26" x14ac:dyDescent="0.25">
      <c r="A618" s="63"/>
      <c r="B618" s="69"/>
      <c r="C618" s="70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 spans="1:26" x14ac:dyDescent="0.25">
      <c r="A619" s="63"/>
      <c r="B619" s="69"/>
      <c r="C619" s="70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 spans="1:26" x14ac:dyDescent="0.25">
      <c r="A620" s="63"/>
      <c r="B620" s="69"/>
      <c r="C620" s="70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 spans="1:26" x14ac:dyDescent="0.25">
      <c r="A621" s="63"/>
      <c r="B621" s="69"/>
      <c r="C621" s="70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 spans="1:26" x14ac:dyDescent="0.25">
      <c r="A622" s="63"/>
      <c r="B622" s="69"/>
      <c r="C622" s="70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 spans="1:26" x14ac:dyDescent="0.25">
      <c r="A623" s="63"/>
      <c r="B623" s="69"/>
      <c r="C623" s="70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 spans="1:26" x14ac:dyDescent="0.25">
      <c r="A624" s="63"/>
      <c r="B624" s="69"/>
      <c r="C624" s="70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 spans="1:26" x14ac:dyDescent="0.25">
      <c r="A625" s="63"/>
      <c r="B625" s="69"/>
      <c r="C625" s="70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 spans="1:26" x14ac:dyDescent="0.25">
      <c r="A626" s="63"/>
      <c r="B626" s="69"/>
      <c r="C626" s="70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 spans="1:26" x14ac:dyDescent="0.25">
      <c r="A627" s="63"/>
      <c r="B627" s="69"/>
      <c r="C627" s="70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 spans="1:26" x14ac:dyDescent="0.25">
      <c r="A628" s="63"/>
      <c r="B628" s="69"/>
      <c r="C628" s="70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 spans="1:26" x14ac:dyDescent="0.25">
      <c r="A629" s="63"/>
      <c r="B629" s="69"/>
      <c r="C629" s="70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 spans="1:26" x14ac:dyDescent="0.25">
      <c r="A630" s="63"/>
      <c r="B630" s="69"/>
      <c r="C630" s="70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 spans="1:26" x14ac:dyDescent="0.25">
      <c r="A631" s="63"/>
      <c r="B631" s="69"/>
      <c r="C631" s="70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 spans="1:26" x14ac:dyDescent="0.25">
      <c r="A632" s="63"/>
      <c r="B632" s="69"/>
      <c r="C632" s="70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 spans="1:26" x14ac:dyDescent="0.25">
      <c r="A633" s="63"/>
      <c r="B633" s="69"/>
      <c r="C633" s="70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 spans="1:26" x14ac:dyDescent="0.25">
      <c r="A634" s="63"/>
      <c r="B634" s="69"/>
      <c r="C634" s="70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 spans="1:26" x14ac:dyDescent="0.25">
      <c r="A635" s="63"/>
      <c r="B635" s="69"/>
      <c r="C635" s="70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 spans="1:26" x14ac:dyDescent="0.25">
      <c r="A636" s="63"/>
      <c r="B636" s="69"/>
      <c r="C636" s="70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 spans="1:26" x14ac:dyDescent="0.25">
      <c r="A637" s="63"/>
      <c r="B637" s="69"/>
      <c r="C637" s="70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 spans="1:26" x14ac:dyDescent="0.25">
      <c r="A638" s="63"/>
      <c r="B638" s="69"/>
      <c r="C638" s="70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 spans="1:26" x14ac:dyDescent="0.25">
      <c r="A639" s="63"/>
      <c r="B639" s="69"/>
      <c r="C639" s="70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 spans="1:26" x14ac:dyDescent="0.25">
      <c r="A640" s="63"/>
      <c r="B640" s="69"/>
      <c r="C640" s="70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 spans="1:26" x14ac:dyDescent="0.25">
      <c r="A641" s="63"/>
      <c r="B641" s="69"/>
      <c r="C641" s="70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 spans="1:26" x14ac:dyDescent="0.25">
      <c r="A642" s="63"/>
      <c r="B642" s="69"/>
      <c r="C642" s="70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 spans="1:26" x14ac:dyDescent="0.25">
      <c r="A643" s="63"/>
      <c r="B643" s="69"/>
      <c r="C643" s="70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 spans="1:26" x14ac:dyDescent="0.25">
      <c r="A644" s="63"/>
      <c r="B644" s="69"/>
      <c r="C644" s="70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 spans="1:26" x14ac:dyDescent="0.25">
      <c r="A645" s="63"/>
      <c r="B645" s="69"/>
      <c r="C645" s="70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 spans="1:26" x14ac:dyDescent="0.25">
      <c r="A646" s="63"/>
      <c r="B646" s="69"/>
      <c r="C646" s="70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 spans="1:26" x14ac:dyDescent="0.25">
      <c r="A647" s="63"/>
      <c r="B647" s="69"/>
      <c r="C647" s="70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 spans="1:26" x14ac:dyDescent="0.25">
      <c r="A648" s="63"/>
      <c r="B648" s="69"/>
      <c r="C648" s="70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 spans="1:26" x14ac:dyDescent="0.25">
      <c r="A649" s="63"/>
      <c r="B649" s="69"/>
      <c r="C649" s="70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 spans="1:26" x14ac:dyDescent="0.25">
      <c r="A650" s="63"/>
      <c r="B650" s="69"/>
      <c r="C650" s="70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 spans="1:26" x14ac:dyDescent="0.25">
      <c r="A651" s="63"/>
      <c r="B651" s="69"/>
      <c r="C651" s="70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 spans="1:26" x14ac:dyDescent="0.25">
      <c r="A652" s="63"/>
      <c r="B652" s="69"/>
      <c r="C652" s="70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 spans="1:26" x14ac:dyDescent="0.25">
      <c r="A653" s="63"/>
      <c r="B653" s="69"/>
      <c r="C653" s="70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 spans="1:26" x14ac:dyDescent="0.25">
      <c r="A654" s="63"/>
      <c r="B654" s="69"/>
      <c r="C654" s="70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 spans="1:26" x14ac:dyDescent="0.25">
      <c r="A655" s="63"/>
      <c r="B655" s="69"/>
      <c r="C655" s="70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 spans="1:26" x14ac:dyDescent="0.25">
      <c r="A656" s="63"/>
      <c r="B656" s="69"/>
      <c r="C656" s="70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 spans="1:26" x14ac:dyDescent="0.25">
      <c r="A657" s="63"/>
      <c r="B657" s="69"/>
      <c r="C657" s="70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 spans="1:26" x14ac:dyDescent="0.25">
      <c r="A658" s="63"/>
      <c r="B658" s="69"/>
      <c r="C658" s="70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 spans="1:26" x14ac:dyDescent="0.25">
      <c r="A659" s="63"/>
      <c r="B659" s="69"/>
      <c r="C659" s="70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 spans="1:26" x14ac:dyDescent="0.25">
      <c r="A660" s="63"/>
      <c r="B660" s="69"/>
      <c r="C660" s="70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 spans="1:26" x14ac:dyDescent="0.25">
      <c r="A661" s="63"/>
      <c r="B661" s="69"/>
      <c r="C661" s="70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 spans="1:26" x14ac:dyDescent="0.25">
      <c r="A662" s="63"/>
      <c r="B662" s="69"/>
      <c r="C662" s="70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 spans="1:26" x14ac:dyDescent="0.25">
      <c r="A663" s="63"/>
      <c r="B663" s="69"/>
      <c r="C663" s="70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 spans="1:26" x14ac:dyDescent="0.25">
      <c r="A664" s="63"/>
      <c r="B664" s="69"/>
      <c r="C664" s="70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 spans="1:26" x14ac:dyDescent="0.25">
      <c r="A665" s="63"/>
      <c r="B665" s="69"/>
      <c r="C665" s="70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 spans="1:26" x14ac:dyDescent="0.25">
      <c r="A666" s="63"/>
      <c r="B666" s="69"/>
      <c r="C666" s="70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 spans="1:26" x14ac:dyDescent="0.25">
      <c r="A667" s="63"/>
      <c r="B667" s="69"/>
      <c r="C667" s="70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 spans="1:26" x14ac:dyDescent="0.25">
      <c r="A668" s="63"/>
      <c r="B668" s="69"/>
      <c r="C668" s="70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 spans="1:26" x14ac:dyDescent="0.25">
      <c r="A669" s="63"/>
      <c r="B669" s="69"/>
      <c r="C669" s="70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 spans="1:26" x14ac:dyDescent="0.25">
      <c r="A670" s="63"/>
      <c r="B670" s="69"/>
      <c r="C670" s="70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 spans="1:26" x14ac:dyDescent="0.25">
      <c r="A671" s="63"/>
      <c r="B671" s="69"/>
      <c r="C671" s="70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 spans="1:26" x14ac:dyDescent="0.25">
      <c r="A672" s="63"/>
      <c r="B672" s="69"/>
      <c r="C672" s="70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 spans="1:26" x14ac:dyDescent="0.25">
      <c r="A673" s="63"/>
      <c r="B673" s="69"/>
      <c r="C673" s="70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 spans="1:26" x14ac:dyDescent="0.25">
      <c r="A674" s="63"/>
      <c r="B674" s="69"/>
      <c r="C674" s="70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 spans="1:26" x14ac:dyDescent="0.25">
      <c r="A675" s="63"/>
      <c r="B675" s="69"/>
      <c r="C675" s="70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 spans="1:26" x14ac:dyDescent="0.25">
      <c r="A676" s="63"/>
      <c r="B676" s="69"/>
      <c r="C676" s="70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 spans="1:26" x14ac:dyDescent="0.25">
      <c r="A677" s="63"/>
      <c r="B677" s="69"/>
      <c r="C677" s="70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 spans="1:26" x14ac:dyDescent="0.25">
      <c r="A678" s="63"/>
      <c r="B678" s="69"/>
      <c r="C678" s="70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 spans="1:26" x14ac:dyDescent="0.25">
      <c r="A679" s="63"/>
      <c r="B679" s="69"/>
      <c r="C679" s="70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 spans="1:26" x14ac:dyDescent="0.25">
      <c r="A680" s="63"/>
      <c r="B680" s="69"/>
      <c r="C680" s="70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 spans="1:26" x14ac:dyDescent="0.25">
      <c r="A681" s="63"/>
      <c r="B681" s="69"/>
      <c r="C681" s="70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 spans="1:26" x14ac:dyDescent="0.25">
      <c r="A682" s="63"/>
      <c r="B682" s="69"/>
      <c r="C682" s="70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 spans="1:26" x14ac:dyDescent="0.25">
      <c r="A683" s="63"/>
      <c r="B683" s="69"/>
      <c r="C683" s="70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 spans="1:26" x14ac:dyDescent="0.25">
      <c r="A684" s="63"/>
      <c r="B684" s="69"/>
      <c r="C684" s="70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 spans="1:26" x14ac:dyDescent="0.25">
      <c r="A685" s="63"/>
      <c r="B685" s="69"/>
      <c r="C685" s="70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 spans="1:26" x14ac:dyDescent="0.25">
      <c r="A686" s="63"/>
      <c r="B686" s="69"/>
      <c r="C686" s="70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 spans="1:26" x14ac:dyDescent="0.25">
      <c r="A687" s="63"/>
      <c r="B687" s="69"/>
      <c r="C687" s="70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 spans="1:26" x14ac:dyDescent="0.25">
      <c r="A688" s="63"/>
      <c r="B688" s="69"/>
      <c r="C688" s="70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 spans="1:26" x14ac:dyDescent="0.25">
      <c r="A689" s="63"/>
      <c r="B689" s="69"/>
      <c r="C689" s="70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 spans="1:26" x14ac:dyDescent="0.25">
      <c r="A690" s="63"/>
      <c r="B690" s="69"/>
      <c r="C690" s="70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 spans="1:26" x14ac:dyDescent="0.25">
      <c r="A691" s="63"/>
      <c r="B691" s="69"/>
      <c r="C691" s="70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 spans="1:26" x14ac:dyDescent="0.25">
      <c r="A692" s="63"/>
      <c r="B692" s="69"/>
      <c r="C692" s="70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 spans="1:26" x14ac:dyDescent="0.25">
      <c r="A693" s="63"/>
      <c r="B693" s="69"/>
      <c r="C693" s="70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 spans="1:26" x14ac:dyDescent="0.25">
      <c r="A694" s="63"/>
      <c r="B694" s="69"/>
      <c r="C694" s="70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 spans="1:26" x14ac:dyDescent="0.25">
      <c r="A695" s="63"/>
      <c r="B695" s="69"/>
      <c r="C695" s="70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 spans="1:26" x14ac:dyDescent="0.25">
      <c r="A696" s="63"/>
      <c r="B696" s="69"/>
      <c r="C696" s="70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 spans="1:26" x14ac:dyDescent="0.25">
      <c r="A697" s="63"/>
      <c r="B697" s="69"/>
      <c r="C697" s="70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 spans="1:26" x14ac:dyDescent="0.25">
      <c r="A698" s="63"/>
      <c r="B698" s="69"/>
      <c r="C698" s="70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 spans="1:26" x14ac:dyDescent="0.25">
      <c r="A699" s="63"/>
      <c r="B699" s="69"/>
      <c r="C699" s="70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 spans="1:26" x14ac:dyDescent="0.25">
      <c r="A700" s="63"/>
      <c r="B700" s="69"/>
      <c r="C700" s="70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 spans="1:26" x14ac:dyDescent="0.25">
      <c r="A701" s="63"/>
      <c r="B701" s="69"/>
      <c r="C701" s="70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 spans="1:26" x14ac:dyDescent="0.25">
      <c r="A702" s="63"/>
      <c r="B702" s="69"/>
      <c r="C702" s="70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 spans="1:26" x14ac:dyDescent="0.25">
      <c r="A703" s="63"/>
      <c r="B703" s="69"/>
      <c r="C703" s="70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 spans="1:26" x14ac:dyDescent="0.25">
      <c r="A704" s="63"/>
      <c r="B704" s="69"/>
      <c r="C704" s="70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 spans="1:26" x14ac:dyDescent="0.25">
      <c r="A705" s="63"/>
      <c r="B705" s="69"/>
      <c r="C705" s="70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 spans="1:26" x14ac:dyDescent="0.25">
      <c r="A706" s="63"/>
      <c r="B706" s="69"/>
      <c r="C706" s="70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 spans="1:26" x14ac:dyDescent="0.25">
      <c r="A707" s="63"/>
      <c r="B707" s="69"/>
      <c r="C707" s="70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 spans="1:26" x14ac:dyDescent="0.25">
      <c r="A708" s="63"/>
      <c r="B708" s="69"/>
      <c r="C708" s="70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 spans="1:26" x14ac:dyDescent="0.25">
      <c r="A709" s="63"/>
      <c r="B709" s="69"/>
      <c r="C709" s="70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 spans="1:26" x14ac:dyDescent="0.25">
      <c r="A710" s="63"/>
      <c r="B710" s="69"/>
      <c r="C710" s="70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 spans="1:26" x14ac:dyDescent="0.25">
      <c r="A711" s="63"/>
      <c r="B711" s="69"/>
      <c r="C711" s="70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 spans="1:26" x14ac:dyDescent="0.25">
      <c r="A712" s="63"/>
      <c r="B712" s="69"/>
      <c r="C712" s="70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 spans="1:26" x14ac:dyDescent="0.25">
      <c r="A713" s="63"/>
      <c r="B713" s="69"/>
      <c r="C713" s="70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 spans="1:26" x14ac:dyDescent="0.25">
      <c r="A714" s="63"/>
      <c r="B714" s="69"/>
      <c r="C714" s="70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 spans="1:26" x14ac:dyDescent="0.25">
      <c r="A715" s="63"/>
      <c r="B715" s="69"/>
      <c r="C715" s="70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 spans="1:26" x14ac:dyDescent="0.25">
      <c r="A716" s="63"/>
      <c r="B716" s="69"/>
      <c r="C716" s="70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 spans="1:26" x14ac:dyDescent="0.25">
      <c r="A717" s="63"/>
      <c r="B717" s="69"/>
      <c r="C717" s="70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 spans="1:26" x14ac:dyDescent="0.25">
      <c r="A718" s="63"/>
      <c r="B718" s="69"/>
      <c r="C718" s="70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 spans="1:26" x14ac:dyDescent="0.25">
      <c r="A719" s="63"/>
      <c r="B719" s="69"/>
      <c r="C719" s="70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 spans="1:26" x14ac:dyDescent="0.25">
      <c r="A720" s="63"/>
      <c r="B720" s="69"/>
      <c r="C720" s="70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 spans="1:26" x14ac:dyDescent="0.25">
      <c r="A721" s="63"/>
      <c r="B721" s="69"/>
      <c r="C721" s="70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 spans="1:26" x14ac:dyDescent="0.25">
      <c r="A722" s="63"/>
      <c r="B722" s="69"/>
      <c r="C722" s="70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 spans="1:26" x14ac:dyDescent="0.25">
      <c r="A723" s="63"/>
      <c r="B723" s="69"/>
      <c r="C723" s="70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 spans="1:26" x14ac:dyDescent="0.25">
      <c r="A724" s="63"/>
      <c r="B724" s="69"/>
      <c r="C724" s="70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 spans="1:26" x14ac:dyDescent="0.25">
      <c r="A725" s="63"/>
      <c r="B725" s="69"/>
      <c r="C725" s="70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 spans="1:26" x14ac:dyDescent="0.25">
      <c r="A726" s="63"/>
      <c r="B726" s="69"/>
      <c r="C726" s="70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 spans="1:26" x14ac:dyDescent="0.25">
      <c r="A727" s="63"/>
      <c r="B727" s="69"/>
      <c r="C727" s="70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 spans="1:26" x14ac:dyDescent="0.25">
      <c r="A728" s="63"/>
      <c r="B728" s="69"/>
      <c r="C728" s="70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 spans="1:26" x14ac:dyDescent="0.25">
      <c r="A729" s="63"/>
      <c r="B729" s="69"/>
      <c r="C729" s="70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 spans="1:26" x14ac:dyDescent="0.25">
      <c r="A730" s="63"/>
      <c r="B730" s="69"/>
      <c r="C730" s="70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 spans="1:26" x14ac:dyDescent="0.25">
      <c r="A731" s="63"/>
      <c r="B731" s="69"/>
      <c r="C731" s="70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 spans="1:26" x14ac:dyDescent="0.25">
      <c r="A732" s="63"/>
      <c r="B732" s="69"/>
      <c r="C732" s="70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 spans="1:26" x14ac:dyDescent="0.25">
      <c r="A733" s="63"/>
      <c r="B733" s="69"/>
      <c r="C733" s="70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 spans="1:26" x14ac:dyDescent="0.25">
      <c r="A734" s="63"/>
      <c r="B734" s="69"/>
      <c r="C734" s="70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 spans="1:26" x14ac:dyDescent="0.25">
      <c r="A735" s="63"/>
      <c r="B735" s="69"/>
      <c r="C735" s="70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 spans="1:26" x14ac:dyDescent="0.25">
      <c r="A736" s="63"/>
      <c r="B736" s="69"/>
      <c r="C736" s="70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 spans="1:26" x14ac:dyDescent="0.25">
      <c r="A737" s="63"/>
      <c r="B737" s="69"/>
      <c r="C737" s="70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 spans="1:26" x14ac:dyDescent="0.25">
      <c r="A738" s="63"/>
      <c r="B738" s="69"/>
      <c r="C738" s="70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 spans="1:26" x14ac:dyDescent="0.25">
      <c r="A739" s="63"/>
      <c r="B739" s="69"/>
      <c r="C739" s="70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 spans="1:26" x14ac:dyDescent="0.25">
      <c r="A740" s="63"/>
      <c r="B740" s="69"/>
      <c r="C740" s="70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 spans="1:26" x14ac:dyDescent="0.25">
      <c r="A741" s="63"/>
      <c r="B741" s="69"/>
      <c r="C741" s="70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 spans="1:26" x14ac:dyDescent="0.25">
      <c r="A742" s="63"/>
      <c r="B742" s="69"/>
      <c r="C742" s="70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 spans="1:26" x14ac:dyDescent="0.25">
      <c r="A743" s="63"/>
      <c r="B743" s="69"/>
      <c r="C743" s="70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 spans="1:26" x14ac:dyDescent="0.25">
      <c r="A744" s="63"/>
      <c r="B744" s="69"/>
      <c r="C744" s="70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 spans="1:26" x14ac:dyDescent="0.25">
      <c r="A745" s="63"/>
      <c r="B745" s="69"/>
      <c r="C745" s="70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 spans="1:26" x14ac:dyDescent="0.25">
      <c r="A746" s="63"/>
      <c r="B746" s="69"/>
      <c r="C746" s="70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 spans="1:26" x14ac:dyDescent="0.25">
      <c r="A747" s="63"/>
      <c r="B747" s="69"/>
      <c r="C747" s="70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 spans="1:26" x14ac:dyDescent="0.25">
      <c r="A748" s="63"/>
      <c r="B748" s="69"/>
      <c r="C748" s="70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 spans="1:26" x14ac:dyDescent="0.25">
      <c r="A749" s="63"/>
      <c r="B749" s="69"/>
      <c r="C749" s="70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 spans="1:26" x14ac:dyDescent="0.25">
      <c r="A750" s="63"/>
      <c r="B750" s="69"/>
      <c r="C750" s="70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 spans="1:26" x14ac:dyDescent="0.25">
      <c r="A751" s="63"/>
      <c r="B751" s="69"/>
      <c r="C751" s="70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 spans="1:26" x14ac:dyDescent="0.25">
      <c r="A752" s="63"/>
      <c r="B752" s="69"/>
      <c r="C752" s="70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 spans="1:26" x14ac:dyDescent="0.25">
      <c r="A753" s="63"/>
      <c r="B753" s="69"/>
      <c r="C753" s="70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 spans="1:26" x14ac:dyDescent="0.25">
      <c r="A754" s="63"/>
      <c r="B754" s="69"/>
      <c r="C754" s="70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 spans="1:26" x14ac:dyDescent="0.25">
      <c r="A755" s="63"/>
      <c r="B755" s="69"/>
      <c r="C755" s="70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 spans="1:26" x14ac:dyDescent="0.25">
      <c r="A756" s="63"/>
      <c r="B756" s="69"/>
      <c r="C756" s="70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 spans="1:26" x14ac:dyDescent="0.25">
      <c r="A757" s="63"/>
      <c r="B757" s="69"/>
      <c r="C757" s="70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 spans="1:26" x14ac:dyDescent="0.25">
      <c r="A758" s="63"/>
      <c r="B758" s="69"/>
      <c r="C758" s="70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 spans="1:26" x14ac:dyDescent="0.25">
      <c r="A759" s="63"/>
      <c r="B759" s="69"/>
      <c r="C759" s="70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 spans="1:26" x14ac:dyDescent="0.25">
      <c r="A760" s="63"/>
      <c r="B760" s="69"/>
      <c r="C760" s="70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 spans="1:26" x14ac:dyDescent="0.25">
      <c r="A761" s="63"/>
      <c r="B761" s="69"/>
      <c r="C761" s="70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 spans="1:26" x14ac:dyDescent="0.25">
      <c r="A762" s="63"/>
      <c r="B762" s="69"/>
      <c r="C762" s="70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 spans="1:26" x14ac:dyDescent="0.25">
      <c r="A763" s="63"/>
      <c r="B763" s="69"/>
      <c r="C763" s="70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 spans="1:26" x14ac:dyDescent="0.25">
      <c r="A764" s="63"/>
      <c r="B764" s="69"/>
      <c r="C764" s="70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 spans="1:26" x14ac:dyDescent="0.25">
      <c r="A765" s="63"/>
      <c r="B765" s="69"/>
      <c r="C765" s="70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 spans="1:26" x14ac:dyDescent="0.25">
      <c r="A766" s="63"/>
      <c r="B766" s="69"/>
      <c r="C766" s="70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 spans="1:26" x14ac:dyDescent="0.25">
      <c r="A767" s="63"/>
      <c r="B767" s="69"/>
      <c r="C767" s="70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 spans="1:26" x14ac:dyDescent="0.25">
      <c r="A768" s="63"/>
      <c r="B768" s="69"/>
      <c r="C768" s="70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 spans="1:26" x14ac:dyDescent="0.25">
      <c r="A769" s="63"/>
      <c r="B769" s="69"/>
      <c r="C769" s="70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 spans="1:26" x14ac:dyDescent="0.25">
      <c r="A770" s="63"/>
      <c r="B770" s="69"/>
      <c r="C770" s="70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 spans="1:26" x14ac:dyDescent="0.25">
      <c r="A771" s="63"/>
      <c r="B771" s="69"/>
      <c r="C771" s="70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 spans="1:26" x14ac:dyDescent="0.25">
      <c r="A772" s="63"/>
      <c r="B772" s="69"/>
      <c r="C772" s="70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 spans="1:26" x14ac:dyDescent="0.25">
      <c r="A773" s="63"/>
      <c r="B773" s="69"/>
      <c r="C773" s="70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 spans="1:26" x14ac:dyDescent="0.25">
      <c r="A774" s="63"/>
      <c r="B774" s="69"/>
      <c r="C774" s="70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 spans="1:26" x14ac:dyDescent="0.25">
      <c r="A775" s="63"/>
      <c r="B775" s="69"/>
      <c r="C775" s="70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 spans="1:26" x14ac:dyDescent="0.25">
      <c r="A776" s="63"/>
      <c r="B776" s="69"/>
      <c r="C776" s="70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 spans="1:26" x14ac:dyDescent="0.25">
      <c r="A777" s="63"/>
      <c r="B777" s="69"/>
      <c r="C777" s="70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 spans="1:26" x14ac:dyDescent="0.25">
      <c r="A778" s="63"/>
      <c r="B778" s="69"/>
      <c r="C778" s="70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 spans="1:26" x14ac:dyDescent="0.25">
      <c r="A779" s="63"/>
      <c r="B779" s="69"/>
      <c r="C779" s="70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 spans="1:26" x14ac:dyDescent="0.25">
      <c r="A780" s="63"/>
      <c r="B780" s="69"/>
      <c r="C780" s="70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 spans="1:26" x14ac:dyDescent="0.25">
      <c r="A781" s="63"/>
      <c r="B781" s="69"/>
      <c r="C781" s="70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 spans="1:26" x14ac:dyDescent="0.25">
      <c r="A782" s="63"/>
      <c r="B782" s="69"/>
      <c r="C782" s="70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 spans="1:26" x14ac:dyDescent="0.25">
      <c r="A783" s="63"/>
      <c r="B783" s="69"/>
      <c r="C783" s="70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 spans="1:26" x14ac:dyDescent="0.25">
      <c r="A784" s="63"/>
      <c r="B784" s="69"/>
      <c r="C784" s="70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 spans="1:26" x14ac:dyDescent="0.25">
      <c r="A785" s="63"/>
      <c r="B785" s="69"/>
      <c r="C785" s="70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 spans="1:26" x14ac:dyDescent="0.25">
      <c r="A786" s="63"/>
      <c r="B786" s="69"/>
      <c r="C786" s="70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 spans="1:26" x14ac:dyDescent="0.25">
      <c r="A787" s="63"/>
      <c r="B787" s="69"/>
      <c r="C787" s="70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 spans="1:26" x14ac:dyDescent="0.25">
      <c r="A788" s="63"/>
      <c r="B788" s="69"/>
      <c r="C788" s="70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 spans="1:26" x14ac:dyDescent="0.25">
      <c r="A789" s="63"/>
      <c r="B789" s="69"/>
      <c r="C789" s="70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 spans="1:26" x14ac:dyDescent="0.25">
      <c r="A790" s="63"/>
      <c r="B790" s="69"/>
      <c r="C790" s="70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 spans="1:26" x14ac:dyDescent="0.25">
      <c r="A791" s="63"/>
      <c r="B791" s="69"/>
      <c r="C791" s="70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 spans="1:26" x14ac:dyDescent="0.25">
      <c r="A792" s="63"/>
      <c r="B792" s="69"/>
      <c r="C792" s="70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 spans="1:26" x14ac:dyDescent="0.25">
      <c r="A793" s="63"/>
      <c r="B793" s="69"/>
      <c r="C793" s="70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 spans="1:26" x14ac:dyDescent="0.25">
      <c r="A794" s="63"/>
      <c r="B794" s="69"/>
      <c r="C794" s="70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 spans="1:26" x14ac:dyDescent="0.25">
      <c r="A795" s="63"/>
      <c r="B795" s="69"/>
      <c r="C795" s="70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 spans="1:26" x14ac:dyDescent="0.25">
      <c r="A796" s="63"/>
      <c r="B796" s="69"/>
      <c r="C796" s="70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 spans="1:26" x14ac:dyDescent="0.25">
      <c r="A797" s="63"/>
      <c r="B797" s="69"/>
      <c r="C797" s="70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 spans="1:26" x14ac:dyDescent="0.25">
      <c r="A798" s="63"/>
      <c r="B798" s="69"/>
      <c r="C798" s="70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 spans="1:26" x14ac:dyDescent="0.25">
      <c r="A799" s="63"/>
      <c r="B799" s="69"/>
      <c r="C799" s="70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 spans="1:26" x14ac:dyDescent="0.25">
      <c r="A800" s="63"/>
      <c r="B800" s="69"/>
      <c r="C800" s="70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 spans="1:26" x14ac:dyDescent="0.25">
      <c r="A801" s="63"/>
      <c r="B801" s="69"/>
      <c r="C801" s="70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 spans="1:26" x14ac:dyDescent="0.25">
      <c r="A802" s="63"/>
      <c r="B802" s="69"/>
      <c r="C802" s="70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 spans="1:26" x14ac:dyDescent="0.25">
      <c r="A803" s="63"/>
      <c r="B803" s="69"/>
      <c r="C803" s="70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 spans="1:26" x14ac:dyDescent="0.25">
      <c r="A804" s="63"/>
      <c r="B804" s="69"/>
      <c r="C804" s="70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 spans="1:26" x14ac:dyDescent="0.25">
      <c r="A805" s="63"/>
      <c r="B805" s="69"/>
      <c r="C805" s="70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 spans="1:26" x14ac:dyDescent="0.25">
      <c r="A806" s="63"/>
      <c r="B806" s="69"/>
      <c r="C806" s="70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 spans="1:26" x14ac:dyDescent="0.25">
      <c r="A807" s="63"/>
      <c r="B807" s="69"/>
      <c r="C807" s="70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 spans="1:26" x14ac:dyDescent="0.25">
      <c r="A808" s="63"/>
      <c r="B808" s="69"/>
      <c r="C808" s="70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 spans="1:26" x14ac:dyDescent="0.25">
      <c r="A809" s="63"/>
      <c r="B809" s="69"/>
      <c r="C809" s="70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 spans="1:26" x14ac:dyDescent="0.25">
      <c r="A810" s="63"/>
      <c r="B810" s="69"/>
      <c r="C810" s="70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 spans="1:26" x14ac:dyDescent="0.25">
      <c r="A811" s="63"/>
      <c r="B811" s="69"/>
      <c r="C811" s="70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 spans="1:26" x14ac:dyDescent="0.25">
      <c r="A812" s="63"/>
      <c r="B812" s="69"/>
      <c r="C812" s="70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 spans="1:26" x14ac:dyDescent="0.25">
      <c r="A813" s="63"/>
      <c r="B813" s="69"/>
      <c r="C813" s="70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 spans="1:26" x14ac:dyDescent="0.25">
      <c r="A814" s="63"/>
      <c r="B814" s="69"/>
      <c r="C814" s="70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 spans="1:26" x14ac:dyDescent="0.25">
      <c r="A815" s="63"/>
      <c r="B815" s="69"/>
      <c r="C815" s="70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 spans="1:26" x14ac:dyDescent="0.25">
      <c r="A816" s="63"/>
      <c r="B816" s="69"/>
      <c r="C816" s="70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 spans="1:26" x14ac:dyDescent="0.25">
      <c r="A817" s="63"/>
      <c r="B817" s="69"/>
      <c r="C817" s="70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 spans="1:26" x14ac:dyDescent="0.25">
      <c r="A818" s="63"/>
      <c r="B818" s="69"/>
      <c r="C818" s="70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 spans="1:26" x14ac:dyDescent="0.25">
      <c r="A819" s="63"/>
      <c r="B819" s="69"/>
      <c r="C819" s="70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 spans="1:26" x14ac:dyDescent="0.25">
      <c r="A820" s="63"/>
      <c r="B820" s="69"/>
      <c r="C820" s="70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 spans="1:26" x14ac:dyDescent="0.25">
      <c r="A821" s="63"/>
      <c r="B821" s="69"/>
      <c r="C821" s="70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 spans="1:26" x14ac:dyDescent="0.25">
      <c r="A822" s="63"/>
      <c r="B822" s="69"/>
      <c r="C822" s="70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 spans="1:26" x14ac:dyDescent="0.25">
      <c r="A823" s="63"/>
      <c r="B823" s="69"/>
      <c r="C823" s="70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 spans="1:26" x14ac:dyDescent="0.25">
      <c r="A824" s="63"/>
      <c r="B824" s="69"/>
      <c r="C824" s="70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 spans="1:26" x14ac:dyDescent="0.25">
      <c r="A825" s="63"/>
      <c r="B825" s="69"/>
      <c r="C825" s="70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 spans="1:26" x14ac:dyDescent="0.25">
      <c r="A826" s="63"/>
      <c r="B826" s="69"/>
      <c r="C826" s="70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 spans="1:26" x14ac:dyDescent="0.25">
      <c r="A827" s="63"/>
      <c r="B827" s="69"/>
      <c r="C827" s="70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 spans="1:26" x14ac:dyDescent="0.25">
      <c r="A828" s="63"/>
      <c r="B828" s="69"/>
      <c r="C828" s="70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 spans="1:26" x14ac:dyDescent="0.25">
      <c r="A829" s="63"/>
      <c r="B829" s="69"/>
      <c r="C829" s="70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 spans="1:26" x14ac:dyDescent="0.25">
      <c r="A830" s="63"/>
      <c r="B830" s="69"/>
      <c r="C830" s="70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 spans="1:26" x14ac:dyDescent="0.25">
      <c r="A831" s="63"/>
      <c r="B831" s="69"/>
      <c r="C831" s="70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 spans="1:26" x14ac:dyDescent="0.25">
      <c r="A832" s="63"/>
      <c r="B832" s="69"/>
      <c r="C832" s="70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 spans="1:26" x14ac:dyDescent="0.25">
      <c r="A833" s="63"/>
      <c r="B833" s="69"/>
      <c r="C833" s="70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 spans="1:26" x14ac:dyDescent="0.25">
      <c r="A834" s="63"/>
      <c r="B834" s="69"/>
      <c r="C834" s="70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 spans="1:26" x14ac:dyDescent="0.25">
      <c r="A835" s="63"/>
      <c r="B835" s="69"/>
      <c r="C835" s="70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 spans="1:26" x14ac:dyDescent="0.25">
      <c r="A836" s="63"/>
      <c r="B836" s="69"/>
      <c r="C836" s="70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 spans="1:26" x14ac:dyDescent="0.25">
      <c r="A837" s="63"/>
      <c r="B837" s="69"/>
      <c r="C837" s="70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 spans="1:26" x14ac:dyDescent="0.25">
      <c r="A838" s="63"/>
      <c r="B838" s="69"/>
      <c r="C838" s="70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 spans="1:26" x14ac:dyDescent="0.25">
      <c r="A839" s="63"/>
      <c r="B839" s="69"/>
      <c r="C839" s="70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 spans="1:26" x14ac:dyDescent="0.25">
      <c r="A840" s="63"/>
      <c r="B840" s="69"/>
      <c r="C840" s="70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 spans="1:26" x14ac:dyDescent="0.25">
      <c r="A841" s="63"/>
      <c r="B841" s="69"/>
      <c r="C841" s="70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 spans="1:26" x14ac:dyDescent="0.25">
      <c r="A842" s="63"/>
      <c r="B842" s="69"/>
      <c r="C842" s="70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 spans="1:26" x14ac:dyDescent="0.25">
      <c r="A843" s="63"/>
      <c r="B843" s="69"/>
      <c r="C843" s="70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 spans="1:26" x14ac:dyDescent="0.25">
      <c r="A844" s="63"/>
      <c r="B844" s="69"/>
      <c r="C844" s="70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 spans="1:26" x14ac:dyDescent="0.25">
      <c r="A845" s="63"/>
      <c r="B845" s="69"/>
      <c r="C845" s="70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 spans="1:26" x14ac:dyDescent="0.25">
      <c r="A846" s="63"/>
      <c r="B846" s="69"/>
      <c r="C846" s="70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 spans="1:26" x14ac:dyDescent="0.25">
      <c r="A847" s="63"/>
      <c r="B847" s="69"/>
      <c r="C847" s="70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 spans="1:26" x14ac:dyDescent="0.25">
      <c r="A848" s="63"/>
      <c r="B848" s="69"/>
      <c r="C848" s="70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 spans="1:26" x14ac:dyDescent="0.25">
      <c r="A849" s="63"/>
      <c r="B849" s="69"/>
      <c r="C849" s="70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 spans="1:26" x14ac:dyDescent="0.25">
      <c r="A850" s="63"/>
      <c r="B850" s="69"/>
      <c r="C850" s="70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 spans="1:26" x14ac:dyDescent="0.25">
      <c r="A851" s="63"/>
      <c r="B851" s="69"/>
      <c r="C851" s="70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 spans="1:26" x14ac:dyDescent="0.25">
      <c r="A852" s="63"/>
      <c r="B852" s="69"/>
      <c r="C852" s="70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 spans="1:26" x14ac:dyDescent="0.25">
      <c r="A853" s="63"/>
      <c r="B853" s="69"/>
      <c r="C853" s="70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 spans="1:26" x14ac:dyDescent="0.25">
      <c r="A854" s="63"/>
      <c r="B854" s="69"/>
      <c r="C854" s="70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 spans="1:26" x14ac:dyDescent="0.25">
      <c r="A855" s="63"/>
      <c r="B855" s="69"/>
      <c r="C855" s="70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 spans="1:26" x14ac:dyDescent="0.25">
      <c r="A856" s="63"/>
      <c r="B856" s="69"/>
      <c r="C856" s="70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 spans="1:26" x14ac:dyDescent="0.25">
      <c r="A857" s="63"/>
      <c r="B857" s="69"/>
      <c r="C857" s="70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 spans="1:26" x14ac:dyDescent="0.25">
      <c r="A858" s="63"/>
      <c r="B858" s="69"/>
      <c r="C858" s="70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 spans="1:26" x14ac:dyDescent="0.25">
      <c r="A859" s="63"/>
      <c r="B859" s="69"/>
      <c r="C859" s="70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 spans="1:26" x14ac:dyDescent="0.25">
      <c r="A860" s="63"/>
      <c r="B860" s="69"/>
      <c r="C860" s="70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 spans="1:26" x14ac:dyDescent="0.25">
      <c r="A861" s="63"/>
      <c r="B861" s="69"/>
      <c r="C861" s="70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 spans="1:26" x14ac:dyDescent="0.25">
      <c r="A862" s="63"/>
      <c r="B862" s="69"/>
      <c r="C862" s="70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 spans="1:26" x14ac:dyDescent="0.25">
      <c r="A863" s="63"/>
      <c r="B863" s="69"/>
      <c r="C863" s="70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 spans="1:26" x14ac:dyDescent="0.25">
      <c r="A864" s="63"/>
      <c r="B864" s="69"/>
      <c r="C864" s="70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 spans="1:26" x14ac:dyDescent="0.25">
      <c r="A865" s="63"/>
      <c r="B865" s="69"/>
      <c r="C865" s="70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 spans="1:26" x14ac:dyDescent="0.25">
      <c r="A866" s="63"/>
      <c r="B866" s="69"/>
      <c r="C866" s="70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 spans="1:26" x14ac:dyDescent="0.25">
      <c r="A867" s="63"/>
      <c r="B867" s="69"/>
      <c r="C867" s="70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 spans="1:26" x14ac:dyDescent="0.25">
      <c r="A868" s="63"/>
      <c r="B868" s="69"/>
      <c r="C868" s="70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 spans="1:26" x14ac:dyDescent="0.25">
      <c r="A869" s="63"/>
      <c r="B869" s="69"/>
      <c r="C869" s="70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 spans="1:26" x14ac:dyDescent="0.25">
      <c r="A870" s="63"/>
      <c r="B870" s="69"/>
      <c r="C870" s="70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 spans="1:26" x14ac:dyDescent="0.25">
      <c r="A871" s="63"/>
      <c r="B871" s="69"/>
      <c r="C871" s="70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 spans="1:26" x14ac:dyDescent="0.25">
      <c r="A872" s="63"/>
      <c r="B872" s="69"/>
      <c r="C872" s="70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 spans="1:26" x14ac:dyDescent="0.25">
      <c r="A873" s="63"/>
      <c r="B873" s="69"/>
      <c r="C873" s="70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 spans="1:26" x14ac:dyDescent="0.25">
      <c r="A874" s="63"/>
      <c r="B874" s="69"/>
      <c r="C874" s="70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 spans="1:26" x14ac:dyDescent="0.25">
      <c r="A875" s="63"/>
      <c r="B875" s="69"/>
      <c r="C875" s="70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 spans="1:26" x14ac:dyDescent="0.25">
      <c r="A876" s="63"/>
      <c r="B876" s="69"/>
      <c r="C876" s="70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 spans="1:26" x14ac:dyDescent="0.25">
      <c r="A877" s="63"/>
      <c r="B877" s="69"/>
      <c r="C877" s="70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 spans="1:26" x14ac:dyDescent="0.25">
      <c r="A878" s="63"/>
      <c r="B878" s="69"/>
      <c r="C878" s="70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 spans="1:26" x14ac:dyDescent="0.25">
      <c r="A879" s="63"/>
      <c r="B879" s="69"/>
      <c r="C879" s="70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 spans="1:26" x14ac:dyDescent="0.25">
      <c r="A880" s="63"/>
      <c r="B880" s="69"/>
      <c r="C880" s="70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 spans="1:26" x14ac:dyDescent="0.25">
      <c r="A881" s="63"/>
      <c r="B881" s="69"/>
      <c r="C881" s="70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 spans="1:26" x14ac:dyDescent="0.25">
      <c r="A882" s="63"/>
      <c r="B882" s="69"/>
      <c r="C882" s="70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 spans="1:26" x14ac:dyDescent="0.25">
      <c r="A883" s="63"/>
      <c r="B883" s="69"/>
      <c r="C883" s="70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 spans="1:26" x14ac:dyDescent="0.25">
      <c r="A884" s="63"/>
      <c r="B884" s="69"/>
      <c r="C884" s="70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 spans="1:26" x14ac:dyDescent="0.25">
      <c r="A885" s="63"/>
      <c r="B885" s="69"/>
      <c r="C885" s="70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 spans="1:26" x14ac:dyDescent="0.25">
      <c r="A886" s="63"/>
      <c r="B886" s="69"/>
      <c r="C886" s="70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 spans="1:26" x14ac:dyDescent="0.25">
      <c r="A887" s="63"/>
      <c r="B887" s="69"/>
      <c r="C887" s="70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 spans="1:26" x14ac:dyDescent="0.25">
      <c r="A888" s="63"/>
      <c r="B888" s="69"/>
      <c r="C888" s="70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 spans="1:26" x14ac:dyDescent="0.25">
      <c r="A889" s="63"/>
      <c r="B889" s="69"/>
      <c r="C889" s="70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 spans="1:26" x14ac:dyDescent="0.25">
      <c r="A890" s="63"/>
      <c r="B890" s="69"/>
      <c r="C890" s="70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 spans="1:26" x14ac:dyDescent="0.25">
      <c r="A891" s="63"/>
      <c r="B891" s="69"/>
      <c r="C891" s="70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 spans="1:26" x14ac:dyDescent="0.25">
      <c r="A892" s="63"/>
      <c r="B892" s="69"/>
      <c r="C892" s="70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 spans="1:26" x14ac:dyDescent="0.25">
      <c r="A893" s="63"/>
      <c r="B893" s="69"/>
      <c r="C893" s="70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 spans="1:26" x14ac:dyDescent="0.25">
      <c r="A894" s="63"/>
      <c r="B894" s="69"/>
      <c r="C894" s="70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 spans="1:26" x14ac:dyDescent="0.25">
      <c r="A895" s="63"/>
      <c r="B895" s="69"/>
      <c r="C895" s="70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 spans="1:26" x14ac:dyDescent="0.25">
      <c r="A896" s="63"/>
      <c r="B896" s="69"/>
      <c r="C896" s="70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 spans="1:26" x14ac:dyDescent="0.25">
      <c r="A897" s="63"/>
      <c r="B897" s="69"/>
      <c r="C897" s="70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 spans="1:26" x14ac:dyDescent="0.25">
      <c r="A898" s="63"/>
      <c r="B898" s="69"/>
      <c r="C898" s="70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 spans="1:26" x14ac:dyDescent="0.25">
      <c r="A899" s="63"/>
      <c r="B899" s="69"/>
      <c r="C899" s="70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 spans="1:26" x14ac:dyDescent="0.25">
      <c r="A900" s="63"/>
      <c r="B900" s="69"/>
      <c r="C900" s="70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 spans="1:26" x14ac:dyDescent="0.25">
      <c r="A901" s="63"/>
      <c r="B901" s="69"/>
      <c r="C901" s="70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 spans="1:26" x14ac:dyDescent="0.25">
      <c r="A902" s="63"/>
      <c r="B902" s="69"/>
      <c r="C902" s="70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 spans="1:26" x14ac:dyDescent="0.25">
      <c r="A903" s="63"/>
      <c r="B903" s="69"/>
      <c r="C903" s="70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 spans="1:26" x14ac:dyDescent="0.25">
      <c r="A904" s="63"/>
      <c r="B904" s="69"/>
      <c r="C904" s="70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 spans="1:26" x14ac:dyDescent="0.25">
      <c r="A905" s="63"/>
      <c r="B905" s="69"/>
      <c r="C905" s="70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 spans="1:26" x14ac:dyDescent="0.25">
      <c r="A906" s="63"/>
      <c r="B906" s="69"/>
      <c r="C906" s="70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 spans="1:26" x14ac:dyDescent="0.25">
      <c r="A907" s="63"/>
      <c r="B907" s="69"/>
      <c r="C907" s="70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 spans="1:26" x14ac:dyDescent="0.25">
      <c r="A908" s="63"/>
      <c r="B908" s="69"/>
      <c r="C908" s="70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 spans="1:26" x14ac:dyDescent="0.25">
      <c r="A909" s="63"/>
      <c r="B909" s="69"/>
      <c r="C909" s="70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 spans="1:26" x14ac:dyDescent="0.25">
      <c r="A910" s="63"/>
      <c r="B910" s="69"/>
      <c r="C910" s="70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 spans="1:26" x14ac:dyDescent="0.25">
      <c r="A911" s="63"/>
      <c r="B911" s="69"/>
      <c r="C911" s="70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 spans="1:26" x14ac:dyDescent="0.25">
      <c r="A912" s="63"/>
      <c r="B912" s="69"/>
      <c r="C912" s="70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 spans="1:26" x14ac:dyDescent="0.25">
      <c r="A913" s="63"/>
      <c r="B913" s="69"/>
      <c r="C913" s="70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 spans="1:26" x14ac:dyDescent="0.25">
      <c r="A914" s="63"/>
      <c r="B914" s="69"/>
      <c r="C914" s="70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 spans="1:26" x14ac:dyDescent="0.25">
      <c r="A915" s="63"/>
      <c r="B915" s="69"/>
      <c r="C915" s="70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 spans="1:26" x14ac:dyDescent="0.25">
      <c r="A916" s="63"/>
      <c r="B916" s="69"/>
      <c r="C916" s="70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 spans="1:26" x14ac:dyDescent="0.25">
      <c r="A917" s="63"/>
      <c r="B917" s="69"/>
      <c r="C917" s="70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 spans="1:26" x14ac:dyDescent="0.25">
      <c r="A918" s="63"/>
      <c r="B918" s="69"/>
      <c r="C918" s="70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 spans="1:26" x14ac:dyDescent="0.25">
      <c r="A919" s="63"/>
      <c r="B919" s="69"/>
      <c r="C919" s="70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 spans="1:26" x14ac:dyDescent="0.25">
      <c r="A920" s="63"/>
      <c r="B920" s="69"/>
      <c r="C920" s="70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 spans="1:26" x14ac:dyDescent="0.25">
      <c r="A921" s="63"/>
      <c r="B921" s="69"/>
      <c r="C921" s="70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 spans="1:26" x14ac:dyDescent="0.25">
      <c r="A922" s="63"/>
      <c r="B922" s="69"/>
      <c r="C922" s="70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 spans="1:26" x14ac:dyDescent="0.25">
      <c r="A923" s="63"/>
      <c r="B923" s="69"/>
      <c r="C923" s="70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 spans="1:26" x14ac:dyDescent="0.25">
      <c r="A924" s="63"/>
      <c r="B924" s="69"/>
      <c r="C924" s="70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 spans="1:26" x14ac:dyDescent="0.25">
      <c r="A925" s="63"/>
      <c r="B925" s="69"/>
      <c r="C925" s="70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 spans="1:26" x14ac:dyDescent="0.25">
      <c r="A926" s="63"/>
      <c r="B926" s="69"/>
      <c r="C926" s="70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 spans="1:26" x14ac:dyDescent="0.25">
      <c r="A927" s="63"/>
      <c r="B927" s="69"/>
      <c r="C927" s="70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 spans="1:26" x14ac:dyDescent="0.25">
      <c r="A928" s="63"/>
      <c r="B928" s="69"/>
      <c r="C928" s="70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 spans="1:26" x14ac:dyDescent="0.25">
      <c r="A929" s="63"/>
      <c r="B929" s="69"/>
      <c r="C929" s="70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 spans="1:26" x14ac:dyDescent="0.25">
      <c r="A930" s="63"/>
      <c r="B930" s="69"/>
      <c r="C930" s="70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 spans="1:26" x14ac:dyDescent="0.25">
      <c r="A931" s="63"/>
      <c r="B931" s="69"/>
      <c r="C931" s="70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 spans="1:26" x14ac:dyDescent="0.25">
      <c r="A932" s="63"/>
      <c r="B932" s="69"/>
      <c r="C932" s="70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 spans="1:26" x14ac:dyDescent="0.25">
      <c r="A933" s="63"/>
      <c r="B933" s="69"/>
      <c r="C933" s="70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 spans="1:26" x14ac:dyDescent="0.25">
      <c r="A934" s="63"/>
      <c r="B934" s="69"/>
      <c r="C934" s="70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 spans="1:26" x14ac:dyDescent="0.25">
      <c r="A935" s="63"/>
      <c r="B935" s="69"/>
      <c r="C935" s="70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 spans="1:26" x14ac:dyDescent="0.25">
      <c r="A936" s="63"/>
      <c r="B936" s="69"/>
      <c r="C936" s="70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 spans="1:26" x14ac:dyDescent="0.25">
      <c r="A937" s="63"/>
      <c r="B937" s="69"/>
      <c r="C937" s="70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 spans="1:26" x14ac:dyDescent="0.25">
      <c r="A938" s="63"/>
      <c r="B938" s="69"/>
      <c r="C938" s="70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 spans="1:26" x14ac:dyDescent="0.25">
      <c r="A939" s="63"/>
      <c r="B939" s="69"/>
      <c r="C939" s="70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 spans="1:26" x14ac:dyDescent="0.25">
      <c r="A940" s="63"/>
      <c r="B940" s="69"/>
      <c r="C940" s="70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 spans="1:26" x14ac:dyDescent="0.25">
      <c r="A941" s="63"/>
      <c r="B941" s="69"/>
      <c r="C941" s="70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 spans="1:26" x14ac:dyDescent="0.25">
      <c r="A942" s="63"/>
      <c r="B942" s="69"/>
      <c r="C942" s="70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 spans="1:26" x14ac:dyDescent="0.25">
      <c r="A943" s="63"/>
      <c r="B943" s="69"/>
      <c r="C943" s="70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 spans="1:26" x14ac:dyDescent="0.25">
      <c r="A944" s="63"/>
      <c r="B944" s="69"/>
      <c r="C944" s="70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 spans="1:26" x14ac:dyDescent="0.25">
      <c r="A945" s="63"/>
      <c r="B945" s="69"/>
      <c r="C945" s="70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 spans="1:26" x14ac:dyDescent="0.25">
      <c r="A946" s="63"/>
      <c r="B946" s="69"/>
      <c r="C946" s="70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 spans="1:26" x14ac:dyDescent="0.25">
      <c r="A947" s="63"/>
      <c r="B947" s="69"/>
      <c r="C947" s="70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 spans="1:26" x14ac:dyDescent="0.25">
      <c r="A948" s="63"/>
      <c r="B948" s="69"/>
      <c r="C948" s="70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 spans="1:26" x14ac:dyDescent="0.25">
      <c r="A949" s="63"/>
      <c r="B949" s="69"/>
      <c r="C949" s="70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 spans="1:26" x14ac:dyDescent="0.25">
      <c r="A950" s="63"/>
      <c r="B950" s="69"/>
      <c r="C950" s="70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 spans="1:26" x14ac:dyDescent="0.25">
      <c r="A951" s="63"/>
      <c r="B951" s="69"/>
      <c r="C951" s="70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 spans="1:26" x14ac:dyDescent="0.25">
      <c r="A952" s="63"/>
      <c r="B952" s="69"/>
      <c r="C952" s="70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 spans="1:26" x14ac:dyDescent="0.25">
      <c r="A953" s="63"/>
      <c r="B953" s="69"/>
      <c r="C953" s="70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 spans="1:26" x14ac:dyDescent="0.25">
      <c r="A954" s="63"/>
      <c r="B954" s="69"/>
      <c r="C954" s="70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 spans="1:26" x14ac:dyDescent="0.25">
      <c r="A955" s="63"/>
      <c r="B955" s="69"/>
      <c r="C955" s="70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 spans="1:26" x14ac:dyDescent="0.25">
      <c r="A956" s="63"/>
      <c r="B956" s="69"/>
      <c r="C956" s="70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 spans="1:26" x14ac:dyDescent="0.25">
      <c r="A957" s="63"/>
      <c r="B957" s="69"/>
      <c r="C957" s="70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 spans="1:26" x14ac:dyDescent="0.25">
      <c r="A958" s="63"/>
      <c r="B958" s="69"/>
      <c r="C958" s="70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 spans="1:26" x14ac:dyDescent="0.25">
      <c r="A959" s="63"/>
      <c r="B959" s="69"/>
      <c r="C959" s="70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 spans="1:26" x14ac:dyDescent="0.25">
      <c r="A960" s="63"/>
      <c r="B960" s="69"/>
      <c r="C960" s="70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 spans="1:26" x14ac:dyDescent="0.25">
      <c r="A961" s="63"/>
      <c r="B961" s="69"/>
      <c r="C961" s="70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 spans="1:26" x14ac:dyDescent="0.25">
      <c r="A962" s="63"/>
      <c r="B962" s="69"/>
      <c r="C962" s="70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 spans="1:26" x14ac:dyDescent="0.25">
      <c r="A963" s="63"/>
      <c r="B963" s="69"/>
      <c r="C963" s="70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 spans="1:26" x14ac:dyDescent="0.25">
      <c r="A964" s="63"/>
      <c r="B964" s="69"/>
      <c r="C964" s="70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 spans="1:26" x14ac:dyDescent="0.25">
      <c r="A965" s="63"/>
      <c r="B965" s="69"/>
      <c r="C965" s="70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 spans="1:26" x14ac:dyDescent="0.25">
      <c r="A966" s="63"/>
      <c r="B966" s="69"/>
      <c r="C966" s="70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 spans="1:26" x14ac:dyDescent="0.25">
      <c r="A967" s="63"/>
      <c r="B967" s="69"/>
      <c r="C967" s="70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 spans="1:26" x14ac:dyDescent="0.25">
      <c r="A968" s="63"/>
      <c r="B968" s="69"/>
      <c r="C968" s="70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 spans="1:26" x14ac:dyDescent="0.25">
      <c r="A969" s="63"/>
      <c r="B969" s="69"/>
      <c r="C969" s="70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 spans="1:26" x14ac:dyDescent="0.25">
      <c r="A970" s="63"/>
      <c r="B970" s="69"/>
      <c r="C970" s="70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 spans="1:26" x14ac:dyDescent="0.25">
      <c r="A971" s="63"/>
      <c r="B971" s="69"/>
      <c r="C971" s="70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 spans="1:26" x14ac:dyDescent="0.25">
      <c r="A972" s="63"/>
      <c r="B972" s="69"/>
      <c r="C972" s="70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 spans="1:26" x14ac:dyDescent="0.25">
      <c r="A973" s="63"/>
      <c r="B973" s="69"/>
      <c r="C973" s="70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 spans="1:26" x14ac:dyDescent="0.25">
      <c r="A974" s="63"/>
      <c r="B974" s="69"/>
      <c r="C974" s="70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 spans="1:26" x14ac:dyDescent="0.25">
      <c r="A975" s="63"/>
      <c r="B975" s="69"/>
      <c r="C975" s="70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 spans="1:26" x14ac:dyDescent="0.25">
      <c r="A976" s="63"/>
      <c r="B976" s="69"/>
      <c r="C976" s="70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 spans="1:26" x14ac:dyDescent="0.25">
      <c r="A977" s="63"/>
      <c r="B977" s="69"/>
      <c r="C977" s="70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 spans="1:26" x14ac:dyDescent="0.25">
      <c r="A978" s="63"/>
      <c r="B978" s="69"/>
      <c r="C978" s="70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 spans="1:26" x14ac:dyDescent="0.25">
      <c r="A979" s="63"/>
      <c r="B979" s="69"/>
      <c r="C979" s="70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 spans="1:26" x14ac:dyDescent="0.25">
      <c r="A980" s="63"/>
      <c r="B980" s="69"/>
      <c r="C980" s="70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 spans="1:26" x14ac:dyDescent="0.25">
      <c r="A981" s="63"/>
      <c r="B981" s="69"/>
      <c r="C981" s="70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 spans="1:26" x14ac:dyDescent="0.25">
      <c r="A982" s="63"/>
      <c r="B982" s="69"/>
      <c r="C982" s="70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 spans="1:26" x14ac:dyDescent="0.25">
      <c r="A983" s="63"/>
      <c r="B983" s="69"/>
      <c r="C983" s="70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 spans="1:26" x14ac:dyDescent="0.25">
      <c r="A984" s="63"/>
      <c r="B984" s="69"/>
      <c r="C984" s="70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 spans="1:26" x14ac:dyDescent="0.25">
      <c r="A985" s="63"/>
      <c r="B985" s="69"/>
      <c r="C985" s="70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 spans="1:26" x14ac:dyDescent="0.25">
      <c r="A986" s="63"/>
      <c r="B986" s="69"/>
      <c r="C986" s="70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 spans="1:26" x14ac:dyDescent="0.25">
      <c r="A987" s="63"/>
      <c r="B987" s="69"/>
      <c r="C987" s="70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 spans="1:26" x14ac:dyDescent="0.25">
      <c r="A988" s="63"/>
      <c r="B988" s="69"/>
      <c r="C988" s="70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 spans="1:26" x14ac:dyDescent="0.25">
      <c r="A989" s="63"/>
      <c r="B989" s="69"/>
      <c r="C989" s="70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 spans="1:26" x14ac:dyDescent="0.25">
      <c r="A990" s="63"/>
      <c r="B990" s="69"/>
      <c r="C990" s="70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 spans="1:26" x14ac:dyDescent="0.25">
      <c r="A991" s="63"/>
      <c r="B991" s="69"/>
      <c r="C991" s="70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 spans="1:26" x14ac:dyDescent="0.25">
      <c r="A992" s="63"/>
      <c r="B992" s="69"/>
      <c r="C992" s="70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 spans="1:26" x14ac:dyDescent="0.25">
      <c r="A993" s="63"/>
      <c r="B993" s="69"/>
      <c r="C993" s="70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 spans="1:26" x14ac:dyDescent="0.25">
      <c r="A994" s="63"/>
      <c r="B994" s="69"/>
      <c r="C994" s="70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 spans="1:26" x14ac:dyDescent="0.25">
      <c r="A995" s="63"/>
      <c r="B995" s="69"/>
      <c r="C995" s="70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 spans="1:26" x14ac:dyDescent="0.25">
      <c r="A996" s="63"/>
      <c r="B996" s="69"/>
      <c r="C996" s="70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 spans="1:26" x14ac:dyDescent="0.25">
      <c r="A997" s="63"/>
      <c r="B997" s="69"/>
      <c r="C997" s="70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 spans="1:26" x14ac:dyDescent="0.25">
      <c r="A998" s="63"/>
      <c r="B998" s="69"/>
      <c r="C998" s="70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 spans="1:26" x14ac:dyDescent="0.25">
      <c r="A999" s="63"/>
      <c r="B999" s="69"/>
      <c r="C999" s="70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 spans="1:26" x14ac:dyDescent="0.25">
      <c r="A1000" s="63"/>
      <c r="B1000" s="69"/>
      <c r="C1000" s="70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  <row r="1001" spans="1:26" ht="15.75" customHeight="1" x14ac:dyDescent="0.25"/>
    <row r="1002" spans="1:26" ht="15.75" customHeight="1" x14ac:dyDescent="0.25"/>
  </sheetData>
  <printOptions gridLines="1"/>
  <pageMargins left="0.43307086614173229" right="0.43307086614173229" top="0.74803149606299213" bottom="0.51181102362204722" header="0.31496062992125984" footer="0.31496062992125984"/>
  <pageSetup orientation="portrait" r:id="rId1"/>
  <headerFooter>
    <oddHeader>&amp;C&amp;A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"/>
  <sheetViews>
    <sheetView workbookViewId="0">
      <selection activeCell="C28" sqref="C28"/>
    </sheetView>
  </sheetViews>
  <sheetFormatPr defaultColWidth="12.42578125" defaultRowHeight="15" x14ac:dyDescent="0.25"/>
  <cols>
    <col min="1" max="1" width="21.28515625" style="31" customWidth="1"/>
    <col min="2" max="2" width="70.7109375" style="31" bestFit="1" customWidth="1"/>
    <col min="3" max="3" width="49.140625" style="31" bestFit="1" customWidth="1"/>
    <col min="4" max="5" width="6.85546875" style="31" bestFit="1" customWidth="1"/>
    <col min="6" max="7" width="7.42578125" style="31" bestFit="1" customWidth="1"/>
    <col min="8" max="11" width="8.7109375" style="31" bestFit="1" customWidth="1"/>
    <col min="12" max="12" width="12.42578125" style="31" bestFit="1" customWidth="1"/>
    <col min="13" max="13" width="13.42578125" style="31" bestFit="1" customWidth="1"/>
    <col min="14" max="14" width="14.42578125" style="31" bestFit="1" customWidth="1"/>
    <col min="15" max="15" width="22.85546875" bestFit="1" customWidth="1"/>
    <col min="16" max="16384" width="12.42578125" style="31"/>
  </cols>
  <sheetData>
    <row r="1" spans="1:23" s="100" customFormat="1" ht="30" x14ac:dyDescent="0.25">
      <c r="A1" s="101" t="s">
        <v>196</v>
      </c>
      <c r="B1" s="99" t="s">
        <v>234</v>
      </c>
      <c r="C1" s="101" t="s">
        <v>195</v>
      </c>
      <c r="D1" s="100" t="s">
        <v>235</v>
      </c>
      <c r="E1" s="100" t="s">
        <v>236</v>
      </c>
      <c r="F1" s="100" t="s">
        <v>237</v>
      </c>
      <c r="G1" s="121" t="s">
        <v>238</v>
      </c>
      <c r="H1" s="100" t="s">
        <v>239</v>
      </c>
      <c r="I1" s="100" t="s">
        <v>240</v>
      </c>
      <c r="J1" s="100" t="s">
        <v>241</v>
      </c>
      <c r="K1" s="121" t="s">
        <v>242</v>
      </c>
      <c r="L1" s="100" t="s">
        <v>243</v>
      </c>
      <c r="M1" s="100" t="s">
        <v>244</v>
      </c>
      <c r="N1" s="100" t="s">
        <v>245</v>
      </c>
      <c r="O1" s="100" t="s">
        <v>246</v>
      </c>
    </row>
    <row r="2" spans="1:23" x14ac:dyDescent="0.25">
      <c r="A2" s="30" t="s">
        <v>8</v>
      </c>
      <c r="B2" s="30" t="s">
        <v>247</v>
      </c>
      <c r="C2" s="31" t="s">
        <v>248</v>
      </c>
      <c r="D2" s="30">
        <v>50</v>
      </c>
      <c r="E2" s="30">
        <f>100-D2</f>
        <v>50</v>
      </c>
      <c r="F2" s="30">
        <v>10</v>
      </c>
      <c r="G2" s="122">
        <v>10</v>
      </c>
      <c r="H2" s="30">
        <v>0</v>
      </c>
      <c r="I2" s="30">
        <v>0</v>
      </c>
      <c r="J2" s="30">
        <v>2</v>
      </c>
      <c r="K2" s="123">
        <v>2</v>
      </c>
      <c r="L2" s="30" t="s">
        <v>38</v>
      </c>
      <c r="M2" s="30" t="s">
        <v>38</v>
      </c>
      <c r="N2" s="30" t="s">
        <v>38</v>
      </c>
      <c r="O2" s="124" t="s">
        <v>249</v>
      </c>
      <c r="P2" s="30"/>
      <c r="Q2" s="30"/>
      <c r="R2" s="30"/>
      <c r="S2" s="30"/>
      <c r="T2" s="30"/>
      <c r="U2" s="30"/>
      <c r="V2" s="30"/>
      <c r="W2" s="30"/>
    </row>
    <row r="3" spans="1:23" x14ac:dyDescent="0.25">
      <c r="A3" s="30" t="s">
        <v>10</v>
      </c>
      <c r="B3" s="30" t="s">
        <v>250</v>
      </c>
      <c r="C3" s="31" t="s">
        <v>221</v>
      </c>
      <c r="D3" s="30">
        <v>50</v>
      </c>
      <c r="E3" s="30">
        <f>100-D3</f>
        <v>50</v>
      </c>
      <c r="F3" s="30">
        <v>10</v>
      </c>
      <c r="G3" s="122">
        <v>10</v>
      </c>
      <c r="H3" s="30">
        <v>38</v>
      </c>
      <c r="I3" s="30">
        <v>0</v>
      </c>
      <c r="J3" s="30">
        <v>2</v>
      </c>
      <c r="K3" s="123">
        <v>10</v>
      </c>
      <c r="L3" s="30" t="s">
        <v>251</v>
      </c>
      <c r="M3" s="30" t="s">
        <v>252</v>
      </c>
      <c r="N3" s="30" t="s">
        <v>253</v>
      </c>
      <c r="O3" s="124" t="s">
        <v>254</v>
      </c>
      <c r="P3" s="30"/>
      <c r="Q3" s="30"/>
      <c r="R3" s="30"/>
      <c r="S3" s="30"/>
      <c r="T3" s="30"/>
      <c r="U3" s="30"/>
      <c r="V3" s="30"/>
      <c r="W3" s="30"/>
    </row>
    <row r="4" spans="1:23" x14ac:dyDescent="0.25">
      <c r="A4" s="30" t="s">
        <v>10</v>
      </c>
      <c r="B4" s="30" t="s">
        <v>226</v>
      </c>
      <c r="C4" s="31" t="s">
        <v>55</v>
      </c>
      <c r="D4" s="30">
        <v>31</v>
      </c>
      <c r="E4" s="30">
        <v>50</v>
      </c>
      <c r="F4" s="30">
        <v>8</v>
      </c>
      <c r="G4" s="122">
        <v>0</v>
      </c>
      <c r="H4" s="30">
        <v>19</v>
      </c>
      <c r="I4" s="30">
        <v>0</v>
      </c>
      <c r="J4" s="30">
        <v>0</v>
      </c>
      <c r="K4" s="123">
        <v>0</v>
      </c>
      <c r="L4" s="30" t="s">
        <v>251</v>
      </c>
      <c r="M4" s="30" t="s">
        <v>252</v>
      </c>
      <c r="N4" s="30" t="s">
        <v>253</v>
      </c>
      <c r="O4" s="124" t="s">
        <v>254</v>
      </c>
      <c r="P4" s="30"/>
      <c r="Q4" s="30"/>
      <c r="R4" s="30"/>
      <c r="S4" s="30"/>
      <c r="T4" s="30"/>
      <c r="U4" s="30"/>
      <c r="V4" s="30"/>
      <c r="W4" s="30"/>
    </row>
    <row r="5" spans="1:23" x14ac:dyDescent="0.25">
      <c r="A5" s="30" t="s">
        <v>28</v>
      </c>
      <c r="B5" s="30" t="s">
        <v>247</v>
      </c>
      <c r="C5" s="31" t="s">
        <v>248</v>
      </c>
      <c r="D5" s="30">
        <v>50</v>
      </c>
      <c r="E5" s="30">
        <f t="shared" ref="E5" si="0">100-D5</f>
        <v>50</v>
      </c>
      <c r="F5" s="30">
        <v>10</v>
      </c>
      <c r="G5" s="122">
        <v>10</v>
      </c>
      <c r="H5" s="30">
        <v>24</v>
      </c>
      <c r="I5" s="30">
        <v>0</v>
      </c>
      <c r="J5" s="30">
        <v>2</v>
      </c>
      <c r="K5" s="123">
        <v>10</v>
      </c>
      <c r="L5" s="30" t="s">
        <v>255</v>
      </c>
      <c r="M5" s="30" t="s">
        <v>256</v>
      </c>
      <c r="N5" s="30" t="s">
        <v>257</v>
      </c>
      <c r="O5" s="124" t="s">
        <v>254</v>
      </c>
      <c r="P5" s="30"/>
      <c r="Q5" s="30"/>
      <c r="R5" s="30"/>
      <c r="S5" s="30"/>
      <c r="T5" s="30"/>
      <c r="U5" s="30"/>
      <c r="V5" s="30"/>
      <c r="W5" s="30"/>
    </row>
    <row r="6" spans="1:23" x14ac:dyDescent="0.25">
      <c r="A6" s="30" t="s">
        <v>28</v>
      </c>
      <c r="B6" s="30" t="s">
        <v>226</v>
      </c>
      <c r="C6" s="31" t="s">
        <v>224</v>
      </c>
      <c r="D6" s="30">
        <v>31</v>
      </c>
      <c r="E6" s="30">
        <v>50</v>
      </c>
      <c r="F6" s="30">
        <v>8</v>
      </c>
      <c r="G6" s="122">
        <v>0</v>
      </c>
      <c r="H6" s="30">
        <v>5</v>
      </c>
      <c r="I6" s="30">
        <v>0</v>
      </c>
      <c r="J6" s="30">
        <v>0</v>
      </c>
      <c r="K6" s="123">
        <v>0</v>
      </c>
      <c r="L6" s="30" t="s">
        <v>255</v>
      </c>
      <c r="M6" s="30" t="s">
        <v>256</v>
      </c>
      <c r="N6" s="30" t="s">
        <v>257</v>
      </c>
      <c r="O6" s="124" t="s">
        <v>254</v>
      </c>
      <c r="P6" s="30"/>
      <c r="Q6" s="30"/>
      <c r="R6" s="30"/>
      <c r="S6" s="30"/>
      <c r="T6" s="30"/>
      <c r="U6" s="30"/>
      <c r="V6" s="30"/>
      <c r="W6" s="30"/>
    </row>
    <row r="7" spans="1:23" s="82" customFormat="1" ht="15.75" x14ac:dyDescent="0.25">
      <c r="A7" s="110" t="s">
        <v>28</v>
      </c>
      <c r="B7" s="110" t="s">
        <v>231</v>
      </c>
      <c r="C7" s="82" t="s">
        <v>54</v>
      </c>
      <c r="D7" s="110">
        <v>33</v>
      </c>
      <c r="E7" s="110">
        <v>50</v>
      </c>
      <c r="F7" s="110">
        <v>8</v>
      </c>
      <c r="G7" s="125">
        <v>0</v>
      </c>
      <c r="H7" s="110">
        <v>7</v>
      </c>
      <c r="I7" s="110">
        <v>0</v>
      </c>
      <c r="J7" s="110">
        <v>0</v>
      </c>
      <c r="K7" s="126">
        <v>0</v>
      </c>
      <c r="L7" s="110" t="s">
        <v>255</v>
      </c>
      <c r="M7" s="110" t="s">
        <v>256</v>
      </c>
      <c r="N7" s="110" t="s">
        <v>257</v>
      </c>
      <c r="O7" s="127" t="s">
        <v>254</v>
      </c>
      <c r="P7" s="110"/>
      <c r="Q7" s="110"/>
      <c r="R7" s="110"/>
      <c r="S7" s="110"/>
      <c r="T7" s="110"/>
      <c r="U7" s="110"/>
      <c r="V7" s="110"/>
      <c r="W7" s="110"/>
    </row>
    <row r="8" spans="1:23" s="82" customFormat="1" ht="15.75" x14ac:dyDescent="0.25">
      <c r="A8" s="110" t="s">
        <v>40</v>
      </c>
      <c r="B8" s="110" t="s">
        <v>231</v>
      </c>
      <c r="C8" s="82" t="s">
        <v>54</v>
      </c>
      <c r="D8" s="110">
        <v>33</v>
      </c>
      <c r="E8" s="110">
        <v>50</v>
      </c>
      <c r="F8" s="110">
        <v>8</v>
      </c>
      <c r="G8" s="125">
        <v>0</v>
      </c>
      <c r="H8" s="110">
        <v>5</v>
      </c>
      <c r="I8" s="110">
        <v>0</v>
      </c>
      <c r="J8" s="110">
        <v>0</v>
      </c>
      <c r="K8" s="126">
        <v>0</v>
      </c>
      <c r="L8" s="110" t="s">
        <v>255</v>
      </c>
      <c r="M8" s="110" t="s">
        <v>258</v>
      </c>
      <c r="N8" s="110" t="s">
        <v>259</v>
      </c>
      <c r="O8" s="127" t="s">
        <v>254</v>
      </c>
      <c r="P8" s="110"/>
      <c r="Q8" s="110"/>
      <c r="R8" s="110"/>
      <c r="S8" s="110"/>
      <c r="T8" s="110"/>
      <c r="U8" s="110"/>
      <c r="V8" s="110"/>
      <c r="W8" s="110"/>
    </row>
    <row r="9" spans="1:23" x14ac:dyDescent="0.25">
      <c r="A9" s="30" t="s">
        <v>11</v>
      </c>
      <c r="B9" s="30" t="s">
        <v>250</v>
      </c>
      <c r="C9" s="31" t="s">
        <v>221</v>
      </c>
      <c r="D9" s="30">
        <v>50</v>
      </c>
      <c r="E9" s="30">
        <f>100-D9</f>
        <v>50</v>
      </c>
      <c r="F9" s="30">
        <v>10</v>
      </c>
      <c r="G9" s="122">
        <v>10</v>
      </c>
      <c r="H9" s="30">
        <v>30</v>
      </c>
      <c r="I9" s="30">
        <v>0</v>
      </c>
      <c r="J9" s="30">
        <v>2</v>
      </c>
      <c r="K9" s="123">
        <v>10</v>
      </c>
      <c r="L9" s="30" t="s">
        <v>260</v>
      </c>
      <c r="M9" s="30" t="s">
        <v>261</v>
      </c>
      <c r="N9" s="30" t="s">
        <v>262</v>
      </c>
      <c r="O9" s="124" t="s">
        <v>254</v>
      </c>
      <c r="P9" s="30"/>
      <c r="Q9" s="30"/>
      <c r="R9" s="30"/>
      <c r="S9" s="30"/>
      <c r="T9" s="30"/>
      <c r="U9" s="30"/>
      <c r="V9" s="30"/>
      <c r="W9" s="30"/>
    </row>
    <row r="10" spans="1:23" x14ac:dyDescent="0.25">
      <c r="A10" s="30" t="s">
        <v>11</v>
      </c>
      <c r="B10" s="30" t="s">
        <v>226</v>
      </c>
      <c r="C10" s="31" t="s">
        <v>224</v>
      </c>
      <c r="D10" s="30">
        <v>31</v>
      </c>
      <c r="E10" s="30">
        <v>50</v>
      </c>
      <c r="F10" s="30">
        <v>8</v>
      </c>
      <c r="G10" s="122">
        <v>0</v>
      </c>
      <c r="H10" s="30">
        <v>11</v>
      </c>
      <c r="I10" s="30">
        <v>0</v>
      </c>
      <c r="J10" s="30">
        <v>0</v>
      </c>
      <c r="K10" s="123">
        <v>0</v>
      </c>
      <c r="L10" s="30" t="s">
        <v>260</v>
      </c>
      <c r="M10" s="30" t="s">
        <v>261</v>
      </c>
      <c r="N10" s="30" t="s">
        <v>262</v>
      </c>
      <c r="O10" s="124" t="s">
        <v>254</v>
      </c>
      <c r="P10" s="30"/>
      <c r="Q10" s="30"/>
      <c r="R10" s="30"/>
      <c r="S10" s="30"/>
      <c r="T10" s="30"/>
      <c r="U10" s="30"/>
      <c r="V10" s="30"/>
      <c r="W10" s="30"/>
    </row>
    <row r="11" spans="1:23" x14ac:dyDescent="0.25">
      <c r="A11" s="30" t="s">
        <v>46</v>
      </c>
      <c r="B11" s="30" t="s">
        <v>218</v>
      </c>
      <c r="C11" s="31" t="s">
        <v>263</v>
      </c>
      <c r="D11" s="30">
        <v>50</v>
      </c>
      <c r="E11" s="30">
        <f>100-D11</f>
        <v>50</v>
      </c>
      <c r="F11" s="30">
        <v>10</v>
      </c>
      <c r="G11" s="122">
        <v>10</v>
      </c>
      <c r="H11" s="30">
        <v>30</v>
      </c>
      <c r="I11" s="30">
        <v>0</v>
      </c>
      <c r="J11" s="30">
        <v>2</v>
      </c>
      <c r="K11" s="123">
        <v>10</v>
      </c>
      <c r="L11" s="30" t="s">
        <v>260</v>
      </c>
      <c r="M11" s="30" t="s">
        <v>261</v>
      </c>
      <c r="N11" s="30" t="s">
        <v>262</v>
      </c>
      <c r="O11" s="124" t="s">
        <v>254</v>
      </c>
      <c r="P11" s="30"/>
      <c r="Q11" s="30"/>
      <c r="R11" s="30"/>
      <c r="S11" s="30"/>
      <c r="T11" s="30"/>
      <c r="U11" s="30"/>
      <c r="V11" s="30"/>
      <c r="W11" s="30"/>
    </row>
    <row r="12" spans="1:23" x14ac:dyDescent="0.25">
      <c r="A12" s="30" t="s">
        <v>46</v>
      </c>
      <c r="B12" s="30" t="s">
        <v>226</v>
      </c>
      <c r="C12" s="31" t="s">
        <v>263</v>
      </c>
      <c r="D12" s="30">
        <v>31</v>
      </c>
      <c r="E12" s="30">
        <v>50</v>
      </c>
      <c r="F12" s="30">
        <v>8</v>
      </c>
      <c r="G12" s="122">
        <v>0</v>
      </c>
      <c r="H12" s="30">
        <v>11</v>
      </c>
      <c r="I12" s="30">
        <v>0</v>
      </c>
      <c r="J12" s="30">
        <v>0</v>
      </c>
      <c r="K12" s="123">
        <v>0</v>
      </c>
      <c r="L12" s="30" t="s">
        <v>260</v>
      </c>
      <c r="M12" s="30" t="s">
        <v>261</v>
      </c>
      <c r="N12" s="30" t="s">
        <v>262</v>
      </c>
      <c r="O12" s="124" t="s">
        <v>254</v>
      </c>
      <c r="P12" s="30"/>
      <c r="Q12" s="30"/>
      <c r="R12" s="30"/>
      <c r="S12" s="30"/>
      <c r="T12" s="30"/>
      <c r="U12" s="30"/>
      <c r="V12" s="30"/>
      <c r="W12" s="30"/>
    </row>
    <row r="13" spans="1:23" x14ac:dyDescent="0.25">
      <c r="A13" s="30" t="s">
        <v>27</v>
      </c>
      <c r="B13" s="30" t="s">
        <v>264</v>
      </c>
      <c r="C13" s="31" t="s">
        <v>265</v>
      </c>
      <c r="D13" s="30">
        <v>50</v>
      </c>
      <c r="E13" s="30">
        <f>100-D13</f>
        <v>50</v>
      </c>
      <c r="F13" s="30">
        <v>10</v>
      </c>
      <c r="G13" s="122">
        <v>10</v>
      </c>
      <c r="H13" s="30">
        <v>30</v>
      </c>
      <c r="I13" s="30">
        <v>0</v>
      </c>
      <c r="J13" s="30">
        <v>2</v>
      </c>
      <c r="K13" s="123">
        <v>10</v>
      </c>
      <c r="L13" s="30" t="s">
        <v>260</v>
      </c>
      <c r="M13" s="30" t="s">
        <v>261</v>
      </c>
      <c r="N13" s="30" t="s">
        <v>262</v>
      </c>
      <c r="O13" s="124" t="s">
        <v>254</v>
      </c>
      <c r="P13" s="30"/>
      <c r="Q13" s="30"/>
      <c r="R13" s="30"/>
      <c r="S13" s="30"/>
      <c r="T13" s="30"/>
      <c r="U13" s="30"/>
      <c r="V13" s="30"/>
      <c r="W13" s="30"/>
    </row>
    <row r="14" spans="1:23" x14ac:dyDescent="0.25">
      <c r="A14" s="30" t="s">
        <v>27</v>
      </c>
      <c r="B14" s="30" t="s">
        <v>211</v>
      </c>
      <c r="C14" s="31" t="s">
        <v>71</v>
      </c>
      <c r="D14" s="30">
        <v>100</v>
      </c>
      <c r="E14" s="30">
        <v>94</v>
      </c>
      <c r="F14" s="30">
        <v>8</v>
      </c>
      <c r="G14" s="122">
        <v>8</v>
      </c>
      <c r="H14" s="30">
        <v>80</v>
      </c>
      <c r="I14" s="30">
        <v>0</v>
      </c>
      <c r="J14" s="30">
        <v>0</v>
      </c>
      <c r="K14" s="123">
        <v>8</v>
      </c>
      <c r="L14" s="30" t="s">
        <v>260</v>
      </c>
      <c r="M14" s="30" t="s">
        <v>261</v>
      </c>
      <c r="N14" s="30" t="s">
        <v>262</v>
      </c>
      <c r="O14" s="124" t="s">
        <v>254</v>
      </c>
      <c r="P14" s="30"/>
      <c r="Q14" s="30"/>
      <c r="R14" s="30"/>
      <c r="S14" s="30"/>
      <c r="T14" s="30"/>
      <c r="U14" s="30"/>
      <c r="V14" s="30"/>
      <c r="W14" s="30"/>
    </row>
    <row r="15" spans="1:23" s="30" customFormat="1" x14ac:dyDescent="0.25">
      <c r="A15" s="30" t="s">
        <v>27</v>
      </c>
      <c r="B15" s="30" t="s">
        <v>222</v>
      </c>
      <c r="C15" s="110" t="s">
        <v>54</v>
      </c>
      <c r="D15" s="30">
        <v>20</v>
      </c>
      <c r="E15" s="30">
        <v>50</v>
      </c>
      <c r="F15" s="30">
        <v>8</v>
      </c>
      <c r="G15" s="122">
        <v>0</v>
      </c>
      <c r="H15" s="30">
        <v>0</v>
      </c>
      <c r="I15" s="30">
        <v>0</v>
      </c>
      <c r="J15" s="30">
        <v>0</v>
      </c>
      <c r="K15" s="122">
        <v>0</v>
      </c>
      <c r="L15" s="30" t="s">
        <v>260</v>
      </c>
      <c r="M15" s="30" t="s">
        <v>261</v>
      </c>
      <c r="N15" s="30" t="s">
        <v>266</v>
      </c>
      <c r="O15" s="124" t="s">
        <v>254</v>
      </c>
    </row>
    <row r="16" spans="1:23" s="30" customFormat="1" x14ac:dyDescent="0.25">
      <c r="A16" s="30" t="s">
        <v>27</v>
      </c>
      <c r="B16" s="30" t="s">
        <v>226</v>
      </c>
      <c r="C16" s="110" t="s">
        <v>54</v>
      </c>
      <c r="D16" s="30">
        <v>31</v>
      </c>
      <c r="E16" s="30">
        <v>50</v>
      </c>
      <c r="F16" s="30">
        <v>8</v>
      </c>
      <c r="G16" s="122">
        <v>0</v>
      </c>
      <c r="H16" s="30">
        <v>11</v>
      </c>
      <c r="I16" s="30">
        <v>0</v>
      </c>
      <c r="J16" s="30">
        <v>0</v>
      </c>
      <c r="K16" s="122">
        <v>0</v>
      </c>
      <c r="L16" s="30" t="s">
        <v>260</v>
      </c>
      <c r="M16" s="30" t="s">
        <v>261</v>
      </c>
      <c r="N16" s="30" t="s">
        <v>262</v>
      </c>
      <c r="O16" s="124" t="s">
        <v>254</v>
      </c>
    </row>
    <row r="17" spans="1:23" s="82" customFormat="1" ht="15.75" x14ac:dyDescent="0.25">
      <c r="A17" s="110" t="s">
        <v>27</v>
      </c>
      <c r="B17" s="110" t="s">
        <v>215</v>
      </c>
      <c r="C17" s="82" t="s">
        <v>55</v>
      </c>
      <c r="D17" s="110">
        <v>50</v>
      </c>
      <c r="E17" s="110">
        <f>100-D17</f>
        <v>50</v>
      </c>
      <c r="F17" s="110">
        <v>10</v>
      </c>
      <c r="G17" s="125">
        <v>10</v>
      </c>
      <c r="H17" s="110">
        <v>30</v>
      </c>
      <c r="I17" s="110">
        <v>0</v>
      </c>
      <c r="J17" s="110">
        <v>2</v>
      </c>
      <c r="K17" s="126">
        <v>10</v>
      </c>
      <c r="L17" s="110" t="s">
        <v>260</v>
      </c>
      <c r="M17" s="110" t="s">
        <v>261</v>
      </c>
      <c r="N17" s="110" t="s">
        <v>262</v>
      </c>
      <c r="O17" s="127" t="s">
        <v>254</v>
      </c>
      <c r="P17" s="110"/>
      <c r="Q17" s="110"/>
      <c r="R17" s="110"/>
      <c r="S17" s="110"/>
      <c r="T17" s="110"/>
      <c r="U17" s="110"/>
      <c r="V17" s="110"/>
      <c r="W17" s="110"/>
    </row>
    <row r="18" spans="1:23" x14ac:dyDescent="0.25">
      <c r="A18" s="30" t="s">
        <v>12</v>
      </c>
      <c r="B18" s="30" t="s">
        <v>267</v>
      </c>
      <c r="C18" s="31" t="s">
        <v>268</v>
      </c>
      <c r="D18" s="30">
        <v>50</v>
      </c>
      <c r="E18" s="30">
        <v>50</v>
      </c>
      <c r="F18" s="30">
        <v>10</v>
      </c>
      <c r="G18" s="122">
        <v>10</v>
      </c>
      <c r="H18" s="30">
        <v>0</v>
      </c>
      <c r="I18" s="30">
        <v>36</v>
      </c>
      <c r="J18" s="30">
        <v>2</v>
      </c>
      <c r="K18" s="123">
        <v>2</v>
      </c>
      <c r="L18" s="30" t="s">
        <v>269</v>
      </c>
      <c r="M18" s="30" t="s">
        <v>270</v>
      </c>
      <c r="N18" s="30" t="s">
        <v>271</v>
      </c>
      <c r="O18" s="124" t="s">
        <v>272</v>
      </c>
      <c r="P18" s="30"/>
      <c r="Q18" s="30"/>
      <c r="R18" s="30"/>
      <c r="S18" s="30"/>
      <c r="T18" s="30"/>
      <c r="U18" s="30"/>
      <c r="V18" s="30"/>
      <c r="W18" s="30"/>
    </row>
    <row r="19" spans="1:23" x14ac:dyDescent="0.25">
      <c r="A19" s="30" t="s">
        <v>12</v>
      </c>
      <c r="B19" s="30" t="s">
        <v>220</v>
      </c>
      <c r="C19" s="31" t="s">
        <v>265</v>
      </c>
      <c r="D19" s="30">
        <v>50</v>
      </c>
      <c r="E19" s="30">
        <v>19</v>
      </c>
      <c r="F19" s="30">
        <v>8</v>
      </c>
      <c r="G19" s="122">
        <v>8</v>
      </c>
      <c r="H19" s="30">
        <v>0</v>
      </c>
      <c r="I19" s="30">
        <v>5</v>
      </c>
      <c r="J19" s="30">
        <v>0</v>
      </c>
      <c r="K19" s="123">
        <v>0</v>
      </c>
      <c r="L19" s="30" t="s">
        <v>269</v>
      </c>
      <c r="M19" s="30" t="s">
        <v>270</v>
      </c>
      <c r="N19" s="30" t="s">
        <v>271</v>
      </c>
      <c r="O19" s="124" t="s">
        <v>272</v>
      </c>
      <c r="P19" s="30"/>
      <c r="Q19" s="30"/>
      <c r="R19" s="30"/>
      <c r="S19" s="30"/>
      <c r="T19" s="30"/>
      <c r="U19" s="30"/>
      <c r="V19" s="30"/>
      <c r="W19" s="30"/>
    </row>
    <row r="20" spans="1:23" x14ac:dyDescent="0.25">
      <c r="A20" s="30" t="s">
        <v>12</v>
      </c>
      <c r="B20" s="30" t="s">
        <v>273</v>
      </c>
      <c r="C20" s="31" t="s">
        <v>274</v>
      </c>
      <c r="D20" s="30">
        <v>100</v>
      </c>
      <c r="E20" s="30">
        <v>94</v>
      </c>
      <c r="F20" s="30">
        <v>8</v>
      </c>
      <c r="G20" s="122">
        <v>8</v>
      </c>
      <c r="H20" s="30">
        <v>0</v>
      </c>
      <c r="I20" s="30">
        <v>80</v>
      </c>
      <c r="J20" s="30">
        <v>0</v>
      </c>
      <c r="K20" s="123">
        <v>0</v>
      </c>
      <c r="L20" s="30" t="s">
        <v>269</v>
      </c>
      <c r="M20" s="30" t="s">
        <v>270</v>
      </c>
      <c r="N20" s="30" t="s">
        <v>271</v>
      </c>
      <c r="O20" s="124" t="s">
        <v>272</v>
      </c>
      <c r="P20" s="30"/>
      <c r="Q20" s="30"/>
      <c r="R20" s="30"/>
      <c r="S20" s="30"/>
      <c r="T20" s="30"/>
      <c r="U20" s="30"/>
      <c r="V20" s="30"/>
      <c r="W20" s="30"/>
    </row>
    <row r="21" spans="1:23" x14ac:dyDescent="0.25">
      <c r="A21" s="30" t="s">
        <v>12</v>
      </c>
      <c r="B21" s="30" t="s">
        <v>275</v>
      </c>
      <c r="C21" s="31" t="s">
        <v>54</v>
      </c>
      <c r="D21" s="30">
        <v>50</v>
      </c>
      <c r="E21" s="30">
        <v>19</v>
      </c>
      <c r="F21" s="30">
        <v>8</v>
      </c>
      <c r="G21" s="122">
        <v>8</v>
      </c>
      <c r="H21" s="30">
        <v>0</v>
      </c>
      <c r="I21" s="30">
        <v>5</v>
      </c>
      <c r="J21" s="30">
        <v>0</v>
      </c>
      <c r="K21" s="123">
        <v>0</v>
      </c>
      <c r="L21" s="30" t="s">
        <v>269</v>
      </c>
      <c r="M21" s="30" t="s">
        <v>270</v>
      </c>
      <c r="N21" s="30" t="s">
        <v>271</v>
      </c>
      <c r="O21" s="124" t="s">
        <v>272</v>
      </c>
      <c r="P21" s="30"/>
      <c r="Q21" s="30"/>
      <c r="R21" s="30"/>
      <c r="S21" s="30"/>
      <c r="T21" s="30"/>
      <c r="U21" s="30"/>
      <c r="V21" s="30"/>
      <c r="W21" s="30"/>
    </row>
    <row r="22" spans="1:23" x14ac:dyDescent="0.25">
      <c r="A22" s="30" t="s">
        <v>12</v>
      </c>
      <c r="B22" s="30" t="s">
        <v>275</v>
      </c>
      <c r="C22" s="31" t="s">
        <v>55</v>
      </c>
      <c r="D22" s="30">
        <v>50</v>
      </c>
      <c r="E22" s="30">
        <v>19</v>
      </c>
      <c r="F22" s="30">
        <v>8</v>
      </c>
      <c r="G22" s="122">
        <v>8</v>
      </c>
      <c r="H22" s="30">
        <v>0</v>
      </c>
      <c r="I22" s="30">
        <v>5</v>
      </c>
      <c r="J22" s="30">
        <v>0</v>
      </c>
      <c r="K22" s="123">
        <v>0</v>
      </c>
      <c r="L22" s="30" t="s">
        <v>269</v>
      </c>
      <c r="M22" s="30" t="s">
        <v>270</v>
      </c>
      <c r="N22" s="30" t="s">
        <v>271</v>
      </c>
      <c r="O22" s="124" t="s">
        <v>272</v>
      </c>
      <c r="P22" s="30"/>
      <c r="Q22" s="30"/>
      <c r="R22" s="30"/>
      <c r="S22" s="30"/>
      <c r="T22" s="30"/>
      <c r="U22" s="30"/>
      <c r="V22" s="30"/>
      <c r="W22" s="30"/>
    </row>
    <row r="23" spans="1:23" x14ac:dyDescent="0.25">
      <c r="A23" s="30" t="s">
        <v>13</v>
      </c>
      <c r="B23" s="30" t="s">
        <v>276</v>
      </c>
      <c r="C23" s="31" t="s">
        <v>277</v>
      </c>
      <c r="D23" s="30">
        <v>50</v>
      </c>
      <c r="E23" s="30">
        <v>50</v>
      </c>
      <c r="F23" s="30">
        <v>10</v>
      </c>
      <c r="G23" s="122">
        <v>10</v>
      </c>
      <c r="H23" s="30">
        <v>32</v>
      </c>
      <c r="I23" s="30">
        <v>0</v>
      </c>
      <c r="J23" s="30">
        <v>0</v>
      </c>
      <c r="K23" s="123">
        <v>0</v>
      </c>
      <c r="L23" s="30" t="s">
        <v>278</v>
      </c>
      <c r="M23" s="30" t="s">
        <v>279</v>
      </c>
      <c r="N23" s="30" t="s">
        <v>280</v>
      </c>
      <c r="O23" s="124" t="s">
        <v>272</v>
      </c>
      <c r="P23" s="30"/>
      <c r="Q23" s="30"/>
      <c r="R23" s="30"/>
      <c r="S23" s="30"/>
      <c r="T23" s="30"/>
      <c r="U23" s="30"/>
      <c r="V23" s="30"/>
      <c r="W23" s="30"/>
    </row>
    <row r="24" spans="1:23" x14ac:dyDescent="0.25">
      <c r="A24" s="30"/>
      <c r="B24" s="30"/>
      <c r="D24" s="30"/>
      <c r="E24" s="30"/>
      <c r="F24" s="30"/>
      <c r="G24" s="30"/>
      <c r="H24" s="30"/>
      <c r="I24" s="30"/>
      <c r="J24" s="30"/>
      <c r="L24" s="30"/>
      <c r="M24" s="30"/>
      <c r="N24" s="30"/>
      <c r="O24" s="124"/>
      <c r="P24" s="30"/>
      <c r="Q24" s="30"/>
      <c r="R24" s="30"/>
      <c r="S24" s="30"/>
      <c r="T24" s="30"/>
      <c r="U24" s="30"/>
      <c r="V24" s="30"/>
      <c r="W24" s="30"/>
    </row>
    <row r="25" spans="1:23" x14ac:dyDescent="0.25">
      <c r="A25" s="30" t="s">
        <v>281</v>
      </c>
      <c r="B25" s="30"/>
      <c r="D25" s="30"/>
      <c r="E25" s="30"/>
      <c r="F25" s="30"/>
      <c r="G25" s="30"/>
      <c r="H25" s="30"/>
      <c r="I25" s="30"/>
      <c r="J25" s="30"/>
      <c r="L25" s="30"/>
      <c r="M25" s="30"/>
      <c r="N25" s="30"/>
      <c r="O25" s="124"/>
      <c r="P25" s="30"/>
      <c r="Q25" s="30"/>
      <c r="R25" s="30"/>
      <c r="S25" s="30"/>
      <c r="T25" s="30"/>
      <c r="U25" s="30"/>
      <c r="V25" s="30"/>
      <c r="W25" s="30"/>
    </row>
    <row r="26" spans="1:23" x14ac:dyDescent="0.25">
      <c r="A26" s="124" t="s">
        <v>282</v>
      </c>
      <c r="B26" s="30"/>
      <c r="D26" s="30"/>
      <c r="E26" s="30"/>
      <c r="F26" s="30"/>
      <c r="G26" s="30"/>
      <c r="H26" s="30"/>
      <c r="I26" s="30"/>
      <c r="J26" s="30"/>
      <c r="L26" s="30"/>
      <c r="M26" s="30"/>
      <c r="N26" s="30"/>
      <c r="O26" s="124"/>
      <c r="P26" s="30"/>
      <c r="Q26" s="30"/>
      <c r="R26" s="30"/>
      <c r="S26" s="30"/>
      <c r="T26" s="30"/>
      <c r="U26" s="30"/>
      <c r="V26" s="30"/>
      <c r="W26" s="30"/>
    </row>
    <row r="27" spans="1:23" x14ac:dyDescent="0.25">
      <c r="A27" s="30"/>
      <c r="B27" s="30"/>
      <c r="D27" s="30"/>
      <c r="E27" s="30"/>
      <c r="F27" s="30"/>
      <c r="G27" s="30"/>
      <c r="H27" s="30"/>
      <c r="I27" s="30"/>
      <c r="J27" s="30"/>
      <c r="L27" s="30"/>
      <c r="M27" s="30"/>
      <c r="N27" s="30"/>
      <c r="O27" s="124"/>
      <c r="P27" s="30"/>
      <c r="Q27" s="30"/>
      <c r="R27" s="30"/>
      <c r="S27" s="30"/>
      <c r="T27" s="30"/>
      <c r="U27" s="30"/>
      <c r="V27" s="30"/>
      <c r="W27" s="30"/>
    </row>
    <row r="28" spans="1:23" x14ac:dyDescent="0.25">
      <c r="A28" s="30"/>
      <c r="C28" s="30"/>
      <c r="D28" s="30"/>
      <c r="E28" s="30"/>
      <c r="F28" s="30"/>
      <c r="G28" s="30"/>
      <c r="H28" s="30"/>
      <c r="I28" s="30"/>
      <c r="K28" s="30"/>
      <c r="L28" s="30"/>
      <c r="M28" s="30"/>
      <c r="N28" s="124"/>
      <c r="O28" s="30"/>
      <c r="P28" s="30"/>
      <c r="Q28" s="30"/>
      <c r="R28" s="30"/>
      <c r="S28" s="30"/>
      <c r="T28" s="30"/>
      <c r="U28" s="30"/>
      <c r="V28" s="30"/>
    </row>
    <row r="29" spans="1:23" x14ac:dyDescent="0.25">
      <c r="A29" s="30"/>
      <c r="B29" s="30"/>
      <c r="D29" s="30"/>
      <c r="E29" s="30"/>
      <c r="F29" s="30"/>
      <c r="G29" s="30"/>
      <c r="H29" s="30"/>
      <c r="I29" s="30"/>
      <c r="J29" s="30"/>
      <c r="L29" s="30"/>
      <c r="M29" s="30"/>
      <c r="N29" s="30"/>
      <c r="O29" s="124"/>
      <c r="P29" s="30"/>
      <c r="Q29" s="30"/>
      <c r="R29" s="30"/>
      <c r="S29" s="30"/>
      <c r="T29" s="30"/>
      <c r="U29" s="30"/>
      <c r="V29" s="30"/>
      <c r="W29" s="30"/>
    </row>
    <row r="30" spans="1:23" x14ac:dyDescent="0.25">
      <c r="A30" s="30"/>
      <c r="B30" s="30"/>
      <c r="D30" s="30"/>
      <c r="E30" s="30"/>
      <c r="F30" s="30"/>
      <c r="G30" s="30"/>
      <c r="H30" s="30"/>
      <c r="I30" s="30"/>
      <c r="J30" s="30"/>
      <c r="L30" s="30"/>
      <c r="M30" s="30"/>
      <c r="N30" s="30"/>
      <c r="O30" s="124"/>
      <c r="P30" s="30"/>
      <c r="Q30" s="30"/>
      <c r="R30" s="30"/>
      <c r="S30" s="30"/>
      <c r="T30" s="30"/>
      <c r="U30" s="30"/>
      <c r="V30" s="30"/>
      <c r="W30" s="30"/>
    </row>
    <row r="31" spans="1:23" x14ac:dyDescent="0.25">
      <c r="A31" s="30"/>
      <c r="B31" s="30"/>
      <c r="D31" s="30"/>
      <c r="E31" s="30"/>
      <c r="F31" s="30"/>
      <c r="G31" s="30"/>
      <c r="H31" s="30"/>
      <c r="I31" s="30"/>
      <c r="J31" s="30"/>
      <c r="L31" s="30"/>
      <c r="M31" s="30"/>
      <c r="N31" s="30"/>
      <c r="O31" s="124"/>
      <c r="P31" s="30"/>
      <c r="Q31" s="30"/>
      <c r="R31" s="30"/>
      <c r="S31" s="30"/>
      <c r="T31" s="30"/>
      <c r="U31" s="30"/>
      <c r="V31" s="30"/>
      <c r="W31" s="30"/>
    </row>
    <row r="32" spans="1:23" x14ac:dyDescent="0.25">
      <c r="A32" s="30"/>
      <c r="B32" s="30"/>
      <c r="D32" s="30"/>
      <c r="E32" s="30"/>
      <c r="F32" s="30"/>
      <c r="G32" s="30"/>
      <c r="H32" s="30"/>
      <c r="I32" s="30"/>
      <c r="J32" s="30"/>
      <c r="L32" s="30"/>
      <c r="M32" s="30"/>
      <c r="N32" s="30"/>
      <c r="O32" s="124"/>
      <c r="P32" s="30"/>
      <c r="Q32" s="30"/>
      <c r="R32" s="30"/>
      <c r="S32" s="30"/>
      <c r="T32" s="30"/>
      <c r="U32" s="30"/>
      <c r="V32" s="30"/>
      <c r="W32" s="30"/>
    </row>
    <row r="33" spans="1:23" x14ac:dyDescent="0.25">
      <c r="A33" s="30"/>
      <c r="B33" s="30"/>
      <c r="D33" s="30"/>
      <c r="E33" s="30"/>
      <c r="F33" s="30"/>
      <c r="G33" s="30"/>
      <c r="H33" s="30"/>
      <c r="I33" s="30"/>
      <c r="J33" s="30"/>
      <c r="L33" s="30"/>
      <c r="M33" s="30"/>
      <c r="N33" s="30"/>
      <c r="O33" s="124"/>
      <c r="P33" s="30"/>
      <c r="Q33" s="30"/>
      <c r="R33" s="30"/>
      <c r="S33" s="30"/>
      <c r="T33" s="30"/>
      <c r="U33" s="30"/>
      <c r="V33" s="30"/>
      <c r="W33" s="30"/>
    </row>
    <row r="34" spans="1:23" x14ac:dyDescent="0.25">
      <c r="A34" s="30"/>
      <c r="B34" s="30"/>
      <c r="D34" s="30"/>
      <c r="E34" s="30"/>
      <c r="F34" s="30"/>
      <c r="G34" s="30"/>
      <c r="H34" s="30"/>
      <c r="I34" s="30"/>
      <c r="J34" s="30"/>
      <c r="L34" s="30"/>
      <c r="M34" s="30"/>
      <c r="N34" s="30"/>
      <c r="O34" s="124"/>
      <c r="P34" s="30"/>
      <c r="Q34" s="30"/>
      <c r="R34" s="30"/>
      <c r="S34" s="30"/>
      <c r="T34" s="30"/>
      <c r="U34" s="30"/>
      <c r="V34" s="30"/>
      <c r="W34" s="30"/>
    </row>
    <row r="35" spans="1:23" x14ac:dyDescent="0.25">
      <c r="A35" s="30"/>
      <c r="B35" s="30"/>
      <c r="D35" s="30"/>
      <c r="E35" s="30"/>
      <c r="F35" s="30"/>
      <c r="G35" s="30"/>
      <c r="H35" s="30"/>
      <c r="I35" s="30"/>
      <c r="J35" s="30"/>
      <c r="L35" s="30"/>
      <c r="M35" s="30"/>
      <c r="N35" s="30"/>
      <c r="O35" s="124"/>
      <c r="P35" s="30"/>
      <c r="Q35" s="30"/>
      <c r="R35" s="30"/>
      <c r="S35" s="30"/>
      <c r="T35" s="30"/>
      <c r="U35" s="30"/>
      <c r="V35" s="30"/>
      <c r="W35" s="30"/>
    </row>
    <row r="36" spans="1:23" x14ac:dyDescent="0.25">
      <c r="A36" s="30"/>
      <c r="B36" s="30"/>
      <c r="D36" s="30"/>
      <c r="E36" s="30"/>
      <c r="F36" s="30"/>
      <c r="G36" s="30"/>
      <c r="H36" s="30"/>
      <c r="I36" s="30"/>
      <c r="J36" s="30"/>
      <c r="L36" s="30"/>
      <c r="M36" s="30"/>
      <c r="N36" s="30"/>
      <c r="O36" s="124"/>
      <c r="P36" s="30"/>
      <c r="Q36" s="30"/>
      <c r="R36" s="30"/>
      <c r="S36" s="30"/>
      <c r="T36" s="30"/>
      <c r="U36" s="30"/>
      <c r="V36" s="30"/>
      <c r="W36" s="30"/>
    </row>
    <row r="37" spans="1:23" x14ac:dyDescent="0.25">
      <c r="A37" s="30"/>
      <c r="B37" s="30"/>
      <c r="D37" s="30"/>
      <c r="E37" s="30"/>
      <c r="F37" s="30"/>
      <c r="G37" s="30"/>
      <c r="H37" s="30"/>
      <c r="I37" s="30"/>
      <c r="J37" s="30"/>
      <c r="L37" s="30"/>
      <c r="M37" s="30"/>
      <c r="N37" s="30"/>
      <c r="O37" s="124"/>
      <c r="P37" s="30"/>
      <c r="Q37" s="30"/>
      <c r="R37" s="30"/>
      <c r="S37" s="30"/>
      <c r="T37" s="30"/>
      <c r="U37" s="30"/>
      <c r="V37" s="30"/>
      <c r="W37" s="30"/>
    </row>
    <row r="38" spans="1:23" x14ac:dyDescent="0.25">
      <c r="A38" s="30"/>
      <c r="B38" s="30"/>
      <c r="D38" s="30"/>
      <c r="E38" s="30"/>
      <c r="F38" s="30"/>
      <c r="G38" s="30"/>
      <c r="H38" s="30"/>
      <c r="I38" s="30"/>
      <c r="J38" s="30"/>
      <c r="L38" s="30"/>
      <c r="M38" s="30"/>
      <c r="N38" s="30"/>
      <c r="O38" s="124"/>
      <c r="P38" s="30"/>
      <c r="Q38" s="30"/>
      <c r="R38" s="30"/>
      <c r="S38" s="30"/>
      <c r="T38" s="30"/>
      <c r="U38" s="30"/>
      <c r="V38" s="30"/>
      <c r="W38" s="30"/>
    </row>
    <row r="39" spans="1:23" x14ac:dyDescent="0.25">
      <c r="A39" s="30"/>
      <c r="B39" s="30"/>
      <c r="D39" s="30"/>
      <c r="E39" s="30"/>
      <c r="F39" s="30"/>
      <c r="G39" s="30"/>
      <c r="H39" s="30"/>
      <c r="I39" s="30"/>
      <c r="J39" s="30"/>
      <c r="L39" s="30"/>
      <c r="M39" s="30"/>
      <c r="N39" s="30"/>
      <c r="O39" s="124"/>
      <c r="P39" s="30"/>
      <c r="Q39" s="30"/>
      <c r="R39" s="30"/>
      <c r="S39" s="30"/>
      <c r="T39" s="30"/>
      <c r="U39" s="30"/>
      <c r="V39" s="30"/>
      <c r="W39" s="30"/>
    </row>
    <row r="40" spans="1:23" x14ac:dyDescent="0.25">
      <c r="A40" s="30"/>
      <c r="B40" s="30"/>
      <c r="D40" s="30"/>
      <c r="E40" s="30"/>
      <c r="F40" s="30"/>
      <c r="G40" s="30"/>
      <c r="H40" s="30"/>
      <c r="I40" s="30"/>
      <c r="J40" s="30"/>
      <c r="L40" s="30"/>
      <c r="M40" s="30"/>
      <c r="N40" s="30"/>
      <c r="O40" s="124"/>
      <c r="P40" s="30"/>
      <c r="Q40" s="30"/>
      <c r="R40" s="30"/>
      <c r="S40" s="30"/>
      <c r="T40" s="30"/>
      <c r="U40" s="30"/>
      <c r="V40" s="30"/>
      <c r="W40" s="30"/>
    </row>
    <row r="41" spans="1:23" x14ac:dyDescent="0.25">
      <c r="A41" s="30"/>
      <c r="B41" s="30"/>
      <c r="D41" s="30"/>
      <c r="E41" s="30"/>
      <c r="F41" s="30"/>
      <c r="G41" s="30"/>
      <c r="H41" s="30"/>
      <c r="I41" s="30"/>
      <c r="J41" s="30"/>
      <c r="L41" s="30"/>
      <c r="M41" s="30"/>
      <c r="N41" s="30"/>
      <c r="O41" s="124"/>
      <c r="P41" s="30"/>
      <c r="Q41" s="30"/>
      <c r="R41" s="30"/>
      <c r="S41" s="30"/>
      <c r="T41" s="30"/>
      <c r="U41" s="30"/>
      <c r="V41" s="30"/>
      <c r="W41" s="30"/>
    </row>
    <row r="42" spans="1:23" x14ac:dyDescent="0.25">
      <c r="A42" s="30"/>
      <c r="B42" s="30"/>
      <c r="D42" s="30"/>
      <c r="E42" s="30"/>
      <c r="F42" s="30"/>
      <c r="G42" s="30"/>
      <c r="H42" s="30"/>
      <c r="I42" s="30"/>
      <c r="J42" s="30"/>
      <c r="L42" s="30"/>
      <c r="M42" s="30"/>
      <c r="N42" s="30"/>
      <c r="O42" s="124"/>
      <c r="P42" s="30"/>
      <c r="Q42" s="30"/>
      <c r="R42" s="30"/>
      <c r="S42" s="30"/>
      <c r="T42" s="30"/>
      <c r="U42" s="30"/>
      <c r="V42" s="30"/>
      <c r="W42" s="30"/>
    </row>
    <row r="43" spans="1:23" x14ac:dyDescent="0.25">
      <c r="A43" s="30"/>
      <c r="B43" s="30"/>
      <c r="D43" s="30"/>
      <c r="E43" s="30"/>
      <c r="F43" s="30"/>
      <c r="G43" s="30"/>
      <c r="H43" s="30"/>
      <c r="I43" s="30"/>
      <c r="J43" s="30"/>
      <c r="L43" s="30"/>
      <c r="M43" s="30"/>
      <c r="N43" s="30"/>
      <c r="O43" s="124"/>
      <c r="P43" s="30"/>
      <c r="Q43" s="30"/>
      <c r="R43" s="30"/>
      <c r="S43" s="30"/>
      <c r="T43" s="30"/>
      <c r="U43" s="30"/>
      <c r="V43" s="30"/>
      <c r="W43" s="30"/>
    </row>
    <row r="44" spans="1:23" x14ac:dyDescent="0.25">
      <c r="A44" s="30"/>
      <c r="B44" s="30"/>
      <c r="D44" s="30"/>
      <c r="E44" s="30"/>
      <c r="F44" s="30"/>
      <c r="G44" s="30"/>
      <c r="H44" s="30"/>
      <c r="I44" s="30"/>
      <c r="J44" s="30"/>
      <c r="L44" s="30"/>
      <c r="M44" s="30"/>
      <c r="N44" s="30"/>
      <c r="O44" s="124"/>
      <c r="P44" s="30"/>
      <c r="Q44" s="30"/>
      <c r="R44" s="30"/>
      <c r="S44" s="30"/>
      <c r="T44" s="30"/>
      <c r="U44" s="30"/>
      <c r="V44" s="30"/>
      <c r="W44" s="30"/>
    </row>
    <row r="45" spans="1:23" x14ac:dyDescent="0.25">
      <c r="A45" s="30"/>
      <c r="B45" s="30"/>
      <c r="D45" s="30"/>
      <c r="E45" s="30"/>
      <c r="F45" s="30"/>
      <c r="G45" s="30"/>
      <c r="H45" s="30"/>
      <c r="I45" s="30"/>
      <c r="J45" s="30"/>
      <c r="L45" s="30"/>
      <c r="M45" s="30"/>
      <c r="N45" s="30"/>
      <c r="O45" s="124"/>
      <c r="P45" s="30"/>
      <c r="Q45" s="30"/>
      <c r="R45" s="30"/>
      <c r="S45" s="30"/>
      <c r="T45" s="30"/>
      <c r="U45" s="30"/>
      <c r="V45" s="30"/>
      <c r="W45" s="30"/>
    </row>
    <row r="46" spans="1:23" x14ac:dyDescent="0.25">
      <c r="A46" s="30"/>
      <c r="B46" s="30"/>
      <c r="D46" s="30"/>
      <c r="E46" s="30"/>
      <c r="F46" s="30"/>
      <c r="G46" s="30"/>
      <c r="H46" s="30"/>
      <c r="I46" s="30"/>
      <c r="J46" s="30"/>
      <c r="L46" s="30"/>
      <c r="M46" s="30"/>
      <c r="N46" s="30"/>
      <c r="O46" s="124"/>
      <c r="P46" s="30"/>
      <c r="Q46" s="30"/>
      <c r="R46" s="30"/>
      <c r="S46" s="30"/>
      <c r="T46" s="30"/>
      <c r="U46" s="30"/>
      <c r="V46" s="30"/>
      <c r="W46" s="30"/>
    </row>
    <row r="47" spans="1:23" x14ac:dyDescent="0.25">
      <c r="A47" s="30"/>
      <c r="B47" s="30"/>
      <c r="D47" s="30"/>
      <c r="E47" s="30"/>
      <c r="F47" s="30"/>
      <c r="G47" s="30"/>
      <c r="H47" s="30"/>
      <c r="I47" s="30"/>
      <c r="J47" s="30"/>
      <c r="L47" s="30"/>
      <c r="M47" s="30"/>
      <c r="N47" s="30"/>
      <c r="O47" s="124"/>
      <c r="P47" s="30"/>
      <c r="Q47" s="30"/>
      <c r="R47" s="30"/>
      <c r="S47" s="30"/>
      <c r="T47" s="30"/>
      <c r="U47" s="30"/>
      <c r="V47" s="30"/>
      <c r="W47" s="30"/>
    </row>
    <row r="48" spans="1:23" x14ac:dyDescent="0.25">
      <c r="A48" s="30"/>
      <c r="B48" s="30"/>
      <c r="D48" s="30"/>
      <c r="E48" s="30"/>
      <c r="F48" s="30"/>
      <c r="G48" s="30"/>
      <c r="H48" s="30"/>
      <c r="I48" s="30"/>
      <c r="J48" s="30"/>
      <c r="L48" s="30"/>
      <c r="M48" s="30"/>
      <c r="N48" s="30"/>
      <c r="O48" s="124"/>
      <c r="P48" s="30"/>
      <c r="Q48" s="30"/>
      <c r="R48" s="30"/>
      <c r="S48" s="30"/>
      <c r="T48" s="30"/>
      <c r="U48" s="30"/>
      <c r="V48" s="30"/>
      <c r="W48" s="30"/>
    </row>
    <row r="49" spans="1:23" x14ac:dyDescent="0.25">
      <c r="A49" s="30"/>
      <c r="B49" s="30"/>
      <c r="D49" s="30"/>
      <c r="E49" s="30"/>
      <c r="F49" s="30"/>
      <c r="G49" s="30"/>
      <c r="H49" s="30"/>
      <c r="I49" s="30"/>
      <c r="J49" s="30"/>
      <c r="L49" s="30"/>
      <c r="M49" s="30"/>
      <c r="N49" s="30"/>
      <c r="O49" s="124"/>
      <c r="P49" s="30"/>
      <c r="Q49" s="30"/>
      <c r="R49" s="30"/>
      <c r="S49" s="30"/>
      <c r="T49" s="30"/>
      <c r="U49" s="30"/>
      <c r="V49" s="30"/>
      <c r="W49" s="30"/>
    </row>
    <row r="50" spans="1:23" x14ac:dyDescent="0.25">
      <c r="A50" s="30"/>
      <c r="B50" s="30"/>
      <c r="D50" s="30"/>
      <c r="E50" s="30"/>
      <c r="F50" s="30"/>
      <c r="G50" s="30"/>
      <c r="H50" s="30"/>
      <c r="I50" s="30"/>
      <c r="J50" s="30"/>
      <c r="L50" s="30"/>
      <c r="M50" s="30"/>
      <c r="N50" s="30"/>
      <c r="O50" s="124"/>
      <c r="P50" s="30"/>
      <c r="Q50" s="30"/>
      <c r="R50" s="30"/>
      <c r="S50" s="30"/>
      <c r="T50" s="30"/>
      <c r="U50" s="30"/>
      <c r="V50" s="30"/>
      <c r="W50" s="30"/>
    </row>
    <row r="51" spans="1:23" x14ac:dyDescent="0.25">
      <c r="A51" s="30"/>
      <c r="B51" s="30"/>
      <c r="D51" s="30"/>
      <c r="E51" s="30"/>
      <c r="F51" s="30"/>
      <c r="G51" s="30"/>
      <c r="H51" s="30"/>
      <c r="I51" s="30"/>
      <c r="J51" s="30"/>
      <c r="L51" s="30"/>
      <c r="M51" s="30"/>
      <c r="N51" s="30"/>
      <c r="O51" s="124"/>
      <c r="P51" s="30"/>
      <c r="Q51" s="30"/>
      <c r="R51" s="30"/>
      <c r="S51" s="30"/>
      <c r="T51" s="30"/>
      <c r="U51" s="30"/>
      <c r="V51" s="30"/>
      <c r="W51" s="30"/>
    </row>
    <row r="52" spans="1:23" x14ac:dyDescent="0.25">
      <c r="A52" s="30"/>
      <c r="B52" s="30"/>
      <c r="D52" s="30"/>
      <c r="E52" s="30"/>
      <c r="F52" s="30"/>
      <c r="G52" s="30"/>
      <c r="H52" s="30"/>
      <c r="I52" s="30"/>
      <c r="J52" s="30"/>
      <c r="L52" s="30"/>
      <c r="M52" s="30"/>
      <c r="N52" s="30"/>
      <c r="O52" s="124"/>
      <c r="P52" s="30"/>
      <c r="Q52" s="30"/>
      <c r="R52" s="30"/>
      <c r="S52" s="30"/>
      <c r="T52" s="30"/>
      <c r="U52" s="30"/>
      <c r="V52" s="30"/>
      <c r="W52" s="30"/>
    </row>
    <row r="53" spans="1:23" x14ac:dyDescent="0.25">
      <c r="A53" s="30"/>
      <c r="B53" s="30"/>
      <c r="D53" s="30"/>
      <c r="E53" s="30"/>
      <c r="F53" s="30"/>
      <c r="G53" s="30"/>
      <c r="H53" s="30"/>
      <c r="I53" s="30"/>
      <c r="J53" s="30"/>
      <c r="L53" s="30"/>
      <c r="M53" s="30"/>
      <c r="N53" s="30"/>
      <c r="O53" s="124"/>
      <c r="P53" s="30"/>
      <c r="Q53" s="30"/>
      <c r="R53" s="30"/>
      <c r="S53" s="30"/>
      <c r="T53" s="30"/>
      <c r="U53" s="30"/>
      <c r="V53" s="30"/>
      <c r="W53" s="30"/>
    </row>
    <row r="54" spans="1:23" x14ac:dyDescent="0.25">
      <c r="A54" s="30"/>
      <c r="B54" s="30"/>
      <c r="D54" s="30"/>
      <c r="E54" s="30"/>
      <c r="F54" s="30"/>
      <c r="G54" s="30"/>
      <c r="H54" s="30"/>
      <c r="I54" s="30"/>
      <c r="J54" s="30"/>
      <c r="L54" s="30"/>
      <c r="M54" s="30"/>
      <c r="N54" s="30"/>
      <c r="O54" s="124"/>
      <c r="P54" s="30"/>
      <c r="Q54" s="30"/>
      <c r="R54" s="30"/>
      <c r="S54" s="30"/>
      <c r="T54" s="30"/>
      <c r="U54" s="30"/>
      <c r="V54" s="30"/>
      <c r="W54" s="30"/>
    </row>
    <row r="55" spans="1:23" x14ac:dyDescent="0.25">
      <c r="A55" s="30"/>
      <c r="B55" s="30"/>
      <c r="D55" s="30"/>
      <c r="E55" s="30"/>
      <c r="F55" s="30"/>
      <c r="G55" s="30"/>
      <c r="H55" s="30"/>
      <c r="I55" s="30"/>
      <c r="J55" s="30"/>
      <c r="L55" s="30"/>
      <c r="M55" s="30"/>
      <c r="N55" s="30"/>
      <c r="O55" s="124"/>
      <c r="P55" s="30"/>
      <c r="Q55" s="30"/>
      <c r="R55" s="30"/>
      <c r="S55" s="30"/>
      <c r="T55" s="30"/>
      <c r="U55" s="30"/>
      <c r="V55" s="30"/>
      <c r="W55" s="30"/>
    </row>
    <row r="56" spans="1:23" x14ac:dyDescent="0.25">
      <c r="A56" s="30"/>
      <c r="B56" s="30"/>
      <c r="D56" s="30"/>
      <c r="E56" s="30"/>
      <c r="F56" s="30"/>
      <c r="G56" s="30"/>
      <c r="H56" s="30"/>
      <c r="I56" s="30"/>
      <c r="J56" s="30"/>
      <c r="L56" s="30"/>
      <c r="M56" s="30"/>
      <c r="N56" s="30"/>
      <c r="O56" s="124"/>
      <c r="P56" s="30"/>
      <c r="Q56" s="30"/>
      <c r="R56" s="30"/>
      <c r="S56" s="30"/>
      <c r="T56" s="30"/>
      <c r="U56" s="30"/>
      <c r="V56" s="30"/>
      <c r="W56" s="30"/>
    </row>
    <row r="57" spans="1:23" x14ac:dyDescent="0.25">
      <c r="A57" s="30"/>
      <c r="B57" s="30"/>
      <c r="D57" s="30"/>
      <c r="E57" s="30"/>
      <c r="F57" s="30"/>
      <c r="G57" s="30"/>
      <c r="H57" s="30"/>
      <c r="I57" s="30"/>
      <c r="J57" s="30"/>
      <c r="L57" s="30"/>
      <c r="M57" s="30"/>
      <c r="N57" s="30"/>
      <c r="O57" s="124"/>
      <c r="P57" s="30"/>
      <c r="Q57" s="30"/>
      <c r="R57" s="30"/>
      <c r="S57" s="30"/>
      <c r="T57" s="30"/>
      <c r="U57" s="30"/>
      <c r="V57" s="30"/>
      <c r="W57" s="30"/>
    </row>
    <row r="58" spans="1:23" x14ac:dyDescent="0.25">
      <c r="A58" s="30"/>
      <c r="B58" s="30"/>
      <c r="D58" s="30"/>
      <c r="E58" s="30"/>
      <c r="F58" s="30"/>
      <c r="G58" s="30"/>
      <c r="H58" s="30"/>
      <c r="I58" s="30"/>
      <c r="J58" s="30"/>
      <c r="L58" s="30"/>
      <c r="M58" s="30"/>
      <c r="N58" s="30"/>
      <c r="O58" s="124"/>
      <c r="P58" s="30"/>
      <c r="Q58" s="30"/>
      <c r="R58" s="30"/>
      <c r="S58" s="30"/>
      <c r="T58" s="30"/>
      <c r="U58" s="30"/>
      <c r="V58" s="30"/>
      <c r="W58" s="30"/>
    </row>
    <row r="59" spans="1:23" x14ac:dyDescent="0.25">
      <c r="A59" s="30"/>
      <c r="B59" s="30"/>
      <c r="D59" s="30"/>
      <c r="E59" s="30"/>
      <c r="F59" s="30"/>
      <c r="G59" s="30"/>
      <c r="H59" s="30"/>
      <c r="I59" s="30"/>
      <c r="J59" s="30"/>
      <c r="L59" s="30"/>
      <c r="M59" s="30"/>
      <c r="N59" s="30"/>
      <c r="O59" s="124"/>
      <c r="P59" s="30"/>
      <c r="Q59" s="30"/>
      <c r="R59" s="30"/>
      <c r="S59" s="30"/>
      <c r="T59" s="30"/>
      <c r="U59" s="30"/>
      <c r="V59" s="30"/>
      <c r="W59" s="30"/>
    </row>
    <row r="60" spans="1:23" x14ac:dyDescent="0.25">
      <c r="A60" s="30"/>
      <c r="B60" s="30"/>
      <c r="D60" s="30"/>
      <c r="E60" s="30"/>
      <c r="F60" s="30"/>
      <c r="G60" s="30"/>
      <c r="H60" s="30"/>
      <c r="I60" s="30"/>
      <c r="J60" s="30"/>
      <c r="L60" s="30"/>
      <c r="M60" s="30"/>
      <c r="N60" s="30"/>
      <c r="O60" s="124"/>
      <c r="P60" s="30"/>
      <c r="Q60" s="30"/>
      <c r="R60" s="30"/>
      <c r="S60" s="30"/>
      <c r="T60" s="30"/>
      <c r="U60" s="30"/>
      <c r="V60" s="30"/>
      <c r="W60" s="30"/>
    </row>
    <row r="61" spans="1:23" x14ac:dyDescent="0.25">
      <c r="A61" s="30"/>
      <c r="B61" s="30"/>
      <c r="D61" s="30"/>
      <c r="E61" s="30"/>
      <c r="F61" s="30"/>
      <c r="G61" s="30"/>
      <c r="H61" s="30"/>
      <c r="I61" s="30"/>
      <c r="J61" s="30"/>
      <c r="L61" s="30"/>
      <c r="M61" s="30"/>
      <c r="N61" s="30"/>
      <c r="O61" s="124"/>
      <c r="P61" s="30"/>
      <c r="Q61" s="30"/>
      <c r="R61" s="30"/>
      <c r="S61" s="30"/>
      <c r="T61" s="30"/>
      <c r="U61" s="30"/>
      <c r="V61" s="30"/>
      <c r="W61" s="30"/>
    </row>
    <row r="62" spans="1:23" x14ac:dyDescent="0.25">
      <c r="A62" s="30"/>
      <c r="B62" s="30"/>
      <c r="D62" s="30"/>
      <c r="E62" s="30"/>
      <c r="F62" s="30"/>
      <c r="G62" s="30"/>
      <c r="H62" s="30"/>
      <c r="I62" s="30"/>
      <c r="J62" s="30"/>
      <c r="L62" s="30"/>
      <c r="M62" s="30"/>
      <c r="N62" s="30"/>
      <c r="O62" s="124"/>
      <c r="P62" s="30"/>
      <c r="Q62" s="30"/>
      <c r="R62" s="30"/>
      <c r="S62" s="30"/>
      <c r="T62" s="30"/>
      <c r="U62" s="30"/>
      <c r="V62" s="30"/>
      <c r="W62" s="30"/>
    </row>
    <row r="63" spans="1:23" x14ac:dyDescent="0.25">
      <c r="A63" s="30"/>
      <c r="B63" s="30"/>
      <c r="D63" s="30"/>
      <c r="E63" s="30"/>
      <c r="F63" s="30"/>
      <c r="G63" s="30"/>
      <c r="H63" s="30"/>
      <c r="I63" s="30"/>
      <c r="J63" s="30"/>
      <c r="L63" s="30"/>
      <c r="M63" s="30"/>
      <c r="N63" s="30"/>
      <c r="O63" s="124"/>
      <c r="P63" s="30"/>
      <c r="Q63" s="30"/>
      <c r="R63" s="30"/>
      <c r="S63" s="30"/>
      <c r="T63" s="30"/>
      <c r="U63" s="30"/>
      <c r="V63" s="30"/>
      <c r="W63" s="30"/>
    </row>
    <row r="64" spans="1:23" x14ac:dyDescent="0.25">
      <c r="A64" s="30"/>
      <c r="B64" s="30"/>
      <c r="D64" s="30"/>
      <c r="E64" s="30"/>
      <c r="F64" s="30"/>
      <c r="G64" s="30"/>
      <c r="H64" s="30"/>
      <c r="I64" s="30"/>
      <c r="J64" s="30"/>
      <c r="L64" s="30"/>
      <c r="M64" s="30"/>
      <c r="N64" s="30"/>
      <c r="O64" s="124"/>
      <c r="P64" s="30"/>
      <c r="Q64" s="30"/>
      <c r="R64" s="30"/>
      <c r="S64" s="30"/>
      <c r="T64" s="30"/>
      <c r="U64" s="30"/>
      <c r="V64" s="30"/>
      <c r="W64" s="30"/>
    </row>
    <row r="65" spans="1:23" x14ac:dyDescent="0.25">
      <c r="A65" s="30"/>
      <c r="B65" s="30"/>
      <c r="D65" s="30"/>
      <c r="E65" s="30"/>
      <c r="F65" s="30"/>
      <c r="G65" s="30"/>
      <c r="H65" s="30"/>
      <c r="I65" s="30"/>
      <c r="J65" s="30"/>
      <c r="L65" s="30"/>
      <c r="M65" s="30"/>
      <c r="N65" s="30"/>
      <c r="O65" s="124"/>
      <c r="P65" s="30"/>
      <c r="Q65" s="30"/>
      <c r="R65" s="30"/>
      <c r="S65" s="30"/>
      <c r="T65" s="30"/>
      <c r="U65" s="30"/>
      <c r="V65" s="30"/>
      <c r="W65" s="30"/>
    </row>
    <row r="66" spans="1:23" x14ac:dyDescent="0.25">
      <c r="A66" s="30"/>
      <c r="B66" s="30"/>
      <c r="D66" s="30"/>
      <c r="E66" s="30"/>
      <c r="F66" s="30"/>
      <c r="G66" s="30"/>
      <c r="H66" s="30"/>
      <c r="I66" s="30"/>
      <c r="J66" s="30"/>
      <c r="L66" s="30"/>
      <c r="M66" s="30"/>
      <c r="N66" s="30"/>
      <c r="O66" s="124"/>
      <c r="P66" s="30"/>
      <c r="Q66" s="30"/>
      <c r="R66" s="30"/>
      <c r="S66" s="30"/>
      <c r="T66" s="30"/>
      <c r="U66" s="30"/>
      <c r="V66" s="30"/>
      <c r="W66" s="30"/>
    </row>
    <row r="67" spans="1:23" x14ac:dyDescent="0.25">
      <c r="A67" s="30"/>
      <c r="B67" s="30"/>
      <c r="D67" s="30"/>
      <c r="E67" s="30"/>
      <c r="F67" s="30"/>
      <c r="G67" s="30"/>
      <c r="H67" s="30"/>
      <c r="I67" s="30"/>
      <c r="J67" s="30"/>
      <c r="L67" s="30"/>
      <c r="M67" s="30"/>
      <c r="N67" s="30"/>
      <c r="O67" s="124"/>
      <c r="P67" s="30"/>
      <c r="Q67" s="30"/>
      <c r="R67" s="30"/>
      <c r="S67" s="30"/>
      <c r="T67" s="30"/>
      <c r="U67" s="30"/>
      <c r="V67" s="30"/>
      <c r="W67" s="30"/>
    </row>
    <row r="68" spans="1:23" x14ac:dyDescent="0.25">
      <c r="A68" s="30"/>
      <c r="B68" s="30"/>
      <c r="D68" s="30"/>
      <c r="E68" s="30"/>
      <c r="F68" s="30"/>
      <c r="G68" s="30"/>
      <c r="H68" s="30"/>
      <c r="I68" s="30"/>
      <c r="J68" s="30"/>
      <c r="L68" s="30"/>
      <c r="M68" s="30"/>
      <c r="N68" s="30"/>
      <c r="O68" s="124"/>
      <c r="P68" s="30"/>
      <c r="Q68" s="30"/>
      <c r="R68" s="30"/>
      <c r="S68" s="30"/>
      <c r="T68" s="30"/>
      <c r="U68" s="30"/>
      <c r="V68" s="30"/>
      <c r="W68" s="30"/>
    </row>
    <row r="69" spans="1:23" x14ac:dyDescent="0.25">
      <c r="A69" s="30"/>
      <c r="B69" s="30"/>
      <c r="D69" s="30"/>
      <c r="E69" s="30"/>
      <c r="F69" s="30"/>
      <c r="G69" s="30"/>
      <c r="H69" s="30"/>
      <c r="I69" s="30"/>
      <c r="J69" s="30"/>
      <c r="L69" s="30"/>
      <c r="M69" s="30"/>
      <c r="N69" s="30"/>
      <c r="O69" s="124"/>
      <c r="P69" s="30"/>
      <c r="Q69" s="30"/>
      <c r="R69" s="30"/>
      <c r="S69" s="30"/>
      <c r="T69" s="30"/>
      <c r="U69" s="30"/>
      <c r="V69" s="30"/>
      <c r="W69" s="30"/>
    </row>
    <row r="70" spans="1:23" x14ac:dyDescent="0.25">
      <c r="A70" s="30"/>
      <c r="B70" s="30"/>
      <c r="D70" s="30"/>
      <c r="E70" s="30"/>
      <c r="F70" s="30"/>
      <c r="G70" s="30"/>
      <c r="H70" s="30"/>
      <c r="I70" s="30"/>
      <c r="J70" s="30"/>
      <c r="L70" s="30"/>
      <c r="M70" s="30"/>
      <c r="N70" s="30"/>
      <c r="O70" s="124"/>
      <c r="P70" s="30"/>
      <c r="Q70" s="30"/>
      <c r="R70" s="30"/>
      <c r="S70" s="30"/>
      <c r="T70" s="30"/>
      <c r="U70" s="30"/>
      <c r="V70" s="30"/>
      <c r="W70" s="30"/>
    </row>
    <row r="71" spans="1:23" x14ac:dyDescent="0.25">
      <c r="A71" s="30"/>
      <c r="B71" s="30"/>
      <c r="D71" s="30"/>
      <c r="E71" s="30"/>
      <c r="F71" s="30"/>
      <c r="G71" s="30"/>
      <c r="H71" s="30"/>
      <c r="I71" s="30"/>
      <c r="J71" s="30"/>
      <c r="L71" s="30"/>
      <c r="M71" s="30"/>
      <c r="N71" s="30"/>
      <c r="O71" s="124"/>
      <c r="P71" s="30"/>
      <c r="Q71" s="30"/>
      <c r="R71" s="30"/>
      <c r="S71" s="30"/>
      <c r="T71" s="30"/>
      <c r="U71" s="30"/>
      <c r="V71" s="30"/>
      <c r="W71" s="30"/>
    </row>
    <row r="72" spans="1:23" x14ac:dyDescent="0.25">
      <c r="A72" s="30"/>
      <c r="B72" s="30"/>
      <c r="D72" s="30"/>
      <c r="E72" s="30"/>
      <c r="F72" s="30"/>
      <c r="G72" s="30"/>
      <c r="H72" s="30"/>
      <c r="I72" s="30"/>
      <c r="J72" s="30"/>
      <c r="L72" s="30"/>
      <c r="M72" s="30"/>
      <c r="N72" s="30"/>
      <c r="O72" s="124"/>
      <c r="P72" s="30"/>
      <c r="Q72" s="30"/>
      <c r="R72" s="30"/>
      <c r="S72" s="30"/>
      <c r="T72" s="30"/>
      <c r="U72" s="30"/>
      <c r="V72" s="30"/>
      <c r="W72" s="30"/>
    </row>
    <row r="73" spans="1:23" x14ac:dyDescent="0.25">
      <c r="A73" s="30"/>
      <c r="B73" s="30"/>
      <c r="D73" s="30"/>
      <c r="E73" s="30"/>
      <c r="F73" s="30"/>
      <c r="G73" s="30"/>
      <c r="H73" s="30"/>
      <c r="I73" s="30"/>
      <c r="J73" s="30"/>
      <c r="L73" s="30"/>
      <c r="M73" s="30"/>
      <c r="N73" s="30"/>
      <c r="O73" s="124"/>
      <c r="P73" s="30"/>
      <c r="Q73" s="30"/>
      <c r="R73" s="30"/>
      <c r="S73" s="30"/>
      <c r="T73" s="30"/>
      <c r="U73" s="30"/>
      <c r="V73" s="30"/>
      <c r="W73" s="30"/>
    </row>
    <row r="74" spans="1:23" x14ac:dyDescent="0.25">
      <c r="A74" s="30"/>
      <c r="B74" s="30"/>
      <c r="D74" s="30"/>
      <c r="E74" s="30"/>
      <c r="F74" s="30"/>
      <c r="G74" s="30"/>
      <c r="H74" s="30"/>
      <c r="I74" s="30"/>
      <c r="J74" s="30"/>
      <c r="L74" s="30"/>
      <c r="M74" s="30"/>
      <c r="N74" s="30"/>
      <c r="O74" s="124"/>
      <c r="P74" s="30"/>
      <c r="Q74" s="30"/>
      <c r="R74" s="30"/>
      <c r="S74" s="30"/>
      <c r="T74" s="30"/>
      <c r="U74" s="30"/>
      <c r="V74" s="30"/>
      <c r="W74" s="30"/>
    </row>
    <row r="75" spans="1:23" x14ac:dyDescent="0.25">
      <c r="A75" s="30"/>
      <c r="B75" s="30"/>
      <c r="D75" s="30"/>
      <c r="E75" s="30"/>
      <c r="F75" s="30"/>
      <c r="G75" s="30"/>
      <c r="H75" s="30"/>
      <c r="I75" s="30"/>
      <c r="J75" s="30"/>
      <c r="L75" s="30"/>
      <c r="M75" s="30"/>
      <c r="N75" s="30"/>
      <c r="O75" s="124"/>
      <c r="P75" s="30"/>
      <c r="Q75" s="30"/>
      <c r="R75" s="30"/>
      <c r="S75" s="30"/>
      <c r="T75" s="30"/>
      <c r="U75" s="30"/>
      <c r="V75" s="30"/>
      <c r="W75" s="30"/>
    </row>
    <row r="76" spans="1:23" x14ac:dyDescent="0.25">
      <c r="A76" s="30"/>
      <c r="B76" s="30"/>
      <c r="D76" s="30"/>
      <c r="E76" s="30"/>
      <c r="F76" s="30"/>
      <c r="G76" s="30"/>
      <c r="H76" s="30"/>
      <c r="I76" s="30"/>
      <c r="J76" s="30"/>
      <c r="L76" s="30"/>
      <c r="M76" s="30"/>
      <c r="N76" s="30"/>
      <c r="O76" s="124"/>
      <c r="P76" s="30"/>
      <c r="Q76" s="30"/>
      <c r="R76" s="30"/>
      <c r="S76" s="30"/>
      <c r="T76" s="30"/>
      <c r="U76" s="30"/>
      <c r="V76" s="30"/>
      <c r="W76" s="30"/>
    </row>
    <row r="77" spans="1:23" x14ac:dyDescent="0.25">
      <c r="A77" s="30"/>
      <c r="B77" s="30"/>
      <c r="D77" s="30"/>
      <c r="E77" s="30"/>
      <c r="F77" s="30"/>
      <c r="G77" s="30"/>
      <c r="H77" s="30"/>
      <c r="I77" s="30"/>
      <c r="J77" s="30"/>
      <c r="L77" s="30"/>
      <c r="M77" s="30"/>
      <c r="N77" s="30"/>
      <c r="O77" s="124"/>
      <c r="P77" s="30"/>
      <c r="Q77" s="30"/>
      <c r="R77" s="30"/>
      <c r="S77" s="30"/>
      <c r="T77" s="30"/>
      <c r="U77" s="30"/>
      <c r="V77" s="30"/>
      <c r="W77" s="30"/>
    </row>
    <row r="78" spans="1:23" x14ac:dyDescent="0.25">
      <c r="A78" s="30"/>
      <c r="B78" s="30"/>
      <c r="D78" s="30"/>
      <c r="E78" s="30"/>
      <c r="F78" s="30"/>
      <c r="G78" s="30"/>
      <c r="H78" s="30"/>
      <c r="I78" s="30"/>
      <c r="J78" s="30"/>
      <c r="L78" s="30"/>
      <c r="M78" s="30"/>
      <c r="N78" s="30"/>
      <c r="O78" s="124"/>
      <c r="P78" s="30"/>
      <c r="Q78" s="30"/>
      <c r="R78" s="30"/>
      <c r="S78" s="30"/>
      <c r="T78" s="30"/>
      <c r="U78" s="30"/>
      <c r="V78" s="30"/>
      <c r="W78" s="30"/>
    </row>
    <row r="79" spans="1:23" x14ac:dyDescent="0.25">
      <c r="A79" s="30"/>
      <c r="B79" s="30"/>
      <c r="D79" s="30"/>
      <c r="E79" s="30"/>
      <c r="F79" s="30"/>
      <c r="G79" s="30"/>
      <c r="H79" s="30"/>
      <c r="I79" s="30"/>
      <c r="J79" s="30"/>
      <c r="L79" s="30"/>
      <c r="M79" s="30"/>
      <c r="N79" s="30"/>
      <c r="O79" s="124"/>
      <c r="P79" s="30"/>
      <c r="Q79" s="30"/>
      <c r="R79" s="30"/>
      <c r="S79" s="30"/>
      <c r="T79" s="30"/>
      <c r="U79" s="30"/>
      <c r="V79" s="30"/>
      <c r="W79" s="30"/>
    </row>
    <row r="80" spans="1:23" x14ac:dyDescent="0.25">
      <c r="A80" s="30"/>
      <c r="B80" s="30"/>
      <c r="D80" s="30"/>
      <c r="E80" s="30"/>
      <c r="F80" s="30"/>
      <c r="G80" s="30"/>
      <c r="H80" s="30"/>
      <c r="I80" s="30"/>
      <c r="J80" s="30"/>
      <c r="L80" s="30"/>
      <c r="M80" s="30"/>
      <c r="N80" s="30"/>
      <c r="O80" s="124"/>
      <c r="P80" s="30"/>
      <c r="Q80" s="30"/>
      <c r="R80" s="30"/>
      <c r="S80" s="30"/>
      <c r="T80" s="30"/>
      <c r="U80" s="30"/>
      <c r="V80" s="30"/>
      <c r="W80" s="30"/>
    </row>
    <row r="81" spans="1:23" x14ac:dyDescent="0.25">
      <c r="A81" s="30"/>
      <c r="B81" s="30"/>
      <c r="D81" s="30"/>
      <c r="E81" s="30"/>
      <c r="F81" s="30"/>
      <c r="G81" s="30"/>
      <c r="H81" s="30"/>
      <c r="I81" s="30"/>
      <c r="J81" s="30"/>
      <c r="L81" s="30"/>
      <c r="M81" s="30"/>
      <c r="N81" s="30"/>
      <c r="O81" s="124"/>
      <c r="P81" s="30"/>
      <c r="Q81" s="30"/>
      <c r="R81" s="30"/>
      <c r="S81" s="30"/>
      <c r="T81" s="30"/>
      <c r="U81" s="30"/>
      <c r="V81" s="30"/>
      <c r="W81" s="30"/>
    </row>
    <row r="82" spans="1:23" x14ac:dyDescent="0.25">
      <c r="A82" s="30"/>
      <c r="B82" s="30"/>
      <c r="D82" s="30"/>
      <c r="E82" s="30"/>
      <c r="F82" s="30"/>
      <c r="G82" s="30"/>
      <c r="H82" s="30"/>
      <c r="I82" s="30"/>
      <c r="J82" s="30"/>
      <c r="L82" s="30"/>
      <c r="M82" s="30"/>
      <c r="N82" s="30"/>
      <c r="O82" s="124"/>
      <c r="P82" s="30"/>
      <c r="Q82" s="30"/>
      <c r="R82" s="30"/>
      <c r="S82" s="30"/>
      <c r="T82" s="30"/>
      <c r="U82" s="30"/>
      <c r="V82" s="30"/>
      <c r="W82" s="30"/>
    </row>
    <row r="83" spans="1:23" x14ac:dyDescent="0.25">
      <c r="A83" s="30"/>
      <c r="B83" s="30"/>
      <c r="D83" s="30"/>
      <c r="E83" s="30"/>
      <c r="F83" s="30"/>
      <c r="G83" s="30"/>
      <c r="H83" s="30"/>
      <c r="I83" s="30"/>
      <c r="J83" s="30"/>
      <c r="L83" s="30"/>
      <c r="M83" s="30"/>
      <c r="N83" s="30"/>
      <c r="O83" s="124"/>
      <c r="P83" s="30"/>
      <c r="Q83" s="30"/>
      <c r="R83" s="30"/>
      <c r="S83" s="30"/>
      <c r="T83" s="30"/>
      <c r="U83" s="30"/>
      <c r="V83" s="30"/>
      <c r="W83" s="30"/>
    </row>
    <row r="84" spans="1:23" x14ac:dyDescent="0.25">
      <c r="A84" s="30"/>
      <c r="B84" s="30"/>
      <c r="D84" s="30"/>
      <c r="E84" s="30"/>
      <c r="F84" s="30"/>
      <c r="G84" s="30"/>
      <c r="H84" s="30"/>
      <c r="I84" s="30"/>
      <c r="J84" s="30"/>
      <c r="L84" s="30"/>
      <c r="M84" s="30"/>
      <c r="N84" s="30"/>
      <c r="O84" s="124"/>
      <c r="P84" s="30"/>
      <c r="Q84" s="30"/>
      <c r="R84" s="30"/>
      <c r="S84" s="30"/>
      <c r="T84" s="30"/>
      <c r="U84" s="30"/>
      <c r="V84" s="30"/>
      <c r="W84" s="30"/>
    </row>
    <row r="85" spans="1:23" x14ac:dyDescent="0.25">
      <c r="A85" s="30"/>
      <c r="B85" s="30"/>
      <c r="D85" s="30"/>
      <c r="E85" s="30"/>
      <c r="F85" s="30"/>
      <c r="G85" s="30"/>
      <c r="H85" s="30"/>
      <c r="I85" s="30"/>
      <c r="J85" s="30"/>
      <c r="L85" s="30"/>
      <c r="M85" s="30"/>
      <c r="N85" s="30"/>
      <c r="O85" s="124"/>
      <c r="P85" s="30"/>
      <c r="Q85" s="30"/>
      <c r="R85" s="30"/>
      <c r="S85" s="30"/>
      <c r="T85" s="30"/>
      <c r="U85" s="30"/>
      <c r="V85" s="30"/>
      <c r="W85" s="30"/>
    </row>
    <row r="86" spans="1:23" x14ac:dyDescent="0.25">
      <c r="A86" s="30"/>
      <c r="B86" s="30"/>
      <c r="D86" s="30"/>
      <c r="E86" s="30"/>
      <c r="F86" s="30"/>
      <c r="G86" s="30"/>
      <c r="H86" s="30"/>
      <c r="I86" s="30"/>
      <c r="J86" s="30"/>
      <c r="L86" s="30"/>
      <c r="M86" s="30"/>
      <c r="N86" s="30"/>
      <c r="O86" s="124"/>
      <c r="P86" s="30"/>
      <c r="Q86" s="30"/>
      <c r="R86" s="30"/>
      <c r="S86" s="30"/>
      <c r="T86" s="30"/>
      <c r="U86" s="30"/>
      <c r="V86" s="30"/>
      <c r="W86" s="30"/>
    </row>
    <row r="87" spans="1:23" x14ac:dyDescent="0.25">
      <c r="A87" s="30"/>
      <c r="B87" s="30"/>
      <c r="D87" s="30"/>
      <c r="E87" s="30"/>
      <c r="F87" s="30"/>
      <c r="G87" s="30"/>
      <c r="H87" s="30"/>
      <c r="I87" s="30"/>
      <c r="J87" s="30"/>
      <c r="L87" s="30"/>
      <c r="M87" s="30"/>
      <c r="N87" s="30"/>
      <c r="O87" s="124"/>
      <c r="P87" s="30"/>
      <c r="Q87" s="30"/>
      <c r="R87" s="30"/>
      <c r="S87" s="30"/>
      <c r="T87" s="30"/>
      <c r="U87" s="30"/>
      <c r="V87" s="30"/>
      <c r="W87" s="30"/>
    </row>
    <row r="88" spans="1:23" x14ac:dyDescent="0.25">
      <c r="A88" s="30"/>
      <c r="B88" s="30"/>
      <c r="D88" s="30"/>
      <c r="E88" s="30"/>
      <c r="F88" s="30"/>
      <c r="G88" s="30"/>
      <c r="H88" s="30"/>
      <c r="I88" s="30"/>
      <c r="J88" s="30"/>
      <c r="L88" s="30"/>
      <c r="M88" s="30"/>
      <c r="N88" s="30"/>
      <c r="O88" s="124"/>
      <c r="P88" s="30"/>
      <c r="Q88" s="30"/>
      <c r="R88" s="30"/>
      <c r="S88" s="30"/>
      <c r="T88" s="30"/>
      <c r="U88" s="30"/>
      <c r="V88" s="30"/>
      <c r="W88" s="30"/>
    </row>
    <row r="89" spans="1:23" x14ac:dyDescent="0.25">
      <c r="A89" s="30"/>
      <c r="B89" s="30"/>
      <c r="D89" s="30"/>
      <c r="E89" s="30"/>
      <c r="F89" s="30"/>
      <c r="G89" s="30"/>
      <c r="H89" s="30"/>
      <c r="I89" s="30"/>
      <c r="J89" s="30"/>
      <c r="L89" s="30"/>
      <c r="M89" s="30"/>
      <c r="N89" s="30"/>
      <c r="O89" s="124"/>
      <c r="P89" s="30"/>
      <c r="Q89" s="30"/>
      <c r="R89" s="30"/>
      <c r="S89" s="30"/>
      <c r="T89" s="30"/>
      <c r="U89" s="30"/>
      <c r="V89" s="30"/>
      <c r="W89" s="30"/>
    </row>
    <row r="90" spans="1:23" x14ac:dyDescent="0.25">
      <c r="A90" s="30"/>
      <c r="B90" s="30"/>
      <c r="D90" s="30"/>
      <c r="E90" s="30"/>
      <c r="F90" s="30"/>
      <c r="G90" s="30"/>
      <c r="H90" s="30"/>
      <c r="I90" s="30"/>
      <c r="J90" s="30"/>
      <c r="L90" s="30"/>
      <c r="M90" s="30"/>
      <c r="N90" s="30"/>
      <c r="O90" s="124"/>
      <c r="P90" s="30"/>
      <c r="Q90" s="30"/>
      <c r="R90" s="30"/>
      <c r="S90" s="30"/>
      <c r="T90" s="30"/>
      <c r="U90" s="30"/>
      <c r="V90" s="30"/>
      <c r="W90" s="30"/>
    </row>
    <row r="91" spans="1:23" x14ac:dyDescent="0.25">
      <c r="A91" s="30"/>
      <c r="B91" s="30"/>
      <c r="D91" s="30"/>
      <c r="E91" s="30"/>
      <c r="F91" s="30"/>
      <c r="G91" s="30"/>
      <c r="H91" s="30"/>
      <c r="I91" s="30"/>
      <c r="J91" s="30"/>
      <c r="L91" s="30"/>
      <c r="M91" s="30"/>
      <c r="N91" s="30"/>
      <c r="O91" s="124"/>
      <c r="P91" s="30"/>
      <c r="Q91" s="30"/>
      <c r="R91" s="30"/>
      <c r="S91" s="30"/>
      <c r="T91" s="30"/>
      <c r="U91" s="30"/>
      <c r="V91" s="30"/>
      <c r="W91" s="30"/>
    </row>
    <row r="92" spans="1:23" x14ac:dyDescent="0.25">
      <c r="A92" s="30"/>
      <c r="B92" s="30"/>
      <c r="D92" s="30"/>
      <c r="E92" s="30"/>
      <c r="F92" s="30"/>
      <c r="G92" s="30"/>
      <c r="H92" s="30"/>
      <c r="I92" s="30"/>
      <c r="J92" s="30"/>
      <c r="L92" s="30"/>
      <c r="M92" s="30"/>
      <c r="N92" s="30"/>
      <c r="O92" s="124"/>
      <c r="P92" s="30"/>
      <c r="Q92" s="30"/>
      <c r="R92" s="30"/>
      <c r="S92" s="30"/>
      <c r="T92" s="30"/>
      <c r="U92" s="30"/>
      <c r="V92" s="30"/>
      <c r="W92" s="30"/>
    </row>
    <row r="93" spans="1:23" x14ac:dyDescent="0.25">
      <c r="A93" s="30"/>
      <c r="B93" s="30"/>
      <c r="D93" s="30"/>
      <c r="E93" s="30"/>
      <c r="F93" s="30"/>
      <c r="G93" s="30"/>
      <c r="H93" s="30"/>
      <c r="I93" s="30"/>
      <c r="J93" s="30"/>
      <c r="L93" s="30"/>
      <c r="M93" s="30"/>
      <c r="N93" s="30"/>
      <c r="O93" s="124"/>
      <c r="P93" s="30"/>
      <c r="Q93" s="30"/>
      <c r="R93" s="30"/>
      <c r="S93" s="30"/>
      <c r="T93" s="30"/>
      <c r="U93" s="30"/>
      <c r="V93" s="30"/>
      <c r="W93" s="30"/>
    </row>
    <row r="94" spans="1:23" x14ac:dyDescent="0.25">
      <c r="A94" s="30"/>
      <c r="B94" s="30"/>
      <c r="D94" s="30"/>
      <c r="E94" s="30"/>
      <c r="F94" s="30"/>
      <c r="G94" s="30"/>
      <c r="H94" s="30"/>
      <c r="I94" s="30"/>
      <c r="J94" s="30"/>
      <c r="L94" s="30"/>
      <c r="M94" s="30"/>
      <c r="N94" s="30"/>
      <c r="O94" s="124"/>
      <c r="P94" s="30"/>
      <c r="Q94" s="30"/>
      <c r="R94" s="30"/>
      <c r="S94" s="30"/>
      <c r="T94" s="30"/>
      <c r="U94" s="30"/>
      <c r="V94" s="30"/>
      <c r="W94" s="30"/>
    </row>
    <row r="95" spans="1:23" x14ac:dyDescent="0.25">
      <c r="A95" s="30"/>
      <c r="B95" s="30"/>
      <c r="D95" s="30"/>
      <c r="E95" s="30"/>
      <c r="F95" s="30"/>
      <c r="G95" s="30"/>
      <c r="H95" s="30"/>
      <c r="I95" s="30"/>
      <c r="J95" s="30"/>
      <c r="L95" s="30"/>
      <c r="M95" s="30"/>
      <c r="N95" s="30"/>
      <c r="O95" s="124"/>
      <c r="P95" s="30"/>
      <c r="Q95" s="30"/>
      <c r="R95" s="30"/>
      <c r="S95" s="30"/>
      <c r="T95" s="30"/>
      <c r="U95" s="30"/>
      <c r="V95" s="30"/>
      <c r="W95" s="30"/>
    </row>
    <row r="96" spans="1:23" x14ac:dyDescent="0.25">
      <c r="A96" s="30"/>
      <c r="B96" s="30"/>
      <c r="D96" s="30"/>
      <c r="E96" s="30"/>
      <c r="F96" s="30"/>
      <c r="G96" s="30"/>
      <c r="H96" s="30"/>
      <c r="I96" s="30"/>
      <c r="J96" s="30"/>
      <c r="L96" s="30"/>
      <c r="M96" s="30"/>
      <c r="N96" s="30"/>
      <c r="O96" s="124"/>
      <c r="P96" s="30"/>
      <c r="Q96" s="30"/>
      <c r="R96" s="30"/>
      <c r="S96" s="30"/>
      <c r="T96" s="30"/>
      <c r="U96" s="30"/>
      <c r="V96" s="30"/>
      <c r="W96" s="30"/>
    </row>
    <row r="97" spans="1:23" x14ac:dyDescent="0.25">
      <c r="A97" s="30"/>
      <c r="B97" s="30"/>
      <c r="D97" s="30"/>
      <c r="E97" s="30"/>
      <c r="F97" s="30"/>
      <c r="G97" s="30"/>
      <c r="H97" s="30"/>
      <c r="I97" s="30"/>
      <c r="J97" s="30"/>
      <c r="L97" s="30"/>
      <c r="M97" s="30"/>
      <c r="N97" s="30"/>
      <c r="O97" s="124"/>
      <c r="P97" s="30"/>
      <c r="Q97" s="30"/>
      <c r="R97" s="30"/>
      <c r="S97" s="30"/>
      <c r="T97" s="30"/>
      <c r="U97" s="30"/>
      <c r="V97" s="30"/>
      <c r="W97" s="30"/>
    </row>
    <row r="98" spans="1:23" x14ac:dyDescent="0.25">
      <c r="A98" s="30"/>
      <c r="B98" s="30"/>
      <c r="D98" s="30"/>
      <c r="E98" s="30"/>
      <c r="F98" s="30"/>
      <c r="G98" s="30"/>
      <c r="H98" s="30"/>
      <c r="I98" s="30"/>
      <c r="J98" s="30"/>
      <c r="L98" s="30"/>
      <c r="M98" s="30"/>
      <c r="N98" s="30"/>
      <c r="O98" s="124"/>
      <c r="P98" s="30"/>
      <c r="Q98" s="30"/>
      <c r="R98" s="30"/>
      <c r="S98" s="30"/>
      <c r="T98" s="30"/>
      <c r="U98" s="30"/>
      <c r="V98" s="30"/>
      <c r="W98" s="30"/>
    </row>
    <row r="99" spans="1:23" x14ac:dyDescent="0.25">
      <c r="A99" s="30"/>
      <c r="B99" s="30"/>
      <c r="D99" s="30"/>
      <c r="E99" s="30"/>
      <c r="F99" s="30"/>
      <c r="G99" s="30"/>
      <c r="H99" s="30"/>
      <c r="I99" s="30"/>
      <c r="J99" s="30"/>
      <c r="L99" s="30"/>
      <c r="M99" s="30"/>
      <c r="N99" s="30"/>
      <c r="O99" s="124"/>
      <c r="P99" s="30"/>
      <c r="Q99" s="30"/>
      <c r="R99" s="30"/>
      <c r="S99" s="30"/>
      <c r="T99" s="30"/>
      <c r="U99" s="30"/>
      <c r="V99" s="30"/>
      <c r="W99" s="30"/>
    </row>
  </sheetData>
  <printOptions gridLines="1"/>
  <pageMargins left="0.43307086614173229" right="0.43307086614173229" top="0.74803149606299213" bottom="0.51181102362204722" header="0.31496062992125984" footer="0.31496062992125984"/>
  <pageSetup scale="48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s15</vt:lpstr>
      <vt:lpstr>Table s16</vt:lpstr>
      <vt:lpstr>Table s17</vt:lpstr>
      <vt:lpstr>Table s18</vt:lpstr>
      <vt:lpstr>Table s19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Levin</dc:creator>
  <cp:lastModifiedBy>Joshua Levin</cp:lastModifiedBy>
  <cp:lastPrinted>2019-11-08T15:20:29Z</cp:lastPrinted>
  <dcterms:created xsi:type="dcterms:W3CDTF">2019-01-22T14:39:15Z</dcterms:created>
  <dcterms:modified xsi:type="dcterms:W3CDTF">2020-02-18T18:48:37Z</dcterms:modified>
</cp:coreProperties>
</file>