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at/Downloads/"/>
    </mc:Choice>
  </mc:AlternateContent>
  <xr:revisionPtr revIDLastSave="0" documentId="8_{0AF74FE1-3507-A447-A671-3EEE9BA6EA87}" xr6:coauthVersionLast="47" xr6:coauthVersionMax="47" xr10:uidLastSave="{00000000-0000-0000-0000-000000000000}"/>
  <bookViews>
    <workbookView xWindow="0" yWindow="760" windowWidth="30240" windowHeight="17500" activeTab="6" xr2:uid="{3CE6D387-9333-D843-8E57-AF35358ED05C}"/>
  </bookViews>
  <sheets>
    <sheet name="Case 1 Device 1 - CK ChrA DAPI" sheetId="1" r:id="rId1"/>
    <sheet name="Case 1 Device 1 - Glucagon" sheetId="2" r:id="rId2"/>
    <sheet name="Case 1 Device 1 - Insulin" sheetId="3" r:id="rId3"/>
    <sheet name="Case 1 device 2 - CK ChrA DAPI" sheetId="4" r:id="rId4"/>
    <sheet name="Case 1 device 2 - GCG INS" sheetId="5" r:id="rId5"/>
    <sheet name="Case 4 - Device Mo 3" sheetId="7" r:id="rId6"/>
    <sheet name="Case 4 - Device Mo 9" sheetId="6" r:id="rId7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66" i="7" l="1"/>
  <c r="V48" i="5"/>
  <c r="V46" i="5"/>
  <c r="V29" i="5"/>
  <c r="V27" i="5"/>
  <c r="AA46" i="4"/>
  <c r="AA44" i="4"/>
  <c r="W26" i="3"/>
  <c r="V25" i="3"/>
  <c r="AB42" i="1"/>
  <c r="Z43" i="1"/>
  <c r="Z12" i="1"/>
  <c r="AH66" i="7"/>
  <c r="AI66" i="7"/>
  <c r="AH63" i="7"/>
  <c r="AI63" i="7"/>
  <c r="AG63" i="7"/>
  <c r="AH62" i="7"/>
  <c r="AI62" i="7"/>
  <c r="AG62" i="7"/>
  <c r="AH48" i="7"/>
  <c r="AI48" i="7"/>
  <c r="AG48" i="7"/>
  <c r="AH47" i="7"/>
  <c r="AI47" i="7"/>
  <c r="AG47" i="7"/>
  <c r="AH33" i="7"/>
  <c r="AI33" i="7"/>
  <c r="AG33" i="7"/>
  <c r="AH32" i="7"/>
  <c r="AI32" i="7"/>
  <c r="AG32" i="7"/>
  <c r="AH19" i="7"/>
  <c r="AI19" i="7"/>
  <c r="AG19" i="7"/>
  <c r="AH18" i="7"/>
  <c r="AI18" i="7"/>
  <c r="AG18" i="7"/>
  <c r="AI57" i="7"/>
  <c r="AI56" i="7"/>
  <c r="AI55" i="7"/>
  <c r="AI54" i="7"/>
  <c r="AI44" i="7"/>
  <c r="AI43" i="7"/>
  <c r="AI42" i="7"/>
  <c r="AI41" i="7"/>
  <c r="AI40" i="7"/>
  <c r="AI39" i="7"/>
  <c r="AI38" i="7"/>
  <c r="AI37" i="7"/>
  <c r="AI29" i="7"/>
  <c r="AI28" i="7"/>
  <c r="AI27" i="7"/>
  <c r="AI26" i="7"/>
  <c r="AI25" i="7"/>
  <c r="AI24" i="7"/>
  <c r="AI23" i="7"/>
  <c r="AI22" i="7"/>
  <c r="AH54" i="7"/>
  <c r="AH57" i="7"/>
  <c r="AH56" i="7"/>
  <c r="AH55" i="7"/>
  <c r="AH44" i="7"/>
  <c r="AH43" i="7"/>
  <c r="AH42" i="7"/>
  <c r="AH41" i="7"/>
  <c r="AH40" i="7"/>
  <c r="AH39" i="7"/>
  <c r="AH38" i="7"/>
  <c r="AH37" i="7"/>
  <c r="AH29" i="7"/>
  <c r="AH28" i="7"/>
  <c r="AH27" i="7"/>
  <c r="AH26" i="7"/>
  <c r="AH25" i="7"/>
  <c r="AH24" i="7"/>
  <c r="AH23" i="7"/>
  <c r="AH22" i="7"/>
  <c r="AI14" i="7"/>
  <c r="AI10" i="7"/>
  <c r="AI11" i="7"/>
  <c r="AI12" i="7"/>
  <c r="AI13" i="7"/>
  <c r="AI9" i="7"/>
  <c r="AI8" i="7"/>
  <c r="AH8" i="7"/>
  <c r="AH14" i="7"/>
  <c r="AH10" i="7"/>
  <c r="AH11" i="7"/>
  <c r="AH12" i="7"/>
  <c r="AH13" i="7"/>
  <c r="AH9" i="7"/>
  <c r="AG57" i="7"/>
  <c r="AG56" i="7"/>
  <c r="AG54" i="7"/>
  <c r="AG55" i="7"/>
  <c r="AD44" i="7"/>
  <c r="AG44" i="7"/>
  <c r="AD40" i="7"/>
  <c r="AG40" i="7"/>
  <c r="AD43" i="7"/>
  <c r="AG43" i="7"/>
  <c r="AD42" i="7"/>
  <c r="AG42" i="7"/>
  <c r="AD41" i="7"/>
  <c r="AG41" i="7"/>
  <c r="AD39" i="7"/>
  <c r="AG39" i="7"/>
  <c r="AD38" i="7"/>
  <c r="AG38" i="7"/>
  <c r="AD37" i="7"/>
  <c r="AG37" i="7"/>
  <c r="AD29" i="7"/>
  <c r="AG29" i="7"/>
  <c r="AD28" i="7"/>
  <c r="AG28" i="7"/>
  <c r="AD27" i="7"/>
  <c r="AG27" i="7"/>
  <c r="AD26" i="7"/>
  <c r="AG26" i="7"/>
  <c r="AD25" i="7"/>
  <c r="AG25" i="7"/>
  <c r="AD24" i="7"/>
  <c r="AG24" i="7"/>
  <c r="AD23" i="7"/>
  <c r="AG23" i="7"/>
  <c r="AD22" i="7"/>
  <c r="AG22" i="7"/>
  <c r="AD14" i="7"/>
  <c r="AG14" i="7"/>
  <c r="AD10" i="7"/>
  <c r="AG10" i="7"/>
  <c r="AD11" i="7"/>
  <c r="AG11" i="7"/>
  <c r="AD12" i="7"/>
  <c r="AG12" i="7"/>
  <c r="AD13" i="7"/>
  <c r="AG13" i="7"/>
  <c r="AD9" i="7"/>
  <c r="AG9" i="7"/>
  <c r="AD8" i="7"/>
  <c r="AG8" i="7"/>
  <c r="AE9" i="7"/>
  <c r="AF9" i="7"/>
  <c r="AE10" i="7"/>
  <c r="AF10" i="7"/>
  <c r="AE11" i="7"/>
  <c r="AF11" i="7"/>
  <c r="AE12" i="7"/>
  <c r="AF12" i="7"/>
  <c r="AE13" i="7"/>
  <c r="AF13" i="7"/>
  <c r="AE14" i="7"/>
  <c r="AF14" i="7"/>
  <c r="AE22" i="7"/>
  <c r="AF22" i="7"/>
  <c r="AE23" i="7"/>
  <c r="AF23" i="7"/>
  <c r="AE24" i="7"/>
  <c r="AF24" i="7"/>
  <c r="AE25" i="7"/>
  <c r="AF25" i="7"/>
  <c r="AE26" i="7"/>
  <c r="AF26" i="7"/>
  <c r="AE27" i="7"/>
  <c r="AF27" i="7"/>
  <c r="AE28" i="7"/>
  <c r="AF28" i="7"/>
  <c r="AE29" i="7"/>
  <c r="AF29" i="7"/>
  <c r="AE37" i="7"/>
  <c r="AF37" i="7"/>
  <c r="AE38" i="7"/>
  <c r="AF38" i="7"/>
  <c r="AE39" i="7"/>
  <c r="AF39" i="7"/>
  <c r="AE40" i="7"/>
  <c r="AF40" i="7"/>
  <c r="AE41" i="7"/>
  <c r="AF41" i="7"/>
  <c r="AE42" i="7"/>
  <c r="AF42" i="7"/>
  <c r="AE43" i="7"/>
  <c r="AF43" i="7"/>
  <c r="AE44" i="7"/>
  <c r="AF44" i="7"/>
  <c r="AD54" i="7"/>
  <c r="AE54" i="7"/>
  <c r="AF54" i="7"/>
  <c r="AD55" i="7"/>
  <c r="AE55" i="7"/>
  <c r="AF55" i="7"/>
  <c r="AD56" i="7"/>
  <c r="AE56" i="7"/>
  <c r="AF56" i="7"/>
  <c r="AD57" i="7"/>
  <c r="AE57" i="7"/>
  <c r="AF57" i="7"/>
  <c r="AE8" i="7"/>
  <c r="AF8" i="7"/>
  <c r="T54" i="7"/>
  <c r="V54" i="7"/>
  <c r="T55" i="7"/>
  <c r="V55" i="7"/>
  <c r="T56" i="7"/>
  <c r="V56" i="7"/>
  <c r="V62" i="7"/>
  <c r="V63" i="7"/>
  <c r="T37" i="7"/>
  <c r="V37" i="7"/>
  <c r="T38" i="7"/>
  <c r="V38" i="7"/>
  <c r="T39" i="7"/>
  <c r="V39" i="7"/>
  <c r="T40" i="7"/>
  <c r="V40" i="7"/>
  <c r="T41" i="7"/>
  <c r="V41" i="7"/>
  <c r="T42" i="7"/>
  <c r="V42" i="7"/>
  <c r="T43" i="7"/>
  <c r="V43" i="7"/>
  <c r="V47" i="7"/>
  <c r="V48" i="7"/>
  <c r="T22" i="7"/>
  <c r="V22" i="7"/>
  <c r="T23" i="7"/>
  <c r="V23" i="7"/>
  <c r="T24" i="7"/>
  <c r="V24" i="7"/>
  <c r="T25" i="7"/>
  <c r="V25" i="7"/>
  <c r="T26" i="7"/>
  <c r="V26" i="7"/>
  <c r="T27" i="7"/>
  <c r="V27" i="7"/>
  <c r="T28" i="7"/>
  <c r="V28" i="7"/>
  <c r="T29" i="7"/>
  <c r="V29" i="7"/>
  <c r="V32" i="7"/>
  <c r="V33" i="7"/>
  <c r="T8" i="7"/>
  <c r="V8" i="7"/>
  <c r="T9" i="7"/>
  <c r="V9" i="7"/>
  <c r="T10" i="7"/>
  <c r="V10" i="7"/>
  <c r="T11" i="7"/>
  <c r="V11" i="7"/>
  <c r="T12" i="7"/>
  <c r="V12" i="7"/>
  <c r="T13" i="7"/>
  <c r="V13" i="7"/>
  <c r="T14" i="7"/>
  <c r="V14" i="7"/>
  <c r="T15" i="7"/>
  <c r="V15" i="7"/>
  <c r="V18" i="7"/>
  <c r="V19" i="7"/>
  <c r="V66" i="7"/>
  <c r="S54" i="7"/>
  <c r="U54" i="7"/>
  <c r="S55" i="7"/>
  <c r="U55" i="7"/>
  <c r="S56" i="7"/>
  <c r="U56" i="7"/>
  <c r="U62" i="7"/>
  <c r="U63" i="7"/>
  <c r="S37" i="7"/>
  <c r="U37" i="7"/>
  <c r="S38" i="7"/>
  <c r="U38" i="7"/>
  <c r="S39" i="7"/>
  <c r="U39" i="7"/>
  <c r="S40" i="7"/>
  <c r="U40" i="7"/>
  <c r="S41" i="7"/>
  <c r="U41" i="7"/>
  <c r="S42" i="7"/>
  <c r="U42" i="7"/>
  <c r="S43" i="7"/>
  <c r="U43" i="7"/>
  <c r="U47" i="7"/>
  <c r="U48" i="7"/>
  <c r="S22" i="7"/>
  <c r="U22" i="7"/>
  <c r="S23" i="7"/>
  <c r="U23" i="7"/>
  <c r="S24" i="7"/>
  <c r="U24" i="7"/>
  <c r="S25" i="7"/>
  <c r="U25" i="7"/>
  <c r="S26" i="7"/>
  <c r="U26" i="7"/>
  <c r="S27" i="7"/>
  <c r="U27" i="7"/>
  <c r="S28" i="7"/>
  <c r="U28" i="7"/>
  <c r="S29" i="7"/>
  <c r="U29" i="7"/>
  <c r="U32" i="7"/>
  <c r="U33" i="7"/>
  <c r="S8" i="7"/>
  <c r="U8" i="7"/>
  <c r="S9" i="7"/>
  <c r="U9" i="7"/>
  <c r="S10" i="7"/>
  <c r="U10" i="7"/>
  <c r="S11" i="7"/>
  <c r="U11" i="7"/>
  <c r="S12" i="7"/>
  <c r="U12" i="7"/>
  <c r="S13" i="7"/>
  <c r="U13" i="7"/>
  <c r="S14" i="7"/>
  <c r="U14" i="7"/>
  <c r="U18" i="7"/>
  <c r="U19" i="7"/>
  <c r="U66" i="7"/>
  <c r="AD3" i="7"/>
  <c r="AE3" i="6"/>
  <c r="AF8" i="6"/>
  <c r="AF9" i="6"/>
  <c r="AF10" i="6"/>
  <c r="AF11" i="6"/>
  <c r="AF12" i="6"/>
  <c r="AF13" i="6"/>
  <c r="AF14" i="6"/>
  <c r="AF15" i="6"/>
  <c r="AF16" i="6"/>
  <c r="AF17" i="6"/>
  <c r="AF25" i="6"/>
  <c r="AF26" i="6"/>
  <c r="AF27" i="6"/>
  <c r="AF28" i="6"/>
  <c r="AF29" i="6"/>
  <c r="AF30" i="6"/>
  <c r="AF31" i="6"/>
  <c r="AF32" i="6"/>
  <c r="AF33" i="6"/>
  <c r="AF34" i="6"/>
  <c r="AF43" i="6"/>
  <c r="AF44" i="6"/>
  <c r="AF45" i="6"/>
  <c r="AF46" i="6"/>
  <c r="AF47" i="6"/>
  <c r="AF48" i="6"/>
  <c r="AF49" i="6"/>
  <c r="S3" i="7"/>
  <c r="D173" i="7"/>
  <c r="D163" i="7"/>
  <c r="D113" i="7"/>
  <c r="D103" i="7"/>
  <c r="D53" i="7"/>
  <c r="D43" i="7"/>
  <c r="AH61" i="6"/>
  <c r="AH59" i="6"/>
  <c r="AH60" i="6"/>
  <c r="AH43" i="6"/>
  <c r="W68" i="6"/>
  <c r="W65" i="6"/>
  <c r="W64" i="6"/>
  <c r="W51" i="6"/>
  <c r="W50" i="6"/>
  <c r="W37" i="6"/>
  <c r="W36" i="6"/>
  <c r="W20" i="6"/>
  <c r="W19" i="6"/>
  <c r="W60" i="6"/>
  <c r="W59" i="6"/>
  <c r="W48" i="6"/>
  <c r="W43" i="6"/>
  <c r="W44" i="6"/>
  <c r="W45" i="6"/>
  <c r="W46" i="6"/>
  <c r="W47" i="6"/>
  <c r="W42" i="6"/>
  <c r="U33" i="6"/>
  <c r="W33" i="6"/>
  <c r="U27" i="6"/>
  <c r="W27" i="6"/>
  <c r="U28" i="6"/>
  <c r="W28" i="6"/>
  <c r="U29" i="6"/>
  <c r="W29" i="6"/>
  <c r="U30" i="6"/>
  <c r="W30" i="6"/>
  <c r="U31" i="6"/>
  <c r="W31" i="6"/>
  <c r="U32" i="6"/>
  <c r="W32" i="6"/>
  <c r="U26" i="6"/>
  <c r="W26" i="6"/>
  <c r="U25" i="6"/>
  <c r="W25" i="6"/>
  <c r="U17" i="6"/>
  <c r="W17" i="6"/>
  <c r="U10" i="6"/>
  <c r="W10" i="6"/>
  <c r="U11" i="6"/>
  <c r="W11" i="6"/>
  <c r="U12" i="6"/>
  <c r="W12" i="6"/>
  <c r="U13" i="6"/>
  <c r="W13" i="6"/>
  <c r="U14" i="6"/>
  <c r="W14" i="6"/>
  <c r="U15" i="6"/>
  <c r="W15" i="6"/>
  <c r="U16" i="6"/>
  <c r="W16" i="6"/>
  <c r="U9" i="6"/>
  <c r="W9" i="6"/>
  <c r="U8" i="6"/>
  <c r="W8" i="6"/>
  <c r="U42" i="6"/>
  <c r="U43" i="6"/>
  <c r="U44" i="6"/>
  <c r="U45" i="6"/>
  <c r="U46" i="6"/>
  <c r="U47" i="6"/>
  <c r="U48" i="6"/>
  <c r="U59" i="6"/>
  <c r="U60" i="6"/>
  <c r="T60" i="6"/>
  <c r="V60" i="6"/>
  <c r="T59" i="6"/>
  <c r="V59" i="6"/>
  <c r="T48" i="6"/>
  <c r="V48" i="6"/>
  <c r="T44" i="6"/>
  <c r="V44" i="6"/>
  <c r="T45" i="6"/>
  <c r="V45" i="6"/>
  <c r="T46" i="6"/>
  <c r="V46" i="6"/>
  <c r="T47" i="6"/>
  <c r="V47" i="6"/>
  <c r="T43" i="6"/>
  <c r="V43" i="6"/>
  <c r="T42" i="6"/>
  <c r="V42" i="6"/>
  <c r="T32" i="6"/>
  <c r="V32" i="6"/>
  <c r="T27" i="6"/>
  <c r="V27" i="6"/>
  <c r="T28" i="6"/>
  <c r="V28" i="6"/>
  <c r="T29" i="6"/>
  <c r="V29" i="6"/>
  <c r="T30" i="6"/>
  <c r="V30" i="6"/>
  <c r="T31" i="6"/>
  <c r="V31" i="6"/>
  <c r="T26" i="6"/>
  <c r="V26" i="6"/>
  <c r="T25" i="6"/>
  <c r="V25" i="6"/>
  <c r="T16" i="6"/>
  <c r="V16" i="6"/>
  <c r="T10" i="6"/>
  <c r="V10" i="6"/>
  <c r="T11" i="6"/>
  <c r="V11" i="6"/>
  <c r="T12" i="6"/>
  <c r="V12" i="6"/>
  <c r="T13" i="6"/>
  <c r="V13" i="6"/>
  <c r="T14" i="6"/>
  <c r="V14" i="6"/>
  <c r="T15" i="6"/>
  <c r="V15" i="6"/>
  <c r="T9" i="6"/>
  <c r="V9" i="6"/>
  <c r="AI9" i="6"/>
  <c r="V64" i="6"/>
  <c r="V65" i="6"/>
  <c r="V50" i="6"/>
  <c r="V51" i="6"/>
  <c r="T8" i="6"/>
  <c r="V8" i="6"/>
  <c r="V19" i="6"/>
  <c r="V20" i="6"/>
  <c r="V36" i="6"/>
  <c r="V37" i="6"/>
  <c r="V68" i="6"/>
  <c r="AE16" i="6"/>
  <c r="AH16" i="6"/>
  <c r="AE59" i="6"/>
  <c r="AE60" i="6"/>
  <c r="AE61" i="6"/>
  <c r="AH65" i="6"/>
  <c r="AH66" i="6"/>
  <c r="AE43" i="6"/>
  <c r="AE44" i="6"/>
  <c r="AH44" i="6"/>
  <c r="AE45" i="6"/>
  <c r="AH45" i="6"/>
  <c r="AE46" i="6"/>
  <c r="AH46" i="6"/>
  <c r="AE47" i="6"/>
  <c r="AH47" i="6"/>
  <c r="AE48" i="6"/>
  <c r="AH48" i="6"/>
  <c r="AE49" i="6"/>
  <c r="AH49" i="6"/>
  <c r="AH51" i="6"/>
  <c r="AH52" i="6"/>
  <c r="AE25" i="6"/>
  <c r="AH25" i="6"/>
  <c r="AE26" i="6"/>
  <c r="AH26" i="6"/>
  <c r="AE27" i="6"/>
  <c r="AH27" i="6"/>
  <c r="AE28" i="6"/>
  <c r="AE29" i="6"/>
  <c r="AH28" i="6"/>
  <c r="AE30" i="6"/>
  <c r="AH30" i="6"/>
  <c r="AE31" i="6"/>
  <c r="AH31" i="6"/>
  <c r="AE32" i="6"/>
  <c r="AH32" i="6"/>
  <c r="AE33" i="6"/>
  <c r="AH33" i="6"/>
  <c r="AE34" i="6"/>
  <c r="AH34" i="6"/>
  <c r="AH36" i="6"/>
  <c r="AH37" i="6"/>
  <c r="AE8" i="6"/>
  <c r="AH8" i="6"/>
  <c r="AE9" i="6"/>
  <c r="AH9" i="6"/>
  <c r="AE10" i="6"/>
  <c r="AH10" i="6"/>
  <c r="AE11" i="6"/>
  <c r="AH11" i="6"/>
  <c r="AE12" i="6"/>
  <c r="AH12" i="6"/>
  <c r="AE13" i="6"/>
  <c r="AH13" i="6"/>
  <c r="AE14" i="6"/>
  <c r="AH14" i="6"/>
  <c r="AE15" i="6"/>
  <c r="AH15" i="6"/>
  <c r="AE17" i="6"/>
  <c r="AH17" i="6"/>
  <c r="AH19" i="6"/>
  <c r="AH20" i="6"/>
  <c r="AH69" i="6"/>
  <c r="AI31" i="6"/>
  <c r="AF59" i="6"/>
  <c r="AI59" i="6"/>
  <c r="AF60" i="6"/>
  <c r="AI60" i="6"/>
  <c r="AF61" i="6"/>
  <c r="AI61" i="6"/>
  <c r="AI65" i="6"/>
  <c r="AI66" i="6"/>
  <c r="AI43" i="6"/>
  <c r="AI44" i="6"/>
  <c r="AI45" i="6"/>
  <c r="AI46" i="6"/>
  <c r="AI47" i="6"/>
  <c r="AI48" i="6"/>
  <c r="AI49" i="6"/>
  <c r="AI51" i="6"/>
  <c r="AI52" i="6"/>
  <c r="AI25" i="6"/>
  <c r="AI26" i="6"/>
  <c r="AI27" i="6"/>
  <c r="AI28" i="6"/>
  <c r="AI30" i="6"/>
  <c r="AI32" i="6"/>
  <c r="AI33" i="6"/>
  <c r="AI34" i="6"/>
  <c r="AI36" i="6"/>
  <c r="AI37" i="6"/>
  <c r="AI8" i="6"/>
  <c r="AI10" i="6"/>
  <c r="AI11" i="6"/>
  <c r="AI12" i="6"/>
  <c r="AI13" i="6"/>
  <c r="AI14" i="6"/>
  <c r="AI15" i="6"/>
  <c r="AI16" i="6"/>
  <c r="AI17" i="6"/>
  <c r="AI19" i="6"/>
  <c r="AI20" i="6"/>
  <c r="AI69" i="6"/>
  <c r="V16" i="5"/>
  <c r="W11" i="3"/>
  <c r="V14" i="2"/>
  <c r="V38" i="2"/>
  <c r="W51" i="3"/>
  <c r="W57" i="5"/>
  <c r="AA38" i="4"/>
  <c r="W57" i="3"/>
  <c r="W44" i="3"/>
  <c r="W29" i="3"/>
  <c r="AG59" i="6"/>
  <c r="AJ59" i="6"/>
  <c r="AG61" i="6"/>
  <c r="AJ61" i="6"/>
  <c r="AG60" i="6"/>
  <c r="AJ60" i="6"/>
  <c r="AG43" i="6"/>
  <c r="AJ43" i="6"/>
  <c r="AG25" i="6"/>
  <c r="AJ25" i="6"/>
  <c r="AG49" i="6"/>
  <c r="AJ49" i="6"/>
  <c r="AG45" i="6"/>
  <c r="AJ45" i="6"/>
  <c r="AG46" i="6"/>
  <c r="AJ46" i="6"/>
  <c r="AG47" i="6"/>
  <c r="AJ47" i="6"/>
  <c r="AG48" i="6"/>
  <c r="AJ48" i="6"/>
  <c r="AG44" i="6"/>
  <c r="AJ44" i="6"/>
  <c r="AG34" i="6"/>
  <c r="AJ34" i="6"/>
  <c r="AG32" i="6"/>
  <c r="AJ32" i="6"/>
  <c r="AG33" i="6"/>
  <c r="AJ33" i="6"/>
  <c r="AG31" i="6"/>
  <c r="AJ31" i="6"/>
  <c r="AG30" i="6"/>
  <c r="AJ30" i="6"/>
  <c r="AG28" i="6"/>
  <c r="AG29" i="6"/>
  <c r="AJ28" i="6"/>
  <c r="AG27" i="6"/>
  <c r="AJ27" i="6"/>
  <c r="AG26" i="6"/>
  <c r="AJ26" i="6"/>
  <c r="AG17" i="6"/>
  <c r="AJ17" i="6"/>
  <c r="AG11" i="6"/>
  <c r="AJ11" i="6"/>
  <c r="AG12" i="6"/>
  <c r="AJ12" i="6"/>
  <c r="AG13" i="6"/>
  <c r="AJ13" i="6"/>
  <c r="AG14" i="6"/>
  <c r="AJ14" i="6"/>
  <c r="AG15" i="6"/>
  <c r="AJ15" i="6"/>
  <c r="AG16" i="6"/>
  <c r="AJ16" i="6"/>
  <c r="AG10" i="6"/>
  <c r="AJ10" i="6"/>
  <c r="AG9" i="6"/>
  <c r="AJ9" i="6"/>
  <c r="AG8" i="6"/>
  <c r="AJ8" i="6"/>
  <c r="AJ36" i="6"/>
  <c r="AJ37" i="6"/>
  <c r="AJ65" i="6"/>
  <c r="AJ66" i="6"/>
  <c r="AJ51" i="6"/>
  <c r="AJ52" i="6"/>
  <c r="AJ19" i="6"/>
  <c r="AJ20" i="6"/>
  <c r="AJ69" i="6"/>
  <c r="D36" i="6"/>
  <c r="D44" i="6"/>
  <c r="D40" i="6"/>
  <c r="T3" i="6"/>
  <c r="V61" i="2"/>
  <c r="W15" i="3"/>
  <c r="D182" i="6"/>
  <c r="D178" i="6"/>
  <c r="D174" i="6"/>
  <c r="D114" i="6"/>
  <c r="D110" i="6"/>
  <c r="D106" i="6"/>
  <c r="V59" i="5"/>
  <c r="U27" i="5"/>
  <c r="U57" i="5"/>
  <c r="U58" i="5"/>
  <c r="W58" i="5"/>
  <c r="U59" i="5"/>
  <c r="U60" i="5"/>
  <c r="W59" i="5"/>
  <c r="W60" i="5"/>
  <c r="U61" i="5"/>
  <c r="W61" i="5"/>
  <c r="U62" i="5"/>
  <c r="W62" i="5"/>
  <c r="U63" i="5"/>
  <c r="W63" i="5"/>
  <c r="W67" i="5"/>
  <c r="W68" i="5"/>
  <c r="U40" i="5"/>
  <c r="W40" i="5"/>
  <c r="U41" i="5"/>
  <c r="W41" i="5"/>
  <c r="U42" i="5"/>
  <c r="W42" i="5"/>
  <c r="U43" i="5"/>
  <c r="W43" i="5"/>
  <c r="U44" i="5"/>
  <c r="W44" i="5"/>
  <c r="U45" i="5"/>
  <c r="W45" i="5"/>
  <c r="U46" i="5"/>
  <c r="W46" i="5"/>
  <c r="U48" i="5"/>
  <c r="W48" i="5"/>
  <c r="U49" i="5"/>
  <c r="W49" i="5"/>
  <c r="W52" i="5"/>
  <c r="W53" i="5"/>
  <c r="U25" i="5"/>
  <c r="W25" i="5"/>
  <c r="U26" i="5"/>
  <c r="W26" i="5"/>
  <c r="U28" i="5"/>
  <c r="W27" i="5"/>
  <c r="U29" i="5"/>
  <c r="W29" i="5"/>
  <c r="U30" i="5"/>
  <c r="W30" i="5"/>
  <c r="U31" i="5"/>
  <c r="W31" i="5"/>
  <c r="U32" i="5"/>
  <c r="W32" i="5"/>
  <c r="U33" i="5"/>
  <c r="W33" i="5"/>
  <c r="W36" i="5"/>
  <c r="W37" i="5"/>
  <c r="U16" i="5"/>
  <c r="W16" i="5"/>
  <c r="W20" i="5"/>
  <c r="W21" i="5"/>
  <c r="W70" i="5"/>
  <c r="T57" i="5"/>
  <c r="V57" i="5"/>
  <c r="T58" i="5"/>
  <c r="V58" i="5"/>
  <c r="T59" i="5"/>
  <c r="T60" i="5"/>
  <c r="V60" i="5"/>
  <c r="T61" i="5"/>
  <c r="V61" i="5"/>
  <c r="T62" i="5"/>
  <c r="V62" i="5"/>
  <c r="T63" i="5"/>
  <c r="V63" i="5"/>
  <c r="T64" i="5"/>
  <c r="V64" i="5"/>
  <c r="V67" i="5"/>
  <c r="V68" i="5"/>
  <c r="T40" i="5"/>
  <c r="V40" i="5"/>
  <c r="T41" i="5"/>
  <c r="V41" i="5"/>
  <c r="T42" i="5"/>
  <c r="V42" i="5"/>
  <c r="T43" i="5"/>
  <c r="V43" i="5"/>
  <c r="T44" i="5"/>
  <c r="V44" i="5"/>
  <c r="T45" i="5"/>
  <c r="V45" i="5"/>
  <c r="T46" i="5"/>
  <c r="T48" i="5"/>
  <c r="T49" i="5"/>
  <c r="V49" i="5"/>
  <c r="V52" i="5"/>
  <c r="V53" i="5"/>
  <c r="T25" i="5"/>
  <c r="V25" i="5"/>
  <c r="T26" i="5"/>
  <c r="V26" i="5"/>
  <c r="T27" i="5"/>
  <c r="T28" i="5"/>
  <c r="T29" i="5"/>
  <c r="T30" i="5"/>
  <c r="V30" i="5"/>
  <c r="T31" i="5"/>
  <c r="V31" i="5"/>
  <c r="T32" i="5"/>
  <c r="V32" i="5"/>
  <c r="T33" i="5"/>
  <c r="V33" i="5"/>
  <c r="V36" i="5"/>
  <c r="V37" i="5"/>
  <c r="T16" i="5"/>
  <c r="V20" i="5"/>
  <c r="V21" i="5"/>
  <c r="V70" i="5"/>
  <c r="U64" i="5"/>
  <c r="W64" i="5"/>
  <c r="T6" i="5"/>
  <c r="W6" i="4"/>
  <c r="X54" i="4"/>
  <c r="AA54" i="4"/>
  <c r="X55" i="4"/>
  <c r="AA55" i="4"/>
  <c r="X56" i="4"/>
  <c r="AA56" i="4"/>
  <c r="X58" i="4"/>
  <c r="AA58" i="4"/>
  <c r="X59" i="4"/>
  <c r="AA59" i="4"/>
  <c r="X60" i="4"/>
  <c r="AA60" i="4"/>
  <c r="X61" i="4"/>
  <c r="AA61" i="4"/>
  <c r="X62" i="4"/>
  <c r="AA62" i="4"/>
  <c r="AA64" i="4"/>
  <c r="AA65" i="4"/>
  <c r="X38" i="4"/>
  <c r="X40" i="4"/>
  <c r="AA40" i="4"/>
  <c r="X41" i="4"/>
  <c r="AA41" i="4"/>
  <c r="X42" i="4"/>
  <c r="AA42" i="4"/>
  <c r="X43" i="4"/>
  <c r="AA43" i="4"/>
  <c r="X44" i="4"/>
  <c r="X46" i="4"/>
  <c r="X47" i="4"/>
  <c r="AA47" i="4"/>
  <c r="AA50" i="4"/>
  <c r="AA51" i="4"/>
  <c r="X25" i="4"/>
  <c r="AA25" i="4"/>
  <c r="X26" i="4"/>
  <c r="AA26" i="4"/>
  <c r="X27" i="4"/>
  <c r="AA27" i="4"/>
  <c r="X28" i="4"/>
  <c r="AA28" i="4"/>
  <c r="X29" i="4"/>
  <c r="AA29" i="4"/>
  <c r="X30" i="4"/>
  <c r="AA30" i="4"/>
  <c r="AA34" i="4"/>
  <c r="AA35" i="4"/>
  <c r="X15" i="4"/>
  <c r="AA15" i="4"/>
  <c r="X17" i="4"/>
  <c r="AA17" i="4"/>
  <c r="AA20" i="4"/>
  <c r="AA21" i="4"/>
  <c r="AA67" i="4"/>
  <c r="W54" i="4"/>
  <c r="Z54" i="4"/>
  <c r="W55" i="4"/>
  <c r="Z55" i="4"/>
  <c r="W57" i="4"/>
  <c r="W56" i="4"/>
  <c r="Z56" i="4"/>
  <c r="W58" i="4"/>
  <c r="Z58" i="4"/>
  <c r="W59" i="4"/>
  <c r="Z59" i="4"/>
  <c r="W60" i="4"/>
  <c r="Z60" i="4"/>
  <c r="W61" i="4"/>
  <c r="Z61" i="4"/>
  <c r="W62" i="4"/>
  <c r="Z62" i="4"/>
  <c r="Z64" i="4"/>
  <c r="Z65" i="4"/>
  <c r="W38" i="4"/>
  <c r="Z38" i="4"/>
  <c r="W40" i="4"/>
  <c r="Z40" i="4"/>
  <c r="W41" i="4"/>
  <c r="Z41" i="4"/>
  <c r="W42" i="4"/>
  <c r="Z42" i="4"/>
  <c r="W43" i="4"/>
  <c r="Z43" i="4"/>
  <c r="W44" i="4"/>
  <c r="Z44" i="4"/>
  <c r="W46" i="4"/>
  <c r="Z46" i="4"/>
  <c r="W47" i="4"/>
  <c r="Z47" i="4"/>
  <c r="Z50" i="4"/>
  <c r="Z51" i="4"/>
  <c r="W25" i="4"/>
  <c r="Z25" i="4"/>
  <c r="W26" i="4"/>
  <c r="Z26" i="4"/>
  <c r="W27" i="4"/>
  <c r="Z27" i="4"/>
  <c r="W28" i="4"/>
  <c r="Z28" i="4"/>
  <c r="W29" i="4"/>
  <c r="Z29" i="4"/>
  <c r="W30" i="4"/>
  <c r="Z30" i="4"/>
  <c r="Z34" i="4"/>
  <c r="Z35" i="4"/>
  <c r="W15" i="4"/>
  <c r="Z15" i="4"/>
  <c r="W17" i="4"/>
  <c r="Z17" i="4"/>
  <c r="Z20" i="4"/>
  <c r="Z21" i="4"/>
  <c r="Z67" i="4"/>
  <c r="V54" i="4"/>
  <c r="Y54" i="4"/>
  <c r="V55" i="4"/>
  <c r="Y55" i="4"/>
  <c r="V56" i="4"/>
  <c r="V57" i="4"/>
  <c r="Y56" i="4"/>
  <c r="V58" i="4"/>
  <c r="Y58" i="4"/>
  <c r="V59" i="4"/>
  <c r="Y59" i="4"/>
  <c r="V60" i="4"/>
  <c r="Y60" i="4"/>
  <c r="V61" i="4"/>
  <c r="Y61" i="4"/>
  <c r="V62" i="4"/>
  <c r="Y62" i="4"/>
  <c r="Y64" i="4"/>
  <c r="Y65" i="4"/>
  <c r="V38" i="4"/>
  <c r="Y38" i="4"/>
  <c r="V40" i="4"/>
  <c r="Y40" i="4"/>
  <c r="V41" i="4"/>
  <c r="Y41" i="4"/>
  <c r="V42" i="4"/>
  <c r="Y42" i="4"/>
  <c r="V43" i="4"/>
  <c r="Y43" i="4"/>
  <c r="V44" i="4"/>
  <c r="Y44" i="4"/>
  <c r="V46" i="4"/>
  <c r="Y46" i="4"/>
  <c r="V47" i="4"/>
  <c r="Y47" i="4"/>
  <c r="Y50" i="4"/>
  <c r="Y51" i="4"/>
  <c r="V25" i="4"/>
  <c r="Y25" i="4"/>
  <c r="V26" i="4"/>
  <c r="Y26" i="4"/>
  <c r="V27" i="4"/>
  <c r="Y27" i="4"/>
  <c r="V28" i="4"/>
  <c r="Y28" i="4"/>
  <c r="V29" i="4"/>
  <c r="Y29" i="4"/>
  <c r="V30" i="4"/>
  <c r="Y30" i="4"/>
  <c r="Y34" i="4"/>
  <c r="Y35" i="4"/>
  <c r="V15" i="4"/>
  <c r="Y15" i="4"/>
  <c r="V17" i="4"/>
  <c r="Y17" i="4"/>
  <c r="Y20" i="4"/>
  <c r="Y21" i="4"/>
  <c r="Y67" i="4"/>
  <c r="X57" i="4"/>
  <c r="X39" i="4"/>
  <c r="W39" i="4"/>
  <c r="V39" i="4"/>
  <c r="W23" i="3"/>
  <c r="V11" i="3"/>
  <c r="V12" i="3"/>
  <c r="W12" i="3"/>
  <c r="V13" i="3"/>
  <c r="W13" i="3"/>
  <c r="V14" i="3"/>
  <c r="W14" i="3"/>
  <c r="V15" i="3"/>
  <c r="W17" i="3"/>
  <c r="W18" i="3"/>
  <c r="V21" i="3"/>
  <c r="W21" i="3"/>
  <c r="V22" i="3"/>
  <c r="W22" i="3"/>
  <c r="V23" i="3"/>
  <c r="W25" i="3"/>
  <c r="V26" i="3"/>
  <c r="V27" i="3"/>
  <c r="V28" i="3"/>
  <c r="W28" i="3"/>
  <c r="V29" i="3"/>
  <c r="W32" i="3"/>
  <c r="W33" i="3"/>
  <c r="V36" i="3"/>
  <c r="W36" i="3"/>
  <c r="V37" i="3"/>
  <c r="W37" i="3"/>
  <c r="V38" i="3"/>
  <c r="W38" i="3"/>
  <c r="V39" i="3"/>
  <c r="W39" i="3"/>
  <c r="V40" i="3"/>
  <c r="W40" i="3"/>
  <c r="V41" i="3"/>
  <c r="W41" i="3"/>
  <c r="V42" i="3"/>
  <c r="W42" i="3"/>
  <c r="V43" i="3"/>
  <c r="W43" i="3"/>
  <c r="V44" i="3"/>
  <c r="W47" i="3"/>
  <c r="W48" i="3"/>
  <c r="V51" i="3"/>
  <c r="V52" i="3"/>
  <c r="W52" i="3"/>
  <c r="V53" i="3"/>
  <c r="W53" i="3"/>
  <c r="V54" i="3"/>
  <c r="W54" i="3"/>
  <c r="V55" i="3"/>
  <c r="W55" i="3"/>
  <c r="V56" i="3"/>
  <c r="W56" i="3"/>
  <c r="V57" i="3"/>
  <c r="W60" i="3"/>
  <c r="W61" i="3"/>
  <c r="W63" i="3"/>
  <c r="Z24" i="1"/>
  <c r="Z25" i="1"/>
  <c r="V24" i="3"/>
  <c r="V4" i="3"/>
  <c r="V55" i="2"/>
  <c r="V58" i="2"/>
  <c r="U14" i="2"/>
  <c r="U15" i="2"/>
  <c r="V15" i="2"/>
  <c r="U16" i="2"/>
  <c r="V16" i="2"/>
  <c r="U17" i="2"/>
  <c r="V17" i="2"/>
  <c r="U18" i="2"/>
  <c r="V18" i="2"/>
  <c r="V21" i="2"/>
  <c r="V22" i="2"/>
  <c r="U38" i="2"/>
  <c r="U39" i="2"/>
  <c r="V39" i="2"/>
  <c r="U40" i="2"/>
  <c r="V40" i="2"/>
  <c r="U41" i="2"/>
  <c r="V41" i="2"/>
  <c r="U42" i="2"/>
  <c r="V42" i="2"/>
  <c r="U43" i="2"/>
  <c r="V43" i="2"/>
  <c r="U44" i="2"/>
  <c r="V44" i="2"/>
  <c r="U45" i="2"/>
  <c r="V45" i="2"/>
  <c r="U46" i="2"/>
  <c r="V46" i="2"/>
  <c r="V49" i="2"/>
  <c r="U9" i="2"/>
  <c r="U24" i="2"/>
  <c r="U25" i="2"/>
  <c r="U26" i="2"/>
  <c r="U27" i="2"/>
  <c r="U28" i="2"/>
  <c r="U29" i="2"/>
  <c r="U53" i="2"/>
  <c r="U54" i="2"/>
  <c r="U55" i="2"/>
  <c r="U56" i="2"/>
  <c r="U57" i="2"/>
  <c r="U58" i="2"/>
  <c r="U59" i="2"/>
  <c r="U60" i="2"/>
  <c r="U61" i="2"/>
  <c r="V24" i="2"/>
  <c r="V25" i="2"/>
  <c r="V26" i="2"/>
  <c r="V27" i="2"/>
  <c r="V28" i="2"/>
  <c r="V29" i="2"/>
  <c r="V33" i="2"/>
  <c r="V34" i="2"/>
  <c r="V50" i="2"/>
  <c r="V53" i="2"/>
  <c r="V54" i="2"/>
  <c r="V57" i="2"/>
  <c r="V60" i="2"/>
  <c r="V64" i="2"/>
  <c r="V65" i="2"/>
  <c r="V67" i="2"/>
  <c r="Y50" i="1"/>
  <c r="AB50" i="1"/>
  <c r="Y51" i="1"/>
  <c r="AB51" i="1"/>
  <c r="Y52" i="1"/>
  <c r="AB52" i="1"/>
  <c r="Y53" i="1"/>
  <c r="AB53" i="1"/>
  <c r="Y54" i="1"/>
  <c r="AB54" i="1"/>
  <c r="Y55" i="1"/>
  <c r="AB55" i="1"/>
  <c r="AB57" i="1"/>
  <c r="W50" i="1"/>
  <c r="Z50" i="1"/>
  <c r="W51" i="1"/>
  <c r="Z51" i="1"/>
  <c r="W52" i="1"/>
  <c r="Z52" i="1"/>
  <c r="W53" i="1"/>
  <c r="Z53" i="1"/>
  <c r="W54" i="1"/>
  <c r="Z54" i="1"/>
  <c r="W55" i="1"/>
  <c r="Z55" i="1"/>
  <c r="Z57" i="1"/>
  <c r="Z58" i="1"/>
  <c r="W37" i="1"/>
  <c r="W38" i="1"/>
  <c r="Z37" i="1"/>
  <c r="W39" i="1"/>
  <c r="Z39" i="1"/>
  <c r="W40" i="1"/>
  <c r="Z40" i="1"/>
  <c r="W41" i="1"/>
  <c r="Z41" i="1"/>
  <c r="W42" i="1"/>
  <c r="Z42" i="1"/>
  <c r="W43" i="1"/>
  <c r="Z45" i="1"/>
  <c r="Z46" i="1"/>
  <c r="W24" i="1"/>
  <c r="W25" i="1"/>
  <c r="W26" i="1"/>
  <c r="W27" i="1"/>
  <c r="Z27" i="1"/>
  <c r="W28" i="1"/>
  <c r="Z28" i="1"/>
  <c r="W29" i="1"/>
  <c r="Z29" i="1"/>
  <c r="W30" i="1"/>
  <c r="Z30" i="1"/>
  <c r="Z33" i="1"/>
  <c r="Z34" i="1"/>
  <c r="W12" i="1"/>
  <c r="W13" i="1"/>
  <c r="Z13" i="1"/>
  <c r="W14" i="1"/>
  <c r="Z14" i="1"/>
  <c r="W15" i="1"/>
  <c r="Z15" i="1"/>
  <c r="W16" i="1"/>
  <c r="Z16" i="1"/>
  <c r="W17" i="1"/>
  <c r="Z17" i="1"/>
  <c r="Z19" i="1"/>
  <c r="Z20" i="1"/>
  <c r="Z60" i="1"/>
  <c r="X37" i="1"/>
  <c r="X38" i="1"/>
  <c r="AA37" i="1"/>
  <c r="X25" i="1"/>
  <c r="X26" i="1"/>
  <c r="AA25" i="1"/>
  <c r="AB58" i="1"/>
  <c r="Y37" i="1"/>
  <c r="AB37" i="1"/>
  <c r="Y39" i="1"/>
  <c r="AB39" i="1"/>
  <c r="Y40" i="1"/>
  <c r="AB40" i="1"/>
  <c r="Y41" i="1"/>
  <c r="AB41" i="1"/>
  <c r="Y42" i="1"/>
  <c r="Y43" i="1"/>
  <c r="AB43" i="1"/>
  <c r="AB45" i="1"/>
  <c r="AB46" i="1"/>
  <c r="Y24" i="1"/>
  <c r="AB24" i="1"/>
  <c r="Y25" i="1"/>
  <c r="AB25" i="1"/>
  <c r="Y27" i="1"/>
  <c r="AB27" i="1"/>
  <c r="Y28" i="1"/>
  <c r="AB28" i="1"/>
  <c r="Y29" i="1"/>
  <c r="AB29" i="1"/>
  <c r="Y30" i="1"/>
  <c r="AB30" i="1"/>
  <c r="AB33" i="1"/>
  <c r="AB34" i="1"/>
  <c r="Y12" i="1"/>
  <c r="AB12" i="1"/>
  <c r="Y13" i="1"/>
  <c r="AB13" i="1"/>
  <c r="Y14" i="1"/>
  <c r="AB14" i="1"/>
  <c r="Y15" i="1"/>
  <c r="AB15" i="1"/>
  <c r="Y16" i="1"/>
  <c r="AB16" i="1"/>
  <c r="Y17" i="1"/>
  <c r="AB17" i="1"/>
  <c r="AB19" i="1"/>
  <c r="AB20" i="1"/>
  <c r="AB60" i="1"/>
  <c r="X50" i="1"/>
  <c r="AA50" i="1"/>
  <c r="X51" i="1"/>
  <c r="AA51" i="1"/>
  <c r="X52" i="1"/>
  <c r="AA52" i="1"/>
  <c r="X53" i="1"/>
  <c r="AA53" i="1"/>
  <c r="X54" i="1"/>
  <c r="AA54" i="1"/>
  <c r="X55" i="1"/>
  <c r="AA55" i="1"/>
  <c r="AA57" i="1"/>
  <c r="AA58" i="1"/>
  <c r="X39" i="1"/>
  <c r="AA39" i="1"/>
  <c r="X40" i="1"/>
  <c r="AA40" i="1"/>
  <c r="X41" i="1"/>
  <c r="AA41" i="1"/>
  <c r="X42" i="1"/>
  <c r="AA42" i="1"/>
  <c r="X43" i="1"/>
  <c r="AA43" i="1"/>
  <c r="AA45" i="1"/>
  <c r="AA46" i="1"/>
  <c r="X24" i="1"/>
  <c r="AA24" i="1"/>
  <c r="X27" i="1"/>
  <c r="AA27" i="1"/>
  <c r="X28" i="1"/>
  <c r="AA28" i="1"/>
  <c r="X29" i="1"/>
  <c r="AA29" i="1"/>
  <c r="X30" i="1"/>
  <c r="AA30" i="1"/>
  <c r="AA33" i="1"/>
  <c r="AA34" i="1"/>
  <c r="X12" i="1"/>
  <c r="AA12" i="1"/>
  <c r="X13" i="1"/>
  <c r="AA13" i="1"/>
  <c r="X14" i="1"/>
  <c r="AA14" i="1"/>
  <c r="X15" i="1"/>
  <c r="AA15" i="1"/>
  <c r="X16" i="1"/>
  <c r="AA16" i="1"/>
  <c r="X17" i="1"/>
  <c r="AA17" i="1"/>
  <c r="AA19" i="1"/>
  <c r="AA20" i="1"/>
  <c r="AA60" i="1"/>
  <c r="Y38" i="1"/>
  <c r="Y26" i="1"/>
  <c r="X5" i="1"/>
</calcChain>
</file>

<file path=xl/sharedStrings.xml><?xml version="1.0" encoding="utf-8"?>
<sst xmlns="http://schemas.openxmlformats.org/spreadsheetml/2006/main" count="5171" uniqueCount="208">
  <si>
    <t>Count</t>
  </si>
  <si>
    <t>Tot. Area</t>
  </si>
  <si>
    <t>Avg. Area</t>
  </si>
  <si>
    <t>% of ROI</t>
  </si>
  <si>
    <t>Sum</t>
  </si>
  <si>
    <t>Mean</t>
  </si>
  <si>
    <t>Min</t>
  </si>
  <si>
    <t>Max</t>
  </si>
  <si>
    <t>RMS</t>
  </si>
  <si>
    <t>Stand. Dev.</t>
  </si>
  <si>
    <t>Pixel area</t>
  </si>
  <si>
    <t>Convert pixels to µm^2</t>
  </si>
  <si>
    <t xml:space="preserve">Convert area to volume µm^3 </t>
  </si>
  <si>
    <t>Chra</t>
  </si>
  <si>
    <t>16a</t>
  </si>
  <si>
    <t>Device Segment</t>
  </si>
  <si>
    <t>Section number</t>
  </si>
  <si>
    <t>ChrA</t>
  </si>
  <si>
    <t>PanCK</t>
  </si>
  <si>
    <t>DAPI</t>
  </si>
  <si>
    <t>Dapi</t>
  </si>
  <si>
    <t>16b</t>
  </si>
  <si>
    <t>16c</t>
  </si>
  <si>
    <t>16p</t>
  </si>
  <si>
    <t>105a</t>
  </si>
  <si>
    <t>105b</t>
  </si>
  <si>
    <t>105c</t>
  </si>
  <si>
    <t>105p</t>
  </si>
  <si>
    <t>205a</t>
  </si>
  <si>
    <t>205c</t>
  </si>
  <si>
    <t>205b</t>
  </si>
  <si>
    <t>205p</t>
  </si>
  <si>
    <t>302a</t>
  </si>
  <si>
    <t>302c</t>
  </si>
  <si>
    <t>302b</t>
  </si>
  <si>
    <t>302p</t>
  </si>
  <si>
    <t>399a</t>
  </si>
  <si>
    <t>399b</t>
  </si>
  <si>
    <t>399c</t>
  </si>
  <si>
    <t>399p</t>
  </si>
  <si>
    <t>501a</t>
  </si>
  <si>
    <t>501b</t>
  </si>
  <si>
    <t>501c</t>
  </si>
  <si>
    <t>501p</t>
  </si>
  <si>
    <t>Area is converted to volume by multiplying by section thickness (5µm)</t>
  </si>
  <si>
    <t>Values are extrapolated by distance to previous and/or next sextion quantified</t>
  </si>
  <si>
    <t>SUM</t>
  </si>
  <si>
    <t>µm^3 to µL</t>
  </si>
  <si>
    <t>TOTAL µL</t>
  </si>
  <si>
    <t>CK</t>
  </si>
  <si>
    <t>500b</t>
  </si>
  <si>
    <t>500a</t>
  </si>
  <si>
    <t>400b</t>
  </si>
  <si>
    <t>400c</t>
  </si>
  <si>
    <t>400a</t>
  </si>
  <si>
    <t>400p</t>
  </si>
  <si>
    <t>300c</t>
  </si>
  <si>
    <t>300b</t>
  </si>
  <si>
    <t>300a uit</t>
  </si>
  <si>
    <t>300a</t>
  </si>
  <si>
    <t>300p</t>
  </si>
  <si>
    <t>202b deel2</t>
  </si>
  <si>
    <t>202b</t>
  </si>
  <si>
    <t>202c</t>
  </si>
  <si>
    <t>202a</t>
  </si>
  <si>
    <t>202p</t>
  </si>
  <si>
    <t>94a uit</t>
  </si>
  <si>
    <t>94b</t>
  </si>
  <si>
    <t>94c</t>
  </si>
  <si>
    <t>94a</t>
  </si>
  <si>
    <t>94p</t>
  </si>
  <si>
    <t>15c</t>
  </si>
  <si>
    <t>15b</t>
  </si>
  <si>
    <t>15a</t>
  </si>
  <si>
    <t>1b</t>
  </si>
  <si>
    <t>glg</t>
  </si>
  <si>
    <t>ins</t>
  </si>
  <si>
    <t>1c</t>
  </si>
  <si>
    <t>1a</t>
  </si>
  <si>
    <t>Device segment</t>
  </si>
  <si>
    <t>Section</t>
  </si>
  <si>
    <t>GCG</t>
  </si>
  <si>
    <t>Convert area to volume µm^3</t>
  </si>
  <si>
    <t>INS</t>
  </si>
  <si>
    <t>502P</t>
  </si>
  <si>
    <t>1A</t>
  </si>
  <si>
    <t>1C</t>
  </si>
  <si>
    <t>1B</t>
  </si>
  <si>
    <t>15A</t>
  </si>
  <si>
    <t>15B</t>
  </si>
  <si>
    <t>15C</t>
  </si>
  <si>
    <t>94P</t>
  </si>
  <si>
    <t>94A</t>
  </si>
  <si>
    <t>94C</t>
  </si>
  <si>
    <t>94B</t>
  </si>
  <si>
    <t>202P</t>
  </si>
  <si>
    <t>202A</t>
  </si>
  <si>
    <t>202C</t>
  </si>
  <si>
    <t>202B</t>
  </si>
  <si>
    <t>300P</t>
  </si>
  <si>
    <t>300A</t>
  </si>
  <si>
    <t>300C</t>
  </si>
  <si>
    <t>300B</t>
  </si>
  <si>
    <t>400P</t>
  </si>
  <si>
    <t>400A</t>
  </si>
  <si>
    <t>400B</t>
  </si>
  <si>
    <t>400C</t>
  </si>
  <si>
    <t>502A</t>
  </si>
  <si>
    <t>502C</t>
  </si>
  <si>
    <t>502B</t>
  </si>
  <si>
    <t>601B</t>
  </si>
  <si>
    <t>651B</t>
  </si>
  <si>
    <t>96A</t>
  </si>
  <si>
    <t>96B</t>
  </si>
  <si>
    <t>96C</t>
  </si>
  <si>
    <t>196A</t>
  </si>
  <si>
    <t>196B</t>
  </si>
  <si>
    <t>196P</t>
  </si>
  <si>
    <t>196C</t>
  </si>
  <si>
    <t>302A</t>
  </si>
  <si>
    <t>302C</t>
  </si>
  <si>
    <t>302B</t>
  </si>
  <si>
    <t>401A</t>
  </si>
  <si>
    <t>401C</t>
  </si>
  <si>
    <t>401B</t>
  </si>
  <si>
    <t>401P</t>
  </si>
  <si>
    <t>467A</t>
  </si>
  <si>
    <t>467B</t>
  </si>
  <si>
    <t>467C</t>
  </si>
  <si>
    <t>503A</t>
  </si>
  <si>
    <t>602A</t>
  </si>
  <si>
    <t>602B</t>
  </si>
  <si>
    <t>701B</t>
  </si>
  <si>
    <t xml:space="preserve">400c </t>
  </si>
  <si>
    <t xml:space="preserve">GCG </t>
  </si>
  <si>
    <t>14A</t>
  </si>
  <si>
    <t>14C</t>
  </si>
  <si>
    <t>97A</t>
  </si>
  <si>
    <t>97C</t>
  </si>
  <si>
    <t>97B</t>
  </si>
  <si>
    <t>194A</t>
  </si>
  <si>
    <t>194B</t>
  </si>
  <si>
    <t>194C</t>
  </si>
  <si>
    <t>303A</t>
  </si>
  <si>
    <t>303B</t>
  </si>
  <si>
    <t>303C</t>
  </si>
  <si>
    <t>468A</t>
  </si>
  <si>
    <t>468B</t>
  </si>
  <si>
    <t>468C</t>
  </si>
  <si>
    <t>501A</t>
  </si>
  <si>
    <t>601A</t>
  </si>
  <si>
    <t>700B</t>
  </si>
  <si>
    <t>r01</t>
  </si>
  <si>
    <t>r02</t>
  </si>
  <si>
    <t>r03</t>
  </si>
  <si>
    <t>panCK</t>
  </si>
  <si>
    <t>2A</t>
  </si>
  <si>
    <t>2B</t>
  </si>
  <si>
    <t>102A</t>
  </si>
  <si>
    <t>102B</t>
  </si>
  <si>
    <t>102C</t>
  </si>
  <si>
    <t>302P</t>
  </si>
  <si>
    <t>402A</t>
  </si>
  <si>
    <t>402B</t>
  </si>
  <si>
    <t>402C</t>
  </si>
  <si>
    <t>402P</t>
  </si>
  <si>
    <t>602C</t>
  </si>
  <si>
    <t>702A</t>
  </si>
  <si>
    <t>702B</t>
  </si>
  <si>
    <t>702C</t>
  </si>
  <si>
    <t>802A</t>
  </si>
  <si>
    <t>802B</t>
  </si>
  <si>
    <t>852A</t>
  </si>
  <si>
    <t>302 B</t>
  </si>
  <si>
    <t>Chromogranin A</t>
  </si>
  <si>
    <t>402 P</t>
  </si>
  <si>
    <t>Insulin</t>
  </si>
  <si>
    <t>3A</t>
  </si>
  <si>
    <t>3B</t>
  </si>
  <si>
    <t>103A</t>
  </si>
  <si>
    <t>103B</t>
  </si>
  <si>
    <t>103C</t>
  </si>
  <si>
    <t>203A</t>
  </si>
  <si>
    <t>203B</t>
  </si>
  <si>
    <t>203C</t>
  </si>
  <si>
    <t>303P</t>
  </si>
  <si>
    <t>403A</t>
  </si>
  <si>
    <t>403B</t>
  </si>
  <si>
    <t>403C</t>
  </si>
  <si>
    <t>403P</t>
  </si>
  <si>
    <t>503B</t>
  </si>
  <si>
    <t>503C</t>
  </si>
  <si>
    <t>603A</t>
  </si>
  <si>
    <t>603B</t>
  </si>
  <si>
    <t>703A</t>
  </si>
  <si>
    <t>703B</t>
  </si>
  <si>
    <t>703C</t>
  </si>
  <si>
    <t>803A</t>
  </si>
  <si>
    <t>803B</t>
  </si>
  <si>
    <t>853A</t>
  </si>
  <si>
    <t>603C</t>
  </si>
  <si>
    <t>2C</t>
  </si>
  <si>
    <t>302B bovenste</t>
  </si>
  <si>
    <t>302B onderste</t>
  </si>
  <si>
    <t>302B boven</t>
  </si>
  <si>
    <t>3C</t>
  </si>
  <si>
    <t>203P</t>
  </si>
  <si>
    <t>503P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</si>
</sst>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0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i/>
      <sz val="10"/>
      <color theme="1"/>
      <name val="Arial"/>
      <family val="2"/>
    </font>
    <font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0">
    <xf numFmtId="0" fontId="0" fillId="0" borderId="0" xfId="0"/>
    <xf numFmtId="0" fontId="1" fillId="0" borderId="0" xfId="1" applyAlignment="1">
      <alignment horizontal="center"/>
    </xf>
    <xf numFmtId="0" fontId="1" fillId="0" borderId="1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5" xfId="1" applyBorder="1" applyAlignment="1">
      <alignment horizontal="center"/>
    </xf>
    <xf numFmtId="1" fontId="1" fillId="0" borderId="0" xfId="1" applyNumberFormat="1" applyAlignment="1">
      <alignment horizontal="center"/>
    </xf>
    <xf numFmtId="1" fontId="1" fillId="0" borderId="5" xfId="1" applyNumberFormat="1" applyBorder="1" applyAlignment="1">
      <alignment horizontal="center"/>
    </xf>
    <xf numFmtId="0" fontId="2" fillId="0" borderId="0" xfId="1" applyFont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1" fillId="0" borderId="8" xfId="1" applyBorder="1" applyAlignment="1">
      <alignment horizontal="center"/>
    </xf>
    <xf numFmtId="1" fontId="1" fillId="0" borderId="4" xfId="1" applyNumberFormat="1" applyBorder="1" applyAlignment="1">
      <alignment horizontal="center"/>
    </xf>
    <xf numFmtId="0" fontId="3" fillId="3" borderId="1" xfId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1" fontId="1" fillId="0" borderId="1" xfId="1" applyNumberFormat="1" applyBorder="1" applyAlignment="1">
      <alignment horizontal="center"/>
    </xf>
    <xf numFmtId="1" fontId="1" fillId="0" borderId="2" xfId="1" applyNumberFormat="1" applyBorder="1" applyAlignment="1">
      <alignment horizontal="center"/>
    </xf>
    <xf numFmtId="1" fontId="1" fillId="0" borderId="3" xfId="1" applyNumberFormat="1" applyBorder="1" applyAlignment="1">
      <alignment horizontal="center"/>
    </xf>
    <xf numFmtId="1" fontId="3" fillId="0" borderId="1" xfId="1" applyNumberFormat="1" applyFont="1" applyBorder="1" applyAlignment="1">
      <alignment horizontal="center"/>
    </xf>
    <xf numFmtId="1" fontId="3" fillId="0" borderId="2" xfId="1" applyNumberFormat="1" applyFont="1" applyBorder="1" applyAlignment="1">
      <alignment horizontal="center"/>
    </xf>
    <xf numFmtId="1" fontId="3" fillId="0" borderId="3" xfId="1" applyNumberFormat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1" fontId="1" fillId="0" borderId="6" xfId="1" applyNumberFormat="1" applyBorder="1" applyAlignment="1">
      <alignment horizontal="center"/>
    </xf>
    <xf numFmtId="1" fontId="1" fillId="0" borderId="7" xfId="1" applyNumberFormat="1" applyBorder="1" applyAlignment="1">
      <alignment horizontal="center"/>
    </xf>
    <xf numFmtId="1" fontId="1" fillId="0" borderId="8" xfId="1" applyNumberFormat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0" borderId="8" xfId="1" applyNumberFormat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1"/>
    <xf numFmtId="2" fontId="1" fillId="0" borderId="0" xfId="1" applyNumberFormat="1"/>
    <xf numFmtId="0" fontId="6" fillId="0" borderId="0" xfId="1" applyFont="1"/>
    <xf numFmtId="0" fontId="2" fillId="0" borderId="0" xfId="1" applyFont="1"/>
    <xf numFmtId="0" fontId="1" fillId="0" borderId="0" xfId="1" applyAlignment="1">
      <alignment horizontal="center" vertical="center"/>
    </xf>
    <xf numFmtId="0" fontId="3" fillId="0" borderId="0" xfId="1" applyFont="1" applyAlignment="1">
      <alignment horizontal="center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4" fillId="3" borderId="3" xfId="1" applyFont="1" applyFill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1" fontId="2" fillId="0" borderId="5" xfId="1" applyNumberFormat="1" applyFont="1" applyBorder="1" applyAlignment="1">
      <alignment horizontal="center" vertical="center"/>
    </xf>
    <xf numFmtId="1" fontId="2" fillId="0" borderId="0" xfId="1" applyNumberFormat="1" applyFont="1" applyAlignment="1">
      <alignment horizontal="center" vertical="center"/>
    </xf>
    <xf numFmtId="0" fontId="1" fillId="0" borderId="4" xfId="1" applyBorder="1"/>
    <xf numFmtId="0" fontId="1" fillId="0" borderId="6" xfId="1" applyBorder="1"/>
    <xf numFmtId="0" fontId="2" fillId="0" borderId="7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1" fillId="0" borderId="1" xfId="1" applyBorder="1"/>
    <xf numFmtId="1" fontId="4" fillId="0" borderId="3" xfId="1" applyNumberFormat="1" applyFont="1" applyBorder="1" applyAlignment="1">
      <alignment horizontal="center" vertical="center"/>
    </xf>
    <xf numFmtId="2" fontId="2" fillId="0" borderId="8" xfId="1" applyNumberFormat="1" applyFont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4" fillId="3" borderId="12" xfId="1" applyFont="1" applyFill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1" fontId="2" fillId="0" borderId="13" xfId="1" applyNumberFormat="1" applyFont="1" applyBorder="1" applyAlignment="1">
      <alignment horizontal="center" vertical="center"/>
    </xf>
    <xf numFmtId="1" fontId="2" fillId="0" borderId="12" xfId="1" applyNumberFormat="1" applyFont="1" applyBorder="1" applyAlignment="1">
      <alignment horizontal="center" vertical="center"/>
    </xf>
    <xf numFmtId="1" fontId="2" fillId="0" borderId="14" xfId="1" applyNumberFormat="1" applyFont="1" applyBorder="1" applyAlignment="1">
      <alignment horizontal="center" vertical="center"/>
    </xf>
    <xf numFmtId="1" fontId="4" fillId="0" borderId="12" xfId="1" applyNumberFormat="1" applyFont="1" applyBorder="1" applyAlignment="1">
      <alignment horizontal="center" vertical="center"/>
    </xf>
    <xf numFmtId="2" fontId="2" fillId="0" borderId="14" xfId="1" applyNumberFormat="1" applyFont="1" applyBorder="1" applyAlignment="1">
      <alignment horizontal="center" vertical="center"/>
    </xf>
    <xf numFmtId="0" fontId="1" fillId="2" borderId="6" xfId="1" applyFill="1" applyBorder="1"/>
    <xf numFmtId="0" fontId="3" fillId="2" borderId="7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1" fillId="0" borderId="0" xfId="0" applyFont="1"/>
    <xf numFmtId="0" fontId="1" fillId="0" borderId="2" xfId="1" applyBorder="1"/>
    <xf numFmtId="0" fontId="3" fillId="3" borderId="2" xfId="1" applyFont="1" applyFill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1" fontId="1" fillId="0" borderId="5" xfId="1" applyNumberFormat="1" applyBorder="1" applyAlignment="1">
      <alignment horizontal="center" vertical="center"/>
    </xf>
    <xf numFmtId="1" fontId="1" fillId="0" borderId="0" xfId="1" applyNumberFormat="1" applyAlignment="1">
      <alignment horizontal="center" vertical="center"/>
    </xf>
    <xf numFmtId="2" fontId="1" fillId="0" borderId="5" xfId="1" applyNumberFormat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1" fontId="1" fillId="0" borderId="7" xfId="1" applyNumberFormat="1" applyBorder="1" applyAlignment="1">
      <alignment horizontal="center" vertical="center"/>
    </xf>
    <xf numFmtId="1" fontId="1" fillId="0" borderId="2" xfId="1" applyNumberFormat="1" applyBorder="1" applyAlignment="1">
      <alignment horizontal="center" vertical="center"/>
    </xf>
    <xf numFmtId="1" fontId="3" fillId="0" borderId="3" xfId="1" applyNumberFormat="1" applyFont="1" applyBorder="1" applyAlignment="1">
      <alignment horizontal="center" vertical="center"/>
    </xf>
    <xf numFmtId="2" fontId="1" fillId="0" borderId="8" xfId="1" applyNumberFormat="1" applyBorder="1" applyAlignment="1">
      <alignment horizontal="center" vertical="center"/>
    </xf>
    <xf numFmtId="0" fontId="1" fillId="2" borderId="6" xfId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0" fontId="1" fillId="2" borderId="14" xfId="1" applyFill="1" applyBorder="1" applyAlignment="1">
      <alignment horizontal="center" vertical="center"/>
    </xf>
    <xf numFmtId="1" fontId="1" fillId="0" borderId="13" xfId="1" applyNumberFormat="1" applyBorder="1" applyAlignment="1">
      <alignment horizontal="center" vertical="center"/>
    </xf>
    <xf numFmtId="1" fontId="1" fillId="0" borderId="12" xfId="1" applyNumberFormat="1" applyBorder="1" applyAlignment="1">
      <alignment horizontal="center" vertical="center"/>
    </xf>
    <xf numFmtId="1" fontId="1" fillId="0" borderId="14" xfId="1" applyNumberFormat="1" applyBorder="1" applyAlignment="1">
      <alignment horizontal="center" vertical="center"/>
    </xf>
    <xf numFmtId="1" fontId="1" fillId="2" borderId="14" xfId="1" applyNumberFormat="1" applyFill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center"/>
    </xf>
    <xf numFmtId="1" fontId="1" fillId="0" borderId="4" xfId="1" applyNumberFormat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1" fontId="1" fillId="0" borderId="1" xfId="1" applyNumberFormat="1" applyBorder="1" applyAlignment="1">
      <alignment horizontal="center" vertical="center"/>
    </xf>
    <xf numFmtId="1" fontId="1" fillId="0" borderId="3" xfId="1" applyNumberFormat="1" applyBorder="1" applyAlignment="1">
      <alignment horizontal="center" vertical="center"/>
    </xf>
    <xf numFmtId="1" fontId="3" fillId="0" borderId="2" xfId="1" applyNumberFormat="1" applyFont="1" applyBorder="1" applyAlignment="1">
      <alignment horizontal="center" vertical="center"/>
    </xf>
    <xf numFmtId="1" fontId="1" fillId="0" borderId="6" xfId="1" applyNumberFormat="1" applyBorder="1" applyAlignment="1">
      <alignment horizontal="center" vertical="center"/>
    </xf>
    <xf numFmtId="1" fontId="1" fillId="0" borderId="8" xfId="1" applyNumberFormat="1" applyBorder="1" applyAlignment="1">
      <alignment horizontal="center" vertical="center"/>
    </xf>
    <xf numFmtId="2" fontId="1" fillId="0" borderId="7" xfId="1" applyNumberForma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1" fillId="2" borderId="9" xfId="1" applyFill="1" applyBorder="1" applyAlignment="1">
      <alignment horizontal="center" vertical="center"/>
    </xf>
    <xf numFmtId="0" fontId="1" fillId="2" borderId="10" xfId="1" applyFill="1" applyBorder="1" applyAlignment="1">
      <alignment horizontal="center" vertical="center"/>
    </xf>
    <xf numFmtId="0" fontId="1" fillId="2" borderId="11" xfId="1" applyFill="1" applyBorder="1" applyAlignment="1">
      <alignment horizontal="center" vertical="center"/>
    </xf>
    <xf numFmtId="2" fontId="4" fillId="2" borderId="10" xfId="1" applyNumberFormat="1" applyFont="1" applyFill="1" applyBorder="1" applyAlignment="1">
      <alignment horizontal="center" vertical="center"/>
    </xf>
    <xf numFmtId="2" fontId="4" fillId="2" borderId="11" xfId="1" applyNumberFormat="1" applyFont="1" applyFill="1" applyBorder="1" applyAlignment="1">
      <alignment horizontal="center" vertical="center"/>
    </xf>
    <xf numFmtId="0" fontId="6" fillId="0" borderId="0" xfId="1" applyFont="1" applyAlignment="1">
      <alignment horizontal="left"/>
    </xf>
    <xf numFmtId="164" fontId="4" fillId="0" borderId="0" xfId="1" applyNumberFormat="1" applyFont="1" applyAlignment="1">
      <alignment horizontal="center" vertical="center"/>
    </xf>
    <xf numFmtId="2" fontId="4" fillId="0" borderId="5" xfId="1" applyNumberFormat="1" applyFont="1" applyBorder="1" applyAlignment="1">
      <alignment horizontal="center" vertical="center"/>
    </xf>
    <xf numFmtId="1" fontId="2" fillId="0" borderId="4" xfId="1" applyNumberFormat="1" applyFont="1" applyBorder="1" applyAlignment="1">
      <alignment horizontal="center" vertical="center"/>
    </xf>
    <xf numFmtId="2" fontId="1" fillId="0" borderId="1" xfId="1" applyNumberFormat="1" applyBorder="1" applyAlignment="1">
      <alignment horizontal="center" vertical="center"/>
    </xf>
    <xf numFmtId="2" fontId="1" fillId="0" borderId="2" xfId="1" applyNumberFormat="1" applyBorder="1" applyAlignment="1">
      <alignment horizontal="center" vertical="center"/>
    </xf>
    <xf numFmtId="2" fontId="2" fillId="0" borderId="2" xfId="1" applyNumberFormat="1" applyFont="1" applyBorder="1" applyAlignment="1">
      <alignment horizontal="center" vertical="center"/>
    </xf>
    <xf numFmtId="2" fontId="1" fillId="0" borderId="4" xfId="1" applyNumberFormat="1" applyBorder="1" applyAlignment="1">
      <alignment horizontal="center" vertical="center"/>
    </xf>
    <xf numFmtId="2" fontId="1" fillId="0" borderId="0" xfId="1" applyNumberForma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0" fontId="1" fillId="0" borderId="5" xfId="1" applyBorder="1"/>
    <xf numFmtId="2" fontId="2" fillId="0" borderId="7" xfId="1" applyNumberFormat="1" applyFont="1" applyBorder="1" applyAlignment="1">
      <alignment horizontal="center" vertical="center"/>
    </xf>
    <xf numFmtId="2" fontId="1" fillId="2" borderId="9" xfId="1" applyNumberFormat="1" applyFill="1" applyBorder="1" applyAlignment="1">
      <alignment horizontal="center" vertical="center"/>
    </xf>
    <xf numFmtId="2" fontId="2" fillId="2" borderId="10" xfId="1" applyNumberFormat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1" fontId="2" fillId="0" borderId="3" xfId="1" applyNumberFormat="1" applyFont="1" applyBorder="1" applyAlignment="1">
      <alignment horizontal="center" vertical="center"/>
    </xf>
    <xf numFmtId="1" fontId="4" fillId="0" borderId="2" xfId="1" applyNumberFormat="1" applyFont="1" applyBorder="1" applyAlignment="1">
      <alignment horizontal="center" vertical="center"/>
    </xf>
    <xf numFmtId="1" fontId="2" fillId="0" borderId="6" xfId="1" applyNumberFormat="1" applyFont="1" applyBorder="1" applyAlignment="1">
      <alignment horizontal="center" vertical="center"/>
    </xf>
    <xf numFmtId="1" fontId="2" fillId="0" borderId="8" xfId="1" applyNumberFormat="1" applyFont="1" applyBorder="1" applyAlignment="1">
      <alignment horizontal="center" vertical="center"/>
    </xf>
    <xf numFmtId="164" fontId="2" fillId="0" borderId="7" xfId="1" applyNumberFormat="1" applyFont="1" applyBorder="1" applyAlignment="1">
      <alignment horizontal="center" vertical="center"/>
    </xf>
    <xf numFmtId="0" fontId="1" fillId="0" borderId="0" xfId="1" applyAlignment="1">
      <alignment horizontal="left"/>
    </xf>
    <xf numFmtId="1" fontId="0" fillId="0" borderId="0" xfId="0" applyNumberFormat="1"/>
    <xf numFmtId="165" fontId="0" fillId="0" borderId="0" xfId="0" applyNumberFormat="1"/>
    <xf numFmtId="2" fontId="7" fillId="0" borderId="0" xfId="0" applyNumberFormat="1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4" fillId="0" borderId="0" xfId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0" xfId="0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" xfId="0" applyFont="1" applyBorder="1" applyAlignment="1">
      <alignment horizontal="center" vertical="center"/>
    </xf>
    <xf numFmtId="2" fontId="0" fillId="2" borderId="10" xfId="0" applyNumberFormat="1" applyFill="1" applyBorder="1" applyAlignment="1">
      <alignment horizontal="center" vertical="center"/>
    </xf>
    <xf numFmtId="2" fontId="0" fillId="2" borderId="11" xfId="0" applyNumberFormat="1" applyFill="1" applyBorder="1" applyAlignment="1">
      <alignment horizontal="center" vertical="center"/>
    </xf>
    <xf numFmtId="0" fontId="6" fillId="0" borderId="0" xfId="0" applyFont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4" fillId="0" borderId="0" xfId="0" applyNumberFormat="1" applyFont="1"/>
    <xf numFmtId="0" fontId="2" fillId="0" borderId="0" xfId="0" applyFont="1"/>
    <xf numFmtId="2" fontId="0" fillId="2" borderId="10" xfId="0" applyNumberFormat="1" applyFill="1" applyBorder="1" applyAlignment="1">
      <alignment horizontal="center"/>
    </xf>
    <xf numFmtId="2" fontId="0" fillId="2" borderId="11" xfId="0" applyNumberForma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2" fontId="4" fillId="2" borderId="9" xfId="1" applyNumberFormat="1" applyFont="1" applyFill="1" applyBorder="1" applyAlignment="1">
      <alignment horizontal="center"/>
    </xf>
    <xf numFmtId="2" fontId="4" fillId="2" borderId="10" xfId="1" applyNumberFormat="1" applyFont="1" applyFill="1" applyBorder="1" applyAlignment="1">
      <alignment horizontal="center"/>
    </xf>
    <xf numFmtId="2" fontId="4" fillId="2" borderId="11" xfId="1" applyNumberFormat="1" applyFont="1" applyFill="1" applyBorder="1" applyAlignment="1">
      <alignment horizontal="center"/>
    </xf>
    <xf numFmtId="2" fontId="4" fillId="2" borderId="14" xfId="1" applyNumberFormat="1" applyFont="1" applyFill="1" applyBorder="1" applyAlignment="1">
      <alignment horizontal="center" vertical="center"/>
    </xf>
    <xf numFmtId="2" fontId="4" fillId="2" borderId="8" xfId="1" applyNumberFormat="1" applyFont="1" applyFill="1" applyBorder="1" applyAlignment="1">
      <alignment horizontal="center" vertical="center"/>
    </xf>
    <xf numFmtId="2" fontId="0" fillId="2" borderId="10" xfId="0" applyNumberFormat="1" applyFill="1" applyBorder="1" applyAlignment="1">
      <alignment horizontal="center" wrapText="1"/>
    </xf>
    <xf numFmtId="2" fontId="0" fillId="2" borderId="11" xfId="0" applyNumberForma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0" xfId="1" applyAlignment="1">
      <alignment horizontal="center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4" fillId="3" borderId="3" xfId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5" xfId="1" applyFont="1" applyBorder="1" applyAlignment="1">
      <alignment horizontal="center"/>
    </xf>
    <xf numFmtId="0" fontId="4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</cellXfs>
  <cellStyles count="2">
    <cellStyle name="Normal" xfId="0" builtinId="0"/>
    <cellStyle name="Normal 2" xfId="1" xr:uid="{1E0805DA-CE6F-EA4F-86F4-42EF917A2B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EA964-7E69-304B-9900-7865970F4CE5}">
  <dimension ref="A4:AB113"/>
  <sheetViews>
    <sheetView zoomScale="120" zoomScaleNormal="120" workbookViewId="0">
      <selection activeCell="S66" sqref="S66"/>
    </sheetView>
  </sheetViews>
  <sheetFormatPr baseColWidth="10" defaultRowHeight="13" x14ac:dyDescent="0.15"/>
  <cols>
    <col min="1" max="2" width="18" style="1" customWidth="1"/>
    <col min="3" max="16" width="8.83203125" style="1" customWidth="1"/>
    <col min="17" max="17" width="15.1640625" style="1" customWidth="1"/>
    <col min="18" max="18" width="8.83203125" style="1" customWidth="1"/>
    <col min="19" max="19" width="16.33203125" style="1" customWidth="1"/>
    <col min="20" max="20" width="16.6640625" style="1" customWidth="1"/>
    <col min="21" max="25" width="8.83203125" style="1" customWidth="1"/>
    <col min="26" max="26" width="20.5" style="1" customWidth="1"/>
    <col min="27" max="27" width="24" style="1" customWidth="1"/>
    <col min="28" max="28" width="32.6640625" style="1" customWidth="1"/>
    <col min="29" max="233" width="8.83203125" style="1" customWidth="1"/>
    <col min="234" max="16384" width="10.83203125" style="1"/>
  </cols>
  <sheetData>
    <row r="4" spans="1:28" ht="16" customHeight="1" x14ac:dyDescent="0.15">
      <c r="B4" s="1" t="s">
        <v>14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7</v>
      </c>
      <c r="K4" s="1" t="s">
        <v>8</v>
      </c>
      <c r="L4" s="1" t="s">
        <v>9</v>
      </c>
      <c r="Q4" s="2"/>
      <c r="R4" s="3"/>
      <c r="S4" s="3"/>
      <c r="T4" s="224" t="s">
        <v>10</v>
      </c>
      <c r="U4" s="225"/>
      <c r="V4" s="226"/>
      <c r="W4" s="224" t="s">
        <v>11</v>
      </c>
      <c r="X4" s="225"/>
      <c r="Y4" s="226"/>
      <c r="Z4" s="16"/>
      <c r="AA4" s="17" t="s">
        <v>12</v>
      </c>
      <c r="AB4" s="18"/>
    </row>
    <row r="5" spans="1:28" x14ac:dyDescent="0.15">
      <c r="A5" s="1" t="s">
        <v>13</v>
      </c>
      <c r="C5" s="1">
        <v>104</v>
      </c>
      <c r="D5" s="1">
        <v>21342</v>
      </c>
      <c r="E5" s="1">
        <v>205.21153259277344</v>
      </c>
      <c r="F5" s="1">
        <v>13.843070030212402</v>
      </c>
      <c r="G5" s="1">
        <v>9030656</v>
      </c>
      <c r="H5" s="1">
        <v>423.14010620117188</v>
      </c>
      <c r="I5" s="1">
        <v>100</v>
      </c>
      <c r="J5" s="1">
        <v>4027</v>
      </c>
      <c r="K5" s="1">
        <v>559.265380859375</v>
      </c>
      <c r="L5" s="1">
        <v>365.69143676757812</v>
      </c>
      <c r="Q5" s="5"/>
      <c r="T5" s="5"/>
      <c r="V5" s="6"/>
      <c r="W5" s="5"/>
      <c r="X5" s="1">
        <f>1.725*1.725</f>
        <v>2.9756250000000004</v>
      </c>
      <c r="Y5" s="6"/>
      <c r="Z5" s="227" t="s">
        <v>44</v>
      </c>
      <c r="AA5" s="228"/>
      <c r="AB5" s="229"/>
    </row>
    <row r="6" spans="1:28" x14ac:dyDescent="0.15">
      <c r="A6" s="1" t="s">
        <v>49</v>
      </c>
      <c r="C6" s="1">
        <v>119</v>
      </c>
      <c r="D6" s="1">
        <v>9205</v>
      </c>
      <c r="E6" s="1">
        <v>77.352943420410156</v>
      </c>
      <c r="F6" s="1">
        <v>5.9706430435180664</v>
      </c>
      <c r="G6" s="1">
        <v>3428060</v>
      </c>
      <c r="H6" s="1">
        <v>372.41281127929688</v>
      </c>
      <c r="I6" s="1">
        <v>200</v>
      </c>
      <c r="J6" s="1">
        <v>3049</v>
      </c>
      <c r="K6" s="1">
        <v>412.64498901367188</v>
      </c>
      <c r="L6" s="1">
        <v>177.72048950195312</v>
      </c>
      <c r="Q6" s="5"/>
      <c r="T6" s="10"/>
      <c r="U6" s="11"/>
      <c r="V6" s="14"/>
      <c r="W6" s="10"/>
      <c r="X6" s="11"/>
      <c r="Y6" s="14"/>
      <c r="Z6" s="230" t="s">
        <v>45</v>
      </c>
      <c r="AA6" s="231"/>
      <c r="AB6" s="232"/>
    </row>
    <row r="7" spans="1:28" x14ac:dyDescent="0.15">
      <c r="A7" s="1" t="s">
        <v>20</v>
      </c>
      <c r="C7" s="1">
        <v>346</v>
      </c>
      <c r="D7" s="1">
        <v>33222</v>
      </c>
      <c r="E7" s="1">
        <v>96.017341613769531</v>
      </c>
      <c r="F7" s="1">
        <v>21.548799514770508</v>
      </c>
      <c r="G7" s="1">
        <v>12560048</v>
      </c>
      <c r="H7" s="1">
        <v>378.06417846679688</v>
      </c>
      <c r="I7" s="1">
        <v>180</v>
      </c>
      <c r="J7" s="1">
        <v>1939</v>
      </c>
      <c r="K7" s="1">
        <v>427.19610595703125</v>
      </c>
      <c r="L7" s="1">
        <v>198.90699768066406</v>
      </c>
      <c r="Q7" s="5"/>
      <c r="T7" s="5"/>
      <c r="V7" s="6"/>
      <c r="W7" s="5"/>
      <c r="Y7" s="6"/>
      <c r="Z7" s="5"/>
      <c r="AB7" s="6"/>
    </row>
    <row r="8" spans="1:28" x14ac:dyDescent="0.15">
      <c r="B8" s="1" t="s">
        <v>21</v>
      </c>
      <c r="C8" s="1" t="s">
        <v>0</v>
      </c>
      <c r="D8" s="1" t="s">
        <v>1</v>
      </c>
      <c r="E8" s="1" t="s">
        <v>2</v>
      </c>
      <c r="F8" s="1" t="s">
        <v>3</v>
      </c>
      <c r="G8" s="1" t="s">
        <v>4</v>
      </c>
      <c r="H8" s="1" t="s">
        <v>5</v>
      </c>
      <c r="I8" s="1" t="s">
        <v>6</v>
      </c>
      <c r="J8" s="1" t="s">
        <v>7</v>
      </c>
      <c r="K8" s="1" t="s">
        <v>8</v>
      </c>
      <c r="L8" s="1" t="s">
        <v>9</v>
      </c>
      <c r="Q8" s="5" t="s">
        <v>15</v>
      </c>
      <c r="S8" s="1" t="s">
        <v>16</v>
      </c>
      <c r="T8" s="5" t="s">
        <v>17</v>
      </c>
      <c r="U8" s="1" t="s">
        <v>18</v>
      </c>
      <c r="V8" s="6" t="s">
        <v>19</v>
      </c>
      <c r="W8" s="5" t="s">
        <v>17</v>
      </c>
      <c r="X8" s="1" t="s">
        <v>18</v>
      </c>
      <c r="Y8" s="6" t="s">
        <v>19</v>
      </c>
      <c r="Z8" s="5" t="s">
        <v>17</v>
      </c>
      <c r="AA8" s="1" t="s">
        <v>18</v>
      </c>
      <c r="AB8" s="6" t="s">
        <v>19</v>
      </c>
    </row>
    <row r="9" spans="1:28" x14ac:dyDescent="0.15">
      <c r="C9" s="1">
        <v>250</v>
      </c>
      <c r="D9" s="1">
        <v>11521</v>
      </c>
      <c r="E9" s="1">
        <v>46.083999633789062</v>
      </c>
      <c r="F9" s="1">
        <v>3.4466252326965332</v>
      </c>
      <c r="G9" s="1">
        <v>3981897</v>
      </c>
      <c r="H9" s="1">
        <v>345.62078857421875</v>
      </c>
      <c r="I9" s="1">
        <v>100</v>
      </c>
      <c r="J9" s="1">
        <v>3543</v>
      </c>
      <c r="K9" s="1">
        <v>487.84979248046875</v>
      </c>
      <c r="L9" s="1">
        <v>344.3017578125</v>
      </c>
      <c r="Q9" s="5"/>
      <c r="T9" s="5"/>
      <c r="V9" s="6"/>
      <c r="W9" s="5"/>
      <c r="Y9" s="6"/>
      <c r="Z9" s="5"/>
      <c r="AB9" s="6"/>
    </row>
    <row r="10" spans="1:28" x14ac:dyDescent="0.15">
      <c r="C10" s="1">
        <v>60</v>
      </c>
      <c r="D10" s="1">
        <v>2036</v>
      </c>
      <c r="E10" s="1">
        <v>33.933334350585938</v>
      </c>
      <c r="F10" s="1">
        <v>0.60909026861190796</v>
      </c>
      <c r="G10" s="1">
        <v>656439</v>
      </c>
      <c r="H10" s="1">
        <v>322.416015625</v>
      </c>
      <c r="I10" s="1">
        <v>200</v>
      </c>
      <c r="J10" s="1">
        <v>1259</v>
      </c>
      <c r="K10" s="1">
        <v>346.31436157226562</v>
      </c>
      <c r="L10" s="1">
        <v>126.41817474365234</v>
      </c>
      <c r="Q10" s="5"/>
      <c r="T10" s="5"/>
      <c r="V10" s="6"/>
      <c r="W10" s="5"/>
      <c r="Y10" s="6"/>
      <c r="Z10" s="15"/>
      <c r="AA10" s="7"/>
      <c r="AB10" s="8"/>
    </row>
    <row r="11" spans="1:28" x14ac:dyDescent="0.15">
      <c r="C11" s="1">
        <v>553</v>
      </c>
      <c r="D11" s="1">
        <v>50519</v>
      </c>
      <c r="E11" s="1">
        <v>91.35443115234375</v>
      </c>
      <c r="F11" s="1">
        <v>15.113277435302734</v>
      </c>
      <c r="G11" s="1">
        <v>18160132</v>
      </c>
      <c r="H11" s="1">
        <v>359.4713134765625</v>
      </c>
      <c r="I11" s="1">
        <v>180</v>
      </c>
      <c r="J11" s="1">
        <v>2152</v>
      </c>
      <c r="K11" s="1">
        <v>409.13980102539062</v>
      </c>
      <c r="L11" s="1">
        <v>195.38613891601562</v>
      </c>
      <c r="Q11" s="5">
        <v>1</v>
      </c>
      <c r="S11" s="1">
        <v>-300</v>
      </c>
      <c r="T11" s="5"/>
      <c r="V11" s="6"/>
      <c r="W11" s="5"/>
      <c r="Y11" s="6"/>
      <c r="Z11" s="15"/>
      <c r="AA11" s="7"/>
      <c r="AB11" s="8"/>
    </row>
    <row r="12" spans="1:28" x14ac:dyDescent="0.15">
      <c r="B12" s="1" t="s">
        <v>21</v>
      </c>
      <c r="C12" s="1" t="s">
        <v>0</v>
      </c>
      <c r="D12" s="1" t="s">
        <v>1</v>
      </c>
      <c r="E12" s="1" t="s">
        <v>2</v>
      </c>
      <c r="F12" s="1" t="s">
        <v>3</v>
      </c>
      <c r="G12" s="1" t="s">
        <v>4</v>
      </c>
      <c r="H12" s="1" t="s">
        <v>5</v>
      </c>
      <c r="I12" s="1" t="s">
        <v>6</v>
      </c>
      <c r="J12" s="1" t="s">
        <v>7</v>
      </c>
      <c r="K12" s="1" t="s">
        <v>8</v>
      </c>
      <c r="L12" s="1" t="s">
        <v>9</v>
      </c>
      <c r="Q12" s="5"/>
      <c r="S12" s="1">
        <v>16</v>
      </c>
      <c r="T12" s="5">
        <v>51</v>
      </c>
      <c r="U12" s="1">
        <v>120</v>
      </c>
      <c r="V12" s="6">
        <v>336</v>
      </c>
      <c r="W12" s="15">
        <f t="shared" ref="W12:Y17" si="0">T12*2.975625</f>
        <v>151.75687500000001</v>
      </c>
      <c r="X12" s="7">
        <f t="shared" si="0"/>
        <v>357.07499999999999</v>
      </c>
      <c r="Y12" s="8">
        <f t="shared" si="0"/>
        <v>999.81</v>
      </c>
      <c r="Z12" s="15">
        <f>W12*5*((S12-S11))+((S13-S12))/2</f>
        <v>239820.36250000002</v>
      </c>
      <c r="AA12" s="7">
        <f>X12*5*((S12-S11))+((S13-S12))/2</f>
        <v>564223</v>
      </c>
      <c r="AB12" s="8">
        <f>Y12*5*((S12-S11))+((S13-S12))/2</f>
        <v>1579744.2999999998</v>
      </c>
    </row>
    <row r="13" spans="1:28" x14ac:dyDescent="0.15">
      <c r="C13" s="1">
        <v>52</v>
      </c>
      <c r="D13" s="1">
        <v>1301</v>
      </c>
      <c r="E13" s="1">
        <v>25.019229888916016</v>
      </c>
      <c r="F13" s="1">
        <v>2.6780567169189453</v>
      </c>
      <c r="G13" s="1">
        <v>528434</v>
      </c>
      <c r="H13" s="1">
        <v>406.17526245117188</v>
      </c>
      <c r="I13" s="1">
        <v>100</v>
      </c>
      <c r="J13" s="1">
        <v>2649</v>
      </c>
      <c r="K13" s="1">
        <v>596.86480712890625</v>
      </c>
      <c r="L13" s="1">
        <v>437.34341430664062</v>
      </c>
      <c r="Q13" s="5"/>
      <c r="S13" s="1">
        <v>105</v>
      </c>
      <c r="T13" s="5">
        <v>26176</v>
      </c>
      <c r="U13" s="1">
        <v>9883</v>
      </c>
      <c r="V13" s="6">
        <v>28602</v>
      </c>
      <c r="W13" s="15">
        <f t="shared" si="0"/>
        <v>77889.959999999992</v>
      </c>
      <c r="X13" s="7">
        <f t="shared" si="0"/>
        <v>29408.101875</v>
      </c>
      <c r="Y13" s="8">
        <f t="shared" si="0"/>
        <v>85108.826249999998</v>
      </c>
      <c r="Z13" s="15">
        <f>W13*5*(((S13-S12)/2)+((S14-S13))/2)</f>
        <v>36803006.099999994</v>
      </c>
      <c r="AA13" s="7">
        <f>X13*5*(((S13-S12)/2)+((S14-S13))/2)</f>
        <v>13895328.135937499</v>
      </c>
      <c r="AB13" s="8">
        <f>Y13*5*(((S13-S12)/2)+((S14-S13))/2)</f>
        <v>40213920.403124996</v>
      </c>
    </row>
    <row r="14" spans="1:28" x14ac:dyDescent="0.15">
      <c r="C14" s="1">
        <v>5</v>
      </c>
      <c r="D14" s="1">
        <v>35</v>
      </c>
      <c r="E14" s="1">
        <v>7</v>
      </c>
      <c r="F14" s="1">
        <v>7.2046108543872833E-2</v>
      </c>
      <c r="G14" s="1">
        <v>9731</v>
      </c>
      <c r="H14" s="1">
        <v>278.028564453125</v>
      </c>
      <c r="I14" s="1">
        <v>201</v>
      </c>
      <c r="J14" s="1">
        <v>492</v>
      </c>
      <c r="K14" s="1">
        <v>288.28164672851562</v>
      </c>
      <c r="L14" s="1">
        <v>76.199943542480469</v>
      </c>
      <c r="Q14" s="5"/>
      <c r="S14" s="1">
        <v>205</v>
      </c>
      <c r="T14" s="5">
        <v>31108</v>
      </c>
      <c r="U14" s="1">
        <v>1323</v>
      </c>
      <c r="V14" s="6">
        <v>33071</v>
      </c>
      <c r="W14" s="15">
        <f t="shared" si="0"/>
        <v>92565.742499999993</v>
      </c>
      <c r="X14" s="7">
        <f t="shared" si="0"/>
        <v>3936.7518749999999</v>
      </c>
      <c r="Y14" s="8">
        <f t="shared" si="0"/>
        <v>98406.894375000003</v>
      </c>
      <c r="Z14" s="15">
        <f>W14*5*((S15-S14)/2)</f>
        <v>22447192.556249999</v>
      </c>
      <c r="AA14" s="7">
        <f>X14*5*((S15-S14)/2)</f>
        <v>954662.32968750002</v>
      </c>
      <c r="AB14" s="8">
        <f>Y14*5*((S15-S14)/2)</f>
        <v>23863671.885937501</v>
      </c>
    </row>
    <row r="15" spans="1:28" x14ac:dyDescent="0.15">
      <c r="C15" s="1">
        <v>170</v>
      </c>
      <c r="E15" s="1">
        <v>79.617645263671875</v>
      </c>
      <c r="F15" s="1">
        <v>27.861259460449219</v>
      </c>
      <c r="G15" s="1">
        <v>4781360</v>
      </c>
      <c r="H15" s="1">
        <v>353.25897216796875</v>
      </c>
      <c r="I15" s="1">
        <v>180</v>
      </c>
      <c r="J15" s="1">
        <v>1980</v>
      </c>
      <c r="K15" s="1">
        <v>402.2431640625</v>
      </c>
      <c r="L15" s="1">
        <v>192.37376403808594</v>
      </c>
      <c r="Q15" s="5"/>
      <c r="S15" s="1">
        <v>302</v>
      </c>
      <c r="T15" s="12">
        <v>69754</v>
      </c>
      <c r="U15" s="9">
        <v>5705</v>
      </c>
      <c r="V15" s="13">
        <v>91830</v>
      </c>
      <c r="W15" s="15">
        <f t="shared" si="0"/>
        <v>207561.74625</v>
      </c>
      <c r="X15" s="7">
        <f t="shared" si="0"/>
        <v>16975.940624999999</v>
      </c>
      <c r="Y15" s="8">
        <f t="shared" si="0"/>
        <v>273251.64374999999</v>
      </c>
      <c r="Z15" s="15">
        <f>W15*5*(((S15-S14)/2)+((S16-S15))/2)</f>
        <v>100667446.93124999</v>
      </c>
      <c r="AA15" s="7">
        <f>X15*5*(((S15-S14)/2)+((S16-S15))/2)</f>
        <v>8233331.203125</v>
      </c>
      <c r="AB15" s="8">
        <f>Y15*5*(((S15-S14)/2)+((S16-S15))/2)</f>
        <v>132527047.21875</v>
      </c>
    </row>
    <row r="16" spans="1:28" x14ac:dyDescent="0.15">
      <c r="B16" s="1" t="s">
        <v>22</v>
      </c>
      <c r="C16" s="1" t="s">
        <v>0</v>
      </c>
      <c r="D16" s="1" t="s">
        <v>1</v>
      </c>
      <c r="E16" s="1" t="s">
        <v>2</v>
      </c>
      <c r="F16" s="1" t="s">
        <v>3</v>
      </c>
      <c r="G16" s="1" t="s">
        <v>4</v>
      </c>
      <c r="H16" s="1" t="s">
        <v>5</v>
      </c>
      <c r="I16" s="1" t="s">
        <v>6</v>
      </c>
      <c r="J16" s="1" t="s">
        <v>7</v>
      </c>
      <c r="K16" s="1" t="s">
        <v>8</v>
      </c>
      <c r="L16" s="1" t="s">
        <v>9</v>
      </c>
      <c r="Q16" s="5"/>
      <c r="S16" s="1">
        <v>399</v>
      </c>
      <c r="T16" s="12">
        <v>10716</v>
      </c>
      <c r="U16" s="9">
        <v>2458</v>
      </c>
      <c r="V16" s="13">
        <v>13002</v>
      </c>
      <c r="W16" s="15">
        <f t="shared" si="0"/>
        <v>31886.797500000001</v>
      </c>
      <c r="X16" s="7">
        <f t="shared" si="0"/>
        <v>7314.0862500000003</v>
      </c>
      <c r="Y16" s="8">
        <f t="shared" si="0"/>
        <v>38689.076249999998</v>
      </c>
      <c r="Z16" s="15">
        <f>W16*5*((S16-S15)/2)</f>
        <v>7732548.3937499998</v>
      </c>
      <c r="AA16" s="7">
        <f>X16*5*((S16-S15)/2)</f>
        <v>1773665.9156250001</v>
      </c>
      <c r="AB16" s="8">
        <f>Y16*5*((S16-S15)/2)</f>
        <v>9382100.9906249996</v>
      </c>
    </row>
    <row r="17" spans="2:28" x14ac:dyDescent="0.15">
      <c r="C17" s="1">
        <v>407</v>
      </c>
      <c r="D17" s="1">
        <v>82156</v>
      </c>
      <c r="E17" s="1">
        <v>201.85749816894531</v>
      </c>
      <c r="F17" s="1">
        <v>21.680076599121094</v>
      </c>
      <c r="G17" s="1">
        <v>24014760</v>
      </c>
      <c r="H17" s="1">
        <v>292.30682373046875</v>
      </c>
      <c r="I17" s="1">
        <v>100</v>
      </c>
      <c r="J17" s="1">
        <v>3961</v>
      </c>
      <c r="K17" s="1">
        <v>381.853759765625</v>
      </c>
      <c r="L17" s="1">
        <v>245.7010498046875</v>
      </c>
      <c r="Q17" s="5"/>
      <c r="S17" s="1">
        <v>501</v>
      </c>
      <c r="T17" s="12">
        <v>21766</v>
      </c>
      <c r="U17" s="9">
        <v>6873</v>
      </c>
      <c r="V17" s="13">
        <v>50448</v>
      </c>
      <c r="W17" s="15">
        <f t="shared" si="0"/>
        <v>64767.453750000001</v>
      </c>
      <c r="X17" s="7">
        <f t="shared" si="0"/>
        <v>20451.470624999998</v>
      </c>
      <c r="Y17" s="8">
        <f t="shared" si="0"/>
        <v>150114.32999999999</v>
      </c>
      <c r="Z17" s="15">
        <f>W17*5*(((S17-S16)/2))</f>
        <v>16515700.706249999</v>
      </c>
      <c r="AA17" s="7">
        <f>X17*5*(((S17-S16)/2))</f>
        <v>5215125.0093749994</v>
      </c>
      <c r="AB17" s="8">
        <f>Y17*5*(((S17-S16)/2))</f>
        <v>38279154.149999999</v>
      </c>
    </row>
    <row r="18" spans="2:28" x14ac:dyDescent="0.15">
      <c r="C18" s="1">
        <v>441</v>
      </c>
      <c r="D18" s="1">
        <v>27452</v>
      </c>
      <c r="E18" s="1">
        <v>62.249431610107422</v>
      </c>
      <c r="F18" s="1">
        <v>7.2442846298217773</v>
      </c>
      <c r="G18" s="1">
        <v>8740619</v>
      </c>
      <c r="H18" s="1">
        <v>318.39642333984375</v>
      </c>
      <c r="I18" s="1">
        <v>200</v>
      </c>
      <c r="J18" s="1">
        <v>1739</v>
      </c>
      <c r="K18" s="1">
        <v>337.99365234375</v>
      </c>
      <c r="L18" s="1">
        <v>113.41701507568359</v>
      </c>
      <c r="Q18" s="5"/>
      <c r="T18" s="12"/>
      <c r="U18" s="9"/>
      <c r="V18" s="13"/>
      <c r="W18" s="15"/>
      <c r="X18" s="7"/>
      <c r="Y18" s="8"/>
      <c r="Z18" s="15"/>
      <c r="AA18" s="7"/>
      <c r="AB18" s="8"/>
    </row>
    <row r="19" spans="2:28" x14ac:dyDescent="0.15">
      <c r="C19" s="1">
        <v>695</v>
      </c>
      <c r="D19" s="1">
        <v>157569</v>
      </c>
      <c r="E19" s="1">
        <v>226.71798706054688</v>
      </c>
      <c r="F19" s="1">
        <v>41.58074951171875</v>
      </c>
      <c r="G19" s="1">
        <v>55945664</v>
      </c>
      <c r="H19" s="1">
        <v>355.05502319335938</v>
      </c>
      <c r="I19" s="1">
        <v>180</v>
      </c>
      <c r="J19" s="1">
        <v>2222</v>
      </c>
      <c r="K19" s="1">
        <v>392.98165893554688</v>
      </c>
      <c r="L19" s="1">
        <v>168.43548583984375</v>
      </c>
      <c r="Q19" s="2"/>
      <c r="R19" s="3" t="s">
        <v>46</v>
      </c>
      <c r="S19" s="3"/>
      <c r="T19" s="19"/>
      <c r="U19" s="20"/>
      <c r="V19" s="21"/>
      <c r="W19" s="22"/>
      <c r="X19" s="23"/>
      <c r="Y19" s="24"/>
      <c r="Z19" s="25">
        <f>SUM(Z10:Z18)</f>
        <v>184405715.05000001</v>
      </c>
      <c r="AA19" s="26">
        <f>SUM(AA10:AA18)</f>
        <v>30636335.593749996</v>
      </c>
      <c r="AB19" s="27">
        <f t="shared" ref="AB19" si="1">SUM(AB10:AB18)</f>
        <v>245845638.94843751</v>
      </c>
    </row>
    <row r="20" spans="2:28" x14ac:dyDescent="0.15">
      <c r="B20" s="1" t="s">
        <v>23</v>
      </c>
      <c r="C20" s="1" t="s">
        <v>0</v>
      </c>
      <c r="D20" s="1" t="s">
        <v>1</v>
      </c>
      <c r="E20" s="1" t="s">
        <v>2</v>
      </c>
      <c r="F20" s="1" t="s">
        <v>3</v>
      </c>
      <c r="G20" s="1" t="s">
        <v>4</v>
      </c>
      <c r="H20" s="1" t="s">
        <v>5</v>
      </c>
      <c r="I20" s="1" t="s">
        <v>6</v>
      </c>
      <c r="J20" s="1" t="s">
        <v>7</v>
      </c>
      <c r="K20" s="1" t="s">
        <v>8</v>
      </c>
      <c r="L20" s="1" t="s">
        <v>9</v>
      </c>
      <c r="Q20" s="10"/>
      <c r="R20" s="11" t="s">
        <v>47</v>
      </c>
      <c r="S20" s="11"/>
      <c r="T20" s="28"/>
      <c r="U20" s="29"/>
      <c r="V20" s="30"/>
      <c r="W20" s="31"/>
      <c r="X20" s="32"/>
      <c r="Y20" s="33"/>
      <c r="Z20" s="34">
        <f>Z19/10^9</f>
        <v>0.18440571505</v>
      </c>
      <c r="AA20" s="35">
        <f t="shared" ref="AA20:AB20" si="2">AA19/10^9</f>
        <v>3.0636335593749998E-2</v>
      </c>
      <c r="AB20" s="36">
        <f t="shared" si="2"/>
        <v>0.2458456389484375</v>
      </c>
    </row>
    <row r="21" spans="2:28" x14ac:dyDescent="0.15">
      <c r="C21" s="1">
        <v>8</v>
      </c>
      <c r="D21" s="1">
        <v>51</v>
      </c>
      <c r="E21" s="1">
        <v>6.375</v>
      </c>
      <c r="F21" s="1">
        <v>6.3250325620174408E-2</v>
      </c>
      <c r="G21" s="1">
        <v>8117</v>
      </c>
      <c r="H21" s="1">
        <v>159.1568603515625</v>
      </c>
      <c r="I21" s="1">
        <v>101</v>
      </c>
      <c r="J21" s="1">
        <v>348</v>
      </c>
      <c r="K21" s="1">
        <v>168.44322204589844</v>
      </c>
      <c r="L21" s="1">
        <v>55.156246185302734</v>
      </c>
      <c r="Q21" s="5"/>
      <c r="T21" s="12"/>
      <c r="U21" s="9"/>
      <c r="V21" s="13"/>
      <c r="W21" s="15"/>
      <c r="X21" s="7"/>
      <c r="Y21" s="8"/>
      <c r="Z21" s="5"/>
      <c r="AB21" s="6"/>
    </row>
    <row r="22" spans="2:28" x14ac:dyDescent="0.15">
      <c r="C22" s="1">
        <v>10</v>
      </c>
      <c r="D22" s="1">
        <v>120</v>
      </c>
      <c r="E22" s="1">
        <v>12</v>
      </c>
      <c r="F22" s="1">
        <v>0.1143554151058197</v>
      </c>
      <c r="G22" s="1">
        <v>59446</v>
      </c>
      <c r="H22" s="1">
        <v>495.38333129882812</v>
      </c>
      <c r="I22" s="1">
        <v>201</v>
      </c>
      <c r="J22" s="1">
        <v>1566</v>
      </c>
      <c r="K22" s="1">
        <v>584.15167236328125</v>
      </c>
      <c r="L22" s="1">
        <v>309.5618896484375</v>
      </c>
      <c r="Q22" s="5"/>
      <c r="T22" s="12"/>
      <c r="U22" s="9"/>
      <c r="V22" s="13"/>
      <c r="W22" s="15"/>
      <c r="X22" s="7"/>
      <c r="Y22" s="8"/>
      <c r="Z22" s="15"/>
      <c r="AA22" s="7"/>
      <c r="AB22" s="8"/>
    </row>
    <row r="23" spans="2:28" x14ac:dyDescent="0.15">
      <c r="C23" s="1">
        <v>18</v>
      </c>
      <c r="D23" s="1">
        <v>336</v>
      </c>
      <c r="E23" s="1">
        <v>18.666666030883789</v>
      </c>
      <c r="F23" s="1">
        <v>0.41670799255371094</v>
      </c>
      <c r="G23" s="1">
        <v>100799</v>
      </c>
      <c r="H23" s="1">
        <v>299.99700927734375</v>
      </c>
      <c r="I23" s="1">
        <v>180</v>
      </c>
      <c r="J23" s="1">
        <v>622</v>
      </c>
      <c r="K23" s="1">
        <v>318.1888427734375</v>
      </c>
      <c r="L23" s="1">
        <v>106.04680633544922</v>
      </c>
      <c r="Q23" s="5">
        <v>2</v>
      </c>
      <c r="S23" s="1">
        <v>-300</v>
      </c>
      <c r="T23" s="12"/>
      <c r="U23" s="9"/>
      <c r="V23" s="13"/>
      <c r="W23" s="15"/>
      <c r="X23" s="7"/>
      <c r="Y23" s="8"/>
      <c r="Z23" s="15"/>
      <c r="AA23" s="7"/>
      <c r="AB23" s="8"/>
    </row>
    <row r="24" spans="2:28" x14ac:dyDescent="0.15">
      <c r="Q24" s="5"/>
      <c r="S24" s="1">
        <v>16</v>
      </c>
      <c r="T24" s="12">
        <v>21342</v>
      </c>
      <c r="U24" s="9">
        <v>9205</v>
      </c>
      <c r="V24" s="13">
        <v>33222</v>
      </c>
      <c r="W24" s="15">
        <f t="shared" ref="W24:Y30" si="3">T24*2.975625</f>
        <v>63505.78875</v>
      </c>
      <c r="X24" s="7">
        <f t="shared" si="3"/>
        <v>27390.628124999999</v>
      </c>
      <c r="Y24" s="8">
        <f t="shared" si="3"/>
        <v>98856.213749999995</v>
      </c>
      <c r="Z24" s="15">
        <f>W24*5*((S24-S23))+((S25-S24))/2</f>
        <v>100339190.72499999</v>
      </c>
      <c r="AA24" s="7">
        <f>X24*5*((S24-S23))+((S25-S24))/2</f>
        <v>43277236.9375</v>
      </c>
      <c r="AB24" s="8">
        <f>Y24*5*((S24-S23))+((S25-S24))/2</f>
        <v>156192862.22499999</v>
      </c>
    </row>
    <row r="25" spans="2:28" x14ac:dyDescent="0.15">
      <c r="B25" s="1" t="s">
        <v>24</v>
      </c>
      <c r="C25" s="1" t="s">
        <v>0</v>
      </c>
      <c r="D25" s="1" t="s">
        <v>1</v>
      </c>
      <c r="E25" s="1" t="s">
        <v>2</v>
      </c>
      <c r="F25" s="1" t="s">
        <v>3</v>
      </c>
      <c r="G25" s="1" t="s">
        <v>4</v>
      </c>
      <c r="H25" s="1" t="s">
        <v>5</v>
      </c>
      <c r="I25" s="1" t="s">
        <v>6</v>
      </c>
      <c r="J25" s="1" t="s">
        <v>7</v>
      </c>
      <c r="K25" s="1" t="s">
        <v>8</v>
      </c>
      <c r="L25" s="1" t="s">
        <v>9</v>
      </c>
      <c r="Q25" s="5"/>
      <c r="S25" s="1">
        <v>105</v>
      </c>
      <c r="T25" s="12">
        <v>19495</v>
      </c>
      <c r="U25" s="9">
        <v>5053</v>
      </c>
      <c r="V25" s="13">
        <v>42065</v>
      </c>
      <c r="W25" s="15">
        <f t="shared" si="3"/>
        <v>58009.809374999997</v>
      </c>
      <c r="X25" s="7">
        <f t="shared" si="3"/>
        <v>15035.833124999999</v>
      </c>
      <c r="Y25" s="8">
        <f t="shared" si="3"/>
        <v>125169.66562499999</v>
      </c>
      <c r="Z25" s="15">
        <f>(W25+W26)*5*(((S25-S24)/2)+((S27-S25))/2)</f>
        <v>33955890.904687494</v>
      </c>
      <c r="AA25" s="7">
        <f>(X25+X26)*5*(((S25-S24)/2)+((S27-S25))/2)</f>
        <v>7107243.1171875</v>
      </c>
      <c r="AB25" s="8">
        <f>Y25*5*(((S25-S24)/2)+((S27-S25))/2)</f>
        <v>59142667.0078125</v>
      </c>
    </row>
    <row r="26" spans="2:28" x14ac:dyDescent="0.15">
      <c r="C26" s="1">
        <v>71</v>
      </c>
      <c r="D26" s="1">
        <v>19495</v>
      </c>
      <c r="E26" s="1">
        <v>274.57745361328125</v>
      </c>
      <c r="F26" s="1">
        <v>14.240945816040039</v>
      </c>
      <c r="G26" s="1">
        <v>8265841</v>
      </c>
      <c r="H26" s="1">
        <v>423.99798583984375</v>
      </c>
      <c r="I26" s="1">
        <v>100</v>
      </c>
      <c r="J26" s="1">
        <v>3268</v>
      </c>
      <c r="K26" s="1">
        <v>532.941162109375</v>
      </c>
      <c r="L26" s="1">
        <v>322.88079833984375</v>
      </c>
      <c r="Q26" s="5"/>
      <c r="T26" s="12">
        <v>4656</v>
      </c>
      <c r="U26" s="9">
        <v>2</v>
      </c>
      <c r="V26" s="13"/>
      <c r="W26" s="15">
        <f t="shared" si="3"/>
        <v>13854.51</v>
      </c>
      <c r="X26" s="7">
        <f t="shared" si="3"/>
        <v>5.9512499999999999</v>
      </c>
      <c r="Y26" s="8">
        <f t="shared" si="3"/>
        <v>0</v>
      </c>
      <c r="Z26" s="15"/>
      <c r="AA26" s="7"/>
      <c r="AB26" s="8"/>
    </row>
    <row r="27" spans="2:28" x14ac:dyDescent="0.15">
      <c r="C27" s="1">
        <v>125</v>
      </c>
      <c r="D27" s="1">
        <v>5053</v>
      </c>
      <c r="E27" s="1">
        <v>40.423999786376953</v>
      </c>
      <c r="F27" s="1">
        <v>3.6911771297454834</v>
      </c>
      <c r="G27" s="1">
        <v>2071124</v>
      </c>
      <c r="H27" s="1">
        <v>409.88006591796875</v>
      </c>
      <c r="I27" s="1">
        <v>200</v>
      </c>
      <c r="J27" s="1">
        <v>2776</v>
      </c>
      <c r="K27" s="1">
        <v>462.4556884765625</v>
      </c>
      <c r="L27" s="1">
        <v>214.15791320800781</v>
      </c>
      <c r="Q27" s="5"/>
      <c r="S27" s="1">
        <v>205</v>
      </c>
      <c r="T27" s="12">
        <v>30095</v>
      </c>
      <c r="U27" s="9">
        <v>6206</v>
      </c>
      <c r="V27" s="13">
        <v>63112</v>
      </c>
      <c r="W27" s="15">
        <f t="shared" si="3"/>
        <v>89551.434374999997</v>
      </c>
      <c r="X27" s="7">
        <f t="shared" si="3"/>
        <v>18466.728749999998</v>
      </c>
      <c r="Y27" s="8">
        <f t="shared" si="3"/>
        <v>187797.64499999999</v>
      </c>
      <c r="Z27" s="15">
        <f>W27*5*(((S27-S25)/2)+((S28-S27))/2)</f>
        <v>44104081.4296875</v>
      </c>
      <c r="AA27" s="7">
        <f>X27*5*(((S27-S25)/2)+((S28-S27))/2)</f>
        <v>9094863.9093749989</v>
      </c>
      <c r="AB27" s="8">
        <f>Y27*5*(((S27-S25)/2)+((S28-S27))/2)</f>
        <v>92490340.162499994</v>
      </c>
    </row>
    <row r="28" spans="2:28" x14ac:dyDescent="0.15">
      <c r="C28" s="1">
        <v>703</v>
      </c>
      <c r="D28" s="1">
        <v>42065</v>
      </c>
      <c r="E28" s="1">
        <v>59.836414337158203</v>
      </c>
      <c r="F28" s="1">
        <v>30.728155136108398</v>
      </c>
      <c r="G28" s="1">
        <v>15843015</v>
      </c>
      <c r="H28" s="1">
        <v>376.63177490234375</v>
      </c>
      <c r="I28" s="1">
        <v>180</v>
      </c>
      <c r="J28" s="1">
        <v>2528</v>
      </c>
      <c r="K28" s="1">
        <v>446.85260009765625</v>
      </c>
      <c r="L28" s="1">
        <v>240.46983337402344</v>
      </c>
      <c r="Q28" s="5"/>
      <c r="S28" s="1">
        <v>302</v>
      </c>
      <c r="T28" s="12">
        <v>29214</v>
      </c>
      <c r="U28" s="9">
        <v>5008</v>
      </c>
      <c r="V28" s="13">
        <v>63392</v>
      </c>
      <c r="W28" s="15">
        <f t="shared" si="3"/>
        <v>86929.908750000002</v>
      </c>
      <c r="X28" s="7">
        <f t="shared" si="3"/>
        <v>14901.93</v>
      </c>
      <c r="Y28" s="8">
        <f t="shared" si="3"/>
        <v>188630.82</v>
      </c>
      <c r="Z28" s="15">
        <f>W28*5*(((S28-S27)/2)+((S29-S28))/2)</f>
        <v>42161005.743749999</v>
      </c>
      <c r="AA28" s="7">
        <f>X28*5*(((S28-S27)/2)+((S29-S28))/2)</f>
        <v>7227436.0499999998</v>
      </c>
      <c r="AB28" s="8">
        <f>Y28*5*(((S28-S27)/2)+((S29-S28))/2)</f>
        <v>91485947.700000003</v>
      </c>
    </row>
    <row r="29" spans="2:28" x14ac:dyDescent="0.15">
      <c r="B29" s="1" t="s">
        <v>24</v>
      </c>
      <c r="C29" s="1" t="s">
        <v>0</v>
      </c>
      <c r="D29" s="1" t="s">
        <v>1</v>
      </c>
      <c r="E29" s="1" t="s">
        <v>2</v>
      </c>
      <c r="F29" s="1" t="s">
        <v>3</v>
      </c>
      <c r="G29" s="1" t="s">
        <v>4</v>
      </c>
      <c r="H29" s="1" t="s">
        <v>5</v>
      </c>
      <c r="I29" s="1" t="s">
        <v>6</v>
      </c>
      <c r="J29" s="1" t="s">
        <v>7</v>
      </c>
      <c r="K29" s="1" t="s">
        <v>8</v>
      </c>
      <c r="L29" s="1" t="s">
        <v>9</v>
      </c>
      <c r="Q29" s="5"/>
      <c r="S29" s="1">
        <v>399</v>
      </c>
      <c r="T29" s="12">
        <v>46012</v>
      </c>
      <c r="U29" s="9">
        <v>9822</v>
      </c>
      <c r="V29" s="13">
        <v>84170</v>
      </c>
      <c r="W29" s="15">
        <f t="shared" si="3"/>
        <v>136914.45749999999</v>
      </c>
      <c r="X29" s="7">
        <f t="shared" si="3"/>
        <v>29226.588749999999</v>
      </c>
      <c r="Y29" s="8">
        <f t="shared" si="3"/>
        <v>250458.35624999998</v>
      </c>
      <c r="Z29" s="15">
        <f>W29*5*(((S29-S28)/2)+((S30-S29))/2)</f>
        <v>68114942.606250003</v>
      </c>
      <c r="AA29" s="7">
        <f>X29*5*(((S29-S28)/2)+((S30-S29))/2)</f>
        <v>14540227.903125001</v>
      </c>
      <c r="AB29" s="8">
        <f>Y29*5*(((S29-S28)/2)+((S30-S29))/2)</f>
        <v>124603032.234375</v>
      </c>
    </row>
    <row r="30" spans="2:28" x14ac:dyDescent="0.15">
      <c r="C30" s="1">
        <v>73</v>
      </c>
      <c r="D30" s="1">
        <v>4656</v>
      </c>
      <c r="E30" s="1">
        <v>63.78082275390625</v>
      </c>
      <c r="F30" s="1">
        <v>5.5817966461181641</v>
      </c>
      <c r="G30" s="1">
        <v>2244197</v>
      </c>
      <c r="H30" s="1">
        <v>482.00106811523438</v>
      </c>
      <c r="I30" s="1">
        <v>100</v>
      </c>
      <c r="J30" s="1">
        <v>3081</v>
      </c>
      <c r="K30" s="1">
        <v>635.39459228515625</v>
      </c>
      <c r="L30" s="1">
        <v>414.00634765625</v>
      </c>
      <c r="Q30" s="5"/>
      <c r="S30" s="1">
        <v>501</v>
      </c>
      <c r="T30" s="12">
        <v>73454</v>
      </c>
      <c r="U30" s="9">
        <v>15882</v>
      </c>
      <c r="V30" s="13">
        <v>194202</v>
      </c>
      <c r="W30" s="15">
        <f t="shared" si="3"/>
        <v>218571.55875</v>
      </c>
      <c r="X30" s="7">
        <f t="shared" si="3"/>
        <v>47258.876250000001</v>
      </c>
      <c r="Y30" s="8">
        <f t="shared" si="3"/>
        <v>577872.32625000004</v>
      </c>
      <c r="Z30" s="15">
        <f>W30*5*(((S30-S29)/2))</f>
        <v>55735747.481249996</v>
      </c>
      <c r="AA30" s="7">
        <f>X30*5*(((S30-S29)/2))</f>
        <v>12051013.44375</v>
      </c>
      <c r="AB30" s="8">
        <f>Y30*5*(((S30-S29)/2))</f>
        <v>147357443.19374999</v>
      </c>
    </row>
    <row r="31" spans="2:28" x14ac:dyDescent="0.15">
      <c r="C31" s="1">
        <v>2</v>
      </c>
      <c r="D31" s="1">
        <v>2</v>
      </c>
      <c r="E31" s="1">
        <v>1</v>
      </c>
      <c r="F31" s="1">
        <v>2.3976790253072977E-3</v>
      </c>
      <c r="G31" s="1">
        <v>548</v>
      </c>
      <c r="H31" s="1">
        <v>274</v>
      </c>
      <c r="I31" s="1">
        <v>265</v>
      </c>
      <c r="J31" s="1">
        <v>283</v>
      </c>
      <c r="K31" s="1">
        <v>274.14776611328125</v>
      </c>
      <c r="L31" s="1">
        <v>9</v>
      </c>
      <c r="Q31" s="5"/>
      <c r="T31" s="12"/>
      <c r="U31" s="9"/>
      <c r="V31" s="13"/>
      <c r="W31" s="15"/>
      <c r="X31" s="7"/>
      <c r="Y31" s="8"/>
      <c r="Z31" s="15"/>
      <c r="AA31" s="7"/>
      <c r="AB31" s="8"/>
    </row>
    <row r="32" spans="2:28" x14ac:dyDescent="0.15">
      <c r="C32" s="1">
        <v>1</v>
      </c>
      <c r="Q32" s="5"/>
      <c r="T32" s="12"/>
      <c r="U32" s="9"/>
      <c r="V32" s="13"/>
      <c r="W32" s="15"/>
      <c r="X32" s="7"/>
      <c r="Y32" s="8"/>
      <c r="Z32" s="15"/>
      <c r="AA32" s="7"/>
      <c r="AB32" s="8"/>
    </row>
    <row r="33" spans="2:28" x14ac:dyDescent="0.15">
      <c r="B33" s="1" t="s">
        <v>25</v>
      </c>
      <c r="C33" s="1" t="s">
        <v>0</v>
      </c>
      <c r="D33" s="1" t="s">
        <v>1</v>
      </c>
      <c r="E33" s="1" t="s">
        <v>2</v>
      </c>
      <c r="F33" s="1" t="s">
        <v>3</v>
      </c>
      <c r="G33" s="1" t="s">
        <v>4</v>
      </c>
      <c r="H33" s="1" t="s">
        <v>5</v>
      </c>
      <c r="I33" s="1" t="s">
        <v>6</v>
      </c>
      <c r="J33" s="1" t="s">
        <v>7</v>
      </c>
      <c r="K33" s="1" t="s">
        <v>8</v>
      </c>
      <c r="L33" s="1" t="s">
        <v>9</v>
      </c>
      <c r="Q33" s="2"/>
      <c r="R33" s="3" t="s">
        <v>46</v>
      </c>
      <c r="S33" s="3"/>
      <c r="T33" s="19"/>
      <c r="U33" s="20"/>
      <c r="V33" s="21"/>
      <c r="W33" s="22"/>
      <c r="X33" s="23"/>
      <c r="Y33" s="24"/>
      <c r="Z33" s="25">
        <f>SUM(Z24:Z32)</f>
        <v>344410858.890625</v>
      </c>
      <c r="AA33" s="26">
        <f>SUM(AA24:AA32)</f>
        <v>93298021.360937491</v>
      </c>
      <c r="AB33" s="27">
        <f>SUM(AB24:AB32)</f>
        <v>671272292.5234375</v>
      </c>
    </row>
    <row r="34" spans="2:28" x14ac:dyDescent="0.15">
      <c r="C34" s="1">
        <v>274</v>
      </c>
      <c r="D34" s="1">
        <v>13343</v>
      </c>
      <c r="E34" s="1">
        <v>48.697078704833984</v>
      </c>
      <c r="F34" s="1">
        <v>3.782651424407959</v>
      </c>
      <c r="G34" s="1">
        <v>4229728</v>
      </c>
      <c r="H34" s="1">
        <v>316.99978637695312</v>
      </c>
      <c r="I34" s="1">
        <v>100</v>
      </c>
      <c r="J34" s="1">
        <v>3535</v>
      </c>
      <c r="K34" s="1">
        <v>413.44180297851562</v>
      </c>
      <c r="L34" s="1">
        <v>265.415283203125</v>
      </c>
      <c r="Q34" s="10"/>
      <c r="R34" s="11" t="s">
        <v>47</v>
      </c>
      <c r="S34" s="11"/>
      <c r="T34" s="28"/>
      <c r="U34" s="29"/>
      <c r="V34" s="30"/>
      <c r="W34" s="31"/>
      <c r="X34" s="32"/>
      <c r="Y34" s="33"/>
      <c r="Z34" s="34">
        <f>Z33/10^9</f>
        <v>0.344410858890625</v>
      </c>
      <c r="AA34" s="35">
        <f>AA33/10^9</f>
        <v>9.3298021360937497E-2</v>
      </c>
      <c r="AB34" s="36">
        <f>AB33/10^9</f>
        <v>0.67127229252343745</v>
      </c>
    </row>
    <row r="35" spans="2:28" x14ac:dyDescent="0.15">
      <c r="C35" s="1">
        <v>74</v>
      </c>
      <c r="D35" s="1">
        <v>2465</v>
      </c>
      <c r="E35" s="1">
        <v>33.310810089111328</v>
      </c>
      <c r="F35" s="1">
        <v>0.69881105422973633</v>
      </c>
      <c r="G35" s="1">
        <v>843045</v>
      </c>
      <c r="H35" s="1">
        <v>342.00607299804688</v>
      </c>
      <c r="I35" s="1">
        <v>200</v>
      </c>
      <c r="J35" s="1">
        <v>1216</v>
      </c>
      <c r="K35" s="1">
        <v>374.3822021484375</v>
      </c>
      <c r="L35" s="1">
        <v>152.29534912109375</v>
      </c>
      <c r="Q35" s="5"/>
      <c r="T35" s="12"/>
      <c r="U35" s="9"/>
      <c r="V35" s="13"/>
      <c r="W35" s="15"/>
      <c r="X35" s="7"/>
      <c r="Y35" s="8"/>
      <c r="Z35" s="5"/>
      <c r="AB35" s="6"/>
    </row>
    <row r="36" spans="2:28" x14ac:dyDescent="0.15">
      <c r="C36" s="1">
        <v>505</v>
      </c>
      <c r="D36" s="1">
        <v>48270</v>
      </c>
      <c r="E36" s="1">
        <v>95.584159851074219</v>
      </c>
      <c r="F36" s="1">
        <v>13.684222221374512</v>
      </c>
      <c r="G36" s="1">
        <v>18823152</v>
      </c>
      <c r="H36" s="1">
        <v>389.95550537109375</v>
      </c>
      <c r="I36" s="1">
        <v>180</v>
      </c>
      <c r="J36" s="1">
        <v>2744</v>
      </c>
      <c r="K36" s="1">
        <v>457.99996948242188</v>
      </c>
      <c r="L36" s="1">
        <v>240.20549011230469</v>
      </c>
      <c r="Q36" s="5">
        <v>3</v>
      </c>
      <c r="S36" s="1">
        <v>-300</v>
      </c>
      <c r="T36" s="12"/>
      <c r="U36" s="9"/>
      <c r="V36" s="13"/>
      <c r="W36" s="15"/>
      <c r="X36" s="7"/>
      <c r="Y36" s="8"/>
      <c r="Z36" s="15"/>
      <c r="AA36" s="7"/>
      <c r="AB36" s="8"/>
    </row>
    <row r="37" spans="2:28" x14ac:dyDescent="0.15">
      <c r="B37" s="1" t="s">
        <v>26</v>
      </c>
      <c r="C37" s="1" t="s">
        <v>0</v>
      </c>
      <c r="D37" s="1" t="s">
        <v>1</v>
      </c>
      <c r="E37" s="1" t="s">
        <v>2</v>
      </c>
      <c r="F37" s="1" t="s">
        <v>3</v>
      </c>
      <c r="G37" s="1" t="s">
        <v>4</v>
      </c>
      <c r="H37" s="1" t="s">
        <v>5</v>
      </c>
      <c r="I37" s="1" t="s">
        <v>6</v>
      </c>
      <c r="J37" s="1" t="s">
        <v>7</v>
      </c>
      <c r="K37" s="1" t="s">
        <v>8</v>
      </c>
      <c r="L37" s="1" t="s">
        <v>9</v>
      </c>
      <c r="Q37" s="5"/>
      <c r="S37" s="1">
        <v>16</v>
      </c>
      <c r="T37" s="12">
        <v>11521</v>
      </c>
      <c r="U37" s="9">
        <v>2036</v>
      </c>
      <c r="V37" s="13">
        <v>50519</v>
      </c>
      <c r="W37" s="15">
        <f t="shared" ref="W37:Y43" si="4">T37*2.975625</f>
        <v>34282.175624999996</v>
      </c>
      <c r="X37" s="7">
        <f t="shared" si="4"/>
        <v>6058.3724999999995</v>
      </c>
      <c r="Y37" s="8">
        <f t="shared" si="4"/>
        <v>150325.59937499999</v>
      </c>
      <c r="Z37" s="15">
        <f>(W37+W38)*5*(((S37-S36))+((S39-S37))/2)</f>
        <v>68771618.409374997</v>
      </c>
      <c r="AA37" s="7">
        <f>(X37+X38)*5*(((S37-S36))+((S39-S37))/2)</f>
        <v>11107941.1734375</v>
      </c>
      <c r="AB37" s="8">
        <f>Y37*5*(((S37-S36))+((S39-S37))/2)</f>
        <v>270961892.87343746</v>
      </c>
    </row>
    <row r="38" spans="2:28" x14ac:dyDescent="0.15">
      <c r="C38" s="1">
        <v>512</v>
      </c>
      <c r="D38" s="1">
        <v>95152</v>
      </c>
      <c r="E38" s="1">
        <v>185.84375</v>
      </c>
      <c r="F38" s="1">
        <v>23.522373199462891</v>
      </c>
      <c r="G38" s="1">
        <v>24240830</v>
      </c>
      <c r="H38" s="1">
        <v>254.75901794433594</v>
      </c>
      <c r="I38" s="1">
        <v>100</v>
      </c>
      <c r="J38" s="1">
        <v>3765</v>
      </c>
      <c r="K38" s="1">
        <v>330.2713623046875</v>
      </c>
      <c r="L38" s="1">
        <v>210.18330383300781</v>
      </c>
      <c r="Q38" s="5"/>
      <c r="T38" s="12">
        <v>1301</v>
      </c>
      <c r="U38" s="9">
        <v>35</v>
      </c>
      <c r="V38" s="13"/>
      <c r="W38" s="15">
        <f t="shared" si="4"/>
        <v>3871.288125</v>
      </c>
      <c r="X38" s="7">
        <f t="shared" si="4"/>
        <v>104.14687499999999</v>
      </c>
      <c r="Y38" s="8">
        <f t="shared" si="4"/>
        <v>0</v>
      </c>
      <c r="Z38" s="15"/>
      <c r="AA38" s="7"/>
      <c r="AB38" s="8"/>
    </row>
    <row r="39" spans="2:28" x14ac:dyDescent="0.15">
      <c r="C39" s="1">
        <v>512</v>
      </c>
      <c r="D39" s="1">
        <v>17749</v>
      </c>
      <c r="E39" s="1">
        <v>34.666015625</v>
      </c>
      <c r="F39" s="1">
        <v>4.3877019882202148</v>
      </c>
      <c r="G39" s="1">
        <v>5353240</v>
      </c>
      <c r="H39" s="1">
        <v>301.60797119140625</v>
      </c>
      <c r="I39" s="1">
        <v>200</v>
      </c>
      <c r="J39" s="1">
        <v>3053</v>
      </c>
      <c r="K39" s="1">
        <v>327.46026611328125</v>
      </c>
      <c r="L39" s="1">
        <v>127.52591705322266</v>
      </c>
      <c r="Q39" s="5"/>
      <c r="S39" s="1">
        <v>105</v>
      </c>
      <c r="T39" s="12">
        <v>13343</v>
      </c>
      <c r="U39" s="9">
        <v>2465</v>
      </c>
      <c r="V39" s="13">
        <v>48270</v>
      </c>
      <c r="W39" s="15">
        <f t="shared" si="4"/>
        <v>39703.764374999999</v>
      </c>
      <c r="X39" s="7">
        <f t="shared" si="4"/>
        <v>7334.9156249999996</v>
      </c>
      <c r="Y39" s="8">
        <f t="shared" si="4"/>
        <v>143633.41875000001</v>
      </c>
      <c r="Z39" s="15">
        <f>W39*5*(((S39-S37)/2)+((S40-S39))/2)</f>
        <v>18760028.667187501</v>
      </c>
      <c r="AA39" s="7">
        <f>X39*5*(((S39-S37)/2)+((S40-S39))/2)</f>
        <v>3465747.6328125</v>
      </c>
      <c r="AB39" s="8">
        <f>Y39*5*(((S39-S37)/2)+((S40-S39))/2)</f>
        <v>67866790.359375</v>
      </c>
    </row>
    <row r="40" spans="2:28" x14ac:dyDescent="0.15">
      <c r="C40" s="1">
        <v>719</v>
      </c>
      <c r="D40" s="1">
        <v>169746</v>
      </c>
      <c r="E40" s="1">
        <v>236.08622741699219</v>
      </c>
      <c r="F40" s="1">
        <v>41.962635040283203</v>
      </c>
      <c r="G40" s="1">
        <v>54044400</v>
      </c>
      <c r="H40" s="1">
        <v>318.38394165039062</v>
      </c>
      <c r="I40" s="1">
        <v>180</v>
      </c>
      <c r="J40" s="1">
        <v>1973</v>
      </c>
      <c r="K40" s="1">
        <v>345.17950439453125</v>
      </c>
      <c r="L40" s="1">
        <v>133.34378051757812</v>
      </c>
      <c r="Q40" s="5"/>
      <c r="S40" s="1">
        <v>205</v>
      </c>
      <c r="T40" s="12">
        <v>41524</v>
      </c>
      <c r="U40" s="9">
        <v>8449</v>
      </c>
      <c r="V40" s="13">
        <v>86156</v>
      </c>
      <c r="W40" s="15">
        <f t="shared" si="4"/>
        <v>123559.85249999999</v>
      </c>
      <c r="X40" s="7">
        <f t="shared" si="4"/>
        <v>25141.055625000001</v>
      </c>
      <c r="Y40" s="8">
        <f t="shared" si="4"/>
        <v>256367.94750000001</v>
      </c>
      <c r="Z40" s="15">
        <f>W40*5*(((S40-S39)/2)+((S41-S40))/2)</f>
        <v>60853227.356249996</v>
      </c>
      <c r="AA40" s="7">
        <f>X40*5*(((S40-S39)/2)+((S41-S40))/2)</f>
        <v>12381969.895312501</v>
      </c>
      <c r="AB40" s="8">
        <f>Y40*5*(((S40-S39)/2)+((S41-S40))/2)</f>
        <v>126261214.14375001</v>
      </c>
    </row>
    <row r="41" spans="2:28" x14ac:dyDescent="0.15">
      <c r="B41" s="1" t="s">
        <v>27</v>
      </c>
      <c r="C41" s="1" t="s">
        <v>0</v>
      </c>
      <c r="D41" s="1" t="s">
        <v>1</v>
      </c>
      <c r="E41" s="1" t="s">
        <v>2</v>
      </c>
      <c r="F41" s="1" t="s">
        <v>3</v>
      </c>
      <c r="G41" s="1" t="s">
        <v>4</v>
      </c>
      <c r="H41" s="1" t="s">
        <v>5</v>
      </c>
      <c r="I41" s="1" t="s">
        <v>6</v>
      </c>
      <c r="J41" s="1" t="s">
        <v>7</v>
      </c>
      <c r="K41" s="1" t="s">
        <v>8</v>
      </c>
      <c r="L41" s="1" t="s">
        <v>9</v>
      </c>
      <c r="Q41" s="5"/>
      <c r="S41" s="1">
        <v>302</v>
      </c>
      <c r="T41" s="5">
        <v>63493</v>
      </c>
      <c r="U41" s="1">
        <v>20620</v>
      </c>
      <c r="V41" s="6">
        <v>198326</v>
      </c>
      <c r="W41" s="15">
        <f t="shared" si="4"/>
        <v>188931.358125</v>
      </c>
      <c r="X41" s="7">
        <f t="shared" si="4"/>
        <v>61357.387499999997</v>
      </c>
      <c r="Y41" s="8">
        <f t="shared" si="4"/>
        <v>590143.80374999996</v>
      </c>
      <c r="Z41" s="15">
        <f>W41*5*(((S41-S40)/2)+((S42-S41))/2)</f>
        <v>91631708.690624997</v>
      </c>
      <c r="AA41" s="7">
        <f>X41*5*(((S41-S40)/2)+((S42-S41))/2)</f>
        <v>29758332.9375</v>
      </c>
      <c r="AB41" s="8">
        <f>Y41*5*(((S41-S40)/2)+((S42-S41))/2)</f>
        <v>286219744.81874996</v>
      </c>
    </row>
    <row r="42" spans="2:28" x14ac:dyDescent="0.15">
      <c r="C42" s="1">
        <v>57</v>
      </c>
      <c r="D42" s="1">
        <v>26176</v>
      </c>
      <c r="E42" s="1">
        <v>459.22805786132812</v>
      </c>
      <c r="F42" s="1">
        <v>41.835414886474609</v>
      </c>
      <c r="G42" s="1">
        <v>9371232</v>
      </c>
      <c r="H42" s="1">
        <v>358.008544921875</v>
      </c>
      <c r="I42" s="1">
        <v>100</v>
      </c>
      <c r="J42" s="1">
        <v>2426</v>
      </c>
      <c r="K42" s="1">
        <v>432.24618530273438</v>
      </c>
      <c r="L42" s="1">
        <v>242.21195983886719</v>
      </c>
      <c r="Q42" s="5"/>
      <c r="S42" s="1">
        <v>399</v>
      </c>
      <c r="T42" s="5">
        <v>32517</v>
      </c>
      <c r="U42" s="1">
        <v>13033</v>
      </c>
      <c r="V42" s="6">
        <v>141259</v>
      </c>
      <c r="W42" s="15">
        <f t="shared" si="4"/>
        <v>96758.398124999992</v>
      </c>
      <c r="X42" s="7">
        <f t="shared" si="4"/>
        <v>38781.320625</v>
      </c>
      <c r="Y42" s="8">
        <f t="shared" si="4"/>
        <v>420333.81187500001</v>
      </c>
      <c r="Z42" s="15">
        <f>W42*5*(((S42-S41)/2)+((S43-S42))/2)</f>
        <v>48137303.067187496</v>
      </c>
      <c r="AA42" s="7">
        <f>X42*5*(((S42-S41)/2)+((S43-S42))/2)</f>
        <v>19293707.010937501</v>
      </c>
      <c r="AB42" s="8">
        <f>Y42*5*(((S42-S41)/2)+((S43-S42))/2)</f>
        <v>209116071.40781251</v>
      </c>
    </row>
    <row r="43" spans="2:28" x14ac:dyDescent="0.15">
      <c r="C43" s="1">
        <v>133</v>
      </c>
      <c r="D43" s="1">
        <v>9883</v>
      </c>
      <c r="E43" s="1">
        <v>74.308273315429688</v>
      </c>
      <c r="F43" s="1">
        <v>15.795361518859863</v>
      </c>
      <c r="G43" s="1">
        <v>3596942</v>
      </c>
      <c r="H43" s="1">
        <v>363.95245361328125</v>
      </c>
      <c r="I43" s="1">
        <v>200</v>
      </c>
      <c r="J43" s="1">
        <v>3586</v>
      </c>
      <c r="K43" s="1">
        <v>408.2041015625</v>
      </c>
      <c r="L43" s="1">
        <v>184.84909057617188</v>
      </c>
      <c r="Q43" s="5"/>
      <c r="S43" s="1">
        <v>501</v>
      </c>
      <c r="T43" s="5">
        <v>32446</v>
      </c>
      <c r="U43" s="1">
        <v>14036</v>
      </c>
      <c r="V43" s="6">
        <v>182845</v>
      </c>
      <c r="W43" s="15">
        <f t="shared" si="4"/>
        <v>96547.128750000003</v>
      </c>
      <c r="X43" s="7">
        <f t="shared" si="4"/>
        <v>41765.872499999998</v>
      </c>
      <c r="Y43" s="8">
        <f t="shared" si="4"/>
        <v>544078.15312499995</v>
      </c>
      <c r="Z43" s="15">
        <f>W43*5*(((S43-S42)/2))</f>
        <v>24619517.831250001</v>
      </c>
      <c r="AA43" s="7">
        <f>X43*5*(((S43-S42)/2))</f>
        <v>10650297.487499999</v>
      </c>
      <c r="AB43" s="8">
        <f>Y43*5*(((S43-S42)/2))</f>
        <v>138739929.046875</v>
      </c>
    </row>
    <row r="44" spans="2:28" x14ac:dyDescent="0.15">
      <c r="C44" s="1">
        <v>19</v>
      </c>
      <c r="D44" s="1">
        <v>28602</v>
      </c>
      <c r="E44" s="1">
        <v>1505.368408203125</v>
      </c>
      <c r="F44" s="1">
        <v>45.712734222412109</v>
      </c>
      <c r="G44" s="1">
        <v>17791542</v>
      </c>
      <c r="H44" s="1">
        <v>622.03839111328125</v>
      </c>
      <c r="I44" s="1">
        <v>180</v>
      </c>
      <c r="J44" s="1">
        <v>2707</v>
      </c>
      <c r="K44" s="1">
        <v>727.34002685546875</v>
      </c>
      <c r="L44" s="1">
        <v>376.95062255859375</v>
      </c>
      <c r="Q44" s="5"/>
      <c r="T44" s="5"/>
      <c r="V44" s="6"/>
      <c r="W44" s="15"/>
      <c r="X44" s="7"/>
      <c r="Y44" s="8"/>
      <c r="Z44" s="5"/>
      <c r="AB44" s="6"/>
    </row>
    <row r="45" spans="2:28" x14ac:dyDescent="0.15">
      <c r="Q45" s="2"/>
      <c r="R45" s="3" t="s">
        <v>46</v>
      </c>
      <c r="S45" s="3"/>
      <c r="T45" s="2"/>
      <c r="U45" s="3"/>
      <c r="V45" s="4"/>
      <c r="W45" s="22"/>
      <c r="X45" s="23"/>
      <c r="Y45" s="24"/>
      <c r="Z45" s="25">
        <f>SUM(Z37:Z44)</f>
        <v>312773404.02187496</v>
      </c>
      <c r="AA45" s="26">
        <f>SUM(AA37:AA44)</f>
        <v>86657996.137500003</v>
      </c>
      <c r="AB45" s="27">
        <f>SUM(AB37:AB44)</f>
        <v>1099165642.6500001</v>
      </c>
    </row>
    <row r="46" spans="2:28" x14ac:dyDescent="0.15">
      <c r="B46" s="1" t="s">
        <v>28</v>
      </c>
      <c r="C46" s="1" t="s">
        <v>0</v>
      </c>
      <c r="D46" s="1" t="s">
        <v>1</v>
      </c>
      <c r="E46" s="1" t="s">
        <v>2</v>
      </c>
      <c r="F46" s="1" t="s">
        <v>3</v>
      </c>
      <c r="G46" s="1" t="s">
        <v>4</v>
      </c>
      <c r="H46" s="1" t="s">
        <v>5</v>
      </c>
      <c r="I46" s="1" t="s">
        <v>6</v>
      </c>
      <c r="J46" s="1" t="s">
        <v>7</v>
      </c>
      <c r="K46" s="1" t="s">
        <v>8</v>
      </c>
      <c r="L46" s="1" t="s">
        <v>9</v>
      </c>
      <c r="Q46" s="10"/>
      <c r="R46" s="11" t="s">
        <v>47</v>
      </c>
      <c r="S46" s="11"/>
      <c r="T46" s="10"/>
      <c r="U46" s="11"/>
      <c r="V46" s="14"/>
      <c r="W46" s="31"/>
      <c r="X46" s="32"/>
      <c r="Y46" s="33"/>
      <c r="Z46" s="34">
        <f>Z45/10^9</f>
        <v>0.31277340402187498</v>
      </c>
      <c r="AA46" s="35">
        <f t="shared" ref="AA46:AB46" si="5">AA45/10^9</f>
        <v>8.6657996137499999E-2</v>
      </c>
      <c r="AB46" s="36">
        <f t="shared" si="5"/>
        <v>1.0991656426500001</v>
      </c>
    </row>
    <row r="47" spans="2:28" x14ac:dyDescent="0.15">
      <c r="C47" s="1">
        <v>155</v>
      </c>
      <c r="D47" s="1">
        <v>30095</v>
      </c>
      <c r="E47" s="1">
        <v>194.16128540039062</v>
      </c>
      <c r="F47" s="1">
        <v>17.488653182983398</v>
      </c>
      <c r="G47" s="1">
        <v>11186817</v>
      </c>
      <c r="H47" s="1">
        <v>371.716796875</v>
      </c>
      <c r="I47" s="1">
        <v>100</v>
      </c>
      <c r="J47" s="1">
        <v>3632</v>
      </c>
      <c r="K47" s="1">
        <v>464.58718872070312</v>
      </c>
      <c r="L47" s="1">
        <v>278.6895751953125</v>
      </c>
      <c r="Q47" s="5"/>
      <c r="T47" s="5"/>
      <c r="V47" s="6"/>
      <c r="W47" s="15"/>
      <c r="X47" s="7"/>
      <c r="Y47" s="8"/>
      <c r="Z47" s="15"/>
      <c r="AA47" s="7"/>
      <c r="AB47" s="8"/>
    </row>
    <row r="48" spans="2:28" x14ac:dyDescent="0.15">
      <c r="C48" s="1">
        <v>127</v>
      </c>
      <c r="D48" s="1">
        <v>6206</v>
      </c>
      <c r="E48" s="1">
        <v>48.866142272949219</v>
      </c>
      <c r="F48" s="1">
        <v>3.6063992977142334</v>
      </c>
      <c r="G48" s="1">
        <v>2212980</v>
      </c>
      <c r="H48" s="1">
        <v>356.58718872070312</v>
      </c>
      <c r="I48" s="1">
        <v>200</v>
      </c>
      <c r="J48" s="1">
        <v>2621</v>
      </c>
      <c r="K48" s="1">
        <v>395.822998046875</v>
      </c>
      <c r="L48" s="1">
        <v>171.81802368164062</v>
      </c>
      <c r="Q48" s="5"/>
      <c r="T48" s="5"/>
      <c r="V48" s="6"/>
      <c r="W48" s="15"/>
      <c r="X48" s="7"/>
      <c r="Y48" s="8"/>
      <c r="Z48" s="15"/>
      <c r="AA48" s="7"/>
      <c r="AB48" s="8"/>
    </row>
    <row r="49" spans="2:28" x14ac:dyDescent="0.15">
      <c r="C49" s="1">
        <v>767</v>
      </c>
      <c r="D49" s="1">
        <v>63112</v>
      </c>
      <c r="E49" s="1">
        <v>82.284225463867188</v>
      </c>
      <c r="F49" s="1">
        <v>36.675323486328125</v>
      </c>
      <c r="G49" s="1">
        <v>21438272</v>
      </c>
      <c r="H49" s="1">
        <v>339.6861572265625</v>
      </c>
      <c r="I49" s="1">
        <v>180</v>
      </c>
      <c r="J49" s="1">
        <v>2275</v>
      </c>
      <c r="K49" s="1">
        <v>397.83135986328125</v>
      </c>
      <c r="L49" s="1">
        <v>207.08235168457031</v>
      </c>
      <c r="Q49" s="5">
        <v>4</v>
      </c>
      <c r="S49" s="1">
        <v>-300</v>
      </c>
      <c r="T49" s="5"/>
      <c r="V49" s="6"/>
      <c r="W49" s="15"/>
      <c r="X49" s="7"/>
      <c r="Y49" s="8"/>
      <c r="Z49" s="15"/>
      <c r="AA49" s="7"/>
      <c r="AB49" s="8"/>
    </row>
    <row r="50" spans="2:28" x14ac:dyDescent="0.15">
      <c r="B50" s="1" t="s">
        <v>29</v>
      </c>
      <c r="C50" s="1" t="s">
        <v>0</v>
      </c>
      <c r="D50" s="1" t="s">
        <v>1</v>
      </c>
      <c r="E50" s="1" t="s">
        <v>2</v>
      </c>
      <c r="F50" s="1" t="s">
        <v>3</v>
      </c>
      <c r="G50" s="1" t="s">
        <v>4</v>
      </c>
      <c r="H50" s="1" t="s">
        <v>5</v>
      </c>
      <c r="I50" s="1" t="s">
        <v>6</v>
      </c>
      <c r="J50" s="1" t="s">
        <v>7</v>
      </c>
      <c r="K50" s="1" t="s">
        <v>8</v>
      </c>
      <c r="L50" s="1" t="s">
        <v>9</v>
      </c>
      <c r="Q50" s="5"/>
      <c r="S50" s="1">
        <v>16</v>
      </c>
      <c r="T50" s="5">
        <v>82156</v>
      </c>
      <c r="U50" s="1">
        <v>27452</v>
      </c>
      <c r="V50" s="6">
        <v>157569</v>
      </c>
      <c r="W50" s="15">
        <f t="shared" ref="W50:Y55" si="6">T50*2.975625</f>
        <v>244465.44750000001</v>
      </c>
      <c r="X50" s="7">
        <f t="shared" si="6"/>
        <v>81686.857499999998</v>
      </c>
      <c r="Y50" s="8">
        <f t="shared" si="6"/>
        <v>468866.25562499999</v>
      </c>
      <c r="Z50" s="15">
        <f>W50*5*(((S50-S49)/2)+((S51-S50))/2)</f>
        <v>247521265.59375</v>
      </c>
      <c r="AA50" s="7">
        <f>X50*5*(((S50-S49)/2)+((S51-S50))/2)</f>
        <v>82707943.21875</v>
      </c>
      <c r="AB50" s="8">
        <f>Y50*5*(((S50-S49)/2)+((S51-S50))/2)</f>
        <v>474727083.82031256</v>
      </c>
    </row>
    <row r="51" spans="2:28" x14ac:dyDescent="0.15">
      <c r="C51" s="1">
        <v>395</v>
      </c>
      <c r="D51" s="1">
        <v>94390</v>
      </c>
      <c r="E51" s="1">
        <v>238.96202087402344</v>
      </c>
      <c r="F51" s="1">
        <v>31.307317733764648</v>
      </c>
      <c r="G51" s="1">
        <v>22317026</v>
      </c>
      <c r="H51" s="1">
        <v>236.43421936035156</v>
      </c>
      <c r="I51" s="1">
        <v>100</v>
      </c>
      <c r="J51" s="1">
        <v>2721</v>
      </c>
      <c r="K51" s="1">
        <v>291.13754272460938</v>
      </c>
      <c r="L51" s="1">
        <v>169.88211059570312</v>
      </c>
      <c r="Q51" s="5"/>
      <c r="S51" s="1">
        <v>105</v>
      </c>
      <c r="T51" s="5">
        <v>95152</v>
      </c>
      <c r="U51" s="1">
        <v>17749</v>
      </c>
      <c r="V51" s="6">
        <v>169746</v>
      </c>
      <c r="W51" s="15">
        <f t="shared" si="6"/>
        <v>283136.67</v>
      </c>
      <c r="X51" s="7">
        <f t="shared" si="6"/>
        <v>52814.368125000001</v>
      </c>
      <c r="Y51" s="8">
        <f t="shared" si="6"/>
        <v>505100.44124999997</v>
      </c>
      <c r="Z51" s="15">
        <f>W51*5*(((S51-S50)/2)+((S52-S51))/2)</f>
        <v>133782076.57499999</v>
      </c>
      <c r="AA51" s="7">
        <f>X51*5*(((S51-S50)/2)+((S52-S51))/2)</f>
        <v>24954788.939062502</v>
      </c>
      <c r="AB51" s="8">
        <f>Y51*5*(((S51-S50)/2)+((S52-S51))/2)</f>
        <v>238659958.49062499</v>
      </c>
    </row>
    <row r="52" spans="2:28" x14ac:dyDescent="0.15">
      <c r="C52" s="1">
        <v>444</v>
      </c>
      <c r="D52" s="1">
        <v>18403</v>
      </c>
      <c r="E52" s="1">
        <v>41.448196411132812</v>
      </c>
      <c r="F52" s="1">
        <v>6.1039156913757324</v>
      </c>
      <c r="G52" s="1">
        <v>5169522</v>
      </c>
      <c r="H52" s="1">
        <v>280.906494140625</v>
      </c>
      <c r="I52" s="1">
        <v>200</v>
      </c>
      <c r="J52" s="1">
        <v>1892</v>
      </c>
      <c r="K52" s="1">
        <v>290.88693237304688</v>
      </c>
      <c r="L52" s="1">
        <v>75.543014526367188</v>
      </c>
      <c r="Q52" s="5"/>
      <c r="S52" s="1">
        <v>205</v>
      </c>
      <c r="T52" s="5">
        <v>94390</v>
      </c>
      <c r="U52" s="1">
        <v>18403</v>
      </c>
      <c r="V52" s="6">
        <v>187800</v>
      </c>
      <c r="W52" s="15">
        <f t="shared" si="6"/>
        <v>280869.24375000002</v>
      </c>
      <c r="X52" s="7">
        <f t="shared" si="6"/>
        <v>54760.426874999997</v>
      </c>
      <c r="Y52" s="8">
        <f t="shared" si="6"/>
        <v>558822.375</v>
      </c>
      <c r="Z52" s="15">
        <f>W52*5*(((S52-S51)/2)+((S53-S52))/2)</f>
        <v>138328102.546875</v>
      </c>
      <c r="AA52" s="7">
        <f>X52*5*(((S52-S51)/2)+((S53-S52))/2)</f>
        <v>26969510.235937495</v>
      </c>
      <c r="AB52" s="8">
        <f>Y52*5*(((S52-S51)/2)+((S53-S52))/2)</f>
        <v>275220019.6875</v>
      </c>
    </row>
    <row r="53" spans="2:28" x14ac:dyDescent="0.15">
      <c r="C53" s="1">
        <v>535</v>
      </c>
      <c r="D53" s="1">
        <v>187800</v>
      </c>
      <c r="E53" s="1">
        <v>351.02804565429688</v>
      </c>
      <c r="F53" s="1">
        <v>62.289588928222656</v>
      </c>
      <c r="G53" s="1">
        <v>63139320</v>
      </c>
      <c r="H53" s="1">
        <v>336.20510864257812</v>
      </c>
      <c r="I53" s="1">
        <v>180</v>
      </c>
      <c r="J53" s="1">
        <v>2051</v>
      </c>
      <c r="K53" s="1">
        <v>362.423583984375</v>
      </c>
      <c r="L53" s="1">
        <v>135.34024047851562</v>
      </c>
      <c r="Q53" s="5"/>
      <c r="S53" s="1">
        <v>302</v>
      </c>
      <c r="T53" s="5">
        <v>54626</v>
      </c>
      <c r="U53" s="1">
        <v>15171</v>
      </c>
      <c r="V53" s="6">
        <v>114654</v>
      </c>
      <c r="W53" s="15">
        <f t="shared" si="6"/>
        <v>162546.49124999999</v>
      </c>
      <c r="X53" s="7">
        <f t="shared" si="6"/>
        <v>45143.206874999996</v>
      </c>
      <c r="Y53" s="8">
        <f t="shared" si="6"/>
        <v>341167.30874999997</v>
      </c>
      <c r="Z53" s="15">
        <f>W53*5*(((S53-S52)/2)+((S54-S53))/2)</f>
        <v>78835048.256249994</v>
      </c>
      <c r="AA53" s="7">
        <f>X53*5*(((S53-S52)/2)+((S54-S53))/2)</f>
        <v>21894455.334374998</v>
      </c>
      <c r="AB53" s="8">
        <f>Y53*5*(((S53-S52)/2)+((S54-S53))/2)</f>
        <v>165466144.74374998</v>
      </c>
    </row>
    <row r="54" spans="2:28" x14ac:dyDescent="0.15">
      <c r="B54" s="1" t="s">
        <v>30</v>
      </c>
      <c r="C54" s="1" t="s">
        <v>0</v>
      </c>
      <c r="D54" s="1" t="s">
        <v>1</v>
      </c>
      <c r="E54" s="1" t="s">
        <v>2</v>
      </c>
      <c r="F54" s="1" t="s">
        <v>3</v>
      </c>
      <c r="G54" s="1" t="s">
        <v>4</v>
      </c>
      <c r="H54" s="1" t="s">
        <v>5</v>
      </c>
      <c r="I54" s="1" t="s">
        <v>6</v>
      </c>
      <c r="J54" s="1" t="s">
        <v>7</v>
      </c>
      <c r="K54" s="1" t="s">
        <v>8</v>
      </c>
      <c r="L54" s="1" t="s">
        <v>9</v>
      </c>
      <c r="Q54" s="5"/>
      <c r="S54" s="1">
        <v>399</v>
      </c>
      <c r="T54" s="5">
        <v>46237</v>
      </c>
      <c r="U54" s="1">
        <v>9532</v>
      </c>
      <c r="V54" s="6">
        <v>101783</v>
      </c>
      <c r="W54" s="15">
        <f t="shared" si="6"/>
        <v>137583.97312499999</v>
      </c>
      <c r="X54" s="7">
        <f t="shared" si="6"/>
        <v>28363.657500000001</v>
      </c>
      <c r="Y54" s="8">
        <f t="shared" si="6"/>
        <v>302868.03937499999</v>
      </c>
      <c r="Z54" s="15">
        <f>W54*5*(((S54-S53)/2)+((S55-S54))/2)</f>
        <v>68448026.629687503</v>
      </c>
      <c r="AA54" s="7">
        <f>X54*5*(((S54-S53)/2)+((S55-S54))/2)</f>
        <v>14110919.606250001</v>
      </c>
      <c r="AB54" s="8">
        <f>Y54*5*(((S54-S53)/2)+((S55-S54))/2)</f>
        <v>150676849.58906248</v>
      </c>
    </row>
    <row r="55" spans="2:28" x14ac:dyDescent="0.15">
      <c r="C55" s="1">
        <v>431</v>
      </c>
      <c r="D55" s="1">
        <v>41524</v>
      </c>
      <c r="E55" s="1">
        <v>96.3433837890625</v>
      </c>
      <c r="F55" s="1">
        <v>16.652763366699219</v>
      </c>
      <c r="G55" s="1">
        <v>13269949</v>
      </c>
      <c r="H55" s="1">
        <v>319.572998046875</v>
      </c>
      <c r="I55" s="1">
        <v>100</v>
      </c>
      <c r="J55" s="1">
        <v>4004</v>
      </c>
      <c r="K55" s="1">
        <v>427.85348510742188</v>
      </c>
      <c r="L55" s="1">
        <v>284.48495483398438</v>
      </c>
      <c r="Q55" s="5"/>
      <c r="S55" s="1">
        <v>501</v>
      </c>
      <c r="T55" s="5">
        <v>330</v>
      </c>
      <c r="U55" s="1">
        <v>26</v>
      </c>
      <c r="V55" s="6">
        <v>13127</v>
      </c>
      <c r="W55" s="15">
        <f t="shared" si="6"/>
        <v>981.95624999999995</v>
      </c>
      <c r="X55" s="7">
        <f t="shared" si="6"/>
        <v>77.366249999999994</v>
      </c>
      <c r="Y55" s="8">
        <f t="shared" si="6"/>
        <v>39061.029374999998</v>
      </c>
      <c r="Z55" s="15">
        <f>W55*5*(((S55-S54)/2))</f>
        <v>250398.84375</v>
      </c>
      <c r="AA55" s="7">
        <f>X55*5*(((S55-S54)/2))</f>
        <v>19728.393749999999</v>
      </c>
      <c r="AB55" s="8">
        <f>Y55*5*(((S55-S54)/2))</f>
        <v>9960562.4906249996</v>
      </c>
    </row>
    <row r="56" spans="2:28" x14ac:dyDescent="0.15">
      <c r="C56" s="1">
        <v>292</v>
      </c>
      <c r="D56" s="1">
        <v>8449</v>
      </c>
      <c r="E56" s="1">
        <v>28.934930801391602</v>
      </c>
      <c r="F56" s="1">
        <v>3.3883826732635498</v>
      </c>
      <c r="G56" s="1">
        <v>2506859</v>
      </c>
      <c r="H56" s="1">
        <v>296.70480346679688</v>
      </c>
      <c r="I56" s="1">
        <v>200</v>
      </c>
      <c r="J56" s="1">
        <v>2688</v>
      </c>
      <c r="K56" s="1">
        <v>318.86990356445312</v>
      </c>
      <c r="L56" s="1">
        <v>116.8087158203125</v>
      </c>
      <c r="Q56" s="5"/>
      <c r="T56" s="5"/>
      <c r="V56" s="6"/>
      <c r="W56" s="15"/>
      <c r="X56" s="7"/>
      <c r="Y56" s="8"/>
      <c r="Z56" s="15"/>
      <c r="AA56" s="7"/>
      <c r="AB56" s="8"/>
    </row>
    <row r="57" spans="2:28" x14ac:dyDescent="0.15">
      <c r="C57" s="1">
        <v>640</v>
      </c>
      <c r="D57" s="1">
        <v>86156</v>
      </c>
      <c r="E57" s="1">
        <v>134.61874389648438</v>
      </c>
      <c r="F57" s="1">
        <v>34.551959991455078</v>
      </c>
      <c r="G57" s="1">
        <v>27852702</v>
      </c>
      <c r="H57" s="1">
        <v>323.28219604492188</v>
      </c>
      <c r="I57" s="1">
        <v>180</v>
      </c>
      <c r="J57" s="1">
        <v>1783</v>
      </c>
      <c r="K57" s="1">
        <v>359.7657470703125</v>
      </c>
      <c r="L57" s="1">
        <v>157.8607177734375</v>
      </c>
      <c r="Q57" s="2"/>
      <c r="R57" s="3" t="s">
        <v>46</v>
      </c>
      <c r="S57" s="3"/>
      <c r="T57" s="2"/>
      <c r="U57" s="3"/>
      <c r="V57" s="4"/>
      <c r="W57" s="2"/>
      <c r="X57" s="3"/>
      <c r="Y57" s="4"/>
      <c r="Z57" s="25">
        <f>SUM(Z47:Z56)</f>
        <v>667164918.4453125</v>
      </c>
      <c r="AA57" s="26">
        <f>SUM(AA47:AA56)</f>
        <v>170657345.72812501</v>
      </c>
      <c r="AB57" s="27">
        <f>SUM(AB47:AB56)</f>
        <v>1314710618.8218749</v>
      </c>
    </row>
    <row r="58" spans="2:28" x14ac:dyDescent="0.15">
      <c r="B58" s="1" t="s">
        <v>31</v>
      </c>
      <c r="C58" s="1" t="s">
        <v>0</v>
      </c>
      <c r="D58" s="1" t="s">
        <v>1</v>
      </c>
      <c r="E58" s="1" t="s">
        <v>2</v>
      </c>
      <c r="F58" s="1" t="s">
        <v>3</v>
      </c>
      <c r="G58" s="1" t="s">
        <v>4</v>
      </c>
      <c r="H58" s="1" t="s">
        <v>5</v>
      </c>
      <c r="I58" s="1" t="s">
        <v>6</v>
      </c>
      <c r="J58" s="1" t="s">
        <v>7</v>
      </c>
      <c r="K58" s="1" t="s">
        <v>8</v>
      </c>
      <c r="L58" s="1" t="s">
        <v>9</v>
      </c>
      <c r="Q58" s="10"/>
      <c r="R58" s="11" t="s">
        <v>47</v>
      </c>
      <c r="S58" s="11"/>
      <c r="T58" s="10"/>
      <c r="U58" s="11"/>
      <c r="V58" s="14"/>
      <c r="W58" s="10"/>
      <c r="X58" s="11"/>
      <c r="Y58" s="14"/>
      <c r="Z58" s="34">
        <f>Z57/10^9</f>
        <v>0.66716491844531245</v>
      </c>
      <c r="AA58" s="35">
        <f t="shared" ref="AA58:AB58" si="7">AA57/10^9</f>
        <v>0.17065734572812499</v>
      </c>
      <c r="AB58" s="36">
        <f t="shared" si="7"/>
        <v>1.3147106188218749</v>
      </c>
    </row>
    <row r="59" spans="2:28" x14ac:dyDescent="0.15">
      <c r="C59" s="1">
        <v>94</v>
      </c>
      <c r="D59" s="1">
        <v>31108</v>
      </c>
      <c r="E59" s="1">
        <v>330.9361572265625</v>
      </c>
      <c r="F59" s="1">
        <v>32.181243896484375</v>
      </c>
      <c r="G59" s="1">
        <v>8346570</v>
      </c>
      <c r="H59" s="1">
        <v>268.3094482421875</v>
      </c>
      <c r="I59" s="1">
        <v>100</v>
      </c>
      <c r="J59" s="1">
        <v>2162</v>
      </c>
      <c r="K59" s="1">
        <v>319.47793579101562</v>
      </c>
      <c r="L59" s="1">
        <v>173.42491149902344</v>
      </c>
      <c r="Q59" s="5"/>
      <c r="T59" s="5"/>
      <c r="V59" s="6"/>
      <c r="W59" s="5"/>
      <c r="Y59" s="6"/>
      <c r="Z59" s="5"/>
      <c r="AB59" s="6"/>
    </row>
    <row r="60" spans="2:28" x14ac:dyDescent="0.15">
      <c r="C60" s="1">
        <v>124</v>
      </c>
      <c r="D60" s="1">
        <v>1323</v>
      </c>
      <c r="E60" s="1">
        <v>10.669354438781738</v>
      </c>
      <c r="F60" s="1">
        <v>1.3686442375183105</v>
      </c>
      <c r="G60" s="1">
        <v>559631</v>
      </c>
      <c r="H60" s="1">
        <v>423.00152587890625</v>
      </c>
      <c r="I60" s="1">
        <v>200</v>
      </c>
      <c r="J60" s="1">
        <v>3544</v>
      </c>
      <c r="K60" s="1">
        <v>599.5250244140625</v>
      </c>
      <c r="L60" s="1">
        <v>424.8529052734375</v>
      </c>
      <c r="Q60" s="37"/>
      <c r="R60" s="38" t="s">
        <v>48</v>
      </c>
      <c r="S60" s="38"/>
      <c r="T60" s="37"/>
      <c r="U60" s="38"/>
      <c r="V60" s="39"/>
      <c r="W60" s="37"/>
      <c r="X60" s="38"/>
      <c r="Y60" s="39"/>
      <c r="Z60" s="217">
        <f>Z58+Z46+Z34+Z20</f>
        <v>1.5087548964078124</v>
      </c>
      <c r="AA60" s="218">
        <f>AA58+AA46+AA34+AA20</f>
        <v>0.38124969882031251</v>
      </c>
      <c r="AB60" s="219">
        <f>AB58+AB46+AB34+AB20</f>
        <v>3.3309941929437499</v>
      </c>
    </row>
    <row r="61" spans="2:28" x14ac:dyDescent="0.15">
      <c r="C61" s="1">
        <v>74</v>
      </c>
      <c r="D61" s="1">
        <v>33071</v>
      </c>
      <c r="E61" s="1">
        <v>446.9053955078125</v>
      </c>
      <c r="F61" s="1">
        <v>34.211967468261719</v>
      </c>
      <c r="G61" s="1">
        <v>12114742</v>
      </c>
      <c r="H61" s="1">
        <v>366.32522583007812</v>
      </c>
      <c r="I61" s="1">
        <v>180</v>
      </c>
      <c r="J61" s="1">
        <v>2369</v>
      </c>
      <c r="K61" s="1">
        <v>417.64193725585938</v>
      </c>
      <c r="L61" s="1">
        <v>200.57572937011719</v>
      </c>
    </row>
    <row r="63" spans="2:28" x14ac:dyDescent="0.15">
      <c r="B63" s="1" t="s">
        <v>32</v>
      </c>
      <c r="C63" s="1" t="s">
        <v>0</v>
      </c>
      <c r="D63" s="1" t="s">
        <v>1</v>
      </c>
      <c r="E63" s="1" t="s">
        <v>2</v>
      </c>
      <c r="F63" s="1" t="s">
        <v>3</v>
      </c>
      <c r="G63" s="1" t="s">
        <v>4</v>
      </c>
      <c r="H63" s="1" t="s">
        <v>5</v>
      </c>
      <c r="I63" s="1" t="s">
        <v>6</v>
      </c>
      <c r="J63" s="1" t="s">
        <v>7</v>
      </c>
      <c r="K63" s="1" t="s">
        <v>8</v>
      </c>
      <c r="L63" s="1" t="s">
        <v>9</v>
      </c>
    </row>
    <row r="64" spans="2:28" x14ac:dyDescent="0.15">
      <c r="C64" s="1">
        <v>175</v>
      </c>
      <c r="D64" s="1">
        <v>29214</v>
      </c>
      <c r="E64" s="1">
        <v>166.93714904785156</v>
      </c>
      <c r="F64" s="1">
        <v>14.225126266479492</v>
      </c>
      <c r="G64" s="1">
        <v>10599757</v>
      </c>
      <c r="H64" s="1">
        <v>362.8314208984375</v>
      </c>
      <c r="I64" s="1">
        <v>100</v>
      </c>
      <c r="J64" s="1">
        <v>3830</v>
      </c>
      <c r="K64" s="1">
        <v>454.00881958007812</v>
      </c>
      <c r="L64" s="1">
        <v>272.90542602539062</v>
      </c>
    </row>
    <row r="65" spans="2:12" x14ac:dyDescent="0.15">
      <c r="C65" s="1">
        <v>128</v>
      </c>
      <c r="D65" s="1">
        <v>5008</v>
      </c>
      <c r="E65" s="1">
        <v>39.125</v>
      </c>
      <c r="F65" s="1">
        <v>2.4385373592376709</v>
      </c>
      <c r="G65" s="1">
        <v>1865083</v>
      </c>
      <c r="H65" s="1">
        <v>372.42071533203125</v>
      </c>
      <c r="I65" s="1">
        <v>200</v>
      </c>
      <c r="J65" s="1">
        <v>3286</v>
      </c>
      <c r="K65" s="1">
        <v>437.94564819335938</v>
      </c>
      <c r="L65" s="1">
        <v>230.43264770507812</v>
      </c>
    </row>
    <row r="66" spans="2:12" x14ac:dyDescent="0.15">
      <c r="C66" s="1">
        <v>1397</v>
      </c>
      <c r="D66" s="1">
        <v>63392</v>
      </c>
      <c r="E66" s="1">
        <v>45.377235412597656</v>
      </c>
      <c r="F66" s="1">
        <v>30.867364883422852</v>
      </c>
      <c r="G66" s="1">
        <v>21018000</v>
      </c>
      <c r="H66" s="1">
        <v>331.5560302734375</v>
      </c>
      <c r="I66" s="1">
        <v>180</v>
      </c>
      <c r="J66" s="1">
        <v>2171</v>
      </c>
      <c r="K66" s="1">
        <v>390.54641723632812</v>
      </c>
      <c r="L66" s="1">
        <v>206.39065551757812</v>
      </c>
    </row>
    <row r="67" spans="2:12" x14ac:dyDescent="0.15">
      <c r="B67" s="1" t="s">
        <v>33</v>
      </c>
      <c r="C67" s="1" t="s">
        <v>0</v>
      </c>
      <c r="D67" s="1" t="s">
        <v>1</v>
      </c>
      <c r="E67" s="1" t="s">
        <v>2</v>
      </c>
      <c r="F67" s="1" t="s">
        <v>3</v>
      </c>
      <c r="G67" s="1" t="s">
        <v>4</v>
      </c>
      <c r="H67" s="1" t="s">
        <v>5</v>
      </c>
      <c r="I67" s="1" t="s">
        <v>6</v>
      </c>
      <c r="J67" s="1" t="s">
        <v>7</v>
      </c>
      <c r="K67" s="1" t="s">
        <v>8</v>
      </c>
      <c r="L67" s="1" t="s">
        <v>9</v>
      </c>
    </row>
    <row r="68" spans="2:12" x14ac:dyDescent="0.15">
      <c r="C68" s="1">
        <v>301</v>
      </c>
      <c r="D68" s="1">
        <v>54626</v>
      </c>
      <c r="E68" s="1">
        <v>181.48171997070312</v>
      </c>
      <c r="F68" s="1">
        <v>28.353281021118164</v>
      </c>
      <c r="G68" s="1">
        <v>14935900</v>
      </c>
      <c r="H68" s="1">
        <v>273.42108154296875</v>
      </c>
      <c r="I68" s="1">
        <v>100</v>
      </c>
      <c r="J68" s="1">
        <v>3975</v>
      </c>
      <c r="K68" s="1">
        <v>356.74417114257812</v>
      </c>
      <c r="L68" s="1">
        <v>229.14476013183594</v>
      </c>
    </row>
    <row r="69" spans="2:12" x14ac:dyDescent="0.15">
      <c r="C69" s="1">
        <v>281</v>
      </c>
      <c r="D69" s="1">
        <v>15171</v>
      </c>
      <c r="E69" s="1">
        <v>53.989322662353516</v>
      </c>
      <c r="F69" s="1">
        <v>7.8744120597839355</v>
      </c>
      <c r="G69" s="1">
        <v>4859492</v>
      </c>
      <c r="H69" s="1">
        <v>320.31454467773438</v>
      </c>
      <c r="I69" s="1">
        <v>200</v>
      </c>
      <c r="J69" s="1">
        <v>2146</v>
      </c>
      <c r="K69" s="1">
        <v>340.63272094726562</v>
      </c>
      <c r="L69" s="1">
        <v>115.88462829589844</v>
      </c>
    </row>
    <row r="70" spans="2:12" x14ac:dyDescent="0.15">
      <c r="C70" s="1">
        <v>291</v>
      </c>
      <c r="D70" s="1">
        <v>114654</v>
      </c>
      <c r="E70" s="1">
        <v>394</v>
      </c>
      <c r="F70" s="1">
        <v>59.51043701171875</v>
      </c>
      <c r="G70" s="1">
        <v>38083236</v>
      </c>
      <c r="H70" s="1">
        <v>332.15792846679688</v>
      </c>
      <c r="I70" s="1">
        <v>180</v>
      </c>
      <c r="J70" s="1">
        <v>1924</v>
      </c>
      <c r="K70" s="1">
        <v>359.00619506835938</v>
      </c>
      <c r="L70" s="1">
        <v>136.22247314453125</v>
      </c>
    </row>
    <row r="71" spans="2:12" x14ac:dyDescent="0.15">
      <c r="B71" s="1" t="s">
        <v>34</v>
      </c>
      <c r="C71" s="1" t="s">
        <v>0</v>
      </c>
      <c r="D71" s="1" t="s">
        <v>1</v>
      </c>
      <c r="E71" s="1" t="s">
        <v>2</v>
      </c>
      <c r="F71" s="1" t="s">
        <v>3</v>
      </c>
      <c r="G71" s="1" t="s">
        <v>4</v>
      </c>
      <c r="H71" s="1" t="s">
        <v>5</v>
      </c>
      <c r="I71" s="1" t="s">
        <v>6</v>
      </c>
      <c r="J71" s="1" t="s">
        <v>7</v>
      </c>
      <c r="K71" s="1" t="s">
        <v>8</v>
      </c>
      <c r="L71" s="1" t="s">
        <v>9</v>
      </c>
    </row>
    <row r="72" spans="2:12" x14ac:dyDescent="0.15">
      <c r="C72" s="1">
        <v>481</v>
      </c>
      <c r="D72" s="1">
        <v>63493</v>
      </c>
      <c r="E72" s="1">
        <v>132.0020751953125</v>
      </c>
      <c r="F72" s="1">
        <v>20.419891357421875</v>
      </c>
      <c r="G72" s="1">
        <v>19258646</v>
      </c>
      <c r="H72" s="1">
        <v>303.3192138671875</v>
      </c>
      <c r="I72" s="1">
        <v>100</v>
      </c>
      <c r="J72" s="1">
        <v>3616</v>
      </c>
      <c r="K72" s="1">
        <v>388.6273193359375</v>
      </c>
      <c r="L72" s="1">
        <v>242.95814514160156</v>
      </c>
    </row>
    <row r="73" spans="2:12" x14ac:dyDescent="0.15">
      <c r="C73" s="1">
        <v>328</v>
      </c>
      <c r="D73" s="1">
        <v>20620</v>
      </c>
      <c r="E73" s="1">
        <v>62.865852355957031</v>
      </c>
      <c r="F73" s="1">
        <v>6.631568431854248</v>
      </c>
      <c r="G73" s="1">
        <v>6844285</v>
      </c>
      <c r="H73" s="1">
        <v>331.92459106445312</v>
      </c>
      <c r="I73" s="1">
        <v>200</v>
      </c>
      <c r="J73" s="1">
        <v>3503</v>
      </c>
      <c r="K73" s="1">
        <v>356.80294799804688</v>
      </c>
      <c r="L73" s="1">
        <v>130.89845275878906</v>
      </c>
    </row>
    <row r="74" spans="2:12" x14ac:dyDescent="0.15">
      <c r="C74" s="1">
        <v>796</v>
      </c>
      <c r="D74" s="1">
        <v>198326</v>
      </c>
      <c r="E74" s="1">
        <v>249.15325927734375</v>
      </c>
      <c r="F74" s="1">
        <v>63.783340454101562</v>
      </c>
      <c r="G74" s="1">
        <v>71304752</v>
      </c>
      <c r="H74" s="1">
        <v>359.53305053710938</v>
      </c>
      <c r="I74" s="1">
        <v>180</v>
      </c>
      <c r="J74" s="1">
        <v>2240</v>
      </c>
      <c r="K74" s="1">
        <v>412.75070190429688</v>
      </c>
      <c r="L74" s="1">
        <v>202.72918701171875</v>
      </c>
    </row>
    <row r="75" spans="2:12" x14ac:dyDescent="0.15">
      <c r="B75" s="1" t="s">
        <v>35</v>
      </c>
      <c r="C75" s="1" t="s">
        <v>0</v>
      </c>
      <c r="D75" s="1" t="s">
        <v>1</v>
      </c>
      <c r="E75" s="1" t="s">
        <v>2</v>
      </c>
      <c r="F75" s="1" t="s">
        <v>3</v>
      </c>
      <c r="G75" s="1" t="s">
        <v>4</v>
      </c>
      <c r="H75" s="1" t="s">
        <v>5</v>
      </c>
      <c r="I75" s="1" t="s">
        <v>6</v>
      </c>
      <c r="J75" s="1" t="s">
        <v>7</v>
      </c>
      <c r="K75" s="1" t="s">
        <v>8</v>
      </c>
      <c r="L75" s="1" t="s">
        <v>9</v>
      </c>
    </row>
    <row r="76" spans="2:12" x14ac:dyDescent="0.15">
      <c r="C76" s="1">
        <v>460</v>
      </c>
      <c r="D76" s="1">
        <v>69754</v>
      </c>
      <c r="E76" s="1">
        <v>151.63912963867188</v>
      </c>
      <c r="F76" s="1">
        <v>14.5333251953125</v>
      </c>
      <c r="G76" s="1">
        <v>18815716</v>
      </c>
      <c r="H76" s="1">
        <v>269.743896484375</v>
      </c>
      <c r="I76" s="1">
        <v>100</v>
      </c>
      <c r="J76" s="1">
        <v>3545</v>
      </c>
      <c r="K76" s="1">
        <v>333.25604248046875</v>
      </c>
      <c r="L76" s="1">
        <v>195.69827270507812</v>
      </c>
    </row>
    <row r="77" spans="2:12" x14ac:dyDescent="0.15">
      <c r="C77" s="1">
        <v>286</v>
      </c>
      <c r="D77" s="1">
        <v>5705</v>
      </c>
      <c r="E77" s="1">
        <v>19.947551727294922</v>
      </c>
      <c r="F77" s="1">
        <v>1.188643217086792</v>
      </c>
      <c r="G77" s="1">
        <v>1531162</v>
      </c>
      <c r="H77" s="1">
        <v>268.38949584960938</v>
      </c>
      <c r="I77" s="1">
        <v>200</v>
      </c>
      <c r="J77" s="1">
        <v>3557</v>
      </c>
      <c r="K77" s="1">
        <v>294.05902099609375</v>
      </c>
      <c r="L77" s="1">
        <v>120.15736389160156</v>
      </c>
    </row>
    <row r="78" spans="2:12" x14ac:dyDescent="0.15">
      <c r="C78" s="1">
        <v>944</v>
      </c>
      <c r="D78" s="1">
        <v>91830</v>
      </c>
      <c r="E78" s="1">
        <v>97.277542114257812</v>
      </c>
      <c r="F78" s="1">
        <v>19.132884979248047</v>
      </c>
      <c r="G78" s="1">
        <v>35192148</v>
      </c>
      <c r="H78" s="1">
        <v>383.23150634765625</v>
      </c>
      <c r="I78" s="1">
        <v>180</v>
      </c>
      <c r="J78" s="1">
        <v>2031</v>
      </c>
      <c r="K78" s="1">
        <v>438.26687622070312</v>
      </c>
      <c r="L78" s="1">
        <v>212.62986755371094</v>
      </c>
    </row>
    <row r="80" spans="2:12" x14ac:dyDescent="0.15">
      <c r="B80" s="1" t="s">
        <v>36</v>
      </c>
      <c r="C80" s="1" t="s">
        <v>0</v>
      </c>
      <c r="D80" s="1" t="s">
        <v>1</v>
      </c>
      <c r="E80" s="1" t="s">
        <v>2</v>
      </c>
      <c r="F80" s="1" t="s">
        <v>3</v>
      </c>
      <c r="G80" s="1" t="s">
        <v>4</v>
      </c>
      <c r="H80" s="1" t="s">
        <v>5</v>
      </c>
      <c r="I80" s="1" t="s">
        <v>6</v>
      </c>
      <c r="J80" s="1" t="s">
        <v>7</v>
      </c>
      <c r="K80" s="1" t="s">
        <v>8</v>
      </c>
      <c r="L80" s="1" t="s">
        <v>9</v>
      </c>
    </row>
    <row r="81" spans="2:12" x14ac:dyDescent="0.15">
      <c r="C81" s="1">
        <v>228</v>
      </c>
      <c r="D81" s="1">
        <v>46012</v>
      </c>
      <c r="E81" s="1">
        <v>201.80702209472656</v>
      </c>
      <c r="F81" s="1">
        <v>33.404964447021484</v>
      </c>
      <c r="G81" s="1">
        <v>14198289</v>
      </c>
      <c r="H81" s="1">
        <v>308.57797241210938</v>
      </c>
      <c r="I81" s="1">
        <v>100</v>
      </c>
      <c r="J81" s="1">
        <v>3921</v>
      </c>
      <c r="K81" s="1">
        <v>377.51806640625</v>
      </c>
      <c r="L81" s="1">
        <v>217.48454284667969</v>
      </c>
    </row>
    <row r="82" spans="2:12" x14ac:dyDescent="0.15">
      <c r="C82" s="1">
        <v>201</v>
      </c>
      <c r="D82" s="1">
        <v>9822</v>
      </c>
      <c r="E82" s="1">
        <v>48.865673065185547</v>
      </c>
      <c r="F82" s="1">
        <v>7.1308259963989258</v>
      </c>
      <c r="G82" s="1">
        <v>3631084</v>
      </c>
      <c r="H82" s="1">
        <v>369.68887329101562</v>
      </c>
      <c r="I82" s="1">
        <v>200</v>
      </c>
      <c r="J82" s="1">
        <v>1929</v>
      </c>
      <c r="K82" s="1">
        <v>407.36874389648438</v>
      </c>
      <c r="L82" s="1">
        <v>171.11236572265625</v>
      </c>
    </row>
    <row r="83" spans="2:12" x14ac:dyDescent="0.15">
      <c r="C83" s="1">
        <v>269</v>
      </c>
      <c r="D83" s="1">
        <v>84170</v>
      </c>
      <c r="E83" s="1">
        <v>312.89962768554688</v>
      </c>
      <c r="F83" s="1">
        <v>61.107883453369141</v>
      </c>
      <c r="G83" s="1">
        <v>33179686</v>
      </c>
      <c r="H83" s="1">
        <v>394.198486328125</v>
      </c>
      <c r="I83" s="1">
        <v>180</v>
      </c>
      <c r="J83" s="1">
        <v>2261</v>
      </c>
      <c r="K83" s="1">
        <v>456.38916015625</v>
      </c>
      <c r="L83" s="1">
        <v>229.99699401855469</v>
      </c>
    </row>
    <row r="84" spans="2:12" x14ac:dyDescent="0.15">
      <c r="B84" s="1" t="s">
        <v>37</v>
      </c>
      <c r="C84" s="1" t="s">
        <v>0</v>
      </c>
      <c r="D84" s="1" t="s">
        <v>1</v>
      </c>
      <c r="E84" s="1" t="s">
        <v>2</v>
      </c>
      <c r="F84" s="1" t="s">
        <v>3</v>
      </c>
      <c r="G84" s="1" t="s">
        <v>4</v>
      </c>
      <c r="H84" s="1" t="s">
        <v>5</v>
      </c>
      <c r="I84" s="1" t="s">
        <v>6</v>
      </c>
      <c r="J84" s="1" t="s">
        <v>7</v>
      </c>
      <c r="K84" s="1" t="s">
        <v>8</v>
      </c>
      <c r="L84" s="1" t="s">
        <v>9</v>
      </c>
    </row>
    <row r="85" spans="2:12" x14ac:dyDescent="0.15">
      <c r="C85" s="1">
        <v>361</v>
      </c>
      <c r="D85" s="1">
        <v>32517</v>
      </c>
      <c r="E85" s="1">
        <v>90.074790954589844</v>
      </c>
      <c r="F85" s="1">
        <v>10.679344177246094</v>
      </c>
      <c r="G85" s="1">
        <v>11044935</v>
      </c>
      <c r="H85" s="1">
        <v>339.66647338867188</v>
      </c>
      <c r="I85" s="1">
        <v>100</v>
      </c>
      <c r="J85" s="1">
        <v>3929</v>
      </c>
      <c r="K85" s="1">
        <v>481.49298095703125</v>
      </c>
      <c r="L85" s="1">
        <v>341.26556396484375</v>
      </c>
    </row>
    <row r="86" spans="2:12" x14ac:dyDescent="0.15">
      <c r="C86" s="1">
        <v>224</v>
      </c>
      <c r="D86" s="1">
        <v>13033</v>
      </c>
      <c r="E86" s="1">
        <v>58.183036804199219</v>
      </c>
      <c r="F86" s="1">
        <v>4.2803421020507812</v>
      </c>
      <c r="G86" s="1">
        <v>5169330</v>
      </c>
      <c r="H86" s="1">
        <v>396.63394165039062</v>
      </c>
      <c r="I86" s="1">
        <v>200</v>
      </c>
      <c r="J86" s="1">
        <v>3639</v>
      </c>
      <c r="K86" s="1">
        <v>467.18600463867188</v>
      </c>
      <c r="L86" s="1">
        <v>246.86894226074219</v>
      </c>
    </row>
    <row r="87" spans="2:12" x14ac:dyDescent="0.15">
      <c r="C87" s="1">
        <v>174</v>
      </c>
      <c r="D87" s="1">
        <v>141259</v>
      </c>
      <c r="E87" s="1">
        <v>811.83331298828125</v>
      </c>
      <c r="F87" s="1">
        <v>46.39276123046875</v>
      </c>
      <c r="G87" s="1">
        <v>68744888</v>
      </c>
      <c r="H87" s="1">
        <v>486.65847778320312</v>
      </c>
      <c r="I87" s="1">
        <v>180</v>
      </c>
      <c r="J87" s="1">
        <v>2797</v>
      </c>
      <c r="K87" s="1">
        <v>577.954345703125</v>
      </c>
      <c r="L87" s="1">
        <v>311.76077270507812</v>
      </c>
    </row>
    <row r="88" spans="2:12" x14ac:dyDescent="0.15">
      <c r="B88" s="1" t="s">
        <v>38</v>
      </c>
      <c r="C88" s="1" t="s">
        <v>0</v>
      </c>
      <c r="D88" s="1" t="s">
        <v>1</v>
      </c>
      <c r="E88" s="1" t="s">
        <v>2</v>
      </c>
      <c r="F88" s="1" t="s">
        <v>3</v>
      </c>
      <c r="G88" s="1" t="s">
        <v>4</v>
      </c>
      <c r="H88" s="1" t="s">
        <v>5</v>
      </c>
      <c r="I88" s="1" t="s">
        <v>6</v>
      </c>
      <c r="J88" s="1" t="s">
        <v>7</v>
      </c>
      <c r="K88" s="1" t="s">
        <v>8</v>
      </c>
      <c r="L88" s="1" t="s">
        <v>9</v>
      </c>
    </row>
    <row r="89" spans="2:12" x14ac:dyDescent="0.15">
      <c r="C89" s="1">
        <v>193</v>
      </c>
      <c r="D89" s="1">
        <v>46237</v>
      </c>
      <c r="E89" s="1">
        <v>239.5699462890625</v>
      </c>
      <c r="F89" s="1">
        <v>30.608165740966797</v>
      </c>
      <c r="G89" s="1">
        <v>13240156</v>
      </c>
      <c r="H89" s="1">
        <v>286.3541259765625</v>
      </c>
      <c r="I89" s="1">
        <v>100</v>
      </c>
      <c r="J89" s="1">
        <v>3918</v>
      </c>
      <c r="K89" s="1">
        <v>341.6298828125</v>
      </c>
      <c r="L89" s="1">
        <v>186.31234741210938</v>
      </c>
    </row>
    <row r="90" spans="2:12" x14ac:dyDescent="0.15">
      <c r="C90" s="1">
        <v>246</v>
      </c>
      <c r="D90" s="1">
        <v>9532</v>
      </c>
      <c r="E90" s="1">
        <v>38.747966766357422</v>
      </c>
      <c r="F90" s="1">
        <v>6.3100337982177734</v>
      </c>
      <c r="G90" s="1">
        <v>3757801</v>
      </c>
      <c r="H90" s="1">
        <v>394.23007202148438</v>
      </c>
      <c r="I90" s="1">
        <v>200</v>
      </c>
      <c r="J90" s="1">
        <v>2693</v>
      </c>
      <c r="K90" s="1">
        <v>446.8857421875</v>
      </c>
      <c r="L90" s="1">
        <v>210.45072937011719</v>
      </c>
    </row>
    <row r="91" spans="2:12" x14ac:dyDescent="0.15">
      <c r="C91" s="1">
        <v>70</v>
      </c>
      <c r="D91" s="1">
        <v>101783</v>
      </c>
      <c r="E91" s="1">
        <v>1454.0428466796875</v>
      </c>
      <c r="F91" s="1">
        <v>67.378738403320312</v>
      </c>
      <c r="G91" s="1">
        <v>44040024</v>
      </c>
      <c r="H91" s="1">
        <v>432.68545532226562</v>
      </c>
      <c r="I91" s="1">
        <v>180</v>
      </c>
      <c r="J91" s="1">
        <v>2795</v>
      </c>
      <c r="K91" s="1">
        <v>502.33602905273438</v>
      </c>
      <c r="L91" s="1">
        <v>255.195556640625</v>
      </c>
    </row>
    <row r="92" spans="2:12" x14ac:dyDescent="0.15">
      <c r="B92" s="41" t="s">
        <v>39</v>
      </c>
      <c r="C92" s="1" t="s">
        <v>0</v>
      </c>
      <c r="D92" s="1" t="s">
        <v>1</v>
      </c>
      <c r="E92" s="1" t="s">
        <v>2</v>
      </c>
      <c r="F92" s="1" t="s">
        <v>3</v>
      </c>
      <c r="G92" s="1" t="s">
        <v>4</v>
      </c>
      <c r="H92" s="1" t="s">
        <v>5</v>
      </c>
      <c r="I92" s="1" t="s">
        <v>6</v>
      </c>
      <c r="J92" s="1" t="s">
        <v>7</v>
      </c>
      <c r="K92" s="1" t="s">
        <v>8</v>
      </c>
      <c r="L92" s="1" t="s">
        <v>9</v>
      </c>
    </row>
    <row r="93" spans="2:12" x14ac:dyDescent="0.15">
      <c r="C93" s="1">
        <v>123</v>
      </c>
      <c r="D93" s="1">
        <v>10716</v>
      </c>
      <c r="E93" s="1">
        <v>87.1219482421875</v>
      </c>
      <c r="F93" s="1">
        <v>4.289024829864502</v>
      </c>
      <c r="G93" s="1">
        <v>4545337</v>
      </c>
      <c r="H93" s="1">
        <v>424.16357421875</v>
      </c>
      <c r="I93" s="1">
        <v>100</v>
      </c>
      <c r="J93" s="1">
        <v>3893</v>
      </c>
      <c r="K93" s="1">
        <v>541.810546875</v>
      </c>
      <c r="L93" s="1">
        <v>337.11114501953125</v>
      </c>
    </row>
    <row r="94" spans="2:12" x14ac:dyDescent="0.15">
      <c r="C94" s="1">
        <v>87</v>
      </c>
      <c r="D94" s="1">
        <v>2458</v>
      </c>
      <c r="E94" s="1">
        <v>28.252874374389648</v>
      </c>
      <c r="F94" s="1">
        <v>0.98380208015441895</v>
      </c>
      <c r="G94" s="1">
        <v>1580924</v>
      </c>
      <c r="H94" s="1">
        <v>643.1749267578125</v>
      </c>
      <c r="I94" s="1">
        <v>200</v>
      </c>
      <c r="J94" s="1">
        <v>3678</v>
      </c>
      <c r="K94" s="1">
        <v>895.0418701171875</v>
      </c>
      <c r="L94" s="1">
        <v>622.43548583984375</v>
      </c>
    </row>
    <row r="95" spans="2:12" x14ac:dyDescent="0.15">
      <c r="C95" s="1">
        <v>185</v>
      </c>
      <c r="D95" s="1">
        <v>13002</v>
      </c>
      <c r="E95" s="1">
        <v>70.281082153320312</v>
      </c>
      <c r="F95" s="1">
        <v>5.2039847373962402</v>
      </c>
      <c r="G95" s="1">
        <v>4993625</v>
      </c>
      <c r="H95" s="1">
        <v>384.06591796875</v>
      </c>
      <c r="I95" s="1">
        <v>180</v>
      </c>
      <c r="J95" s="1">
        <v>2365</v>
      </c>
      <c r="K95" s="1">
        <v>449.90679931640625</v>
      </c>
      <c r="L95" s="1">
        <v>234.32778930664062</v>
      </c>
    </row>
    <row r="97" spans="2:12" x14ac:dyDescent="0.15">
      <c r="B97" s="1" t="s">
        <v>40</v>
      </c>
      <c r="C97" s="1" t="s">
        <v>0</v>
      </c>
      <c r="D97" s="1" t="s">
        <v>1</v>
      </c>
      <c r="E97" s="1" t="s">
        <v>2</v>
      </c>
      <c r="F97" s="1" t="s">
        <v>3</v>
      </c>
      <c r="G97" s="1" t="s">
        <v>4</v>
      </c>
      <c r="H97" s="1" t="s">
        <v>5</v>
      </c>
      <c r="I97" s="1" t="s">
        <v>6</v>
      </c>
      <c r="J97" s="1" t="s">
        <v>7</v>
      </c>
      <c r="K97" s="1" t="s">
        <v>8</v>
      </c>
      <c r="L97" s="1" t="s">
        <v>9</v>
      </c>
    </row>
    <row r="98" spans="2:12" x14ac:dyDescent="0.15">
      <c r="C98" s="1">
        <v>288</v>
      </c>
      <c r="D98" s="1">
        <v>73454</v>
      </c>
      <c r="E98" s="1">
        <v>255.04861450195312</v>
      </c>
      <c r="F98" s="1">
        <v>31.032529830932617</v>
      </c>
      <c r="G98" s="1">
        <v>23337052</v>
      </c>
      <c r="H98" s="1">
        <v>317.70974731445312</v>
      </c>
      <c r="I98" s="1">
        <v>100</v>
      </c>
      <c r="J98" s="1">
        <v>2791</v>
      </c>
      <c r="K98" s="1">
        <v>394.62680053710938</v>
      </c>
      <c r="L98" s="1">
        <v>234.07441711425781</v>
      </c>
    </row>
    <row r="99" spans="2:12" x14ac:dyDescent="0.15">
      <c r="C99" s="1">
        <v>296</v>
      </c>
      <c r="D99" s="1">
        <v>15882</v>
      </c>
      <c r="E99" s="1">
        <v>53.655406951904297</v>
      </c>
      <c r="F99" s="1">
        <v>6.7097592353820801</v>
      </c>
      <c r="G99" s="1">
        <v>5563267</v>
      </c>
      <c r="H99" s="1">
        <v>350.28756713867188</v>
      </c>
      <c r="I99" s="1">
        <v>200</v>
      </c>
      <c r="J99" s="1">
        <v>1904</v>
      </c>
      <c r="K99" s="1">
        <v>378.3629150390625</v>
      </c>
      <c r="L99" s="1">
        <v>143.02838134765625</v>
      </c>
    </row>
    <row r="100" spans="2:12" x14ac:dyDescent="0.15">
      <c r="C100" s="1">
        <v>67</v>
      </c>
      <c r="D100" s="1">
        <v>194202</v>
      </c>
      <c r="E100" s="1">
        <v>2898.537353515625</v>
      </c>
      <c r="F100" s="1">
        <v>82.045623779296875</v>
      </c>
      <c r="G100" s="1">
        <v>77669848</v>
      </c>
      <c r="H100" s="1">
        <v>399.943603515625</v>
      </c>
      <c r="I100" s="1">
        <v>180</v>
      </c>
      <c r="J100" s="1">
        <v>2724</v>
      </c>
      <c r="K100" s="1">
        <v>488.39169311523438</v>
      </c>
      <c r="L100" s="1">
        <v>280.30621337890625</v>
      </c>
    </row>
    <row r="102" spans="2:12" x14ac:dyDescent="0.15">
      <c r="B102" s="1" t="s">
        <v>41</v>
      </c>
      <c r="C102" s="1" t="s">
        <v>0</v>
      </c>
      <c r="D102" s="1" t="s">
        <v>1</v>
      </c>
      <c r="E102" s="1" t="s">
        <v>2</v>
      </c>
      <c r="F102" s="1" t="s">
        <v>3</v>
      </c>
      <c r="G102" s="1" t="s">
        <v>4</v>
      </c>
      <c r="H102" s="1" t="s">
        <v>5</v>
      </c>
      <c r="I102" s="1" t="s">
        <v>6</v>
      </c>
      <c r="J102" s="1" t="s">
        <v>7</v>
      </c>
      <c r="K102" s="1" t="s">
        <v>8</v>
      </c>
      <c r="L102" s="1" t="s">
        <v>9</v>
      </c>
    </row>
    <row r="103" spans="2:12" x14ac:dyDescent="0.15">
      <c r="C103" s="1">
        <v>348</v>
      </c>
      <c r="D103" s="1">
        <v>32446</v>
      </c>
      <c r="E103" s="1">
        <v>93.235633850097656</v>
      </c>
      <c r="F103" s="1">
        <v>9.2282571792602539</v>
      </c>
      <c r="G103" s="1">
        <v>12444051</v>
      </c>
      <c r="H103" s="1">
        <v>383.5311279296875</v>
      </c>
      <c r="I103" s="1">
        <v>100</v>
      </c>
      <c r="J103" s="1">
        <v>3792</v>
      </c>
      <c r="K103" s="1">
        <v>529.94415283203125</v>
      </c>
      <c r="L103" s="1">
        <v>365.71121215820312</v>
      </c>
    </row>
    <row r="104" spans="2:12" x14ac:dyDescent="0.15">
      <c r="C104" s="1">
        <v>207</v>
      </c>
      <c r="D104" s="1">
        <v>14036</v>
      </c>
      <c r="E104" s="1">
        <v>67.8067626953125</v>
      </c>
      <c r="F104" s="1">
        <v>3.9921045303344727</v>
      </c>
      <c r="G104" s="1">
        <v>6547308</v>
      </c>
      <c r="H104" s="1">
        <v>466.46536254882812</v>
      </c>
      <c r="I104" s="1">
        <v>200</v>
      </c>
      <c r="J104" s="1">
        <v>3663</v>
      </c>
      <c r="K104" s="1">
        <v>530.04620361328125</v>
      </c>
      <c r="L104" s="1">
        <v>251.712158203125</v>
      </c>
    </row>
    <row r="105" spans="2:12" x14ac:dyDescent="0.15">
      <c r="C105" s="1">
        <v>2167</v>
      </c>
      <c r="D105" s="1">
        <v>182845</v>
      </c>
      <c r="E105" s="1">
        <v>84.377021789550781</v>
      </c>
      <c r="F105" s="1">
        <v>52.004585266113281</v>
      </c>
      <c r="G105" s="1">
        <v>66224492</v>
      </c>
      <c r="H105" s="1">
        <v>362.18923950195312</v>
      </c>
      <c r="I105" s="1">
        <v>180</v>
      </c>
      <c r="J105" s="1">
        <v>2710</v>
      </c>
      <c r="K105" s="1">
        <v>446.6385498046875</v>
      </c>
      <c r="L105" s="1">
        <v>261.35214233398438</v>
      </c>
    </row>
    <row r="106" spans="2:12" x14ac:dyDescent="0.15">
      <c r="B106" s="1" t="s">
        <v>42</v>
      </c>
      <c r="C106" s="1" t="s">
        <v>0</v>
      </c>
      <c r="D106" s="1" t="s">
        <v>1</v>
      </c>
      <c r="E106" s="1" t="s">
        <v>2</v>
      </c>
      <c r="F106" s="1" t="s">
        <v>3</v>
      </c>
      <c r="G106" s="1" t="s">
        <v>4</v>
      </c>
      <c r="H106" s="1" t="s">
        <v>5</v>
      </c>
      <c r="I106" s="1" t="s">
        <v>6</v>
      </c>
      <c r="J106" s="1" t="s">
        <v>7</v>
      </c>
      <c r="K106" s="1" t="s">
        <v>8</v>
      </c>
      <c r="L106" s="1" t="s">
        <v>9</v>
      </c>
    </row>
    <row r="107" spans="2:12" x14ac:dyDescent="0.15">
      <c r="C107" s="1">
        <v>15</v>
      </c>
      <c r="D107" s="1">
        <v>330</v>
      </c>
      <c r="E107" s="1">
        <v>22</v>
      </c>
      <c r="F107" s="1">
        <v>1.8952447175979614</v>
      </c>
      <c r="G107" s="1">
        <v>58940</v>
      </c>
      <c r="H107" s="1">
        <v>178.60606384277344</v>
      </c>
      <c r="I107" s="1">
        <v>100</v>
      </c>
      <c r="J107" s="1">
        <v>614</v>
      </c>
      <c r="K107" s="1">
        <v>196.88914489746094</v>
      </c>
      <c r="L107" s="1">
        <v>82.856544494628906</v>
      </c>
    </row>
    <row r="108" spans="2:12" x14ac:dyDescent="0.15">
      <c r="C108" s="1">
        <v>6</v>
      </c>
      <c r="D108" s="1">
        <v>26</v>
      </c>
      <c r="E108" s="1">
        <v>4.3333334922790527</v>
      </c>
      <c r="F108" s="1">
        <v>0.14932230114936829</v>
      </c>
      <c r="G108" s="1">
        <v>7574</v>
      </c>
      <c r="H108" s="1">
        <v>291.30767822265625</v>
      </c>
      <c r="I108" s="1">
        <v>200</v>
      </c>
      <c r="J108" s="1">
        <v>591</v>
      </c>
      <c r="K108" s="1">
        <v>311.91876220703125</v>
      </c>
      <c r="L108" s="1">
        <v>111.50401306152344</v>
      </c>
    </row>
    <row r="109" spans="2:12" x14ac:dyDescent="0.15">
      <c r="C109" s="1">
        <v>25</v>
      </c>
      <c r="D109" s="1">
        <v>13127</v>
      </c>
      <c r="E109" s="1">
        <v>525.08001708984375</v>
      </c>
      <c r="F109" s="1">
        <v>75.390533447265625</v>
      </c>
      <c r="G109" s="1">
        <v>6488301</v>
      </c>
      <c r="H109" s="1">
        <v>494.27142333984375</v>
      </c>
      <c r="I109" s="1">
        <v>180</v>
      </c>
      <c r="J109" s="1">
        <v>2521</v>
      </c>
      <c r="K109" s="1">
        <v>603.992919921875</v>
      </c>
      <c r="L109" s="1">
        <v>347.13568115234375</v>
      </c>
    </row>
    <row r="110" spans="2:12" x14ac:dyDescent="0.15">
      <c r="B110" s="1" t="s">
        <v>43</v>
      </c>
      <c r="C110" s="1" t="s">
        <v>0</v>
      </c>
      <c r="D110" s="1" t="s">
        <v>1</v>
      </c>
      <c r="E110" s="1" t="s">
        <v>2</v>
      </c>
      <c r="F110" s="1" t="s">
        <v>3</v>
      </c>
      <c r="G110" s="1" t="s">
        <v>4</v>
      </c>
      <c r="H110" s="1" t="s">
        <v>5</v>
      </c>
      <c r="I110" s="1" t="s">
        <v>6</v>
      </c>
      <c r="J110" s="1" t="s">
        <v>7</v>
      </c>
      <c r="K110" s="1" t="s">
        <v>8</v>
      </c>
      <c r="L110" s="1" t="s">
        <v>9</v>
      </c>
    </row>
    <row r="111" spans="2:12" x14ac:dyDescent="0.15">
      <c r="C111" s="1">
        <v>174</v>
      </c>
      <c r="D111" s="1">
        <v>21766</v>
      </c>
      <c r="E111" s="1">
        <v>125.09195709228516</v>
      </c>
      <c r="F111" s="1">
        <v>16.27729606628418</v>
      </c>
      <c r="G111" s="1">
        <v>6773382</v>
      </c>
      <c r="H111" s="1">
        <v>311.19094848632812</v>
      </c>
      <c r="I111" s="1">
        <v>100</v>
      </c>
      <c r="J111" s="1">
        <v>3360</v>
      </c>
      <c r="K111" s="1">
        <v>417.29525756835938</v>
      </c>
      <c r="L111" s="1">
        <v>278.020751953125</v>
      </c>
    </row>
    <row r="112" spans="2:12" x14ac:dyDescent="0.15">
      <c r="C112" s="1">
        <v>82</v>
      </c>
      <c r="D112" s="1">
        <v>6873</v>
      </c>
      <c r="E112" s="1">
        <v>83.817070007324219</v>
      </c>
      <c r="F112" s="1">
        <v>5.1398444175720215</v>
      </c>
      <c r="G112" s="1">
        <v>2560699</v>
      </c>
      <c r="H112" s="1">
        <v>372.57369995117188</v>
      </c>
      <c r="I112" s="1">
        <v>200</v>
      </c>
      <c r="J112" s="1">
        <v>3649</v>
      </c>
      <c r="K112" s="1">
        <v>464.3060302734375</v>
      </c>
      <c r="L112" s="1">
        <v>277.07205200195312</v>
      </c>
    </row>
    <row r="113" spans="3:12" x14ac:dyDescent="0.15">
      <c r="C113" s="1">
        <v>79</v>
      </c>
      <c r="D113" s="1">
        <v>50448</v>
      </c>
      <c r="E113" s="1">
        <v>638.582275390625</v>
      </c>
      <c r="F113" s="1">
        <v>37.726593017578125</v>
      </c>
      <c r="G113" s="1">
        <v>21973136</v>
      </c>
      <c r="H113" s="1">
        <v>435.56008911132812</v>
      </c>
      <c r="I113" s="1">
        <v>180</v>
      </c>
      <c r="J113" s="1">
        <v>2360</v>
      </c>
      <c r="K113" s="1">
        <v>510.64523315429688</v>
      </c>
      <c r="L113" s="1">
        <v>266.54449462890625</v>
      </c>
    </row>
  </sheetData>
  <mergeCells count="4">
    <mergeCell ref="T4:V4"/>
    <mergeCell ref="W4:Y4"/>
    <mergeCell ref="Z5:AB5"/>
    <mergeCell ref="Z6:AB6"/>
  </mergeCells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1FA3B-776D-254E-8D60-0C6004CDF174}">
  <dimension ref="A1:AB136"/>
  <sheetViews>
    <sheetView zoomScale="120" zoomScaleNormal="120" workbookViewId="0">
      <selection activeCell="M49" sqref="M49"/>
    </sheetView>
  </sheetViews>
  <sheetFormatPr baseColWidth="10" defaultColWidth="8.83203125" defaultRowHeight="13" x14ac:dyDescent="0.15"/>
  <cols>
    <col min="1" max="1" width="8.83203125" style="42"/>
    <col min="2" max="2" width="12.6640625" style="42" customWidth="1"/>
    <col min="3" max="16" width="8.83203125" style="42" customWidth="1"/>
    <col min="17" max="17" width="15.5" style="42" customWidth="1"/>
    <col min="18" max="18" width="15.83203125" style="42" customWidth="1"/>
    <col min="19" max="19" width="14.5" style="42" customWidth="1"/>
    <col min="20" max="20" width="25.1640625" style="42" customWidth="1"/>
    <col min="21" max="21" width="23.5" style="42" customWidth="1"/>
    <col min="22" max="22" width="34" style="42" customWidth="1"/>
    <col min="23" max="16384" width="8.83203125" style="42"/>
  </cols>
  <sheetData>
    <row r="1" spans="1:28" x14ac:dyDescent="0.15">
      <c r="B1" s="44"/>
    </row>
    <row r="4" spans="1:28" x14ac:dyDescent="0.15">
      <c r="C4" s="42" t="s">
        <v>0</v>
      </c>
      <c r="D4" s="42" t="s">
        <v>1</v>
      </c>
      <c r="E4" s="42" t="s">
        <v>2</v>
      </c>
      <c r="F4" s="42" t="s">
        <v>3</v>
      </c>
      <c r="G4" s="42" t="s">
        <v>4</v>
      </c>
      <c r="H4" s="42" t="s">
        <v>5</v>
      </c>
      <c r="I4" s="42" t="s">
        <v>6</v>
      </c>
      <c r="J4" s="42" t="s">
        <v>7</v>
      </c>
      <c r="K4" s="42" t="s">
        <v>8</v>
      </c>
      <c r="L4" s="42" t="s">
        <v>9</v>
      </c>
      <c r="AA4" s="1"/>
      <c r="AB4" s="1"/>
    </row>
    <row r="5" spans="1:28" x14ac:dyDescent="0.15">
      <c r="A5" s="42" t="s">
        <v>81</v>
      </c>
      <c r="B5" s="42" t="s">
        <v>78</v>
      </c>
      <c r="C5" s="42">
        <v>119</v>
      </c>
      <c r="D5" s="42">
        <v>6679</v>
      </c>
      <c r="E5" s="42">
        <v>56.126049041748047</v>
      </c>
      <c r="F5" s="42">
        <v>21.527799606323242</v>
      </c>
      <c r="G5" s="42">
        <v>858782</v>
      </c>
      <c r="H5" s="42">
        <v>128.57942199707031</v>
      </c>
      <c r="I5" s="42">
        <v>80</v>
      </c>
      <c r="J5" s="42">
        <v>1036</v>
      </c>
      <c r="K5" s="42">
        <v>140.16021728515625</v>
      </c>
      <c r="L5" s="42">
        <v>55.787246704101562</v>
      </c>
      <c r="AA5" s="1"/>
      <c r="AB5" s="1"/>
    </row>
    <row r="6" spans="1:28" x14ac:dyDescent="0.15">
      <c r="C6" s="42">
        <v>103</v>
      </c>
      <c r="D6" s="42">
        <v>6319</v>
      </c>
      <c r="E6" s="42">
        <v>61.349514007568359</v>
      </c>
      <c r="F6" s="42">
        <v>20.36744499206543</v>
      </c>
      <c r="G6" s="42">
        <v>1437986</v>
      </c>
      <c r="H6" s="42">
        <v>227.56544494628906</v>
      </c>
      <c r="I6" s="42">
        <v>120</v>
      </c>
      <c r="J6" s="42">
        <v>1511</v>
      </c>
      <c r="K6" s="42">
        <v>273.69155883789062</v>
      </c>
      <c r="L6" s="42">
        <v>152.05604553222656</v>
      </c>
      <c r="AA6" s="1"/>
      <c r="AB6" s="1"/>
    </row>
    <row r="7" spans="1:28" x14ac:dyDescent="0.15">
      <c r="C7" s="42">
        <v>44</v>
      </c>
      <c r="D7" s="42">
        <v>12729</v>
      </c>
      <c r="E7" s="42">
        <v>289.29544067382812</v>
      </c>
      <c r="F7" s="42">
        <v>41.028202056884766</v>
      </c>
      <c r="G7" s="42">
        <v>5038442</v>
      </c>
      <c r="H7" s="42">
        <v>395.8238525390625</v>
      </c>
      <c r="I7" s="42">
        <v>200</v>
      </c>
      <c r="J7" s="42">
        <v>1202</v>
      </c>
      <c r="K7" s="42">
        <v>425.64019775390625</v>
      </c>
      <c r="L7" s="42">
        <v>156.50259399414062</v>
      </c>
      <c r="AA7" s="1"/>
      <c r="AB7" s="1"/>
    </row>
    <row r="8" spans="1:28" x14ac:dyDescent="0.15">
      <c r="Q8" s="48"/>
      <c r="R8" s="49"/>
      <c r="S8" s="50"/>
      <c r="T8" s="67" t="s">
        <v>10</v>
      </c>
      <c r="U8" s="67" t="s">
        <v>11</v>
      </c>
      <c r="V8" s="67" t="s">
        <v>82</v>
      </c>
      <c r="AA8" s="1"/>
      <c r="AB8" s="1"/>
    </row>
    <row r="9" spans="1:28" x14ac:dyDescent="0.15">
      <c r="B9" s="42" t="s">
        <v>77</v>
      </c>
      <c r="C9" s="42" t="s">
        <v>0</v>
      </c>
      <c r="D9" s="42" t="s">
        <v>1</v>
      </c>
      <c r="E9" s="42" t="s">
        <v>2</v>
      </c>
      <c r="F9" s="42" t="s">
        <v>3</v>
      </c>
      <c r="G9" s="42" t="s">
        <v>4</v>
      </c>
      <c r="H9" s="42" t="s">
        <v>5</v>
      </c>
      <c r="I9" s="42" t="s">
        <v>6</v>
      </c>
      <c r="J9" s="42" t="s">
        <v>7</v>
      </c>
      <c r="K9" s="42" t="s">
        <v>8</v>
      </c>
      <c r="L9" s="42" t="s">
        <v>9</v>
      </c>
      <c r="Q9" s="52"/>
      <c r="R9" s="46"/>
      <c r="S9" s="53"/>
      <c r="T9" s="68"/>
      <c r="U9" s="68">
        <f>1.725*1.725</f>
        <v>2.9756250000000004</v>
      </c>
      <c r="V9" s="68"/>
      <c r="AA9" s="1"/>
      <c r="AB9" s="1"/>
    </row>
    <row r="10" spans="1:28" x14ac:dyDescent="0.15">
      <c r="A10" s="42" t="s">
        <v>81</v>
      </c>
      <c r="C10" s="42">
        <v>782</v>
      </c>
      <c r="D10" s="42">
        <v>32353</v>
      </c>
      <c r="E10" s="42">
        <v>41.372123718261719</v>
      </c>
      <c r="F10" s="42">
        <v>14.354548454284668</v>
      </c>
      <c r="G10" s="42">
        <v>4160963</v>
      </c>
      <c r="H10" s="42">
        <v>128.61134338378906</v>
      </c>
      <c r="I10" s="42">
        <v>80</v>
      </c>
      <c r="J10" s="42">
        <v>1011</v>
      </c>
      <c r="K10" s="42">
        <v>143.4794921875</v>
      </c>
      <c r="L10" s="42">
        <v>63.6041259765625</v>
      </c>
      <c r="Q10" s="52" t="s">
        <v>79</v>
      </c>
      <c r="R10" s="46"/>
      <c r="S10" s="53" t="s">
        <v>16</v>
      </c>
      <c r="T10" s="69" t="s">
        <v>81</v>
      </c>
      <c r="U10" s="69" t="s">
        <v>81</v>
      </c>
      <c r="V10" s="69" t="s">
        <v>81</v>
      </c>
      <c r="AA10" s="1"/>
      <c r="AB10" s="1"/>
    </row>
    <row r="11" spans="1:28" x14ac:dyDescent="0.15">
      <c r="C11" s="42">
        <v>233</v>
      </c>
      <c r="D11" s="42">
        <v>16668</v>
      </c>
      <c r="E11" s="42">
        <v>71.536483764648438</v>
      </c>
      <c r="F11" s="42">
        <v>7.3953456878662109</v>
      </c>
      <c r="G11" s="42">
        <v>4772980</v>
      </c>
      <c r="H11" s="42">
        <v>286.35589599609375</v>
      </c>
      <c r="I11" s="42">
        <v>120</v>
      </c>
      <c r="J11" s="42">
        <v>3036</v>
      </c>
      <c r="K11" s="42">
        <v>378.38134765625</v>
      </c>
      <c r="L11" s="42">
        <v>247.33126831054688</v>
      </c>
      <c r="Q11" s="52"/>
      <c r="R11" s="46"/>
      <c r="S11" s="53"/>
      <c r="T11" s="68"/>
      <c r="U11" s="68"/>
      <c r="V11" s="68"/>
      <c r="AA11" s="1"/>
      <c r="AB11" s="1"/>
    </row>
    <row r="12" spans="1:28" x14ac:dyDescent="0.15">
      <c r="C12" s="42">
        <v>284</v>
      </c>
      <c r="D12" s="42">
        <v>136387</v>
      </c>
      <c r="E12" s="42">
        <v>480.23590087890625</v>
      </c>
      <c r="F12" s="42">
        <v>60.512901306152344</v>
      </c>
      <c r="G12" s="42">
        <v>48400140</v>
      </c>
      <c r="H12" s="42">
        <v>354.87356567382812</v>
      </c>
      <c r="I12" s="42">
        <v>200</v>
      </c>
      <c r="J12" s="42">
        <v>1677</v>
      </c>
      <c r="K12" s="42">
        <v>386.13729858398438</v>
      </c>
      <c r="L12" s="42">
        <v>152.206298828125</v>
      </c>
      <c r="Q12" s="52"/>
      <c r="R12" s="46"/>
      <c r="S12" s="53"/>
      <c r="T12" s="68"/>
      <c r="U12" s="68"/>
      <c r="V12" s="71"/>
      <c r="AA12" s="1"/>
      <c r="AB12" s="1"/>
    </row>
    <row r="13" spans="1:28" x14ac:dyDescent="0.15">
      <c r="Q13" s="52">
        <v>1</v>
      </c>
      <c r="R13" s="46"/>
      <c r="S13" s="53">
        <v>15</v>
      </c>
      <c r="T13" s="68"/>
      <c r="U13" s="68"/>
      <c r="V13" s="71"/>
      <c r="AA13" s="1"/>
      <c r="AB13" s="1"/>
    </row>
    <row r="14" spans="1:28" x14ac:dyDescent="0.15">
      <c r="B14" s="42" t="s">
        <v>74</v>
      </c>
      <c r="C14" s="42" t="s">
        <v>0</v>
      </c>
      <c r="D14" s="42" t="s">
        <v>1</v>
      </c>
      <c r="E14" s="42" t="s">
        <v>2</v>
      </c>
      <c r="F14" s="42" t="s">
        <v>3</v>
      </c>
      <c r="G14" s="42" t="s">
        <v>4</v>
      </c>
      <c r="H14" s="42" t="s">
        <v>5</v>
      </c>
      <c r="I14" s="42" t="s">
        <v>6</v>
      </c>
      <c r="J14" s="42" t="s">
        <v>7</v>
      </c>
      <c r="K14" s="42" t="s">
        <v>8</v>
      </c>
      <c r="L14" s="42" t="s">
        <v>9</v>
      </c>
      <c r="Q14" s="52"/>
      <c r="R14" s="46"/>
      <c r="S14" s="53">
        <v>94</v>
      </c>
      <c r="T14" s="68">
        <v>7127</v>
      </c>
      <c r="U14" s="71">
        <f>T14*2.975625</f>
        <v>21207.279374999998</v>
      </c>
      <c r="V14" s="71">
        <f>U14*5*(((S14-S13)/2)+((S15-S14))/2)</f>
        <v>9914403.1078124996</v>
      </c>
      <c r="AA14" s="1"/>
      <c r="AB14" s="1"/>
    </row>
    <row r="15" spans="1:28" x14ac:dyDescent="0.15">
      <c r="A15" s="42" t="s">
        <v>81</v>
      </c>
      <c r="C15" s="42">
        <v>112</v>
      </c>
      <c r="D15" s="42">
        <v>3772</v>
      </c>
      <c r="E15" s="42">
        <v>33.678569793701172</v>
      </c>
      <c r="F15" s="42">
        <v>10.519270896911621</v>
      </c>
      <c r="G15" s="42">
        <v>548537</v>
      </c>
      <c r="H15" s="42">
        <v>145.42338562011719</v>
      </c>
      <c r="I15" s="42">
        <v>80</v>
      </c>
      <c r="J15" s="42">
        <v>3896</v>
      </c>
      <c r="K15" s="42">
        <v>268.55377197265625</v>
      </c>
      <c r="L15" s="42">
        <v>225.77238464355469</v>
      </c>
      <c r="Q15" s="52"/>
      <c r="R15" s="46"/>
      <c r="S15" s="53">
        <v>202</v>
      </c>
      <c r="T15" s="68">
        <v>18800</v>
      </c>
      <c r="U15" s="71">
        <f>T15*2.975625</f>
        <v>55941.75</v>
      </c>
      <c r="V15" s="71">
        <f>U15*5*(((S15-S14)/2)+((S16-S15))/2)</f>
        <v>28810001.25</v>
      </c>
      <c r="AA15" s="1"/>
      <c r="AB15" s="1"/>
    </row>
    <row r="16" spans="1:28" x14ac:dyDescent="0.15">
      <c r="C16" s="42">
        <v>79</v>
      </c>
      <c r="D16" s="42">
        <v>3433</v>
      </c>
      <c r="E16" s="42">
        <v>43.455696105957031</v>
      </c>
      <c r="F16" s="42">
        <v>9.5738744735717773</v>
      </c>
      <c r="G16" s="42">
        <v>724292</v>
      </c>
      <c r="H16" s="42">
        <v>210.97932434082031</v>
      </c>
      <c r="I16" s="42">
        <v>120</v>
      </c>
      <c r="J16" s="42">
        <v>1875</v>
      </c>
      <c r="K16" s="42">
        <v>247.98887634277344</v>
      </c>
      <c r="L16" s="42">
        <v>130.33116149902344</v>
      </c>
      <c r="Q16" s="52"/>
      <c r="R16" s="46"/>
      <c r="S16" s="53">
        <v>300</v>
      </c>
      <c r="T16" s="68">
        <v>31708</v>
      </c>
      <c r="U16" s="71">
        <f>T16*2.975625</f>
        <v>94351.117499999993</v>
      </c>
      <c r="V16" s="71">
        <f>U16*5*(((S16-S15)/2)+((S17-S16))/2)</f>
        <v>46703803.162499994</v>
      </c>
      <c r="AA16" s="1"/>
      <c r="AB16" s="1"/>
    </row>
    <row r="17" spans="1:28" x14ac:dyDescent="0.15">
      <c r="C17" s="42">
        <v>48</v>
      </c>
      <c r="D17" s="42">
        <v>12116</v>
      </c>
      <c r="E17" s="42">
        <v>252.41667175292969</v>
      </c>
      <c r="F17" s="42">
        <v>33.788833618164062</v>
      </c>
      <c r="G17" s="42">
        <v>4464448</v>
      </c>
      <c r="H17" s="42">
        <v>368.47540283203125</v>
      </c>
      <c r="I17" s="42">
        <v>200</v>
      </c>
      <c r="J17" s="42">
        <v>1386</v>
      </c>
      <c r="K17" s="42">
        <v>397.51528930664062</v>
      </c>
      <c r="L17" s="42">
        <v>149.14518737792969</v>
      </c>
      <c r="Q17" s="52"/>
      <c r="R17" s="46"/>
      <c r="S17" s="53">
        <v>400</v>
      </c>
      <c r="T17" s="68">
        <v>864</v>
      </c>
      <c r="U17" s="71">
        <f>T17*2.975625</f>
        <v>2570.94</v>
      </c>
      <c r="V17" s="71">
        <f>U17*5*(((S17-S16)/2)+((S18-S17))/2)</f>
        <v>1298324.7000000002</v>
      </c>
      <c r="AA17" s="1"/>
      <c r="AB17" s="1"/>
    </row>
    <row r="18" spans="1:28" x14ac:dyDescent="0.15">
      <c r="Q18" s="52"/>
      <c r="R18" s="46"/>
      <c r="S18" s="53">
        <v>502</v>
      </c>
      <c r="T18" s="68">
        <v>12130</v>
      </c>
      <c r="U18" s="71">
        <f>T18*2.975625</f>
        <v>36094.331250000003</v>
      </c>
      <c r="V18" s="71">
        <f>U18*5*((S18-S17)/2)</f>
        <v>9204054.46875</v>
      </c>
      <c r="AA18" s="1"/>
      <c r="AB18" s="1"/>
    </row>
    <row r="19" spans="1:28" x14ac:dyDescent="0.15">
      <c r="B19" s="42" t="s">
        <v>73</v>
      </c>
      <c r="C19" s="42" t="s">
        <v>0</v>
      </c>
      <c r="D19" s="42" t="s">
        <v>1</v>
      </c>
      <c r="E19" s="42" t="s">
        <v>2</v>
      </c>
      <c r="F19" s="42" t="s">
        <v>3</v>
      </c>
      <c r="G19" s="42" t="s">
        <v>4</v>
      </c>
      <c r="H19" s="42" t="s">
        <v>5</v>
      </c>
      <c r="I19" s="42" t="s">
        <v>6</v>
      </c>
      <c r="J19" s="42" t="s">
        <v>7</v>
      </c>
      <c r="K19" s="42" t="s">
        <v>8</v>
      </c>
      <c r="L19" s="42" t="s">
        <v>9</v>
      </c>
      <c r="Q19" s="52"/>
      <c r="R19" s="46"/>
      <c r="S19" s="53"/>
      <c r="T19" s="68"/>
      <c r="U19" s="71"/>
      <c r="V19" s="71"/>
      <c r="AA19" s="1"/>
      <c r="AB19" s="1"/>
    </row>
    <row r="20" spans="1:28" x14ac:dyDescent="0.15">
      <c r="A20" s="42" t="s">
        <v>81</v>
      </c>
      <c r="C20" s="42">
        <v>187</v>
      </c>
      <c r="D20" s="42">
        <v>14749</v>
      </c>
      <c r="E20" s="42">
        <v>78.871658325195312</v>
      </c>
      <c r="F20" s="42">
        <v>9.5202131271362305</v>
      </c>
      <c r="G20" s="42">
        <v>2216138</v>
      </c>
      <c r="H20" s="42">
        <v>150.2568359375</v>
      </c>
      <c r="I20" s="42">
        <v>80</v>
      </c>
      <c r="J20" s="42">
        <v>632</v>
      </c>
      <c r="K20" s="42">
        <v>164.72056579589844</v>
      </c>
      <c r="L20" s="42">
        <v>67.496284484863281</v>
      </c>
      <c r="Q20" s="52"/>
      <c r="R20" s="46"/>
      <c r="S20" s="53"/>
      <c r="T20" s="68"/>
      <c r="U20" s="71"/>
      <c r="V20" s="71"/>
      <c r="AA20" s="1"/>
      <c r="AB20" s="1"/>
    </row>
    <row r="21" spans="1:28" x14ac:dyDescent="0.15">
      <c r="C21" s="42">
        <v>116</v>
      </c>
      <c r="D21" s="42">
        <v>15332</v>
      </c>
      <c r="E21" s="42">
        <v>132.17240905761719</v>
      </c>
      <c r="F21" s="42">
        <v>9.8965291976928711</v>
      </c>
      <c r="G21" s="42">
        <v>3832841</v>
      </c>
      <c r="H21" s="42">
        <v>249.9896240234375</v>
      </c>
      <c r="I21" s="42">
        <v>120</v>
      </c>
      <c r="J21" s="42">
        <v>2570</v>
      </c>
      <c r="K21" s="42">
        <v>305.10299682617188</v>
      </c>
      <c r="L21" s="42">
        <v>174.90863037109375</v>
      </c>
      <c r="Q21" s="48"/>
      <c r="R21" s="3" t="s">
        <v>46</v>
      </c>
      <c r="S21" s="50"/>
      <c r="T21" s="70"/>
      <c r="U21" s="72"/>
      <c r="V21" s="74">
        <f>SUM(V12:V20)</f>
        <v>95930586.689062491</v>
      </c>
      <c r="AA21" s="1"/>
      <c r="AB21" s="1"/>
    </row>
    <row r="22" spans="1:28" x14ac:dyDescent="0.15">
      <c r="C22" s="42">
        <v>536</v>
      </c>
      <c r="D22" s="42">
        <v>40655</v>
      </c>
      <c r="E22" s="42">
        <v>75.848876953125</v>
      </c>
      <c r="F22" s="42">
        <v>26.242069244384766</v>
      </c>
      <c r="G22" s="42">
        <v>15507504</v>
      </c>
      <c r="H22" s="42">
        <v>381.44149780273438</v>
      </c>
      <c r="I22" s="42">
        <v>200</v>
      </c>
      <c r="J22" s="42">
        <v>2036</v>
      </c>
      <c r="K22" s="42">
        <v>430.23513793945312</v>
      </c>
      <c r="L22" s="42">
        <v>199.0091552734375</v>
      </c>
      <c r="Q22" s="66"/>
      <c r="R22" s="11" t="s">
        <v>47</v>
      </c>
      <c r="S22" s="59"/>
      <c r="T22" s="69"/>
      <c r="U22" s="73"/>
      <c r="V22" s="75">
        <f>V21/10^9</f>
        <v>9.5930586689062486E-2</v>
      </c>
      <c r="AA22" s="1"/>
      <c r="AB22" s="1"/>
    </row>
    <row r="23" spans="1:28" x14ac:dyDescent="0.15">
      <c r="Q23" s="52"/>
      <c r="R23" s="46"/>
      <c r="S23" s="53">
        <v>-300</v>
      </c>
      <c r="T23" s="68"/>
      <c r="U23" s="71"/>
      <c r="V23" s="68"/>
      <c r="AA23" s="1"/>
      <c r="AB23" s="1"/>
    </row>
    <row r="24" spans="1:28" x14ac:dyDescent="0.15">
      <c r="B24" s="42" t="s">
        <v>72</v>
      </c>
      <c r="C24" s="42" t="s">
        <v>0</v>
      </c>
      <c r="D24" s="42" t="s">
        <v>1</v>
      </c>
      <c r="E24" s="42" t="s">
        <v>2</v>
      </c>
      <c r="F24" s="42" t="s">
        <v>3</v>
      </c>
      <c r="G24" s="42" t="s">
        <v>4</v>
      </c>
      <c r="H24" s="42" t="s">
        <v>5</v>
      </c>
      <c r="I24" s="42" t="s">
        <v>6</v>
      </c>
      <c r="J24" s="42" t="s">
        <v>7</v>
      </c>
      <c r="K24" s="42" t="s">
        <v>8</v>
      </c>
      <c r="L24" s="42" t="s">
        <v>9</v>
      </c>
      <c r="Q24" s="52">
        <v>2</v>
      </c>
      <c r="R24" s="46"/>
      <c r="S24" s="53">
        <v>1</v>
      </c>
      <c r="T24" s="68">
        <v>32353</v>
      </c>
      <c r="U24" s="71">
        <f t="shared" ref="U24:U29" si="0">T24*2.975625</f>
        <v>96270.395625000005</v>
      </c>
      <c r="V24" s="71">
        <f>U24*5*(((S24-S23))+((S25-S24))/2)</f>
        <v>148256409.26250002</v>
      </c>
      <c r="AA24" s="1"/>
      <c r="AB24" s="1"/>
    </row>
    <row r="25" spans="1:28" x14ac:dyDescent="0.15">
      <c r="A25" s="42" t="s">
        <v>81</v>
      </c>
      <c r="C25" s="42">
        <v>186</v>
      </c>
      <c r="D25" s="42">
        <v>3676</v>
      </c>
      <c r="E25" s="42">
        <v>19.76344108581543</v>
      </c>
      <c r="F25" s="42">
        <v>1.8829458951950073</v>
      </c>
      <c r="G25" s="42">
        <v>484319</v>
      </c>
      <c r="H25" s="42">
        <v>131.75163269042969</v>
      </c>
      <c r="I25" s="42">
        <v>80</v>
      </c>
      <c r="J25" s="42">
        <v>1448</v>
      </c>
      <c r="K25" s="42">
        <v>149.60330200195312</v>
      </c>
      <c r="L25" s="42">
        <v>70.870704650878906</v>
      </c>
      <c r="Q25" s="52"/>
      <c r="R25" s="46"/>
      <c r="S25" s="53">
        <v>15</v>
      </c>
      <c r="T25" s="68">
        <v>23071</v>
      </c>
      <c r="U25" s="71">
        <f t="shared" si="0"/>
        <v>68650.644375000003</v>
      </c>
      <c r="V25" s="71">
        <f>U25*5*(((S25-S24)/2)+((S26-S25))/2)</f>
        <v>15961274.817187503</v>
      </c>
      <c r="AA25" s="1"/>
      <c r="AB25" s="1"/>
    </row>
    <row r="26" spans="1:28" x14ac:dyDescent="0.15">
      <c r="C26" s="42">
        <v>114</v>
      </c>
      <c r="D26" s="42">
        <v>2708</v>
      </c>
      <c r="E26" s="42">
        <v>23.754386901855469</v>
      </c>
      <c r="F26" s="42">
        <v>1.3871103525161743</v>
      </c>
      <c r="G26" s="42">
        <v>582242</v>
      </c>
      <c r="H26" s="42">
        <v>215.00811767578125</v>
      </c>
      <c r="I26" s="42">
        <v>120</v>
      </c>
      <c r="J26" s="42">
        <v>1106</v>
      </c>
      <c r="K26" s="42">
        <v>247.00791931152344</v>
      </c>
      <c r="L26" s="42">
        <v>121.59122467041016</v>
      </c>
      <c r="Q26" s="52"/>
      <c r="R26" s="46"/>
      <c r="S26" s="53">
        <v>94</v>
      </c>
      <c r="T26" s="68">
        <v>43856</v>
      </c>
      <c r="U26" s="71">
        <f t="shared" si="0"/>
        <v>130499.01</v>
      </c>
      <c r="V26" s="71">
        <f>U26*5*(((S26-S25)/2)+((S27-S26))/2)</f>
        <v>61008287.174999997</v>
      </c>
      <c r="AA26" s="1"/>
      <c r="AB26" s="1"/>
    </row>
    <row r="27" spans="1:28" x14ac:dyDescent="0.15">
      <c r="C27" s="42">
        <v>552</v>
      </c>
      <c r="D27" s="42">
        <v>21142</v>
      </c>
      <c r="E27" s="42">
        <v>38.300724029541016</v>
      </c>
      <c r="F27" s="42">
        <v>10.829500198364258</v>
      </c>
      <c r="G27" s="42">
        <v>7033973</v>
      </c>
      <c r="H27" s="42">
        <v>332.70138549804688</v>
      </c>
      <c r="I27" s="42">
        <v>200</v>
      </c>
      <c r="J27" s="42">
        <v>1505</v>
      </c>
      <c r="K27" s="42">
        <v>365.90350341796875</v>
      </c>
      <c r="L27" s="42">
        <v>152.29957580566406</v>
      </c>
      <c r="Q27" s="52"/>
      <c r="R27" s="46"/>
      <c r="S27" s="53">
        <v>202</v>
      </c>
      <c r="T27" s="68">
        <v>25418</v>
      </c>
      <c r="U27" s="71">
        <f t="shared" si="0"/>
        <v>75634.436249999999</v>
      </c>
      <c r="V27" s="71">
        <f>U27*5*(((S27-S26)/2)+((S28-S27))/2)</f>
        <v>38951734.668750003</v>
      </c>
      <c r="AA27" s="1"/>
      <c r="AB27" s="1"/>
    </row>
    <row r="28" spans="1:28" x14ac:dyDescent="0.15">
      <c r="Q28" s="52"/>
      <c r="R28" s="46"/>
      <c r="S28" s="53">
        <v>300</v>
      </c>
      <c r="T28" s="68">
        <v>18200</v>
      </c>
      <c r="U28" s="71">
        <f t="shared" si="0"/>
        <v>54156.375</v>
      </c>
      <c r="V28" s="71">
        <f>U28*5*(((S28-S27)/2)+((S29-S28))/2)</f>
        <v>26807405.625</v>
      </c>
      <c r="AA28" s="1"/>
      <c r="AB28" s="1"/>
    </row>
    <row r="29" spans="1:28" x14ac:dyDescent="0.15">
      <c r="B29" s="42" t="s">
        <v>71</v>
      </c>
      <c r="C29" s="42" t="s">
        <v>0</v>
      </c>
      <c r="D29" s="42" t="s">
        <v>1</v>
      </c>
      <c r="E29" s="42" t="s">
        <v>2</v>
      </c>
      <c r="F29" s="42" t="s">
        <v>3</v>
      </c>
      <c r="G29" s="42" t="s">
        <v>4</v>
      </c>
      <c r="H29" s="42" t="s">
        <v>5</v>
      </c>
      <c r="I29" s="42" t="s">
        <v>6</v>
      </c>
      <c r="J29" s="42" t="s">
        <v>7</v>
      </c>
      <c r="K29" s="42" t="s">
        <v>8</v>
      </c>
      <c r="L29" s="42" t="s">
        <v>9</v>
      </c>
      <c r="Q29" s="52"/>
      <c r="R29" s="46"/>
      <c r="S29" s="53">
        <v>400</v>
      </c>
      <c r="T29" s="68">
        <v>14683</v>
      </c>
      <c r="U29" s="71">
        <f t="shared" si="0"/>
        <v>43691.101875</v>
      </c>
      <c r="V29" s="71">
        <f>U29*5*(((S29-S28)/2))</f>
        <v>10922775.46875</v>
      </c>
      <c r="AA29" s="1"/>
      <c r="AB29" s="1"/>
    </row>
    <row r="30" spans="1:28" x14ac:dyDescent="0.15">
      <c r="A30" s="42" t="s">
        <v>81</v>
      </c>
      <c r="C30" s="42">
        <v>951</v>
      </c>
      <c r="D30" s="42">
        <v>23071</v>
      </c>
      <c r="E30" s="42">
        <v>24.259727478027344</v>
      </c>
      <c r="F30" s="42">
        <v>7.718996524810791</v>
      </c>
      <c r="G30" s="42">
        <v>2557436</v>
      </c>
      <c r="H30" s="42">
        <v>110.85067749023438</v>
      </c>
      <c r="I30" s="42">
        <v>80</v>
      </c>
      <c r="J30" s="42">
        <v>937</v>
      </c>
      <c r="K30" s="42">
        <v>117.38155364990234</v>
      </c>
      <c r="L30" s="42">
        <v>38.60772705078125</v>
      </c>
      <c r="Q30" s="52"/>
      <c r="R30" s="46"/>
      <c r="S30" s="53">
        <v>502</v>
      </c>
      <c r="T30" s="68"/>
      <c r="U30" s="71"/>
      <c r="V30" s="71"/>
      <c r="AA30" s="1"/>
      <c r="AB30" s="1"/>
    </row>
    <row r="31" spans="1:28" x14ac:dyDescent="0.15">
      <c r="C31" s="42">
        <v>272</v>
      </c>
      <c r="D31" s="42">
        <v>16781</v>
      </c>
      <c r="E31" s="42">
        <v>61.694854736328125</v>
      </c>
      <c r="F31" s="42">
        <v>5.6145153045654297</v>
      </c>
      <c r="G31" s="42">
        <v>4315858</v>
      </c>
      <c r="H31" s="42">
        <v>257.18716430664062</v>
      </c>
      <c r="I31" s="42">
        <v>120</v>
      </c>
      <c r="J31" s="42">
        <v>2162</v>
      </c>
      <c r="K31" s="42">
        <v>328.4122314453125</v>
      </c>
      <c r="L31" s="42">
        <v>204.22866821289062</v>
      </c>
      <c r="Q31" s="52"/>
      <c r="R31" s="46"/>
      <c r="S31" s="53"/>
      <c r="T31" s="68"/>
      <c r="U31" s="71"/>
      <c r="V31" s="71"/>
      <c r="AA31" s="1"/>
      <c r="AB31" s="1"/>
    </row>
    <row r="32" spans="1:28" x14ac:dyDescent="0.15">
      <c r="C32" s="42">
        <v>831</v>
      </c>
      <c r="D32" s="42">
        <v>129343</v>
      </c>
      <c r="E32" s="42">
        <v>155.64741516113281</v>
      </c>
      <c r="F32" s="42">
        <v>43.275028228759766</v>
      </c>
      <c r="G32" s="42">
        <v>44086224</v>
      </c>
      <c r="H32" s="42">
        <v>340.84738159179688</v>
      </c>
      <c r="I32" s="42">
        <v>200</v>
      </c>
      <c r="J32" s="42">
        <v>2038</v>
      </c>
      <c r="K32" s="42">
        <v>363.81069946289062</v>
      </c>
      <c r="L32" s="42">
        <v>127.2056884765625</v>
      </c>
      <c r="Q32" s="52"/>
      <c r="R32" s="46"/>
      <c r="S32" s="53"/>
      <c r="T32" s="68"/>
      <c r="U32" s="71"/>
      <c r="V32" s="71"/>
      <c r="AA32" s="1"/>
      <c r="AB32" s="1"/>
    </row>
    <row r="33" spans="1:28" x14ac:dyDescent="0.15">
      <c r="Q33" s="48"/>
      <c r="R33" s="3" t="s">
        <v>46</v>
      </c>
      <c r="S33" s="50"/>
      <c r="T33" s="70"/>
      <c r="U33" s="72"/>
      <c r="V33" s="74">
        <f>SUM(V24:V32)</f>
        <v>301907887.01718754</v>
      </c>
      <c r="AA33" s="1"/>
      <c r="AB33" s="1"/>
    </row>
    <row r="34" spans="1:28" x14ac:dyDescent="0.15">
      <c r="C34" s="42" t="s">
        <v>0</v>
      </c>
      <c r="D34" s="42" t="s">
        <v>1</v>
      </c>
      <c r="E34" s="42" t="s">
        <v>2</v>
      </c>
      <c r="F34" s="42" t="s">
        <v>3</v>
      </c>
      <c r="G34" s="42" t="s">
        <v>4</v>
      </c>
      <c r="H34" s="42" t="s">
        <v>5</v>
      </c>
      <c r="I34" s="42" t="s">
        <v>6</v>
      </c>
      <c r="J34" s="42" t="s">
        <v>7</v>
      </c>
      <c r="K34" s="42" t="s">
        <v>8</v>
      </c>
      <c r="L34" s="42" t="s">
        <v>9</v>
      </c>
      <c r="Q34" s="66"/>
      <c r="R34" s="11" t="s">
        <v>47</v>
      </c>
      <c r="S34" s="59"/>
      <c r="T34" s="69"/>
      <c r="U34" s="73"/>
      <c r="V34" s="75">
        <f>V33/10^9</f>
        <v>0.30190788701718752</v>
      </c>
      <c r="AA34" s="1"/>
      <c r="AB34" s="1"/>
    </row>
    <row r="35" spans="1:28" x14ac:dyDescent="0.15">
      <c r="A35" s="42" t="s">
        <v>81</v>
      </c>
      <c r="B35" s="42" t="s">
        <v>70</v>
      </c>
      <c r="C35" s="42">
        <v>31</v>
      </c>
      <c r="D35" s="42">
        <v>7127</v>
      </c>
      <c r="E35" s="42">
        <v>229.90322875976562</v>
      </c>
      <c r="F35" s="42">
        <v>42.384777069091797</v>
      </c>
      <c r="G35" s="42">
        <v>1130603</v>
      </c>
      <c r="H35" s="42">
        <v>158.6365966796875</v>
      </c>
      <c r="I35" s="42">
        <v>80</v>
      </c>
      <c r="J35" s="42">
        <v>531</v>
      </c>
      <c r="K35" s="42">
        <v>169.5908203125</v>
      </c>
      <c r="L35" s="42">
        <v>59.962299346923828</v>
      </c>
      <c r="Q35" s="52"/>
      <c r="R35" s="46"/>
      <c r="S35" s="53"/>
      <c r="T35" s="68"/>
      <c r="U35" s="71"/>
      <c r="V35" s="68"/>
      <c r="AA35" s="1"/>
      <c r="AB35" s="1"/>
    </row>
    <row r="36" spans="1:28" x14ac:dyDescent="0.15">
      <c r="C36" s="42">
        <v>39</v>
      </c>
      <c r="D36" s="42">
        <v>8875</v>
      </c>
      <c r="E36" s="42">
        <v>227.56410217285156</v>
      </c>
      <c r="F36" s="42">
        <v>52.780254364013672</v>
      </c>
      <c r="G36" s="42">
        <v>2309269</v>
      </c>
      <c r="H36" s="42">
        <v>260.19931030273438</v>
      </c>
      <c r="I36" s="42">
        <v>120</v>
      </c>
      <c r="J36" s="42">
        <v>2942</v>
      </c>
      <c r="K36" s="42">
        <v>339.71469116210938</v>
      </c>
      <c r="L36" s="42">
        <v>218.40876770019531</v>
      </c>
      <c r="Q36" s="52"/>
      <c r="R36" s="46"/>
      <c r="S36" s="53"/>
      <c r="T36" s="68"/>
      <c r="U36" s="71"/>
      <c r="V36" s="68"/>
      <c r="AA36" s="1"/>
      <c r="AB36" s="1"/>
    </row>
    <row r="37" spans="1:28" x14ac:dyDescent="0.15">
      <c r="C37" s="42">
        <v>5</v>
      </c>
      <c r="D37" s="42">
        <v>8894</v>
      </c>
      <c r="E37" s="42">
        <v>1778.800048828125</v>
      </c>
      <c r="F37" s="42">
        <v>52.89324951171875</v>
      </c>
      <c r="G37" s="42">
        <v>6800121</v>
      </c>
      <c r="H37" s="42">
        <v>764.573974609375</v>
      </c>
      <c r="I37" s="42">
        <v>200</v>
      </c>
      <c r="J37" s="42">
        <v>2047</v>
      </c>
      <c r="K37" s="42">
        <v>864.0369873046875</v>
      </c>
      <c r="L37" s="42">
        <v>402.47552490234375</v>
      </c>
      <c r="Q37" s="52"/>
      <c r="R37" s="46"/>
      <c r="S37" s="53">
        <v>-300</v>
      </c>
      <c r="T37" s="68"/>
      <c r="U37" s="71"/>
      <c r="V37" s="68"/>
      <c r="AA37" s="1"/>
      <c r="AB37" s="1"/>
    </row>
    <row r="38" spans="1:28" x14ac:dyDescent="0.15">
      <c r="Q38" s="52">
        <v>3</v>
      </c>
      <c r="R38" s="46"/>
      <c r="S38" s="53">
        <v>1</v>
      </c>
      <c r="T38" s="68">
        <v>3772</v>
      </c>
      <c r="U38" s="71">
        <f t="shared" ref="U38:U46" si="1">T38*2.975625</f>
        <v>11224.057499999999</v>
      </c>
      <c r="V38" s="71">
        <f>U38*5*(((S38-S37))+((S39-S38))/2)</f>
        <v>17285048.549999997</v>
      </c>
      <c r="AA38" s="1"/>
      <c r="AB38" s="1"/>
    </row>
    <row r="39" spans="1:28" x14ac:dyDescent="0.15">
      <c r="B39" s="42" t="s">
        <v>69</v>
      </c>
      <c r="C39" s="42" t="s">
        <v>0</v>
      </c>
      <c r="D39" s="42" t="s">
        <v>1</v>
      </c>
      <c r="E39" s="42" t="s">
        <v>2</v>
      </c>
      <c r="F39" s="42" t="s">
        <v>3</v>
      </c>
      <c r="G39" s="42" t="s">
        <v>4</v>
      </c>
      <c r="H39" s="42" t="s">
        <v>5</v>
      </c>
      <c r="I39" s="42" t="s">
        <v>6</v>
      </c>
      <c r="J39" s="42" t="s">
        <v>7</v>
      </c>
      <c r="K39" s="42" t="s">
        <v>8</v>
      </c>
      <c r="L39" s="42" t="s">
        <v>9</v>
      </c>
      <c r="Q39" s="52"/>
      <c r="R39" s="46"/>
      <c r="S39" s="53">
        <v>15</v>
      </c>
      <c r="T39" s="68">
        <v>3676</v>
      </c>
      <c r="U39" s="71">
        <f t="shared" si="1"/>
        <v>10938.397499999999</v>
      </c>
      <c r="V39" s="71">
        <f t="shared" ref="V39:V45" si="2">U39*5*(((S39-S38)/2)+((S40-S39))/2)</f>
        <v>2543177.4187499997</v>
      </c>
      <c r="AA39" s="1"/>
      <c r="AB39" s="1"/>
    </row>
    <row r="40" spans="1:28" x14ac:dyDescent="0.15">
      <c r="A40" s="42" t="s">
        <v>81</v>
      </c>
      <c r="C40" s="42">
        <v>82</v>
      </c>
      <c r="D40" s="42">
        <v>15288</v>
      </c>
      <c r="E40" s="42">
        <v>186.43902587890625</v>
      </c>
      <c r="F40" s="42">
        <v>17.182353973388672</v>
      </c>
      <c r="G40" s="42">
        <v>2239355</v>
      </c>
      <c r="H40" s="42">
        <v>146.47795104980469</v>
      </c>
      <c r="I40" s="42">
        <v>80</v>
      </c>
      <c r="J40" s="42">
        <v>656</v>
      </c>
      <c r="K40" s="42">
        <v>160.21932983398438</v>
      </c>
      <c r="L40" s="42">
        <v>64.918724060058594</v>
      </c>
      <c r="Q40" s="52"/>
      <c r="R40" s="46"/>
      <c r="S40" s="53">
        <v>94</v>
      </c>
      <c r="T40" s="68">
        <v>9748</v>
      </c>
      <c r="U40" s="71">
        <f t="shared" si="1"/>
        <v>29006.392499999998</v>
      </c>
      <c r="V40" s="71">
        <f t="shared" si="2"/>
        <v>13560488.49375</v>
      </c>
      <c r="AA40" s="1"/>
      <c r="AB40" s="1"/>
    </row>
    <row r="41" spans="1:28" x14ac:dyDescent="0.15">
      <c r="C41" s="42">
        <v>64</v>
      </c>
      <c r="D41" s="42">
        <v>17513</v>
      </c>
      <c r="E41" s="42">
        <v>273.640625</v>
      </c>
      <c r="F41" s="42">
        <v>19.68305778503418</v>
      </c>
      <c r="G41" s="42">
        <v>4359295</v>
      </c>
      <c r="H41" s="42">
        <v>248.91766357421875</v>
      </c>
      <c r="I41" s="42">
        <v>120</v>
      </c>
      <c r="J41" s="42">
        <v>1641</v>
      </c>
      <c r="K41" s="42">
        <v>288.11880493164062</v>
      </c>
      <c r="L41" s="42">
        <v>145.09457397460938</v>
      </c>
      <c r="Q41" s="52"/>
      <c r="R41" s="46"/>
      <c r="S41" s="53">
        <v>202</v>
      </c>
      <c r="T41" s="68">
        <v>19442</v>
      </c>
      <c r="U41" s="71">
        <f t="shared" si="1"/>
        <v>57852.10125</v>
      </c>
      <c r="V41" s="71">
        <f t="shared" si="2"/>
        <v>29793832.143749997</v>
      </c>
      <c r="AA41" s="1"/>
      <c r="AB41" s="1"/>
    </row>
    <row r="42" spans="1:28" x14ac:dyDescent="0.15">
      <c r="C42" s="42">
        <v>190</v>
      </c>
      <c r="D42" s="42">
        <v>24833</v>
      </c>
      <c r="E42" s="42">
        <v>130.69999694824219</v>
      </c>
      <c r="F42" s="42">
        <v>27.910087585449219</v>
      </c>
      <c r="G42" s="42">
        <v>10627126</v>
      </c>
      <c r="H42" s="42">
        <v>427.94369506835938</v>
      </c>
      <c r="I42" s="42">
        <v>200</v>
      </c>
      <c r="J42" s="42">
        <v>1553</v>
      </c>
      <c r="K42" s="42">
        <v>476.38360595703125</v>
      </c>
      <c r="L42" s="42">
        <v>209.29769897460938</v>
      </c>
      <c r="Q42" s="52"/>
      <c r="R42" s="46"/>
      <c r="S42" s="53">
        <v>300</v>
      </c>
      <c r="T42" s="68">
        <v>31923</v>
      </c>
      <c r="U42" s="71">
        <f t="shared" si="1"/>
        <v>94990.876875000002</v>
      </c>
      <c r="V42" s="71">
        <f t="shared" si="2"/>
        <v>47020484.053125001</v>
      </c>
      <c r="AA42" s="1"/>
      <c r="AB42" s="1"/>
    </row>
    <row r="43" spans="1:28" x14ac:dyDescent="0.15">
      <c r="Q43" s="52"/>
      <c r="R43" s="46"/>
      <c r="S43" s="53">
        <v>400</v>
      </c>
      <c r="T43" s="68">
        <v>14683</v>
      </c>
      <c r="U43" s="71">
        <f t="shared" si="1"/>
        <v>43691.101875</v>
      </c>
      <c r="V43" s="71">
        <f t="shared" si="2"/>
        <v>22064006.446874999</v>
      </c>
      <c r="AA43" s="1"/>
      <c r="AB43" s="1"/>
    </row>
    <row r="44" spans="1:28" x14ac:dyDescent="0.15">
      <c r="B44" s="42" t="s">
        <v>68</v>
      </c>
      <c r="C44" s="42" t="s">
        <v>0</v>
      </c>
      <c r="D44" s="42" t="s">
        <v>1</v>
      </c>
      <c r="E44" s="42" t="s">
        <v>2</v>
      </c>
      <c r="F44" s="42" t="s">
        <v>3</v>
      </c>
      <c r="G44" s="42" t="s">
        <v>4</v>
      </c>
      <c r="H44" s="42" t="s">
        <v>5</v>
      </c>
      <c r="I44" s="42" t="s">
        <v>6</v>
      </c>
      <c r="J44" s="42" t="s">
        <v>7</v>
      </c>
      <c r="K44" s="42" t="s">
        <v>8</v>
      </c>
      <c r="L44" s="42" t="s">
        <v>9</v>
      </c>
      <c r="Q44" s="52"/>
      <c r="R44" s="46"/>
      <c r="S44" s="53">
        <v>502</v>
      </c>
      <c r="T44" s="68">
        <v>28595</v>
      </c>
      <c r="U44" s="71">
        <f t="shared" si="1"/>
        <v>85087.996874999997</v>
      </c>
      <c r="V44" s="71">
        <f t="shared" si="2"/>
        <v>42756718.4296875</v>
      </c>
      <c r="AA44" s="1"/>
      <c r="AB44" s="1"/>
    </row>
    <row r="45" spans="1:28" x14ac:dyDescent="0.15">
      <c r="A45" s="42" t="s">
        <v>81</v>
      </c>
      <c r="C45" s="42">
        <v>1127</v>
      </c>
      <c r="D45" s="42">
        <v>43856</v>
      </c>
      <c r="E45" s="42">
        <v>38.913928985595703</v>
      </c>
      <c r="F45" s="42">
        <v>13.013727188110352</v>
      </c>
      <c r="G45" s="42">
        <v>5318900</v>
      </c>
      <c r="H45" s="42">
        <v>121.28101348876953</v>
      </c>
      <c r="I45" s="42">
        <v>80</v>
      </c>
      <c r="J45" s="42">
        <v>1316</v>
      </c>
      <c r="K45" s="42">
        <v>131.28053283691406</v>
      </c>
      <c r="L45" s="42">
        <v>50.254310607910156</v>
      </c>
      <c r="Q45" s="52"/>
      <c r="R45" s="46"/>
      <c r="S45" s="53">
        <v>601</v>
      </c>
      <c r="T45" s="68">
        <v>17390</v>
      </c>
      <c r="U45" s="71">
        <f t="shared" si="1"/>
        <v>51746.118750000001</v>
      </c>
      <c r="V45" s="71">
        <f t="shared" si="2"/>
        <v>19275429.234375</v>
      </c>
      <c r="AA45" s="1"/>
      <c r="AB45" s="1"/>
    </row>
    <row r="46" spans="1:28" x14ac:dyDescent="0.15">
      <c r="C46" s="42">
        <v>302</v>
      </c>
      <c r="D46" s="42">
        <v>29258</v>
      </c>
      <c r="E46" s="42">
        <v>96.88079833984375</v>
      </c>
      <c r="F46" s="42">
        <v>8.681950569152832</v>
      </c>
      <c r="G46" s="42">
        <v>7978000</v>
      </c>
      <c r="H46" s="42">
        <v>272.67755126953125</v>
      </c>
      <c r="I46" s="42">
        <v>120</v>
      </c>
      <c r="J46" s="42">
        <v>2016</v>
      </c>
      <c r="K46" s="42">
        <v>334.607666015625</v>
      </c>
      <c r="L46" s="42">
        <v>193.93104553222656</v>
      </c>
      <c r="Q46" s="52"/>
      <c r="R46" s="46"/>
      <c r="S46" s="53">
        <v>651</v>
      </c>
      <c r="T46" s="68">
        <v>2113</v>
      </c>
      <c r="U46" s="71">
        <f t="shared" si="1"/>
        <v>6287.4956249999996</v>
      </c>
      <c r="V46" s="71">
        <f>U46*5*((S46-S45)/2)</f>
        <v>785936.953125</v>
      </c>
      <c r="AA46" s="1"/>
      <c r="AB46" s="1"/>
    </row>
    <row r="47" spans="1:28" x14ac:dyDescent="0.15">
      <c r="C47" s="42">
        <v>562</v>
      </c>
      <c r="D47" s="42">
        <v>177564</v>
      </c>
      <c r="E47" s="42">
        <v>315.95016479492188</v>
      </c>
      <c r="F47" s="42">
        <v>52.689926147460938</v>
      </c>
      <c r="G47" s="42">
        <v>59693204</v>
      </c>
      <c r="H47" s="42">
        <v>336.17852783203125</v>
      </c>
      <c r="I47" s="42">
        <v>200</v>
      </c>
      <c r="J47" s="42">
        <v>2027</v>
      </c>
      <c r="K47" s="42">
        <v>361.2796630859375</v>
      </c>
      <c r="L47" s="42">
        <v>132.31396484375</v>
      </c>
      <c r="Q47" s="52"/>
      <c r="R47" s="46"/>
      <c r="S47" s="53"/>
      <c r="T47" s="68"/>
      <c r="U47" s="71"/>
      <c r="V47" s="71"/>
      <c r="AA47" s="1"/>
      <c r="AB47" s="1"/>
    </row>
    <row r="48" spans="1:28" x14ac:dyDescent="0.15">
      <c r="Q48" s="52"/>
      <c r="R48" s="46"/>
      <c r="S48" s="53"/>
      <c r="T48" s="68"/>
      <c r="U48" s="71"/>
      <c r="V48" s="71"/>
      <c r="AA48" s="1"/>
      <c r="AB48" s="1"/>
    </row>
    <row r="49" spans="1:28" x14ac:dyDescent="0.15">
      <c r="B49" s="42" t="s">
        <v>67</v>
      </c>
      <c r="C49" s="42" t="s">
        <v>0</v>
      </c>
      <c r="D49" s="42" t="s">
        <v>1</v>
      </c>
      <c r="E49" s="42" t="s">
        <v>2</v>
      </c>
      <c r="F49" s="42" t="s">
        <v>3</v>
      </c>
      <c r="G49" s="42" t="s">
        <v>4</v>
      </c>
      <c r="H49" s="42" t="s">
        <v>5</v>
      </c>
      <c r="I49" s="42" t="s">
        <v>6</v>
      </c>
      <c r="J49" s="42" t="s">
        <v>7</v>
      </c>
      <c r="K49" s="42" t="s">
        <v>8</v>
      </c>
      <c r="L49" s="42" t="s">
        <v>9</v>
      </c>
      <c r="Q49" s="48"/>
      <c r="R49" s="3" t="s">
        <v>46</v>
      </c>
      <c r="S49" s="50"/>
      <c r="T49" s="70"/>
      <c r="U49" s="72"/>
      <c r="V49" s="74">
        <f>SUM(V38:V46)</f>
        <v>195085121.72343749</v>
      </c>
      <c r="AA49" s="1"/>
      <c r="AB49" s="1"/>
    </row>
    <row r="50" spans="1:28" x14ac:dyDescent="0.15">
      <c r="A50" s="42" t="s">
        <v>81</v>
      </c>
      <c r="C50" s="42">
        <v>282</v>
      </c>
      <c r="D50" s="42">
        <v>9748</v>
      </c>
      <c r="E50" s="42">
        <v>34.567375183105469</v>
      </c>
      <c r="F50" s="42">
        <v>5.8956584930419922</v>
      </c>
      <c r="G50" s="42">
        <v>1331307</v>
      </c>
      <c r="H50" s="42">
        <v>136.57232666015625</v>
      </c>
      <c r="I50" s="42">
        <v>80</v>
      </c>
      <c r="J50" s="42">
        <v>3497</v>
      </c>
      <c r="K50" s="42">
        <v>164.87583923339844</v>
      </c>
      <c r="L50" s="42">
        <v>92.369064331054688</v>
      </c>
      <c r="Q50" s="66"/>
      <c r="R50" s="11" t="s">
        <v>47</v>
      </c>
      <c r="S50" s="59"/>
      <c r="T50" s="69"/>
      <c r="U50" s="73"/>
      <c r="V50" s="75">
        <f>V49/10^9</f>
        <v>0.19508512172343748</v>
      </c>
      <c r="AA50" s="1"/>
      <c r="AB50" s="1"/>
    </row>
    <row r="51" spans="1:28" x14ac:dyDescent="0.15">
      <c r="C51" s="42">
        <v>186</v>
      </c>
      <c r="D51" s="42">
        <v>8198</v>
      </c>
      <c r="E51" s="42">
        <v>44.075267791748047</v>
      </c>
      <c r="F51" s="42">
        <v>4.9582076072692871</v>
      </c>
      <c r="G51" s="42">
        <v>1860312</v>
      </c>
      <c r="H51" s="42">
        <v>226.92266845703125</v>
      </c>
      <c r="I51" s="42">
        <v>120</v>
      </c>
      <c r="J51" s="42">
        <v>2053</v>
      </c>
      <c r="K51" s="42">
        <v>264.03701782226562</v>
      </c>
      <c r="L51" s="42">
        <v>134.98756408691406</v>
      </c>
      <c r="Q51" s="52"/>
      <c r="R51" s="46"/>
      <c r="S51" s="53"/>
      <c r="T51" s="68"/>
      <c r="U51" s="71"/>
      <c r="V51" s="68"/>
      <c r="AA51" s="1"/>
      <c r="AB51" s="1"/>
    </row>
    <row r="52" spans="1:28" x14ac:dyDescent="0.15">
      <c r="C52" s="42">
        <v>610</v>
      </c>
      <c r="D52" s="42">
        <v>35900</v>
      </c>
      <c r="E52" s="42">
        <v>58.852458953857422</v>
      </c>
      <c r="F52" s="42">
        <v>21.71257209777832</v>
      </c>
      <c r="G52" s="42">
        <v>13520023</v>
      </c>
      <c r="H52" s="42">
        <v>376.60232543945312</v>
      </c>
      <c r="I52" s="42">
        <v>200</v>
      </c>
      <c r="J52" s="42">
        <v>2020</v>
      </c>
      <c r="K52" s="42">
        <v>426.357666015625</v>
      </c>
      <c r="L52" s="42">
        <v>199.87884521484375</v>
      </c>
      <c r="Q52" s="52">
        <v>4</v>
      </c>
      <c r="R52" s="46"/>
      <c r="S52" s="53">
        <v>-300</v>
      </c>
      <c r="T52" s="68"/>
      <c r="U52" s="71"/>
      <c r="V52" s="68"/>
      <c r="AA52" s="1"/>
      <c r="AB52" s="1"/>
    </row>
    <row r="53" spans="1:28" x14ac:dyDescent="0.15">
      <c r="Q53" s="52"/>
      <c r="R53" s="46"/>
      <c r="S53" s="53">
        <v>1</v>
      </c>
      <c r="T53" s="68">
        <v>6679</v>
      </c>
      <c r="U53" s="71">
        <f t="shared" ref="U53:U61" si="3">T53*2.975625</f>
        <v>19874.199375</v>
      </c>
      <c r="V53" s="71">
        <f>U53*5*(((S53-S52))+((S54-S53))/2)</f>
        <v>30606267.037499998</v>
      </c>
      <c r="AA53" s="1"/>
      <c r="AB53" s="1"/>
    </row>
    <row r="54" spans="1:28" x14ac:dyDescent="0.15">
      <c r="B54" s="42" t="s">
        <v>66</v>
      </c>
      <c r="C54" s="42" t="s">
        <v>0</v>
      </c>
      <c r="D54" s="42" t="s">
        <v>1</v>
      </c>
      <c r="E54" s="42" t="s">
        <v>2</v>
      </c>
      <c r="F54" s="42" t="s">
        <v>3</v>
      </c>
      <c r="G54" s="42" t="s">
        <v>4</v>
      </c>
      <c r="H54" s="42" t="s">
        <v>5</v>
      </c>
      <c r="I54" s="42" t="s">
        <v>6</v>
      </c>
      <c r="J54" s="42" t="s">
        <v>7</v>
      </c>
      <c r="K54" s="42" t="s">
        <v>8</v>
      </c>
      <c r="L54" s="42" t="s">
        <v>9</v>
      </c>
      <c r="Q54" s="52"/>
      <c r="R54" s="46"/>
      <c r="S54" s="53">
        <v>15</v>
      </c>
      <c r="T54" s="68">
        <v>14749</v>
      </c>
      <c r="U54" s="71">
        <f t="shared" si="3"/>
        <v>43887.493125000001</v>
      </c>
      <c r="V54" s="71">
        <f>U54*5*(((S54-S53)/2)+((S55-S54))/2)</f>
        <v>10203842.151562501</v>
      </c>
      <c r="AA54" s="1"/>
      <c r="AB54" s="1"/>
    </row>
    <row r="55" spans="1:28" x14ac:dyDescent="0.15">
      <c r="A55" s="42" t="s">
        <v>81</v>
      </c>
      <c r="C55" s="42">
        <v>24</v>
      </c>
      <c r="D55" s="42">
        <v>2038</v>
      </c>
      <c r="E55" s="42">
        <v>84.916664123535156</v>
      </c>
      <c r="F55" s="42">
        <v>5.4977068901062012</v>
      </c>
      <c r="G55" s="42">
        <v>251468</v>
      </c>
      <c r="H55" s="42">
        <v>123.38959503173828</v>
      </c>
      <c r="I55" s="42">
        <v>80</v>
      </c>
      <c r="J55" s="42">
        <v>327</v>
      </c>
      <c r="K55" s="42">
        <v>127.86933898925781</v>
      </c>
      <c r="L55" s="42">
        <v>33.549591064453125</v>
      </c>
      <c r="Q55" s="52"/>
      <c r="R55" s="46"/>
      <c r="S55" s="53">
        <v>94</v>
      </c>
      <c r="T55" s="68">
        <v>15288</v>
      </c>
      <c r="U55" s="71">
        <f t="shared" si="3"/>
        <v>45491.354999999996</v>
      </c>
      <c r="V55" s="71">
        <f>(U55+U56)*5*(((S55-S54)/2)+((S57-S55))/2)</f>
        <v>24102279.815624997</v>
      </c>
      <c r="AA55" s="1"/>
      <c r="AB55" s="1"/>
    </row>
    <row r="56" spans="1:28" x14ac:dyDescent="0.15">
      <c r="C56" s="42">
        <v>2</v>
      </c>
      <c r="D56" s="42">
        <v>2</v>
      </c>
      <c r="E56" s="42">
        <v>1</v>
      </c>
      <c r="F56" s="42">
        <v>5.3951982408761978E-3</v>
      </c>
      <c r="G56" s="42">
        <v>339</v>
      </c>
      <c r="H56" s="42">
        <v>169.5</v>
      </c>
      <c r="I56" s="42">
        <v>152</v>
      </c>
      <c r="J56" s="42">
        <v>187</v>
      </c>
      <c r="K56" s="42">
        <v>170.4010009765625</v>
      </c>
      <c r="L56" s="42">
        <v>17.5</v>
      </c>
      <c r="Q56" s="52"/>
      <c r="R56" s="46"/>
      <c r="S56" s="53"/>
      <c r="T56" s="68">
        <v>2038</v>
      </c>
      <c r="U56" s="71">
        <f t="shared" si="3"/>
        <v>6064.3237499999996</v>
      </c>
      <c r="V56" s="71"/>
      <c r="AA56" s="1"/>
      <c r="AB56" s="1"/>
    </row>
    <row r="57" spans="1:28" x14ac:dyDescent="0.15">
      <c r="C57" s="42">
        <v>79</v>
      </c>
      <c r="D57" s="42">
        <v>17879</v>
      </c>
      <c r="E57" s="42">
        <v>226.31645202636719</v>
      </c>
      <c r="F57" s="42">
        <v>48.230373382568359</v>
      </c>
      <c r="G57" s="42">
        <v>7240498</v>
      </c>
      <c r="H57" s="42">
        <v>404.97219848632812</v>
      </c>
      <c r="I57" s="42">
        <v>200</v>
      </c>
      <c r="J57" s="42">
        <v>1050</v>
      </c>
      <c r="K57" s="42">
        <v>434.67788696289062</v>
      </c>
      <c r="L57" s="42">
        <v>157.93157958984375</v>
      </c>
      <c r="Q57" s="52"/>
      <c r="R57" s="46"/>
      <c r="S57" s="53">
        <v>202</v>
      </c>
      <c r="T57" s="68">
        <v>18461</v>
      </c>
      <c r="U57" s="71">
        <f t="shared" si="3"/>
        <v>54933.013124999998</v>
      </c>
      <c r="V57" s="71">
        <f>U57*5*(((S57-S55)/2)+((S58-S57))/2)</f>
        <v>28290501.759374999</v>
      </c>
      <c r="AA57" s="1"/>
      <c r="AB57" s="1"/>
    </row>
    <row r="58" spans="1:28" x14ac:dyDescent="0.15">
      <c r="Q58" s="52"/>
      <c r="R58" s="46"/>
      <c r="S58" s="53">
        <v>300</v>
      </c>
      <c r="T58" s="68">
        <v>16595</v>
      </c>
      <c r="U58" s="71">
        <f t="shared" si="3"/>
        <v>49380.496874999997</v>
      </c>
      <c r="V58" s="71">
        <f>(U58+U59)*5*(((S58-S57)/2)+((S60-S58))/2)</f>
        <v>51238968.103124999</v>
      </c>
      <c r="AA58" s="1"/>
      <c r="AB58" s="1"/>
    </row>
    <row r="59" spans="1:28" x14ac:dyDescent="0.15">
      <c r="B59" s="42" t="s">
        <v>65</v>
      </c>
      <c r="C59" s="42" t="s">
        <v>0</v>
      </c>
      <c r="D59" s="42" t="s">
        <v>1</v>
      </c>
      <c r="E59" s="42" t="s">
        <v>2</v>
      </c>
      <c r="F59" s="42" t="s">
        <v>3</v>
      </c>
      <c r="G59" s="42" t="s">
        <v>4</v>
      </c>
      <c r="H59" s="42" t="s">
        <v>5</v>
      </c>
      <c r="I59" s="42" t="s">
        <v>6</v>
      </c>
      <c r="J59" s="42" t="s">
        <v>7</v>
      </c>
      <c r="K59" s="42" t="s">
        <v>8</v>
      </c>
      <c r="L59" s="42" t="s">
        <v>9</v>
      </c>
      <c r="Q59" s="52"/>
      <c r="R59" s="46"/>
      <c r="S59" s="53"/>
      <c r="T59" s="68">
        <v>18192</v>
      </c>
      <c r="U59" s="71">
        <f t="shared" si="3"/>
        <v>54132.57</v>
      </c>
      <c r="V59" s="71"/>
      <c r="AA59" s="1"/>
      <c r="AB59" s="1"/>
    </row>
    <row r="60" spans="1:28" x14ac:dyDescent="0.15">
      <c r="A60" s="42" t="s">
        <v>81</v>
      </c>
      <c r="C60" s="42">
        <v>642</v>
      </c>
      <c r="D60" s="42">
        <v>18800</v>
      </c>
      <c r="E60" s="42">
        <v>29.283489227294922</v>
      </c>
      <c r="F60" s="42">
        <v>9.1002378463745117</v>
      </c>
      <c r="G60" s="42">
        <v>2186825</v>
      </c>
      <c r="H60" s="42">
        <v>116.32048034667969</v>
      </c>
      <c r="I60" s="42">
        <v>80</v>
      </c>
      <c r="J60" s="42">
        <v>547</v>
      </c>
      <c r="K60" s="42">
        <v>122.59388732910156</v>
      </c>
      <c r="L60" s="42">
        <v>38.714431762695312</v>
      </c>
      <c r="Q60" s="52"/>
      <c r="R60" s="46"/>
      <c r="S60" s="53">
        <v>400</v>
      </c>
      <c r="T60" s="68">
        <v>20647</v>
      </c>
      <c r="U60" s="71">
        <f t="shared" si="3"/>
        <v>61437.729375000003</v>
      </c>
      <c r="V60" s="71">
        <f>U60*5*(((S60-S58)/2)+((S61-S60))/2)</f>
        <v>30718864.687500004</v>
      </c>
      <c r="AA60" s="47"/>
      <c r="AB60" s="47"/>
    </row>
    <row r="61" spans="1:28" x14ac:dyDescent="0.15">
      <c r="C61" s="42">
        <v>573</v>
      </c>
      <c r="D61" s="42">
        <v>19544</v>
      </c>
      <c r="E61" s="42">
        <v>34.108203887939453</v>
      </c>
      <c r="F61" s="42">
        <v>9.4603748321533203</v>
      </c>
      <c r="G61" s="42">
        <v>4432841</v>
      </c>
      <c r="H61" s="42">
        <v>226.81340026855469</v>
      </c>
      <c r="I61" s="42">
        <v>120</v>
      </c>
      <c r="J61" s="42">
        <v>2425</v>
      </c>
      <c r="K61" s="42">
        <v>281.91659545898438</v>
      </c>
      <c r="L61" s="42">
        <v>167.42951965332031</v>
      </c>
      <c r="Q61" s="52"/>
      <c r="R61" s="46"/>
      <c r="S61" s="53">
        <v>500</v>
      </c>
      <c r="T61" s="68">
        <v>42803</v>
      </c>
      <c r="U61" s="71">
        <f t="shared" si="3"/>
        <v>127365.676875</v>
      </c>
      <c r="V61" s="71">
        <f>U61*5*((S61-S60)/2)</f>
        <v>31841419.21875</v>
      </c>
    </row>
    <row r="62" spans="1:28" x14ac:dyDescent="0.15">
      <c r="C62" s="42">
        <v>157</v>
      </c>
      <c r="D62" s="42">
        <v>45665</v>
      </c>
      <c r="E62" s="42">
        <v>290.85986328125</v>
      </c>
      <c r="F62" s="42">
        <v>22.104381561279297</v>
      </c>
      <c r="G62" s="42">
        <v>19230370</v>
      </c>
      <c r="H62" s="42">
        <v>421.11834716796875</v>
      </c>
      <c r="I62" s="42">
        <v>200</v>
      </c>
      <c r="J62" s="42">
        <v>1729</v>
      </c>
      <c r="K62" s="42">
        <v>462.71099853515625</v>
      </c>
      <c r="L62" s="42">
        <v>191.73110961914062</v>
      </c>
      <c r="Q62" s="52"/>
      <c r="R62" s="46"/>
      <c r="S62" s="53"/>
      <c r="T62" s="68"/>
      <c r="U62" s="71"/>
      <c r="V62" s="71"/>
    </row>
    <row r="63" spans="1:28" x14ac:dyDescent="0.15">
      <c r="Q63" s="52"/>
      <c r="R63" s="46"/>
      <c r="S63" s="53"/>
      <c r="T63" s="68"/>
      <c r="U63" s="71"/>
      <c r="V63" s="71"/>
    </row>
    <row r="64" spans="1:28" x14ac:dyDescent="0.15">
      <c r="B64" s="42" t="s">
        <v>64</v>
      </c>
      <c r="C64" s="42" t="s">
        <v>0</v>
      </c>
      <c r="D64" s="42" t="s">
        <v>1</v>
      </c>
      <c r="E64" s="42" t="s">
        <v>2</v>
      </c>
      <c r="F64" s="42" t="s">
        <v>3</v>
      </c>
      <c r="G64" s="42" t="s">
        <v>4</v>
      </c>
      <c r="H64" s="42" t="s">
        <v>5</v>
      </c>
      <c r="I64" s="42" t="s">
        <v>6</v>
      </c>
      <c r="J64" s="42" t="s">
        <v>7</v>
      </c>
      <c r="K64" s="42" t="s">
        <v>8</v>
      </c>
      <c r="L64" s="42" t="s">
        <v>9</v>
      </c>
      <c r="Q64" s="63"/>
      <c r="R64" s="3" t="s">
        <v>46</v>
      </c>
      <c r="S64" s="50"/>
      <c r="T64" s="70"/>
      <c r="U64" s="70"/>
      <c r="V64" s="74">
        <f>SUM(V53:V61)</f>
        <v>207002142.7734375</v>
      </c>
    </row>
    <row r="65" spans="1:22" x14ac:dyDescent="0.15">
      <c r="A65" s="42" t="s">
        <v>81</v>
      </c>
      <c r="C65" s="42">
        <v>176</v>
      </c>
      <c r="D65" s="42">
        <v>18461</v>
      </c>
      <c r="E65" s="42">
        <v>104.89204406738281</v>
      </c>
      <c r="F65" s="42">
        <v>14.508004188537598</v>
      </c>
      <c r="G65" s="42">
        <v>2378548</v>
      </c>
      <c r="H65" s="42">
        <v>128.84178161621094</v>
      </c>
      <c r="I65" s="42">
        <v>80</v>
      </c>
      <c r="J65" s="42">
        <v>965</v>
      </c>
      <c r="K65" s="42">
        <v>141.45478820800781</v>
      </c>
      <c r="L65" s="42">
        <v>58.388790130615234</v>
      </c>
      <c r="Q65" s="58"/>
      <c r="R65" s="11" t="s">
        <v>47</v>
      </c>
      <c r="S65" s="59"/>
      <c r="T65" s="69"/>
      <c r="U65" s="69"/>
      <c r="V65" s="75">
        <f>V64/10^9</f>
        <v>0.20700214277343751</v>
      </c>
    </row>
    <row r="66" spans="1:22" x14ac:dyDescent="0.15">
      <c r="C66" s="42">
        <v>107</v>
      </c>
      <c r="D66" s="42">
        <v>23591</v>
      </c>
      <c r="E66" s="42">
        <v>220.47663879394531</v>
      </c>
      <c r="F66" s="42">
        <v>18.539533615112305</v>
      </c>
      <c r="G66" s="42">
        <v>5747052</v>
      </c>
      <c r="H66" s="42">
        <v>243.612060546875</v>
      </c>
      <c r="I66" s="42">
        <v>120</v>
      </c>
      <c r="J66" s="42">
        <v>1737</v>
      </c>
      <c r="K66" s="42">
        <v>284.1650390625</v>
      </c>
      <c r="L66" s="42">
        <v>146.29739379882812</v>
      </c>
      <c r="Q66" s="57"/>
      <c r="S66" s="53"/>
      <c r="T66" s="68"/>
      <c r="U66" s="68"/>
      <c r="V66" s="68"/>
    </row>
    <row r="67" spans="1:22" x14ac:dyDescent="0.15">
      <c r="C67" s="42">
        <v>293</v>
      </c>
      <c r="D67" s="42">
        <v>46609</v>
      </c>
      <c r="E67" s="42">
        <v>159.07508850097656</v>
      </c>
      <c r="F67" s="42">
        <v>36.628761291503906</v>
      </c>
      <c r="G67" s="42">
        <v>19509458</v>
      </c>
      <c r="H67" s="42">
        <v>418.57705688476562</v>
      </c>
      <c r="I67" s="42">
        <v>200</v>
      </c>
      <c r="J67" s="42">
        <v>1577</v>
      </c>
      <c r="K67" s="42">
        <v>467.3487548828125</v>
      </c>
      <c r="L67" s="42">
        <v>207.86558532714844</v>
      </c>
      <c r="Q67" s="76"/>
      <c r="R67" s="77" t="s">
        <v>48</v>
      </c>
      <c r="S67" s="78"/>
      <c r="T67" s="79"/>
      <c r="U67" s="79"/>
      <c r="V67" s="220">
        <f>V22+V34+V50+V65</f>
        <v>0.79992573820312507</v>
      </c>
    </row>
    <row r="68" spans="1:22" x14ac:dyDescent="0.15">
      <c r="S68" s="45"/>
      <c r="T68" s="45"/>
      <c r="U68" s="45"/>
      <c r="V68" s="45"/>
    </row>
    <row r="69" spans="1:22" x14ac:dyDescent="0.15">
      <c r="B69" s="42" t="s">
        <v>63</v>
      </c>
      <c r="C69" s="42" t="s">
        <v>0</v>
      </c>
      <c r="D69" s="42" t="s">
        <v>1</v>
      </c>
      <c r="E69" s="42" t="s">
        <v>2</v>
      </c>
      <c r="F69" s="42" t="s">
        <v>3</v>
      </c>
      <c r="G69" s="42" t="s">
        <v>4</v>
      </c>
      <c r="H69" s="42" t="s">
        <v>5</v>
      </c>
      <c r="I69" s="42" t="s">
        <v>6</v>
      </c>
      <c r="J69" s="42" t="s">
        <v>7</v>
      </c>
      <c r="K69" s="42" t="s">
        <v>8</v>
      </c>
      <c r="L69" s="42" t="s">
        <v>9</v>
      </c>
      <c r="S69" s="45"/>
      <c r="T69" s="45"/>
      <c r="U69" s="45"/>
      <c r="V69" s="45"/>
    </row>
    <row r="70" spans="1:22" x14ac:dyDescent="0.15">
      <c r="A70" s="42" t="s">
        <v>81</v>
      </c>
      <c r="C70" s="42">
        <v>1396</v>
      </c>
      <c r="D70" s="42">
        <v>25418</v>
      </c>
      <c r="E70" s="42">
        <v>18.207736968994141</v>
      </c>
      <c r="F70" s="42">
        <v>8.459442138671875</v>
      </c>
      <c r="G70" s="42">
        <v>2945448</v>
      </c>
      <c r="H70" s="42">
        <v>115.88040161132812</v>
      </c>
      <c r="I70" s="42">
        <v>80</v>
      </c>
      <c r="J70" s="42">
        <v>1308</v>
      </c>
      <c r="K70" s="42">
        <v>126.57492065429688</v>
      </c>
      <c r="L70" s="42">
        <v>50.920951843261719</v>
      </c>
      <c r="S70" s="45"/>
      <c r="T70" s="45"/>
      <c r="U70" s="45"/>
      <c r="V70" s="45"/>
    </row>
    <row r="71" spans="1:22" x14ac:dyDescent="0.15">
      <c r="C71" s="42">
        <v>288</v>
      </c>
      <c r="D71" s="42">
        <v>31401</v>
      </c>
      <c r="E71" s="42">
        <v>109.03125</v>
      </c>
      <c r="F71" s="42">
        <v>10.450661659240723</v>
      </c>
      <c r="G71" s="42">
        <v>9288303</v>
      </c>
      <c r="H71" s="42">
        <v>295.79641723632812</v>
      </c>
      <c r="I71" s="42">
        <v>120</v>
      </c>
      <c r="J71" s="42">
        <v>3185</v>
      </c>
      <c r="K71" s="42">
        <v>363.35015869140625</v>
      </c>
      <c r="L71" s="42">
        <v>211.01614379882812</v>
      </c>
      <c r="S71" s="45"/>
      <c r="T71" s="45"/>
      <c r="U71" s="45"/>
      <c r="V71" s="45"/>
    </row>
    <row r="72" spans="1:22" x14ac:dyDescent="0.15">
      <c r="C72" s="42">
        <v>529</v>
      </c>
      <c r="D72" s="42">
        <v>164362</v>
      </c>
      <c r="E72" s="42">
        <v>310.70321655273438</v>
      </c>
      <c r="F72" s="42">
        <v>54.701816558837891</v>
      </c>
      <c r="G72" s="42">
        <v>52603524</v>
      </c>
      <c r="H72" s="42">
        <v>320.0467529296875</v>
      </c>
      <c r="I72" s="42">
        <v>200</v>
      </c>
      <c r="J72" s="42">
        <v>1722</v>
      </c>
      <c r="K72" s="42">
        <v>340.17800903320312</v>
      </c>
      <c r="L72" s="42">
        <v>115.28723907470703</v>
      </c>
      <c r="S72" s="45"/>
      <c r="T72" s="45"/>
      <c r="U72" s="45"/>
      <c r="V72" s="45"/>
    </row>
    <row r="73" spans="1:22" x14ac:dyDescent="0.15">
      <c r="B73" s="42" t="s">
        <v>62</v>
      </c>
      <c r="C73" s="42" t="s">
        <v>0</v>
      </c>
      <c r="D73" s="42" t="s">
        <v>1</v>
      </c>
      <c r="E73" s="42" t="s">
        <v>2</v>
      </c>
      <c r="F73" s="42" t="s">
        <v>3</v>
      </c>
      <c r="G73" s="42" t="s">
        <v>4</v>
      </c>
      <c r="H73" s="42" t="s">
        <v>5</v>
      </c>
      <c r="I73" s="42" t="s">
        <v>6</v>
      </c>
      <c r="J73" s="42" t="s">
        <v>7</v>
      </c>
      <c r="K73" s="42" t="s">
        <v>8</v>
      </c>
      <c r="L73" s="42" t="s">
        <v>9</v>
      </c>
      <c r="S73" s="45"/>
      <c r="T73" s="45"/>
      <c r="U73" s="45"/>
      <c r="V73" s="45"/>
    </row>
    <row r="74" spans="1:22" x14ac:dyDescent="0.15">
      <c r="A74" s="42" t="s">
        <v>81</v>
      </c>
      <c r="C74" s="42">
        <v>575</v>
      </c>
      <c r="D74" s="42">
        <v>17889</v>
      </c>
      <c r="E74" s="42">
        <v>31.111305236816406</v>
      </c>
      <c r="F74" s="42">
        <v>10.699034690856934</v>
      </c>
      <c r="G74" s="42">
        <v>2078592</v>
      </c>
      <c r="H74" s="42">
        <v>116.19386291503906</v>
      </c>
      <c r="I74" s="42">
        <v>80</v>
      </c>
      <c r="J74" s="42">
        <v>710</v>
      </c>
      <c r="K74" s="42">
        <v>121.94922637939453</v>
      </c>
      <c r="L74" s="42">
        <v>37.0216064453125</v>
      </c>
      <c r="S74" s="45"/>
      <c r="T74" s="45"/>
      <c r="U74" s="45"/>
      <c r="V74" s="45"/>
    </row>
    <row r="75" spans="1:22" x14ac:dyDescent="0.15">
      <c r="C75" s="42">
        <v>332</v>
      </c>
      <c r="D75" s="42">
        <v>16269</v>
      </c>
      <c r="E75" s="42">
        <v>49.003013610839844</v>
      </c>
      <c r="F75" s="42">
        <v>9.7301464080810547</v>
      </c>
      <c r="G75" s="42">
        <v>4361254</v>
      </c>
      <c r="H75" s="42">
        <v>268.0714111328125</v>
      </c>
      <c r="I75" s="42">
        <v>120</v>
      </c>
      <c r="J75" s="42">
        <v>1851</v>
      </c>
      <c r="K75" s="42">
        <v>326.11813354492188</v>
      </c>
      <c r="L75" s="42">
        <v>185.71688842773438</v>
      </c>
      <c r="S75" s="45"/>
      <c r="T75" s="45"/>
      <c r="U75" s="45"/>
      <c r="V75" s="45"/>
    </row>
    <row r="76" spans="1:22" x14ac:dyDescent="0.15">
      <c r="C76" s="42">
        <v>314</v>
      </c>
      <c r="D76" s="42">
        <v>80946</v>
      </c>
      <c r="E76" s="42">
        <v>257.789794921875</v>
      </c>
      <c r="F76" s="42">
        <v>48.412101745605469</v>
      </c>
      <c r="G76" s="42">
        <v>31122056</v>
      </c>
      <c r="H76" s="42">
        <v>384.479248046875</v>
      </c>
      <c r="I76" s="42">
        <v>200</v>
      </c>
      <c r="J76" s="42">
        <v>1665</v>
      </c>
      <c r="K76" s="42">
        <v>420.03427124023438</v>
      </c>
      <c r="L76" s="42">
        <v>169.12867736816406</v>
      </c>
      <c r="S76" s="45"/>
      <c r="T76" s="45"/>
      <c r="U76" s="45"/>
      <c r="V76" s="45"/>
    </row>
    <row r="78" spans="1:22" x14ac:dyDescent="0.15">
      <c r="B78" s="42" t="s">
        <v>61</v>
      </c>
      <c r="C78" s="42" t="s">
        <v>0</v>
      </c>
      <c r="D78" s="42" t="s">
        <v>1</v>
      </c>
      <c r="E78" s="42" t="s">
        <v>2</v>
      </c>
      <c r="F78" s="42" t="s">
        <v>3</v>
      </c>
      <c r="G78" s="42" t="s">
        <v>4</v>
      </c>
      <c r="H78" s="42" t="s">
        <v>5</v>
      </c>
      <c r="I78" s="42" t="s">
        <v>6</v>
      </c>
      <c r="J78" s="42" t="s">
        <v>7</v>
      </c>
      <c r="K78" s="42" t="s">
        <v>8</v>
      </c>
      <c r="L78" s="42" t="s">
        <v>9</v>
      </c>
    </row>
    <row r="79" spans="1:22" x14ac:dyDescent="0.15">
      <c r="A79" s="42" t="s">
        <v>81</v>
      </c>
      <c r="C79" s="42">
        <v>33</v>
      </c>
      <c r="D79" s="42">
        <v>1553</v>
      </c>
      <c r="E79" s="42">
        <v>47.06060791015625</v>
      </c>
      <c r="F79" s="42">
        <v>10.98924446105957</v>
      </c>
      <c r="G79" s="42">
        <v>213575</v>
      </c>
      <c r="H79" s="42">
        <v>137.52413940429688</v>
      </c>
      <c r="I79" s="42">
        <v>80</v>
      </c>
      <c r="J79" s="42">
        <v>442</v>
      </c>
      <c r="K79" s="42">
        <v>150.44520568847656</v>
      </c>
      <c r="L79" s="42">
        <v>60.998958587646484</v>
      </c>
    </row>
    <row r="80" spans="1:22" x14ac:dyDescent="0.15">
      <c r="C80" s="42">
        <v>21</v>
      </c>
      <c r="D80" s="42">
        <v>1353</v>
      </c>
      <c r="E80" s="42">
        <v>64.428573608398438</v>
      </c>
      <c r="F80" s="42">
        <v>9.5740165710449219</v>
      </c>
      <c r="G80" s="42">
        <v>305167</v>
      </c>
      <c r="H80" s="42">
        <v>225.54841613769531</v>
      </c>
      <c r="I80" s="42">
        <v>120</v>
      </c>
      <c r="J80" s="42">
        <v>785</v>
      </c>
      <c r="K80" s="42">
        <v>244.10697937011719</v>
      </c>
      <c r="L80" s="42">
        <v>93.360206604003906</v>
      </c>
    </row>
    <row r="81" spans="1:12" x14ac:dyDescent="0.15">
      <c r="C81" s="42">
        <v>33</v>
      </c>
      <c r="D81" s="42">
        <v>6327</v>
      </c>
      <c r="E81" s="42">
        <v>191.72727966308594</v>
      </c>
      <c r="F81" s="42">
        <v>44.770732879638672</v>
      </c>
      <c r="G81" s="42">
        <v>2524006</v>
      </c>
      <c r="H81" s="42">
        <v>398.92617797851562</v>
      </c>
      <c r="I81" s="42">
        <v>200</v>
      </c>
      <c r="J81" s="42">
        <v>1656</v>
      </c>
      <c r="K81" s="42">
        <v>471.89956665039062</v>
      </c>
      <c r="L81" s="42">
        <v>252.08552551269531</v>
      </c>
    </row>
    <row r="83" spans="1:12" x14ac:dyDescent="0.15">
      <c r="A83" s="42" t="s">
        <v>81</v>
      </c>
      <c r="B83" s="42" t="s">
        <v>60</v>
      </c>
      <c r="C83" s="42" t="s">
        <v>0</v>
      </c>
      <c r="D83" s="42" t="s">
        <v>1</v>
      </c>
      <c r="E83" s="42" t="s">
        <v>2</v>
      </c>
      <c r="F83" s="42" t="s">
        <v>3</v>
      </c>
      <c r="G83" s="42" t="s">
        <v>4</v>
      </c>
      <c r="H83" s="42" t="s">
        <v>5</v>
      </c>
      <c r="I83" s="42" t="s">
        <v>6</v>
      </c>
      <c r="J83" s="42" t="s">
        <v>7</v>
      </c>
      <c r="K83" s="42" t="s">
        <v>8</v>
      </c>
      <c r="L83" s="42" t="s">
        <v>9</v>
      </c>
    </row>
    <row r="84" spans="1:12" x14ac:dyDescent="0.15">
      <c r="C84" s="42">
        <v>468</v>
      </c>
      <c r="D84" s="42">
        <v>31708</v>
      </c>
      <c r="E84" s="42">
        <v>67.75213623046875</v>
      </c>
      <c r="F84" s="42">
        <v>14.155104637145996</v>
      </c>
      <c r="G84" s="42">
        <v>4183209</v>
      </c>
      <c r="H84" s="42">
        <v>131.92913818359375</v>
      </c>
      <c r="I84" s="42">
        <v>80</v>
      </c>
      <c r="J84" s="42">
        <v>3731</v>
      </c>
      <c r="K84" s="42">
        <v>148.40461730957031</v>
      </c>
      <c r="L84" s="42">
        <v>67.960525512695312</v>
      </c>
    </row>
    <row r="85" spans="1:12" x14ac:dyDescent="0.15">
      <c r="C85" s="42">
        <v>452</v>
      </c>
      <c r="D85" s="42">
        <v>33604</v>
      </c>
      <c r="E85" s="42">
        <v>74.345130920410156</v>
      </c>
      <c r="F85" s="42">
        <v>15.001518249511719</v>
      </c>
      <c r="G85" s="42">
        <v>7941347</v>
      </c>
      <c r="H85" s="42">
        <v>236.32147216796875</v>
      </c>
      <c r="I85" s="42">
        <v>120</v>
      </c>
      <c r="J85" s="42">
        <v>2412</v>
      </c>
      <c r="K85" s="42">
        <v>293.19775390625</v>
      </c>
      <c r="L85" s="42">
        <v>173.54273986816406</v>
      </c>
    </row>
    <row r="86" spans="1:12" x14ac:dyDescent="0.15">
      <c r="C86" s="42">
        <v>152</v>
      </c>
      <c r="D86" s="42">
        <v>55293</v>
      </c>
      <c r="E86" s="42">
        <v>363.76974487304688</v>
      </c>
      <c r="F86" s="42">
        <v>24.683935165405273</v>
      </c>
      <c r="G86" s="42">
        <v>26626966</v>
      </c>
      <c r="H86" s="42">
        <v>481.56124877929688</v>
      </c>
      <c r="I86" s="42">
        <v>200</v>
      </c>
      <c r="J86" s="42">
        <v>1986</v>
      </c>
      <c r="K86" s="42">
        <v>533.5440673828125</v>
      </c>
      <c r="L86" s="42">
        <v>229.71295166015625</v>
      </c>
    </row>
    <row r="88" spans="1:12" x14ac:dyDescent="0.15">
      <c r="B88" s="42" t="s">
        <v>59</v>
      </c>
      <c r="C88" s="42" t="s">
        <v>0</v>
      </c>
      <c r="D88" s="42" t="s">
        <v>1</v>
      </c>
      <c r="E88" s="42" t="s">
        <v>2</v>
      </c>
      <c r="F88" s="42" t="s">
        <v>3</v>
      </c>
      <c r="G88" s="42" t="s">
        <v>4</v>
      </c>
      <c r="H88" s="42" t="s">
        <v>5</v>
      </c>
      <c r="I88" s="42" t="s">
        <v>6</v>
      </c>
      <c r="J88" s="42" t="s">
        <v>7</v>
      </c>
      <c r="K88" s="42" t="s">
        <v>8</v>
      </c>
      <c r="L88" s="42" t="s">
        <v>9</v>
      </c>
    </row>
    <row r="89" spans="1:12" x14ac:dyDescent="0.15">
      <c r="A89" s="42" t="s">
        <v>81</v>
      </c>
      <c r="C89" s="42">
        <v>208</v>
      </c>
      <c r="D89" s="42">
        <v>16595</v>
      </c>
      <c r="E89" s="42">
        <v>79.783653259277344</v>
      </c>
      <c r="F89" s="42">
        <v>8.9461879730224609</v>
      </c>
      <c r="G89" s="42">
        <v>2039911</v>
      </c>
      <c r="H89" s="42">
        <v>122.92323303222656</v>
      </c>
      <c r="I89" s="42">
        <v>80</v>
      </c>
      <c r="J89" s="42">
        <v>688</v>
      </c>
      <c r="K89" s="42">
        <v>131.6463623046875</v>
      </c>
      <c r="L89" s="42">
        <v>47.123699188232422</v>
      </c>
    </row>
    <row r="90" spans="1:12" x14ac:dyDescent="0.15">
      <c r="C90" s="42">
        <v>94</v>
      </c>
      <c r="D90" s="42">
        <v>17862</v>
      </c>
      <c r="E90" s="42">
        <v>190.02127075195312</v>
      </c>
      <c r="F90" s="42">
        <v>9.6292142868041992</v>
      </c>
      <c r="G90" s="42">
        <v>4052873</v>
      </c>
      <c r="H90" s="42">
        <v>226.899169921875</v>
      </c>
      <c r="I90" s="42">
        <v>120</v>
      </c>
      <c r="J90" s="42">
        <v>2282</v>
      </c>
      <c r="K90" s="42">
        <v>265.3076171875</v>
      </c>
      <c r="L90" s="42">
        <v>137.49508666992188</v>
      </c>
    </row>
    <row r="91" spans="1:12" x14ac:dyDescent="0.15">
      <c r="C91" s="42">
        <v>388</v>
      </c>
      <c r="D91" s="42">
        <v>34223</v>
      </c>
      <c r="E91" s="42">
        <v>88.203605651855469</v>
      </c>
      <c r="F91" s="42">
        <v>18.449254989624023</v>
      </c>
      <c r="G91" s="42">
        <v>14113901</v>
      </c>
      <c r="H91" s="42">
        <v>412.40982055664062</v>
      </c>
      <c r="I91" s="42">
        <v>200</v>
      </c>
      <c r="J91" s="42">
        <v>1752</v>
      </c>
      <c r="K91" s="42">
        <v>458.1370849609375</v>
      </c>
      <c r="L91" s="42">
        <v>199.51873779296875</v>
      </c>
    </row>
    <row r="92" spans="1:12" x14ac:dyDescent="0.15">
      <c r="B92" s="42" t="s">
        <v>58</v>
      </c>
      <c r="C92" s="42" t="s">
        <v>0</v>
      </c>
      <c r="D92" s="42" t="s">
        <v>1</v>
      </c>
      <c r="E92" s="42" t="s">
        <v>2</v>
      </c>
      <c r="F92" s="42" t="s">
        <v>3</v>
      </c>
      <c r="G92" s="42" t="s">
        <v>4</v>
      </c>
      <c r="H92" s="42" t="s">
        <v>5</v>
      </c>
      <c r="I92" s="42" t="s">
        <v>6</v>
      </c>
      <c r="J92" s="42" t="s">
        <v>7</v>
      </c>
      <c r="K92" s="42" t="s">
        <v>8</v>
      </c>
      <c r="L92" s="42" t="s">
        <v>9</v>
      </c>
    </row>
    <row r="93" spans="1:12" x14ac:dyDescent="0.15">
      <c r="A93" s="42" t="s">
        <v>81</v>
      </c>
      <c r="C93" s="42">
        <v>677</v>
      </c>
      <c r="D93" s="42">
        <v>18192</v>
      </c>
      <c r="E93" s="42">
        <v>26.871492385864258</v>
      </c>
      <c r="F93" s="42">
        <v>8.6609601974487305</v>
      </c>
      <c r="G93" s="42">
        <v>1898822</v>
      </c>
      <c r="H93" s="42">
        <v>104.37676239013672</v>
      </c>
      <c r="I93" s="42">
        <v>80</v>
      </c>
      <c r="J93" s="42">
        <v>780</v>
      </c>
      <c r="K93" s="42">
        <v>108.62705230712891</v>
      </c>
      <c r="L93" s="42">
        <v>30.088682174682617</v>
      </c>
    </row>
    <row r="94" spans="1:12" x14ac:dyDescent="0.15">
      <c r="C94" s="42">
        <v>236</v>
      </c>
      <c r="D94" s="42">
        <v>26184</v>
      </c>
      <c r="E94" s="42">
        <v>110.94915008544922</v>
      </c>
      <c r="F94" s="42">
        <v>12.465840339660645</v>
      </c>
      <c r="G94" s="42">
        <v>7226489</v>
      </c>
      <c r="H94" s="42">
        <v>275.98873901367188</v>
      </c>
      <c r="I94" s="42">
        <v>120</v>
      </c>
      <c r="J94" s="42">
        <v>1953</v>
      </c>
      <c r="K94" s="42">
        <v>329.34182739257812</v>
      </c>
      <c r="L94" s="42">
        <v>179.71160888671875</v>
      </c>
    </row>
    <row r="95" spans="1:12" x14ac:dyDescent="0.15">
      <c r="C95" s="42">
        <v>363</v>
      </c>
      <c r="D95" s="42">
        <v>117637</v>
      </c>
      <c r="E95" s="42">
        <v>324.06887817382812</v>
      </c>
      <c r="F95" s="42">
        <v>56.005352020263672</v>
      </c>
      <c r="G95" s="42">
        <v>37755452</v>
      </c>
      <c r="H95" s="42">
        <v>320.94879150390625</v>
      </c>
      <c r="I95" s="42">
        <v>200</v>
      </c>
      <c r="J95" s="42">
        <v>1281</v>
      </c>
      <c r="K95" s="42">
        <v>338.029296875</v>
      </c>
      <c r="L95" s="42">
        <v>106.09275817871094</v>
      </c>
    </row>
    <row r="96" spans="1:12" x14ac:dyDescent="0.15">
      <c r="B96" s="42" t="s">
        <v>57</v>
      </c>
      <c r="C96" s="42" t="s">
        <v>0</v>
      </c>
      <c r="D96" s="42" t="s">
        <v>1</v>
      </c>
      <c r="E96" s="42" t="s">
        <v>2</v>
      </c>
      <c r="F96" s="42" t="s">
        <v>3</v>
      </c>
      <c r="G96" s="42" t="s">
        <v>4</v>
      </c>
      <c r="H96" s="42" t="s">
        <v>5</v>
      </c>
      <c r="I96" s="42" t="s">
        <v>6</v>
      </c>
      <c r="J96" s="42" t="s">
        <v>7</v>
      </c>
      <c r="K96" s="42" t="s">
        <v>8</v>
      </c>
      <c r="L96" s="42" t="s">
        <v>9</v>
      </c>
    </row>
    <row r="97" spans="1:12" x14ac:dyDescent="0.15">
      <c r="A97" s="42" t="s">
        <v>81</v>
      </c>
      <c r="C97" s="42">
        <v>771</v>
      </c>
      <c r="D97" s="42">
        <v>31923</v>
      </c>
      <c r="E97" s="42">
        <v>41.404670715332031</v>
      </c>
      <c r="F97" s="42">
        <v>12.579550743103027</v>
      </c>
      <c r="G97" s="42">
        <v>3739846</v>
      </c>
      <c r="H97" s="42">
        <v>117.15208435058594</v>
      </c>
      <c r="I97" s="42">
        <v>80</v>
      </c>
      <c r="J97" s="42">
        <v>573</v>
      </c>
      <c r="K97" s="42">
        <v>122.80132293701172</v>
      </c>
      <c r="L97" s="42">
        <v>36.817844390869141</v>
      </c>
    </row>
    <row r="98" spans="1:12" x14ac:dyDescent="0.15">
      <c r="C98" s="42">
        <v>364</v>
      </c>
      <c r="D98" s="42">
        <v>22129</v>
      </c>
      <c r="E98" s="42">
        <v>60.793956756591797</v>
      </c>
      <c r="F98" s="42">
        <v>8.7201356887817383</v>
      </c>
      <c r="G98" s="42">
        <v>5180754</v>
      </c>
      <c r="H98" s="42">
        <v>234.11604309082031</v>
      </c>
      <c r="I98" s="42">
        <v>120</v>
      </c>
      <c r="J98" s="42">
        <v>1995</v>
      </c>
      <c r="K98" s="42">
        <v>281.65768432617188</v>
      </c>
      <c r="L98" s="42">
        <v>156.5909423828125</v>
      </c>
    </row>
    <row r="99" spans="1:12" x14ac:dyDescent="0.15">
      <c r="C99" s="42">
        <v>451</v>
      </c>
      <c r="D99" s="42">
        <v>154580</v>
      </c>
      <c r="E99" s="42">
        <v>342.74945068359375</v>
      </c>
      <c r="F99" s="42">
        <v>60.913665771484375</v>
      </c>
      <c r="G99" s="42">
        <v>62507096</v>
      </c>
      <c r="H99" s="42">
        <v>404.36727905273438</v>
      </c>
      <c r="I99" s="42">
        <v>200</v>
      </c>
      <c r="J99" s="42">
        <v>1657</v>
      </c>
      <c r="K99" s="42">
        <v>447.31231689453125</v>
      </c>
      <c r="L99" s="42">
        <v>191.24700927734375</v>
      </c>
    </row>
    <row r="100" spans="1:12" x14ac:dyDescent="0.15">
      <c r="B100" s="42" t="s">
        <v>56</v>
      </c>
      <c r="C100" s="42" t="s">
        <v>0</v>
      </c>
      <c r="D100" s="42" t="s">
        <v>1</v>
      </c>
      <c r="E100" s="42" t="s">
        <v>2</v>
      </c>
      <c r="F100" s="42" t="s">
        <v>3</v>
      </c>
      <c r="G100" s="42" t="s">
        <v>4</v>
      </c>
      <c r="H100" s="42" t="s">
        <v>5</v>
      </c>
      <c r="I100" s="42" t="s">
        <v>6</v>
      </c>
      <c r="J100" s="42" t="s">
        <v>7</v>
      </c>
      <c r="K100" s="42" t="s">
        <v>8</v>
      </c>
      <c r="L100" s="42" t="s">
        <v>9</v>
      </c>
    </row>
    <row r="101" spans="1:12" x14ac:dyDescent="0.15">
      <c r="A101" s="42" t="s">
        <v>81</v>
      </c>
      <c r="C101" s="42">
        <v>687</v>
      </c>
      <c r="D101" s="42">
        <v>18200</v>
      </c>
      <c r="E101" s="42">
        <v>26.491994857788086</v>
      </c>
      <c r="F101" s="42">
        <v>8.2799911499023438</v>
      </c>
      <c r="G101" s="42">
        <v>1901868</v>
      </c>
      <c r="H101" s="42">
        <v>104.49824523925781</v>
      </c>
      <c r="I101" s="42">
        <v>80</v>
      </c>
      <c r="J101" s="42">
        <v>780</v>
      </c>
      <c r="K101" s="42">
        <v>108.76411437988281</v>
      </c>
      <c r="L101" s="42">
        <v>30.162050247192383</v>
      </c>
    </row>
    <row r="102" spans="1:12" x14ac:dyDescent="0.15">
      <c r="C102" s="42">
        <v>243</v>
      </c>
      <c r="D102" s="42">
        <v>24544</v>
      </c>
      <c r="E102" s="42">
        <v>101.00411224365234</v>
      </c>
      <c r="F102" s="42">
        <v>11.166159629821777</v>
      </c>
      <c r="G102" s="42">
        <v>6867618</v>
      </c>
      <c r="H102" s="42">
        <v>279.80841064453125</v>
      </c>
      <c r="I102" s="42">
        <v>120</v>
      </c>
      <c r="J102" s="42">
        <v>1953</v>
      </c>
      <c r="K102" s="42">
        <v>333.07711791992188</v>
      </c>
      <c r="L102" s="42">
        <v>180.68650817871094</v>
      </c>
    </row>
    <row r="103" spans="1:12" x14ac:dyDescent="0.15">
      <c r="C103" s="42">
        <v>256</v>
      </c>
      <c r="D103" s="42">
        <v>116597</v>
      </c>
      <c r="E103" s="42">
        <v>455.45703125</v>
      </c>
      <c r="F103" s="42">
        <v>53.045169830322266</v>
      </c>
      <c r="G103" s="42">
        <v>37480244</v>
      </c>
      <c r="H103" s="42">
        <v>321.451171875</v>
      </c>
      <c r="I103" s="42">
        <v>200</v>
      </c>
      <c r="J103" s="42">
        <v>1281</v>
      </c>
      <c r="K103" s="42">
        <v>338.19085693359375</v>
      </c>
      <c r="L103" s="42">
        <v>105.0819091796875</v>
      </c>
    </row>
    <row r="104" spans="1:12" x14ac:dyDescent="0.15">
      <c r="B104" s="42" t="s">
        <v>55</v>
      </c>
      <c r="C104" s="42" t="s">
        <v>0</v>
      </c>
      <c r="D104" s="42" t="s">
        <v>1</v>
      </c>
      <c r="E104" s="42" t="s">
        <v>2</v>
      </c>
      <c r="F104" s="42" t="s">
        <v>3</v>
      </c>
      <c r="G104" s="42" t="s">
        <v>4</v>
      </c>
      <c r="H104" s="42" t="s">
        <v>5</v>
      </c>
      <c r="I104" s="42" t="s">
        <v>6</v>
      </c>
      <c r="J104" s="42" t="s">
        <v>7</v>
      </c>
      <c r="K104" s="42" t="s">
        <v>8</v>
      </c>
      <c r="L104" s="42" t="s">
        <v>9</v>
      </c>
    </row>
    <row r="105" spans="1:12" x14ac:dyDescent="0.15">
      <c r="A105" s="42" t="s">
        <v>81</v>
      </c>
      <c r="C105" s="42">
        <v>21</v>
      </c>
      <c r="D105" s="42">
        <v>864</v>
      </c>
      <c r="E105" s="42">
        <v>41.142856597900391</v>
      </c>
      <c r="F105" s="42">
        <v>4.2090902328491211</v>
      </c>
      <c r="G105" s="42">
        <v>99102</v>
      </c>
      <c r="H105" s="42">
        <v>114.70138549804688</v>
      </c>
      <c r="I105" s="42">
        <v>80</v>
      </c>
      <c r="J105" s="42">
        <v>288</v>
      </c>
      <c r="K105" s="42">
        <v>118.40215301513672</v>
      </c>
      <c r="L105" s="42">
        <v>29.371101379394531</v>
      </c>
    </row>
    <row r="106" spans="1:12" x14ac:dyDescent="0.15">
      <c r="C106" s="42">
        <v>13</v>
      </c>
      <c r="D106" s="42">
        <v>882</v>
      </c>
      <c r="E106" s="42">
        <v>67.846153259277344</v>
      </c>
      <c r="F106" s="42">
        <v>4.2967796325683594</v>
      </c>
      <c r="G106" s="42">
        <v>234416</v>
      </c>
      <c r="H106" s="42">
        <v>265.77777099609375</v>
      </c>
      <c r="I106" s="42">
        <v>120</v>
      </c>
      <c r="J106" s="42">
        <v>1465</v>
      </c>
      <c r="K106" s="42">
        <v>327.8875732421875</v>
      </c>
      <c r="L106" s="42">
        <v>192.02195739746094</v>
      </c>
    </row>
    <row r="107" spans="1:12" x14ac:dyDescent="0.15">
      <c r="C107" s="42">
        <v>4</v>
      </c>
      <c r="D107" s="42">
        <v>2102</v>
      </c>
      <c r="E107" s="42">
        <v>525.5</v>
      </c>
      <c r="F107" s="42">
        <v>10.240171432495117</v>
      </c>
      <c r="G107" s="42">
        <v>1194600</v>
      </c>
      <c r="H107" s="42">
        <v>568.31591796875</v>
      </c>
      <c r="I107" s="42">
        <v>200</v>
      </c>
      <c r="J107" s="42">
        <v>1751</v>
      </c>
      <c r="K107" s="42">
        <v>629.96661376953125</v>
      </c>
      <c r="L107" s="42">
        <v>271.79946899414062</v>
      </c>
    </row>
    <row r="109" spans="1:12" x14ac:dyDescent="0.15">
      <c r="A109" s="42" t="s">
        <v>81</v>
      </c>
      <c r="B109" s="42" t="s">
        <v>54</v>
      </c>
      <c r="C109" s="42" t="s">
        <v>0</v>
      </c>
      <c r="D109" s="42" t="s">
        <v>1</v>
      </c>
      <c r="E109" s="42" t="s">
        <v>2</v>
      </c>
      <c r="F109" s="42" t="s">
        <v>3</v>
      </c>
      <c r="G109" s="42" t="s">
        <v>4</v>
      </c>
      <c r="H109" s="42" t="s">
        <v>5</v>
      </c>
      <c r="I109" s="42" t="s">
        <v>6</v>
      </c>
      <c r="J109" s="42" t="s">
        <v>7</v>
      </c>
      <c r="K109" s="42" t="s">
        <v>8</v>
      </c>
      <c r="L109" s="42" t="s">
        <v>9</v>
      </c>
    </row>
    <row r="110" spans="1:12" x14ac:dyDescent="0.15">
      <c r="C110" s="42">
        <v>301</v>
      </c>
      <c r="D110" s="42">
        <v>20647</v>
      </c>
      <c r="E110" s="42">
        <v>68.594680786132812</v>
      </c>
      <c r="F110" s="42">
        <v>14.169926643371582</v>
      </c>
      <c r="G110" s="42">
        <v>2314017</v>
      </c>
      <c r="H110" s="42">
        <v>112.07521820068359</v>
      </c>
      <c r="I110" s="42">
        <v>80</v>
      </c>
      <c r="J110" s="42">
        <v>425</v>
      </c>
      <c r="K110" s="42">
        <v>117.11743927001953</v>
      </c>
      <c r="L110" s="42">
        <v>33.994693756103516</v>
      </c>
    </row>
    <row r="111" spans="1:12" x14ac:dyDescent="0.15">
      <c r="C111" s="42">
        <v>179</v>
      </c>
      <c r="D111" s="42">
        <v>26245</v>
      </c>
      <c r="E111" s="42">
        <v>146.6201171875</v>
      </c>
      <c r="F111" s="42">
        <v>18.011804580688477</v>
      </c>
      <c r="G111" s="42">
        <v>5315880</v>
      </c>
      <c r="H111" s="42">
        <v>202.54829406738281</v>
      </c>
      <c r="I111" s="42">
        <v>120</v>
      </c>
      <c r="J111" s="42">
        <v>2237</v>
      </c>
      <c r="K111" s="42">
        <v>229.78848266601562</v>
      </c>
      <c r="L111" s="42">
        <v>108.52159881591797</v>
      </c>
    </row>
    <row r="112" spans="1:12" x14ac:dyDescent="0.15">
      <c r="C112" s="42">
        <v>378</v>
      </c>
      <c r="D112" s="42">
        <v>78380</v>
      </c>
      <c r="E112" s="42">
        <v>207.3544921875</v>
      </c>
      <c r="F112" s="42">
        <v>53.791778564453125</v>
      </c>
      <c r="G112" s="42">
        <v>29745994</v>
      </c>
      <c r="H112" s="42">
        <v>379.510009765625</v>
      </c>
      <c r="I112" s="42">
        <v>200</v>
      </c>
      <c r="J112" s="42">
        <v>1659</v>
      </c>
      <c r="K112" s="42">
        <v>426.13949584960938</v>
      </c>
      <c r="L112" s="42">
        <v>193.82215881347656</v>
      </c>
    </row>
    <row r="113" spans="1:12" x14ac:dyDescent="0.15">
      <c r="B113" s="42" t="s">
        <v>52</v>
      </c>
      <c r="C113" s="42" t="s">
        <v>0</v>
      </c>
      <c r="D113" s="42" t="s">
        <v>1</v>
      </c>
      <c r="E113" s="42" t="s">
        <v>2</v>
      </c>
      <c r="F113" s="42" t="s">
        <v>3</v>
      </c>
      <c r="G113" s="42" t="s">
        <v>4</v>
      </c>
      <c r="H113" s="42" t="s">
        <v>5</v>
      </c>
      <c r="I113" s="42" t="s">
        <v>6</v>
      </c>
      <c r="J113" s="42" t="s">
        <v>7</v>
      </c>
      <c r="K113" s="42" t="s">
        <v>8</v>
      </c>
      <c r="L113" s="42" t="s">
        <v>9</v>
      </c>
    </row>
    <row r="114" spans="1:12" x14ac:dyDescent="0.15">
      <c r="A114" s="42" t="s">
        <v>81</v>
      </c>
      <c r="C114" s="42">
        <v>520</v>
      </c>
      <c r="D114" s="42">
        <v>14683</v>
      </c>
      <c r="E114" s="42">
        <v>28.236537933349609</v>
      </c>
      <c r="F114" s="42">
        <v>11.356201171875</v>
      </c>
      <c r="G114" s="42">
        <v>1648947</v>
      </c>
      <c r="H114" s="42">
        <v>112.30313873291016</v>
      </c>
      <c r="I114" s="42">
        <v>80</v>
      </c>
      <c r="J114" s="42">
        <v>538</v>
      </c>
      <c r="K114" s="42">
        <v>117.92430114746094</v>
      </c>
      <c r="L114" s="42">
        <v>35.9742431640625</v>
      </c>
    </row>
    <row r="116" spans="1:12" x14ac:dyDescent="0.15">
      <c r="C116" s="42">
        <v>159</v>
      </c>
      <c r="D116" s="42">
        <v>74914</v>
      </c>
      <c r="E116" s="42">
        <v>471.1572265625</v>
      </c>
      <c r="F116" s="42">
        <v>57.94036865234375</v>
      </c>
      <c r="G116" s="42">
        <v>26780440</v>
      </c>
      <c r="H116" s="42">
        <v>357.48245239257812</v>
      </c>
      <c r="I116" s="42">
        <v>200</v>
      </c>
      <c r="J116" s="42">
        <v>1741</v>
      </c>
      <c r="K116" s="42">
        <v>390.30645751953125</v>
      </c>
      <c r="L116" s="42">
        <v>156.6697998046875</v>
      </c>
    </row>
    <row r="117" spans="1:12" x14ac:dyDescent="0.15">
      <c r="B117" s="42" t="s">
        <v>53</v>
      </c>
      <c r="C117" s="42" t="s">
        <v>0</v>
      </c>
      <c r="D117" s="42" t="s">
        <v>1</v>
      </c>
      <c r="E117" s="42" t="s">
        <v>2</v>
      </c>
      <c r="F117" s="42" t="s">
        <v>3</v>
      </c>
      <c r="G117" s="42" t="s">
        <v>4</v>
      </c>
      <c r="H117" s="42" t="s">
        <v>5</v>
      </c>
      <c r="I117" s="42" t="s">
        <v>6</v>
      </c>
      <c r="J117" s="42" t="s">
        <v>7</v>
      </c>
      <c r="K117" s="42" t="s">
        <v>8</v>
      </c>
      <c r="L117" s="42" t="s">
        <v>9</v>
      </c>
    </row>
    <row r="118" spans="1:12" x14ac:dyDescent="0.15">
      <c r="A118" s="42" t="s">
        <v>81</v>
      </c>
      <c r="C118" s="42">
        <v>520</v>
      </c>
      <c r="D118" s="42">
        <v>14683</v>
      </c>
      <c r="E118" s="42">
        <v>28.236537933349609</v>
      </c>
      <c r="F118" s="42">
        <v>11.356201171875</v>
      </c>
      <c r="G118" s="42">
        <v>1648947</v>
      </c>
      <c r="H118" s="42">
        <v>112.30313873291016</v>
      </c>
      <c r="I118" s="42">
        <v>80</v>
      </c>
      <c r="J118" s="42">
        <v>538</v>
      </c>
      <c r="K118" s="42">
        <v>117.92430114746094</v>
      </c>
      <c r="L118" s="42">
        <v>35.9742431640625</v>
      </c>
    </row>
    <row r="119" spans="1:12" x14ac:dyDescent="0.15">
      <c r="C119" s="42">
        <v>229</v>
      </c>
      <c r="D119" s="42">
        <v>17694</v>
      </c>
      <c r="E119" s="42">
        <v>77.266372680664062</v>
      </c>
      <c r="F119" s="42">
        <v>13.68498420715332</v>
      </c>
      <c r="G119" s="42">
        <v>4227696</v>
      </c>
      <c r="H119" s="42">
        <v>238.93386840820312</v>
      </c>
      <c r="I119" s="42">
        <v>120</v>
      </c>
      <c r="J119" s="42">
        <v>1874</v>
      </c>
      <c r="K119" s="42">
        <v>295.818603515625</v>
      </c>
      <c r="L119" s="42">
        <v>174.4111328125</v>
      </c>
    </row>
    <row r="120" spans="1:12" x14ac:dyDescent="0.15">
      <c r="C120" s="42">
        <v>159</v>
      </c>
      <c r="D120" s="42">
        <v>74914</v>
      </c>
      <c r="E120" s="42">
        <v>471.1572265625</v>
      </c>
      <c r="F120" s="42">
        <v>57.94036865234375</v>
      </c>
      <c r="G120" s="42">
        <v>26780440</v>
      </c>
      <c r="H120" s="42">
        <v>357.48245239257812</v>
      </c>
      <c r="I120" s="42">
        <v>200</v>
      </c>
      <c r="J120" s="42">
        <v>1741</v>
      </c>
      <c r="K120" s="42">
        <v>390.30645751953125</v>
      </c>
      <c r="L120" s="42">
        <v>156.6697998046875</v>
      </c>
    </row>
    <row r="121" spans="1:12" x14ac:dyDescent="0.15">
      <c r="B121" s="42" t="s">
        <v>52</v>
      </c>
      <c r="C121" s="42" t="s">
        <v>0</v>
      </c>
      <c r="D121" s="42" t="s">
        <v>1</v>
      </c>
      <c r="E121" s="42" t="s">
        <v>2</v>
      </c>
      <c r="F121" s="42" t="s">
        <v>3</v>
      </c>
      <c r="G121" s="42" t="s">
        <v>4</v>
      </c>
      <c r="H121" s="42" t="s">
        <v>5</v>
      </c>
      <c r="I121" s="42" t="s">
        <v>6</v>
      </c>
      <c r="J121" s="42" t="s">
        <v>7</v>
      </c>
      <c r="K121" s="42" t="s">
        <v>8</v>
      </c>
      <c r="L121" s="42" t="s">
        <v>9</v>
      </c>
    </row>
    <row r="122" spans="1:12" x14ac:dyDescent="0.15">
      <c r="A122" s="42" t="s">
        <v>81</v>
      </c>
      <c r="C122" s="42">
        <v>259</v>
      </c>
      <c r="D122" s="42">
        <v>9273</v>
      </c>
      <c r="E122" s="42">
        <v>35.803089141845703</v>
      </c>
      <c r="F122" s="42">
        <v>7.310727596282959</v>
      </c>
      <c r="G122" s="42">
        <v>1223782</v>
      </c>
      <c r="H122" s="42">
        <v>131.97261047363281</v>
      </c>
      <c r="I122" s="42">
        <v>80</v>
      </c>
      <c r="J122" s="42">
        <v>602</v>
      </c>
      <c r="K122" s="42">
        <v>142.26821899414062</v>
      </c>
      <c r="L122" s="42">
        <v>53.136383056640625</v>
      </c>
    </row>
    <row r="123" spans="1:12" x14ac:dyDescent="0.15">
      <c r="C123" s="42">
        <v>97</v>
      </c>
      <c r="D123" s="42">
        <v>4505</v>
      </c>
      <c r="E123" s="42">
        <v>46.44329833984375</v>
      </c>
      <c r="F123" s="42">
        <v>3.5516908168792725</v>
      </c>
      <c r="G123" s="42">
        <v>1098489</v>
      </c>
      <c r="H123" s="42">
        <v>243.83773803710938</v>
      </c>
      <c r="I123" s="42">
        <v>120</v>
      </c>
      <c r="J123" s="42">
        <v>2067</v>
      </c>
      <c r="K123" s="42">
        <v>307.053955078125</v>
      </c>
      <c r="L123" s="42">
        <v>186.6153564453125</v>
      </c>
    </row>
    <row r="124" spans="1:12" x14ac:dyDescent="0.15">
      <c r="C124" s="42">
        <v>253</v>
      </c>
      <c r="D124" s="42">
        <v>60085</v>
      </c>
      <c r="E124" s="42">
        <v>237.4901123046875</v>
      </c>
      <c r="F124" s="42">
        <v>47.370330810546875</v>
      </c>
      <c r="G124" s="42">
        <v>24820172</v>
      </c>
      <c r="H124" s="42">
        <v>413.08432006835938</v>
      </c>
      <c r="I124" s="42">
        <v>200</v>
      </c>
      <c r="J124" s="42">
        <v>1962</v>
      </c>
      <c r="K124" s="42">
        <v>472.83047485351562</v>
      </c>
      <c r="L124" s="42">
        <v>230.06521606445312</v>
      </c>
    </row>
    <row r="125" spans="1:12" x14ac:dyDescent="0.15">
      <c r="B125" s="42" t="s">
        <v>51</v>
      </c>
      <c r="C125" s="42" t="s">
        <v>0</v>
      </c>
      <c r="D125" s="42" t="s">
        <v>1</v>
      </c>
      <c r="E125" s="42" t="s">
        <v>2</v>
      </c>
      <c r="F125" s="42" t="s">
        <v>3</v>
      </c>
      <c r="G125" s="42" t="s">
        <v>4</v>
      </c>
      <c r="H125" s="42" t="s">
        <v>5</v>
      </c>
      <c r="I125" s="42" t="s">
        <v>6</v>
      </c>
      <c r="J125" s="42" t="s">
        <v>7</v>
      </c>
      <c r="K125" s="42" t="s">
        <v>8</v>
      </c>
      <c r="L125" s="42" t="s">
        <v>9</v>
      </c>
    </row>
    <row r="126" spans="1:12" x14ac:dyDescent="0.15">
      <c r="A126" s="42" t="s">
        <v>81</v>
      </c>
      <c r="C126" s="42">
        <v>440</v>
      </c>
      <c r="D126" s="42">
        <v>42803</v>
      </c>
      <c r="E126" s="42">
        <v>97.279548645019531</v>
      </c>
      <c r="F126" s="42">
        <v>21.20997428894043</v>
      </c>
      <c r="G126" s="42">
        <v>5429554</v>
      </c>
      <c r="H126" s="42">
        <v>126.84984588623047</v>
      </c>
      <c r="I126" s="42">
        <v>80</v>
      </c>
      <c r="J126" s="42">
        <v>772</v>
      </c>
      <c r="K126" s="42">
        <v>135.54043579101562</v>
      </c>
      <c r="L126" s="42">
        <v>47.752769470214844</v>
      </c>
    </row>
    <row r="127" spans="1:12" x14ac:dyDescent="0.15">
      <c r="C127" s="42">
        <v>319</v>
      </c>
      <c r="D127" s="42">
        <v>41408</v>
      </c>
      <c r="E127" s="42">
        <v>129.80564880371094</v>
      </c>
      <c r="F127" s="42">
        <v>20.518716812133789</v>
      </c>
      <c r="G127" s="42">
        <v>9118805</v>
      </c>
      <c r="H127" s="42">
        <v>220.21842956542969</v>
      </c>
      <c r="I127" s="42">
        <v>120</v>
      </c>
      <c r="J127" s="42">
        <v>2329</v>
      </c>
      <c r="K127" s="42">
        <v>249.32046508789062</v>
      </c>
      <c r="L127" s="42">
        <v>116.89540863037109</v>
      </c>
    </row>
    <row r="128" spans="1:12" x14ac:dyDescent="0.15">
      <c r="C128" s="42">
        <v>148</v>
      </c>
      <c r="D128" s="42">
        <v>127778</v>
      </c>
      <c r="E128" s="42">
        <v>863.3648681640625</v>
      </c>
      <c r="F128" s="42">
        <v>63.317245483398438</v>
      </c>
      <c r="G128" s="42">
        <v>59453008</v>
      </c>
      <c r="H128" s="42">
        <v>465.28359985351562</v>
      </c>
      <c r="I128" s="42">
        <v>200</v>
      </c>
      <c r="J128" s="42">
        <v>2046</v>
      </c>
      <c r="K128" s="42">
        <v>541.6480712890625</v>
      </c>
      <c r="L128" s="42">
        <v>277.29736328125</v>
      </c>
    </row>
    <row r="129" spans="1:12" x14ac:dyDescent="0.15">
      <c r="B129" s="42" t="s">
        <v>50</v>
      </c>
      <c r="C129" s="42" t="s">
        <v>0</v>
      </c>
      <c r="D129" s="42" t="s">
        <v>1</v>
      </c>
      <c r="E129" s="42" t="s">
        <v>2</v>
      </c>
      <c r="F129" s="42" t="s">
        <v>3</v>
      </c>
      <c r="G129" s="42" t="s">
        <v>4</v>
      </c>
      <c r="H129" s="42" t="s">
        <v>5</v>
      </c>
      <c r="I129" s="42" t="s">
        <v>6</v>
      </c>
      <c r="J129" s="42" t="s">
        <v>7</v>
      </c>
      <c r="K129" s="42" t="s">
        <v>8</v>
      </c>
      <c r="L129" s="42" t="s">
        <v>9</v>
      </c>
    </row>
    <row r="130" spans="1:12" x14ac:dyDescent="0.15">
      <c r="A130" s="42" t="s">
        <v>81</v>
      </c>
      <c r="C130" s="42">
        <v>552</v>
      </c>
      <c r="D130" s="42">
        <v>28595</v>
      </c>
      <c r="E130" s="42">
        <v>51.802536010742188</v>
      </c>
      <c r="F130" s="42">
        <v>12.177827835083008</v>
      </c>
      <c r="G130" s="42">
        <v>3536887</v>
      </c>
      <c r="H130" s="42">
        <v>123.68900299072266</v>
      </c>
      <c r="I130" s="42">
        <v>80</v>
      </c>
      <c r="J130" s="42">
        <v>846</v>
      </c>
      <c r="K130" s="42">
        <v>133.1700439453125</v>
      </c>
      <c r="L130" s="42">
        <v>49.348663330078125</v>
      </c>
    </row>
    <row r="131" spans="1:12" x14ac:dyDescent="0.15">
      <c r="C131" s="42">
        <v>75</v>
      </c>
      <c r="D131" s="42">
        <v>2564</v>
      </c>
      <c r="E131" s="42">
        <v>34.186668395996094</v>
      </c>
      <c r="F131" s="42">
        <v>1.0919374227523804</v>
      </c>
      <c r="G131" s="42">
        <v>534124</v>
      </c>
      <c r="H131" s="42">
        <v>208.31669616699219</v>
      </c>
      <c r="I131" s="42">
        <v>120</v>
      </c>
      <c r="J131" s="42">
        <v>1383</v>
      </c>
      <c r="K131" s="42">
        <v>256.43170166015625</v>
      </c>
      <c r="L131" s="42">
        <v>149.53718566894531</v>
      </c>
    </row>
    <row r="132" spans="1:12" x14ac:dyDescent="0.15">
      <c r="C132" s="42">
        <v>366</v>
      </c>
      <c r="D132" s="42">
        <v>127425</v>
      </c>
      <c r="E132" s="42">
        <v>348.15573120117188</v>
      </c>
      <c r="F132" s="42">
        <v>54.266819000244141</v>
      </c>
      <c r="G132" s="42">
        <v>62007396</v>
      </c>
      <c r="H132" s="42">
        <v>486.6187744140625</v>
      </c>
      <c r="I132" s="42">
        <v>200</v>
      </c>
      <c r="J132" s="42">
        <v>2047</v>
      </c>
      <c r="K132" s="42">
        <v>562.0474853515625</v>
      </c>
      <c r="L132" s="42">
        <v>281.246337890625</v>
      </c>
    </row>
    <row r="133" spans="1:12" x14ac:dyDescent="0.15">
      <c r="B133" s="42">
        <v>601</v>
      </c>
      <c r="C133" s="42" t="s">
        <v>0</v>
      </c>
      <c r="D133" s="42" t="s">
        <v>1</v>
      </c>
      <c r="E133" s="42" t="s">
        <v>2</v>
      </c>
      <c r="F133" s="42" t="s">
        <v>3</v>
      </c>
      <c r="G133" s="42" t="s">
        <v>4</v>
      </c>
      <c r="H133" s="42" t="s">
        <v>5</v>
      </c>
      <c r="I133" s="42" t="s">
        <v>6</v>
      </c>
      <c r="J133" s="42" t="s">
        <v>7</v>
      </c>
      <c r="K133" s="42" t="s">
        <v>8</v>
      </c>
      <c r="L133" s="42" t="s">
        <v>9</v>
      </c>
    </row>
    <row r="134" spans="1:12" x14ac:dyDescent="0.15">
      <c r="A134" s="42" t="s">
        <v>81</v>
      </c>
      <c r="C134" s="42">
        <v>112</v>
      </c>
      <c r="D134" s="42">
        <v>16944</v>
      </c>
      <c r="E134" s="42">
        <v>151.28572082519531</v>
      </c>
      <c r="F134" s="42">
        <v>6.8969168663024902</v>
      </c>
      <c r="G134" s="42">
        <v>2521979</v>
      </c>
      <c r="H134" s="42">
        <v>148.84201049804688</v>
      </c>
      <c r="I134" s="42">
        <v>80</v>
      </c>
      <c r="J134" s="42">
        <v>1166</v>
      </c>
      <c r="K134" s="42">
        <v>172.60452270507812</v>
      </c>
      <c r="L134" s="42">
        <v>87.397796630859375</v>
      </c>
    </row>
    <row r="135" spans="1:12" x14ac:dyDescent="0.15">
      <c r="C135" s="42">
        <v>105</v>
      </c>
      <c r="D135" s="42">
        <v>2314</v>
      </c>
      <c r="E135" s="42">
        <v>22.038095474243164</v>
      </c>
      <c r="F135" s="42">
        <v>0.9418947696685791</v>
      </c>
      <c r="G135" s="42">
        <v>444896</v>
      </c>
      <c r="H135" s="42">
        <v>192.26274108886719</v>
      </c>
      <c r="I135" s="42">
        <v>120</v>
      </c>
      <c r="J135" s="42">
        <v>784</v>
      </c>
      <c r="K135" s="42">
        <v>217.26571655273438</v>
      </c>
      <c r="L135" s="42">
        <v>101.1900634765625</v>
      </c>
    </row>
    <row r="136" spans="1:12" x14ac:dyDescent="0.15">
      <c r="C136" s="42">
        <v>147</v>
      </c>
      <c r="D136" s="42">
        <v>30241</v>
      </c>
      <c r="E136" s="42">
        <v>205.72108459472656</v>
      </c>
      <c r="F136" s="42">
        <v>12.309351921081543</v>
      </c>
      <c r="G136" s="42">
        <v>13002076</v>
      </c>
      <c r="H136" s="42">
        <v>429.9486083984375</v>
      </c>
      <c r="I136" s="42">
        <v>200</v>
      </c>
      <c r="J136" s="42">
        <v>1635</v>
      </c>
      <c r="K136" s="42">
        <v>474.8204345703125</v>
      </c>
      <c r="L136" s="42">
        <v>201.49105834960938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7B274-ECD5-C448-83B8-FDE754F4D132}">
  <dimension ref="A3:W163"/>
  <sheetViews>
    <sheetView topLeftCell="Q32" zoomScale="110" zoomScaleNormal="110" workbookViewId="0">
      <selection activeCell="P56" sqref="P56"/>
    </sheetView>
  </sheetViews>
  <sheetFormatPr baseColWidth="10" defaultRowHeight="13" x14ac:dyDescent="0.15"/>
  <cols>
    <col min="1" max="1" width="10.83203125" style="42"/>
    <col min="2" max="2" width="18" style="42" bestFit="1" customWidth="1"/>
    <col min="3" max="15" width="8.83203125" style="42" customWidth="1"/>
    <col min="16" max="16" width="9" style="42" customWidth="1"/>
    <col min="17" max="17" width="8.83203125" style="42" customWidth="1"/>
    <col min="18" max="18" width="20.5" style="46" customWidth="1"/>
    <col min="19" max="19" width="13.83203125" style="42" customWidth="1"/>
    <col min="20" max="20" width="27.33203125" style="42" customWidth="1"/>
    <col min="21" max="21" width="15.83203125" style="42" customWidth="1"/>
    <col min="22" max="22" width="23.5" style="42" customWidth="1"/>
    <col min="23" max="23" width="31" style="42" customWidth="1"/>
    <col min="24" max="202" width="8.83203125" style="42" customWidth="1"/>
    <col min="203" max="16384" width="10.83203125" style="42"/>
  </cols>
  <sheetData>
    <row r="3" spans="1:23" x14ac:dyDescent="0.15">
      <c r="R3" s="48"/>
      <c r="S3" s="81"/>
      <c r="T3" s="49"/>
      <c r="U3" s="94" t="s">
        <v>10</v>
      </c>
      <c r="V3" s="67" t="s">
        <v>11</v>
      </c>
      <c r="W3" s="51" t="s">
        <v>82</v>
      </c>
    </row>
    <row r="4" spans="1:23" x14ac:dyDescent="0.15">
      <c r="R4" s="52"/>
      <c r="T4" s="46"/>
      <c r="U4" s="95"/>
      <c r="V4" s="95">
        <f>1.725*1.725</f>
        <v>2.9756250000000004</v>
      </c>
      <c r="W4" s="83"/>
    </row>
    <row r="5" spans="1:23" x14ac:dyDescent="0.15">
      <c r="R5" s="52" t="s">
        <v>79</v>
      </c>
      <c r="T5" s="46" t="s">
        <v>16</v>
      </c>
      <c r="U5" s="97" t="s">
        <v>83</v>
      </c>
      <c r="V5" s="97" t="s">
        <v>83</v>
      </c>
      <c r="W5" s="103" t="s">
        <v>83</v>
      </c>
    </row>
    <row r="6" spans="1:23" x14ac:dyDescent="0.15">
      <c r="B6" s="42" t="s">
        <v>85</v>
      </c>
      <c r="C6" s="42" t="s">
        <v>0</v>
      </c>
      <c r="D6" s="42" t="s">
        <v>1</v>
      </c>
      <c r="E6" s="42" t="s">
        <v>2</v>
      </c>
      <c r="F6" s="42" t="s">
        <v>3</v>
      </c>
      <c r="G6" s="42" t="s">
        <v>4</v>
      </c>
      <c r="H6" s="42" t="s">
        <v>5</v>
      </c>
      <c r="I6" s="42" t="s">
        <v>6</v>
      </c>
      <c r="J6" s="42" t="s">
        <v>7</v>
      </c>
      <c r="K6" s="42" t="s">
        <v>8</v>
      </c>
      <c r="L6" s="42" t="s">
        <v>9</v>
      </c>
      <c r="R6" s="52"/>
      <c r="T6" s="46"/>
      <c r="U6" s="95"/>
      <c r="V6" s="95"/>
      <c r="W6" s="83"/>
    </row>
    <row r="7" spans="1:23" x14ac:dyDescent="0.15">
      <c r="C7" s="42">
        <v>163</v>
      </c>
      <c r="D7" s="42">
        <v>3574</v>
      </c>
      <c r="E7" s="42">
        <v>21.926380157470703</v>
      </c>
      <c r="F7" s="42">
        <v>10.62488842010498</v>
      </c>
      <c r="G7" s="42">
        <v>563421</v>
      </c>
      <c r="H7" s="42">
        <v>157.64437866210938</v>
      </c>
      <c r="I7" s="42">
        <v>110</v>
      </c>
      <c r="J7" s="42">
        <v>541</v>
      </c>
      <c r="K7" s="42">
        <v>165.82768249511719</v>
      </c>
      <c r="L7" s="42">
        <v>51.449665069580078</v>
      </c>
      <c r="R7" s="52"/>
      <c r="T7" s="46"/>
      <c r="U7" s="95"/>
      <c r="V7" s="95"/>
      <c r="W7" s="83"/>
    </row>
    <row r="8" spans="1:23" x14ac:dyDescent="0.15">
      <c r="A8" s="42" t="s">
        <v>83</v>
      </c>
      <c r="C8" s="42">
        <v>67</v>
      </c>
      <c r="D8" s="42">
        <v>2491</v>
      </c>
      <c r="E8" s="42">
        <v>37.179103851318359</v>
      </c>
      <c r="F8" s="42">
        <v>7.4053153991699219</v>
      </c>
      <c r="G8" s="42">
        <v>854669</v>
      </c>
      <c r="H8" s="42">
        <v>343.102783203125</v>
      </c>
      <c r="I8" s="42">
        <v>200</v>
      </c>
      <c r="J8" s="42">
        <v>1511</v>
      </c>
      <c r="K8" s="42">
        <v>391.57223510742188</v>
      </c>
      <c r="L8" s="42">
        <v>188.70425415039062</v>
      </c>
      <c r="R8" s="52">
        <v>1</v>
      </c>
      <c r="T8" s="46">
        <v>-300</v>
      </c>
      <c r="U8" s="95"/>
      <c r="V8" s="95"/>
      <c r="W8" s="83"/>
    </row>
    <row r="9" spans="1:23" x14ac:dyDescent="0.15">
      <c r="C9" s="42">
        <v>45</v>
      </c>
      <c r="D9" s="42">
        <v>14146</v>
      </c>
      <c r="E9" s="42">
        <v>314.35556030273438</v>
      </c>
      <c r="F9" s="42">
        <v>42.053630828857422</v>
      </c>
      <c r="G9" s="42">
        <v>5296891</v>
      </c>
      <c r="H9" s="42">
        <v>374.44442749023438</v>
      </c>
      <c r="I9" s="42">
        <v>180</v>
      </c>
      <c r="J9" s="42">
        <v>1202</v>
      </c>
      <c r="K9" s="42">
        <v>407.63607788085938</v>
      </c>
      <c r="L9" s="42">
        <v>161.11653137207031</v>
      </c>
      <c r="R9" s="52"/>
      <c r="T9" s="46">
        <v>1</v>
      </c>
      <c r="U9" s="95"/>
      <c r="V9" s="95"/>
      <c r="W9" s="84"/>
    </row>
    <row r="10" spans="1:23" x14ac:dyDescent="0.15">
      <c r="B10" s="42" t="s">
        <v>86</v>
      </c>
      <c r="C10" s="42" t="s">
        <v>0</v>
      </c>
      <c r="D10" s="42" t="s">
        <v>1</v>
      </c>
      <c r="E10" s="42" t="s">
        <v>2</v>
      </c>
      <c r="F10" s="42" t="s">
        <v>3</v>
      </c>
      <c r="G10" s="42" t="s">
        <v>4</v>
      </c>
      <c r="H10" s="42" t="s">
        <v>5</v>
      </c>
      <c r="I10" s="42" t="s">
        <v>6</v>
      </c>
      <c r="J10" s="42" t="s">
        <v>7</v>
      </c>
      <c r="K10" s="42" t="s">
        <v>8</v>
      </c>
      <c r="L10" s="42" t="s">
        <v>9</v>
      </c>
      <c r="R10" s="52"/>
      <c r="T10" s="46">
        <v>15</v>
      </c>
      <c r="U10" s="95"/>
      <c r="V10" s="95"/>
      <c r="W10" s="84"/>
    </row>
    <row r="11" spans="1:23" x14ac:dyDescent="0.15">
      <c r="C11" s="42">
        <v>789</v>
      </c>
      <c r="D11" s="42">
        <v>15309</v>
      </c>
      <c r="E11" s="42">
        <v>19.403041839599609</v>
      </c>
      <c r="F11" s="42">
        <v>6.542447566986084</v>
      </c>
      <c r="G11" s="42">
        <v>2496625</v>
      </c>
      <c r="H11" s="42">
        <v>163.08216857910156</v>
      </c>
      <c r="I11" s="42">
        <v>110</v>
      </c>
      <c r="J11" s="42">
        <v>1011</v>
      </c>
      <c r="K11" s="42">
        <v>178.24270629882812</v>
      </c>
      <c r="L11" s="42">
        <v>71.935188293457031</v>
      </c>
      <c r="R11" s="52"/>
      <c r="T11" s="46">
        <v>94</v>
      </c>
      <c r="U11" s="95">
        <v>4181</v>
      </c>
      <c r="V11" s="99">
        <f>U11*2.975625</f>
        <v>12441.088125</v>
      </c>
      <c r="W11" s="84">
        <f>V11*5*(((T11-T10))+((T12-T11))/2)</f>
        <v>8273323.6031250004</v>
      </c>
    </row>
    <row r="12" spans="1:23" x14ac:dyDescent="0.15">
      <c r="A12" s="42" t="s">
        <v>83</v>
      </c>
      <c r="C12" s="42">
        <v>209</v>
      </c>
      <c r="D12" s="42">
        <v>7747</v>
      </c>
      <c r="E12" s="42">
        <v>37.066986083984375</v>
      </c>
      <c r="F12" s="42">
        <v>3.3107545375823975</v>
      </c>
      <c r="G12" s="42">
        <v>3368739</v>
      </c>
      <c r="H12" s="42">
        <v>434.84432983398438</v>
      </c>
      <c r="I12" s="42">
        <v>200</v>
      </c>
      <c r="J12" s="42">
        <v>3036</v>
      </c>
      <c r="K12" s="42">
        <v>527.9700927734375</v>
      </c>
      <c r="L12" s="42">
        <v>299.4375</v>
      </c>
      <c r="R12" s="52"/>
      <c r="T12" s="46">
        <v>202</v>
      </c>
      <c r="U12" s="95">
        <v>6576</v>
      </c>
      <c r="V12" s="99">
        <f>U12*2.975625</f>
        <v>19567.71</v>
      </c>
      <c r="W12" s="84">
        <f>V12*5*(((T12-T11)/2)+((T13-T12))/2)</f>
        <v>10077370.649999999</v>
      </c>
    </row>
    <row r="13" spans="1:23" x14ac:dyDescent="0.15">
      <c r="C13" s="42">
        <v>207</v>
      </c>
      <c r="D13" s="42">
        <v>156637</v>
      </c>
      <c r="E13" s="42">
        <v>756.70050048828125</v>
      </c>
      <c r="F13" s="42">
        <v>66.940322875976562</v>
      </c>
      <c r="G13" s="42">
        <v>52717652</v>
      </c>
      <c r="H13" s="42">
        <v>336.55938720703125</v>
      </c>
      <c r="I13" s="42">
        <v>180</v>
      </c>
      <c r="J13" s="42">
        <v>1677</v>
      </c>
      <c r="K13" s="42">
        <v>368.73150634765625</v>
      </c>
      <c r="L13" s="42">
        <v>150.63432312011719</v>
      </c>
      <c r="R13" s="52"/>
      <c r="T13" s="46">
        <v>300</v>
      </c>
      <c r="U13" s="95">
        <v>2798</v>
      </c>
      <c r="V13" s="99">
        <f>U13*2.975625</f>
        <v>8325.7987499999999</v>
      </c>
      <c r="W13" s="84">
        <f>V13*5*(((T13-T12)/2)+((T14-T13))/2)</f>
        <v>4121270.3812500001</v>
      </c>
    </row>
    <row r="14" spans="1:23" x14ac:dyDescent="0.15">
      <c r="B14" s="42" t="s">
        <v>87</v>
      </c>
      <c r="C14" s="42" t="s">
        <v>0</v>
      </c>
      <c r="D14" s="42" t="s">
        <v>1</v>
      </c>
      <c r="E14" s="42" t="s">
        <v>2</v>
      </c>
      <c r="F14" s="42" t="s">
        <v>3</v>
      </c>
      <c r="G14" s="42" t="s">
        <v>4</v>
      </c>
      <c r="H14" s="42" t="s">
        <v>5</v>
      </c>
      <c r="I14" s="42" t="s">
        <v>6</v>
      </c>
      <c r="J14" s="42" t="s">
        <v>7</v>
      </c>
      <c r="K14" s="42" t="s">
        <v>8</v>
      </c>
      <c r="L14" s="42" t="s">
        <v>9</v>
      </c>
      <c r="R14" s="52"/>
      <c r="T14" s="46">
        <v>400</v>
      </c>
      <c r="U14" s="95">
        <v>4045</v>
      </c>
      <c r="V14" s="99">
        <f>U14*2.975625</f>
        <v>12036.403125000001</v>
      </c>
      <c r="W14" s="84">
        <f>V14*5*(((T14-T13)/2)+((T15-T14))/2)</f>
        <v>6078383.578125</v>
      </c>
    </row>
    <row r="15" spans="1:23" x14ac:dyDescent="0.15">
      <c r="C15" s="42">
        <v>68</v>
      </c>
      <c r="D15" s="42">
        <v>1046</v>
      </c>
      <c r="E15" s="42">
        <v>15.382352828979492</v>
      </c>
      <c r="F15" s="42">
        <v>3.1260273456573486</v>
      </c>
      <c r="G15" s="42">
        <v>232097</v>
      </c>
      <c r="H15" s="42">
        <v>221.89006042480469</v>
      </c>
      <c r="I15" s="42">
        <v>110</v>
      </c>
      <c r="J15" s="42">
        <v>3647</v>
      </c>
      <c r="K15" s="42">
        <v>436.20071411132812</v>
      </c>
      <c r="L15" s="42">
        <v>375.54739379882812</v>
      </c>
      <c r="R15" s="52"/>
      <c r="T15" s="46">
        <v>502</v>
      </c>
      <c r="U15" s="95">
        <v>4110</v>
      </c>
      <c r="V15" s="99">
        <f>U15*2.975625</f>
        <v>12229.81875</v>
      </c>
      <c r="W15" s="84">
        <f>V15*5*((T15-T14)/2)</f>
        <v>3118603.78125</v>
      </c>
    </row>
    <row r="16" spans="1:23" x14ac:dyDescent="0.15">
      <c r="A16" s="42" t="s">
        <v>83</v>
      </c>
      <c r="C16" s="42">
        <v>44</v>
      </c>
      <c r="D16" s="42">
        <v>669</v>
      </c>
      <c r="E16" s="42">
        <v>15.204545021057129</v>
      </c>
      <c r="F16" s="42">
        <v>1.9993425607681274</v>
      </c>
      <c r="G16" s="42">
        <v>233365</v>
      </c>
      <c r="H16" s="42">
        <v>348.82659912109375</v>
      </c>
      <c r="I16" s="42">
        <v>200</v>
      </c>
      <c r="J16" s="42">
        <v>1875</v>
      </c>
      <c r="K16" s="42">
        <v>416.31716918945312</v>
      </c>
      <c r="L16" s="42">
        <v>227.24432373046875</v>
      </c>
      <c r="R16" s="52"/>
      <c r="T16" s="46"/>
      <c r="U16" s="95"/>
      <c r="V16" s="99"/>
      <c r="W16" s="84"/>
    </row>
    <row r="17" spans="1:23" x14ac:dyDescent="0.15">
      <c r="C17" s="42">
        <v>31</v>
      </c>
      <c r="D17" s="42">
        <v>11390</v>
      </c>
      <c r="E17" s="42">
        <v>367.41934204101562</v>
      </c>
      <c r="F17" s="42">
        <v>34.039627075195312</v>
      </c>
      <c r="G17" s="42">
        <v>3819553</v>
      </c>
      <c r="H17" s="42">
        <v>335.34268188476562</v>
      </c>
      <c r="I17" s="42">
        <v>180</v>
      </c>
      <c r="J17" s="42">
        <v>1386</v>
      </c>
      <c r="K17" s="42">
        <v>362.17965698242188</v>
      </c>
      <c r="L17" s="42">
        <v>136.81883239746094</v>
      </c>
      <c r="R17" s="48"/>
      <c r="S17" s="3" t="s">
        <v>46</v>
      </c>
      <c r="T17" s="49"/>
      <c r="U17" s="96"/>
      <c r="V17" s="100"/>
      <c r="W17" s="90">
        <f>SUM(W11:W15)</f>
        <v>31668951.993749999</v>
      </c>
    </row>
    <row r="18" spans="1:23" x14ac:dyDescent="0.15">
      <c r="B18" s="42" t="s">
        <v>88</v>
      </c>
      <c r="C18" s="42" t="s">
        <v>0</v>
      </c>
      <c r="D18" s="42" t="s">
        <v>1</v>
      </c>
      <c r="E18" s="42" t="s">
        <v>2</v>
      </c>
      <c r="F18" s="42" t="s">
        <v>3</v>
      </c>
      <c r="G18" s="42" t="s">
        <v>4</v>
      </c>
      <c r="H18" s="42" t="s">
        <v>5</v>
      </c>
      <c r="I18" s="42" t="s">
        <v>6</v>
      </c>
      <c r="J18" s="42" t="s">
        <v>7</v>
      </c>
      <c r="K18" s="42" t="s">
        <v>8</v>
      </c>
      <c r="L18" s="42" t="s">
        <v>9</v>
      </c>
      <c r="R18" s="66"/>
      <c r="S18" s="11" t="s">
        <v>47</v>
      </c>
      <c r="T18" s="87"/>
      <c r="U18" s="97"/>
      <c r="V18" s="101"/>
      <c r="W18" s="91">
        <f>W17/10^9</f>
        <v>3.166895199375E-2</v>
      </c>
    </row>
    <row r="19" spans="1:23" x14ac:dyDescent="0.15">
      <c r="C19" s="42">
        <v>186</v>
      </c>
      <c r="D19" s="42">
        <v>9495</v>
      </c>
      <c r="E19" s="42">
        <v>51.048385620117188</v>
      </c>
      <c r="F19" s="42">
        <v>7.3784823417663574</v>
      </c>
      <c r="G19" s="42">
        <v>1699438</v>
      </c>
      <c r="H19" s="42">
        <v>178.98240661621094</v>
      </c>
      <c r="I19" s="42">
        <v>110</v>
      </c>
      <c r="J19" s="42">
        <v>632</v>
      </c>
      <c r="K19" s="42">
        <v>191.22602844238281</v>
      </c>
      <c r="L19" s="42">
        <v>67.32525634765625</v>
      </c>
      <c r="R19" s="52"/>
      <c r="T19" s="46"/>
      <c r="U19" s="95"/>
      <c r="V19" s="99"/>
      <c r="W19" s="86"/>
    </row>
    <row r="20" spans="1:23" x14ac:dyDescent="0.15">
      <c r="A20" s="42" t="s">
        <v>83</v>
      </c>
      <c r="C20" s="42">
        <v>106</v>
      </c>
      <c r="D20" s="42">
        <v>6987</v>
      </c>
      <c r="E20" s="42">
        <v>65.915092468261719</v>
      </c>
      <c r="F20" s="42">
        <v>5.429537296295166</v>
      </c>
      <c r="G20" s="42">
        <v>2526808</v>
      </c>
      <c r="H20" s="42">
        <v>361.64419555664062</v>
      </c>
      <c r="I20" s="42">
        <v>200</v>
      </c>
      <c r="J20" s="42">
        <v>2570</v>
      </c>
      <c r="K20" s="42">
        <v>419.04263305664062</v>
      </c>
      <c r="L20" s="42">
        <v>211.6842041015625</v>
      </c>
      <c r="R20" s="52">
        <v>2</v>
      </c>
      <c r="T20" s="46">
        <v>-300</v>
      </c>
      <c r="U20" s="95"/>
      <c r="V20" s="99"/>
      <c r="W20" s="83"/>
    </row>
    <row r="21" spans="1:23" x14ac:dyDescent="0.15">
      <c r="C21" s="42">
        <v>468</v>
      </c>
      <c r="D21" s="42">
        <v>41768</v>
      </c>
      <c r="E21" s="42">
        <v>89.24786376953125</v>
      </c>
      <c r="F21" s="42">
        <v>32.457550048828125</v>
      </c>
      <c r="G21" s="42">
        <v>15261963</v>
      </c>
      <c r="H21" s="42">
        <v>365.39846801757812</v>
      </c>
      <c r="I21" s="42">
        <v>180</v>
      </c>
      <c r="J21" s="42">
        <v>2317</v>
      </c>
      <c r="K21" s="42">
        <v>419.69570922851562</v>
      </c>
      <c r="L21" s="42">
        <v>206.46656799316406</v>
      </c>
      <c r="R21" s="52"/>
      <c r="T21" s="46">
        <v>1</v>
      </c>
      <c r="U21" s="95">
        <v>2491</v>
      </c>
      <c r="V21" s="99">
        <f t="shared" ref="V21:V29" si="0">U21*2.975625</f>
        <v>7412.2818749999997</v>
      </c>
      <c r="W21" s="84">
        <f>V21*5*(((T21-T20))+((T22-T21))/2)</f>
        <v>11414914.087499999</v>
      </c>
    </row>
    <row r="22" spans="1:23" x14ac:dyDescent="0.15">
      <c r="B22" s="42" t="s">
        <v>89</v>
      </c>
      <c r="C22" s="42" t="s">
        <v>0</v>
      </c>
      <c r="D22" s="42" t="s">
        <v>1</v>
      </c>
      <c r="E22" s="42" t="s">
        <v>2</v>
      </c>
      <c r="F22" s="42" t="s">
        <v>3</v>
      </c>
      <c r="G22" s="42" t="s">
        <v>4</v>
      </c>
      <c r="H22" s="42" t="s">
        <v>5</v>
      </c>
      <c r="I22" s="42" t="s">
        <v>6</v>
      </c>
      <c r="J22" s="42" t="s">
        <v>7</v>
      </c>
      <c r="K22" s="42" t="s">
        <v>8</v>
      </c>
      <c r="L22" s="42" t="s">
        <v>9</v>
      </c>
      <c r="R22" s="52"/>
      <c r="T22" s="46">
        <v>15</v>
      </c>
      <c r="U22" s="95">
        <v>6987</v>
      </c>
      <c r="V22" s="99">
        <f t="shared" si="0"/>
        <v>20790.691875</v>
      </c>
      <c r="W22" s="84">
        <f>V22*5*(((T22-T21)/2)+((T23-T22))/2)</f>
        <v>4833835.8609375004</v>
      </c>
    </row>
    <row r="23" spans="1:23" x14ac:dyDescent="0.15">
      <c r="C23" s="42">
        <v>129</v>
      </c>
      <c r="D23" s="42">
        <v>1680</v>
      </c>
      <c r="E23" s="42">
        <v>13.023255348205566</v>
      </c>
      <c r="F23" s="42">
        <v>0.94158262014389038</v>
      </c>
      <c r="G23" s="42">
        <v>282727</v>
      </c>
      <c r="H23" s="42">
        <v>168.28988647460938</v>
      </c>
      <c r="I23" s="42">
        <v>110</v>
      </c>
      <c r="J23" s="42">
        <v>652</v>
      </c>
      <c r="K23" s="42">
        <v>183.18049621582031</v>
      </c>
      <c r="L23" s="42">
        <v>72.34368896484375</v>
      </c>
      <c r="R23" s="52"/>
      <c r="T23" s="46">
        <v>94</v>
      </c>
      <c r="U23" s="95">
        <v>9401</v>
      </c>
      <c r="V23" s="99">
        <f t="shared" si="0"/>
        <v>27973.850624999999</v>
      </c>
      <c r="W23" s="84">
        <f>V23*5*(((T23-T22)/2)+((T25-T23))/2)</f>
        <v>13077775.167187499</v>
      </c>
    </row>
    <row r="24" spans="1:23" x14ac:dyDescent="0.15">
      <c r="A24" s="42" t="s">
        <v>83</v>
      </c>
      <c r="C24" s="42">
        <v>76</v>
      </c>
      <c r="D24" s="42">
        <v>1073</v>
      </c>
      <c r="E24" s="42">
        <v>14.118420600891113</v>
      </c>
      <c r="F24" s="42">
        <v>0.6013798713684082</v>
      </c>
      <c r="G24" s="42">
        <v>327942</v>
      </c>
      <c r="H24" s="42">
        <v>305.63095092773438</v>
      </c>
      <c r="I24" s="42">
        <v>200</v>
      </c>
      <c r="J24" s="42">
        <v>1106</v>
      </c>
      <c r="K24" s="42">
        <v>330.32180786132812</v>
      </c>
      <c r="L24" s="42">
        <v>125.3084716796875</v>
      </c>
      <c r="R24" s="52"/>
      <c r="T24" s="53">
        <v>94</v>
      </c>
      <c r="U24" s="68">
        <v>0</v>
      </c>
      <c r="V24" s="99">
        <f t="shared" si="0"/>
        <v>0</v>
      </c>
      <c r="W24" s="84"/>
    </row>
    <row r="25" spans="1:23" x14ac:dyDescent="0.15">
      <c r="C25" s="42">
        <v>610</v>
      </c>
      <c r="D25" s="42">
        <v>24220</v>
      </c>
      <c r="E25" s="42">
        <v>39.704917907714844</v>
      </c>
      <c r="F25" s="42">
        <v>13.574482917785645</v>
      </c>
      <c r="G25" s="42">
        <v>7195645</v>
      </c>
      <c r="H25" s="42">
        <v>297.09518432617188</v>
      </c>
      <c r="I25" s="42">
        <v>180</v>
      </c>
      <c r="J25" s="42">
        <v>1217</v>
      </c>
      <c r="K25" s="42">
        <v>329.6611328125</v>
      </c>
      <c r="L25" s="42">
        <v>142.86676025390625</v>
      </c>
      <c r="R25" s="52"/>
      <c r="T25" s="53">
        <v>202</v>
      </c>
      <c r="U25" s="68">
        <v>11998</v>
      </c>
      <c r="V25" s="99">
        <f>U25*2.975625</f>
        <v>35701.548750000002</v>
      </c>
      <c r="W25" s="84">
        <f>V25*5*(((T25-T24)/2)+((T26-T25))/2)</f>
        <v>18386297.606250003</v>
      </c>
    </row>
    <row r="26" spans="1:23" x14ac:dyDescent="0.15">
      <c r="B26" s="42" t="s">
        <v>90</v>
      </c>
      <c r="C26" s="42" t="s">
        <v>0</v>
      </c>
      <c r="D26" s="42" t="s">
        <v>1</v>
      </c>
      <c r="E26" s="42" t="s">
        <v>2</v>
      </c>
      <c r="F26" s="42" t="s">
        <v>3</v>
      </c>
      <c r="G26" s="42" t="s">
        <v>4</v>
      </c>
      <c r="H26" s="42" t="s">
        <v>5</v>
      </c>
      <c r="I26" s="42" t="s">
        <v>6</v>
      </c>
      <c r="J26" s="42" t="s">
        <v>7</v>
      </c>
      <c r="K26" s="42" t="s">
        <v>8</v>
      </c>
      <c r="L26" s="42" t="s">
        <v>9</v>
      </c>
      <c r="R26" s="52"/>
      <c r="T26" s="53">
        <v>300</v>
      </c>
      <c r="U26" s="68">
        <v>8789</v>
      </c>
      <c r="V26" s="99">
        <f t="shared" si="0"/>
        <v>26152.768124999999</v>
      </c>
      <c r="W26" s="84">
        <f>(V26+V27)*5*(((T26-T25)/2)+((T28-T26))/2)</f>
        <v>12950039.025</v>
      </c>
    </row>
    <row r="27" spans="1:23" x14ac:dyDescent="0.15">
      <c r="C27" s="42">
        <v>884</v>
      </c>
      <c r="D27" s="42">
        <v>8773</v>
      </c>
      <c r="E27" s="42">
        <v>9.9242076873779297</v>
      </c>
      <c r="F27" s="42">
        <v>2.6775767803192139</v>
      </c>
      <c r="G27" s="42">
        <v>1255051</v>
      </c>
      <c r="H27" s="42">
        <v>143.05836486816406</v>
      </c>
      <c r="I27" s="42">
        <v>110</v>
      </c>
      <c r="J27" s="42">
        <v>937</v>
      </c>
      <c r="K27" s="42">
        <v>150.71844482421875</v>
      </c>
      <c r="L27" s="42">
        <v>47.437877655029297</v>
      </c>
      <c r="R27" s="52"/>
      <c r="T27" s="53">
        <v>300</v>
      </c>
      <c r="U27" s="68">
        <v>3</v>
      </c>
      <c r="V27" s="99">
        <f t="shared" si="0"/>
        <v>8.926874999999999</v>
      </c>
      <c r="W27" s="84"/>
    </row>
    <row r="28" spans="1:23" x14ac:dyDescent="0.15">
      <c r="A28" s="42" t="s">
        <v>83</v>
      </c>
      <c r="C28" s="42">
        <v>332</v>
      </c>
      <c r="D28" s="42">
        <v>7308</v>
      </c>
      <c r="E28" s="42">
        <v>22.012048721313477</v>
      </c>
      <c r="F28" s="42">
        <v>2.2304491996765137</v>
      </c>
      <c r="G28" s="42">
        <v>2826116</v>
      </c>
      <c r="H28" s="42">
        <v>386.71539306640625</v>
      </c>
      <c r="I28" s="42">
        <v>200</v>
      </c>
      <c r="J28" s="42">
        <v>2162</v>
      </c>
      <c r="K28" s="42">
        <v>460.37924194335938</v>
      </c>
      <c r="L28" s="42">
        <v>249.80043029785156</v>
      </c>
      <c r="R28" s="52"/>
      <c r="T28" s="46">
        <v>400</v>
      </c>
      <c r="U28" s="95">
        <v>9760</v>
      </c>
      <c r="V28" s="99">
        <f t="shared" si="0"/>
        <v>29042.1</v>
      </c>
      <c r="W28" s="84">
        <f>V28*5*(((T28-T27)/2)+((T29-T28))/2)</f>
        <v>14521050</v>
      </c>
    </row>
    <row r="29" spans="1:23" x14ac:dyDescent="0.15">
      <c r="C29" s="42">
        <v>766</v>
      </c>
      <c r="D29" s="42">
        <v>160323</v>
      </c>
      <c r="E29" s="42">
        <v>209.2989501953125</v>
      </c>
      <c r="F29" s="42">
        <v>48.931625366210938</v>
      </c>
      <c r="G29" s="42">
        <v>51409312</v>
      </c>
      <c r="H29" s="42">
        <v>320.66085815429688</v>
      </c>
      <c r="I29" s="42">
        <v>180</v>
      </c>
      <c r="J29" s="42">
        <v>2747</v>
      </c>
      <c r="K29" s="42">
        <v>346.66363525390625</v>
      </c>
      <c r="L29" s="42">
        <v>131.72808837890625</v>
      </c>
      <c r="R29" s="52"/>
      <c r="T29" s="46">
        <v>500</v>
      </c>
      <c r="U29" s="95">
        <v>16837</v>
      </c>
      <c r="V29" s="99">
        <f t="shared" si="0"/>
        <v>50100.598124999997</v>
      </c>
      <c r="W29" s="84">
        <f>V29*5*((T29-T28)/2)</f>
        <v>12525149.531249998</v>
      </c>
    </row>
    <row r="30" spans="1:23" x14ac:dyDescent="0.15">
      <c r="R30" s="52"/>
      <c r="T30" s="46"/>
      <c r="U30" s="95"/>
      <c r="V30" s="99"/>
      <c r="W30" s="84"/>
    </row>
    <row r="31" spans="1:23" x14ac:dyDescent="0.15">
      <c r="R31" s="52"/>
      <c r="T31" s="46"/>
      <c r="U31" s="95"/>
      <c r="V31" s="99"/>
      <c r="W31" s="84"/>
    </row>
    <row r="32" spans="1:23" x14ac:dyDescent="0.15">
      <c r="R32" s="48"/>
      <c r="S32" s="3" t="s">
        <v>46</v>
      </c>
      <c r="T32" s="49"/>
      <c r="U32" s="96"/>
      <c r="V32" s="100"/>
      <c r="W32" s="90">
        <f>SUM(W21:W29)</f>
        <v>87709061.278124988</v>
      </c>
    </row>
    <row r="33" spans="1:23" x14ac:dyDescent="0.15">
      <c r="B33" s="42" t="s">
        <v>91</v>
      </c>
      <c r="C33" s="42" t="s">
        <v>0</v>
      </c>
      <c r="D33" s="42" t="s">
        <v>1</v>
      </c>
      <c r="E33" s="42" t="s">
        <v>2</v>
      </c>
      <c r="F33" s="42" t="s">
        <v>3</v>
      </c>
      <c r="G33" s="42" t="s">
        <v>4</v>
      </c>
      <c r="H33" s="42" t="s">
        <v>5</v>
      </c>
      <c r="I33" s="42" t="s">
        <v>6</v>
      </c>
      <c r="J33" s="42" t="s">
        <v>7</v>
      </c>
      <c r="K33" s="42" t="s">
        <v>8</v>
      </c>
      <c r="L33" s="42" t="s">
        <v>9</v>
      </c>
      <c r="R33" s="66"/>
      <c r="S33" s="11" t="s">
        <v>47</v>
      </c>
      <c r="T33" s="87"/>
      <c r="U33" s="97"/>
      <c r="V33" s="101"/>
      <c r="W33" s="91">
        <f t="shared" ref="W33" si="1">W32/10^9</f>
        <v>8.7709061278124986E-2</v>
      </c>
    </row>
    <row r="34" spans="1:23" x14ac:dyDescent="0.15">
      <c r="C34" s="42">
        <v>40</v>
      </c>
      <c r="D34" s="42">
        <v>5148</v>
      </c>
      <c r="E34" s="42">
        <v>128.69999694824219</v>
      </c>
      <c r="F34" s="42">
        <v>14.634978294372559</v>
      </c>
      <c r="G34" s="42">
        <v>925072</v>
      </c>
      <c r="H34" s="42">
        <v>179.69541931152344</v>
      </c>
      <c r="I34" s="42">
        <v>110</v>
      </c>
      <c r="J34" s="42">
        <v>531</v>
      </c>
      <c r="K34" s="42">
        <v>187.92413330078125</v>
      </c>
      <c r="L34" s="42">
        <v>55.000308990478516</v>
      </c>
      <c r="R34" s="52"/>
      <c r="T34" s="46"/>
      <c r="U34" s="95"/>
      <c r="V34" s="99"/>
      <c r="W34" s="83"/>
    </row>
    <row r="35" spans="1:23" x14ac:dyDescent="0.15">
      <c r="A35" s="42" t="s">
        <v>83</v>
      </c>
      <c r="C35" s="42">
        <v>42</v>
      </c>
      <c r="D35" s="42">
        <v>4181</v>
      </c>
      <c r="E35" s="42">
        <v>99.547622680664062</v>
      </c>
      <c r="F35" s="42">
        <v>11.885945320129395</v>
      </c>
      <c r="G35" s="42">
        <v>1542202</v>
      </c>
      <c r="H35" s="42">
        <v>368.85958862304688</v>
      </c>
      <c r="I35" s="42">
        <v>200</v>
      </c>
      <c r="J35" s="42">
        <v>2942</v>
      </c>
      <c r="K35" s="42">
        <v>462.34515380859375</v>
      </c>
      <c r="L35" s="42">
        <v>278.75729370117188</v>
      </c>
      <c r="R35" s="52">
        <v>3</v>
      </c>
      <c r="T35" s="46">
        <v>-300</v>
      </c>
      <c r="U35" s="95"/>
      <c r="V35" s="99"/>
      <c r="W35" s="83"/>
    </row>
    <row r="36" spans="1:23" x14ac:dyDescent="0.15">
      <c r="C36" s="42">
        <v>5</v>
      </c>
      <c r="D36" s="42">
        <v>8789</v>
      </c>
      <c r="E36" s="42">
        <v>1757.800048828125</v>
      </c>
      <c r="F36" s="42">
        <v>24.985786437988281</v>
      </c>
      <c r="G36" s="42">
        <v>6605393</v>
      </c>
      <c r="H36" s="42">
        <v>751.55230712890625</v>
      </c>
      <c r="I36" s="42">
        <v>180</v>
      </c>
      <c r="J36" s="42">
        <v>2526</v>
      </c>
      <c r="K36" s="42">
        <v>860.67779541015625</v>
      </c>
      <c r="L36" s="42">
        <v>419.44659423828125</v>
      </c>
      <c r="R36" s="52"/>
      <c r="T36" s="46">
        <v>1</v>
      </c>
      <c r="U36" s="95">
        <v>669</v>
      </c>
      <c r="V36" s="99">
        <f t="shared" ref="V36:V44" si="2">U36*2.975625</f>
        <v>1990.693125</v>
      </c>
      <c r="W36" s="84">
        <f>V36*5*(((T36-T35))+((T37-T36))/2)</f>
        <v>3065667.4125000001</v>
      </c>
    </row>
    <row r="37" spans="1:23" x14ac:dyDescent="0.15">
      <c r="B37" s="42" t="s">
        <v>92</v>
      </c>
      <c r="C37" s="42" t="s">
        <v>0</v>
      </c>
      <c r="D37" s="42" t="s">
        <v>1</v>
      </c>
      <c r="E37" s="42" t="s">
        <v>2</v>
      </c>
      <c r="F37" s="42" t="s">
        <v>3</v>
      </c>
      <c r="G37" s="42" t="s">
        <v>4</v>
      </c>
      <c r="H37" s="42" t="s">
        <v>5</v>
      </c>
      <c r="I37" s="42" t="s">
        <v>6</v>
      </c>
      <c r="J37" s="42" t="s">
        <v>7</v>
      </c>
      <c r="K37" s="42" t="s">
        <v>8</v>
      </c>
      <c r="L37" s="42" t="s">
        <v>9</v>
      </c>
      <c r="R37" s="52"/>
      <c r="T37" s="46">
        <v>15</v>
      </c>
      <c r="U37" s="95">
        <v>1073</v>
      </c>
      <c r="V37" s="99">
        <f t="shared" si="2"/>
        <v>3192.8456249999999</v>
      </c>
      <c r="W37" s="84">
        <f t="shared" ref="W37:W43" si="3">V37*5*(((T37-T36)/2)+((T38-T37))/2)</f>
        <v>742336.60781249998</v>
      </c>
    </row>
    <row r="38" spans="1:23" x14ac:dyDescent="0.15">
      <c r="C38" s="42">
        <v>161</v>
      </c>
      <c r="D38" s="42">
        <v>10038</v>
      </c>
      <c r="E38" s="42">
        <v>62.347827911376953</v>
      </c>
      <c r="F38" s="42">
        <v>9.8517045974731445</v>
      </c>
      <c r="G38" s="42">
        <v>1766184</v>
      </c>
      <c r="H38" s="42">
        <v>175.94978332519531</v>
      </c>
      <c r="I38" s="42">
        <v>110</v>
      </c>
      <c r="J38" s="42">
        <v>796</v>
      </c>
      <c r="K38" s="42">
        <v>188.18223571777344</v>
      </c>
      <c r="L38" s="42">
        <v>66.739990234375</v>
      </c>
      <c r="R38" s="52"/>
      <c r="T38" s="46">
        <v>94</v>
      </c>
      <c r="U38" s="95">
        <v>3435</v>
      </c>
      <c r="V38" s="99">
        <f t="shared" si="2"/>
        <v>10221.271875</v>
      </c>
      <c r="W38" s="84">
        <f t="shared" si="3"/>
        <v>4778444.6015625</v>
      </c>
    </row>
    <row r="39" spans="1:23" x14ac:dyDescent="0.15">
      <c r="A39" s="42" t="s">
        <v>83</v>
      </c>
      <c r="C39" s="42">
        <v>107</v>
      </c>
      <c r="D39" s="42">
        <v>9401</v>
      </c>
      <c r="E39" s="42">
        <v>87.859809875488281</v>
      </c>
      <c r="F39" s="42">
        <v>9.2265262603759766</v>
      </c>
      <c r="G39" s="42">
        <v>3132100</v>
      </c>
      <c r="H39" s="42">
        <v>333.16668701171875</v>
      </c>
      <c r="I39" s="42">
        <v>200</v>
      </c>
      <c r="J39" s="42">
        <v>1641</v>
      </c>
      <c r="K39" s="42">
        <v>367.4556884765625</v>
      </c>
      <c r="L39" s="42">
        <v>154.99559020996094</v>
      </c>
      <c r="R39" s="52"/>
      <c r="T39" s="46">
        <v>202</v>
      </c>
      <c r="U39" s="95">
        <v>8332</v>
      </c>
      <c r="V39" s="99">
        <f t="shared" si="2"/>
        <v>24792.907500000001</v>
      </c>
      <c r="W39" s="84">
        <f t="shared" si="3"/>
        <v>12768347.362500001</v>
      </c>
    </row>
    <row r="40" spans="1:23" x14ac:dyDescent="0.15">
      <c r="C40" s="42">
        <v>300</v>
      </c>
      <c r="D40" s="42">
        <v>29857</v>
      </c>
      <c r="E40" s="42">
        <v>99.523330688476562</v>
      </c>
      <c r="F40" s="42">
        <v>29.302883148193359</v>
      </c>
      <c r="G40" s="42">
        <v>11731824</v>
      </c>
      <c r="H40" s="42">
        <v>392.93377685546875</v>
      </c>
      <c r="I40" s="42">
        <v>180</v>
      </c>
      <c r="J40" s="42">
        <v>1553</v>
      </c>
      <c r="K40" s="42">
        <v>445.49685668945312</v>
      </c>
      <c r="L40" s="42">
        <v>209.92974853515625</v>
      </c>
      <c r="R40" s="52"/>
      <c r="T40" s="46">
        <v>300</v>
      </c>
      <c r="U40" s="95">
        <v>8224</v>
      </c>
      <c r="V40" s="99">
        <f t="shared" si="2"/>
        <v>24471.54</v>
      </c>
      <c r="W40" s="84">
        <f t="shared" si="3"/>
        <v>12113412.300000001</v>
      </c>
    </row>
    <row r="41" spans="1:23" x14ac:dyDescent="0.15">
      <c r="B41" s="42" t="s">
        <v>93</v>
      </c>
      <c r="C41" s="42" t="s">
        <v>0</v>
      </c>
      <c r="D41" s="42" t="s">
        <v>1</v>
      </c>
      <c r="E41" s="42" t="s">
        <v>2</v>
      </c>
      <c r="F41" s="42" t="s">
        <v>3</v>
      </c>
      <c r="G41" s="42" t="s">
        <v>4</v>
      </c>
      <c r="H41" s="42" t="s">
        <v>5</v>
      </c>
      <c r="I41" s="42" t="s">
        <v>6</v>
      </c>
      <c r="J41" s="42" t="s">
        <v>7</v>
      </c>
      <c r="K41" s="42" t="s">
        <v>8</v>
      </c>
      <c r="L41" s="42" t="s">
        <v>9</v>
      </c>
      <c r="R41" s="52"/>
      <c r="T41" s="46">
        <v>400</v>
      </c>
      <c r="U41" s="95">
        <v>696</v>
      </c>
      <c r="V41" s="99">
        <f t="shared" si="2"/>
        <v>2071.0349999999999</v>
      </c>
      <c r="W41" s="84">
        <f t="shared" si="3"/>
        <v>1045872.6749999999</v>
      </c>
    </row>
    <row r="42" spans="1:23" x14ac:dyDescent="0.15">
      <c r="C42" s="42">
        <v>1155</v>
      </c>
      <c r="D42" s="42">
        <v>19628</v>
      </c>
      <c r="E42" s="42">
        <v>16.993938446044922</v>
      </c>
      <c r="F42" s="42">
        <v>5.8899078369140625</v>
      </c>
      <c r="G42" s="42">
        <v>3047764</v>
      </c>
      <c r="H42" s="42">
        <v>155.27633666992188</v>
      </c>
      <c r="I42" s="42">
        <v>110</v>
      </c>
      <c r="J42" s="42">
        <v>954</v>
      </c>
      <c r="K42" s="42">
        <v>165.27372741699219</v>
      </c>
      <c r="L42" s="42">
        <v>56.609745025634766</v>
      </c>
      <c r="R42" s="52"/>
      <c r="T42" s="46">
        <v>502</v>
      </c>
      <c r="U42" s="95">
        <v>155</v>
      </c>
      <c r="V42" s="99">
        <f t="shared" si="2"/>
        <v>461.22187500000001</v>
      </c>
      <c r="W42" s="84">
        <f t="shared" si="3"/>
        <v>231763.9921875</v>
      </c>
    </row>
    <row r="43" spans="1:23" x14ac:dyDescent="0.15">
      <c r="A43" s="42" t="s">
        <v>83</v>
      </c>
      <c r="C43" s="42">
        <v>332</v>
      </c>
      <c r="D43" s="42">
        <v>14839</v>
      </c>
      <c r="E43" s="42">
        <v>44.695781707763672</v>
      </c>
      <c r="F43" s="42">
        <v>4.4528398513793945</v>
      </c>
      <c r="G43" s="42">
        <v>5749055</v>
      </c>
      <c r="H43" s="42">
        <v>387.42874145507812</v>
      </c>
      <c r="I43" s="42">
        <v>200</v>
      </c>
      <c r="J43" s="42">
        <v>2016</v>
      </c>
      <c r="K43" s="42">
        <v>442.59368896484375</v>
      </c>
      <c r="L43" s="42">
        <v>213.98162841796875</v>
      </c>
      <c r="R43" s="52"/>
      <c r="T43" s="46">
        <v>601</v>
      </c>
      <c r="U43" s="95">
        <v>629</v>
      </c>
      <c r="V43" s="99">
        <f t="shared" si="2"/>
        <v>1871.6681249999999</v>
      </c>
      <c r="W43" s="84">
        <f t="shared" si="3"/>
        <v>697196.37656249991</v>
      </c>
    </row>
    <row r="44" spans="1:23" x14ac:dyDescent="0.15">
      <c r="C44" s="42">
        <v>571</v>
      </c>
      <c r="D44" s="42">
        <v>200477</v>
      </c>
      <c r="E44" s="42">
        <v>351.09808349609375</v>
      </c>
      <c r="F44" s="42">
        <v>60.158500671386719</v>
      </c>
      <c r="G44" s="42">
        <v>63850500</v>
      </c>
      <c r="H44" s="42">
        <v>318.49288940429688</v>
      </c>
      <c r="I44" s="42">
        <v>180</v>
      </c>
      <c r="J44" s="42">
        <v>2574</v>
      </c>
      <c r="K44" s="42">
        <v>345.6988525390625</v>
      </c>
      <c r="L44" s="42">
        <v>134.42460632324219</v>
      </c>
      <c r="R44" s="52"/>
      <c r="T44" s="46">
        <v>651</v>
      </c>
      <c r="U44" s="95">
        <v>307</v>
      </c>
      <c r="V44" s="99">
        <f t="shared" si="2"/>
        <v>913.51687500000003</v>
      </c>
      <c r="W44" s="84">
        <f>V44*5*((T44-T43)/2)</f>
        <v>114189.60937500001</v>
      </c>
    </row>
    <row r="45" spans="1:23" x14ac:dyDescent="0.15">
      <c r="B45" s="42" t="s">
        <v>94</v>
      </c>
      <c r="R45" s="52"/>
      <c r="T45" s="46"/>
      <c r="U45" s="95"/>
      <c r="V45" s="99"/>
      <c r="W45" s="84"/>
    </row>
    <row r="46" spans="1:23" x14ac:dyDescent="0.15">
      <c r="C46" s="42" t="s">
        <v>0</v>
      </c>
      <c r="D46" s="42" t="s">
        <v>1</v>
      </c>
      <c r="E46" s="42" t="s">
        <v>2</v>
      </c>
      <c r="F46" s="42" t="s">
        <v>3</v>
      </c>
      <c r="G46" s="42" t="s">
        <v>4</v>
      </c>
      <c r="H46" s="42" t="s">
        <v>5</v>
      </c>
      <c r="I46" s="42" t="s">
        <v>6</v>
      </c>
      <c r="J46" s="42" t="s">
        <v>7</v>
      </c>
      <c r="K46" s="42" t="s">
        <v>8</v>
      </c>
      <c r="L46" s="42" t="s">
        <v>9</v>
      </c>
      <c r="R46" s="52"/>
      <c r="S46" s="1"/>
      <c r="T46" s="46"/>
      <c r="U46" s="95"/>
      <c r="V46" s="99"/>
      <c r="W46" s="84"/>
    </row>
    <row r="47" spans="1:23" x14ac:dyDescent="0.15">
      <c r="C47" s="42">
        <v>225</v>
      </c>
      <c r="D47" s="42">
        <v>5126</v>
      </c>
      <c r="E47" s="42">
        <v>22.782222747802734</v>
      </c>
      <c r="F47" s="42">
        <v>3.2648434638977051</v>
      </c>
      <c r="G47" s="42">
        <v>876662</v>
      </c>
      <c r="H47" s="42">
        <v>171.02262878417969</v>
      </c>
      <c r="I47" s="42">
        <v>110</v>
      </c>
      <c r="J47" s="42">
        <v>3497</v>
      </c>
      <c r="K47" s="42">
        <v>205.94508361816406</v>
      </c>
      <c r="L47" s="42">
        <v>114.73724365234375</v>
      </c>
      <c r="R47" s="48"/>
      <c r="S47" s="3" t="s">
        <v>46</v>
      </c>
      <c r="T47" s="49"/>
      <c r="U47" s="96"/>
      <c r="V47" s="100"/>
      <c r="W47" s="90">
        <f>SUM(W36:W44)</f>
        <v>35557230.9375</v>
      </c>
    </row>
    <row r="48" spans="1:23" x14ac:dyDescent="0.15">
      <c r="A48" s="42" t="s">
        <v>83</v>
      </c>
      <c r="C48" s="42">
        <v>141</v>
      </c>
      <c r="D48" s="42">
        <v>3435</v>
      </c>
      <c r="E48" s="42">
        <v>24.361701965332031</v>
      </c>
      <c r="F48" s="42">
        <v>2.187814474105835</v>
      </c>
      <c r="G48" s="42">
        <v>1066935</v>
      </c>
      <c r="H48" s="42">
        <v>310.60699462890625</v>
      </c>
      <c r="I48" s="42">
        <v>200</v>
      </c>
      <c r="J48" s="42">
        <v>1765</v>
      </c>
      <c r="K48" s="42">
        <v>340.6195068359375</v>
      </c>
      <c r="L48" s="42">
        <v>139.80323791503906</v>
      </c>
      <c r="R48" s="66"/>
      <c r="S48" s="11" t="s">
        <v>47</v>
      </c>
      <c r="T48" s="87"/>
      <c r="U48" s="97"/>
      <c r="V48" s="101"/>
      <c r="W48" s="91">
        <f t="shared" ref="W48" si="4">W47/10^9</f>
        <v>3.5557230937500003E-2</v>
      </c>
    </row>
    <row r="49" spans="1:23" x14ac:dyDescent="0.15">
      <c r="C49" s="42">
        <v>555</v>
      </c>
      <c r="D49" s="42">
        <v>43990</v>
      </c>
      <c r="E49" s="42">
        <v>79.261260986328125</v>
      </c>
      <c r="F49" s="42">
        <v>28.018037796020508</v>
      </c>
      <c r="G49" s="42">
        <v>14913915</v>
      </c>
      <c r="H49" s="42">
        <v>339.0296630859375</v>
      </c>
      <c r="I49" s="42">
        <v>180</v>
      </c>
      <c r="J49" s="42">
        <v>2276</v>
      </c>
      <c r="K49" s="42">
        <v>390.519287109375</v>
      </c>
      <c r="L49" s="42">
        <v>193.81483459472656</v>
      </c>
      <c r="R49" s="52"/>
      <c r="T49" s="46"/>
      <c r="U49" s="95"/>
      <c r="V49" s="99"/>
      <c r="W49" s="83"/>
    </row>
    <row r="50" spans="1:23" x14ac:dyDescent="0.15">
      <c r="R50" s="52">
        <v>4</v>
      </c>
      <c r="T50" s="46">
        <v>-300</v>
      </c>
      <c r="U50" s="95"/>
      <c r="V50" s="99"/>
      <c r="W50" s="83"/>
    </row>
    <row r="51" spans="1:23" x14ac:dyDescent="0.15">
      <c r="B51" s="42" t="s">
        <v>92</v>
      </c>
      <c r="C51" s="42" t="s">
        <v>0</v>
      </c>
      <c r="D51" s="42" t="s">
        <v>1</v>
      </c>
      <c r="E51" s="42" t="s">
        <v>2</v>
      </c>
      <c r="F51" s="42" t="s">
        <v>3</v>
      </c>
      <c r="G51" s="42" t="s">
        <v>4</v>
      </c>
      <c r="H51" s="42" t="s">
        <v>5</v>
      </c>
      <c r="I51" s="42" t="s">
        <v>6</v>
      </c>
      <c r="J51" s="42" t="s">
        <v>7</v>
      </c>
      <c r="K51" s="42" t="s">
        <v>8</v>
      </c>
      <c r="L51" s="42" t="s">
        <v>9</v>
      </c>
      <c r="R51" s="52"/>
      <c r="T51" s="46">
        <v>1</v>
      </c>
      <c r="U51" s="95">
        <v>7747</v>
      </c>
      <c r="V51" s="99">
        <f t="shared" ref="V51:V57" si="5">U51*2.975625</f>
        <v>23052.166874999999</v>
      </c>
      <c r="W51" s="84">
        <f>V51*5*(((T51-T50))+((T52-T51))/2)</f>
        <v>35500336.987499997</v>
      </c>
    </row>
    <row r="52" spans="1:23" x14ac:dyDescent="0.15">
      <c r="C52" s="42">
        <v>32</v>
      </c>
      <c r="D52" s="42">
        <v>1216</v>
      </c>
      <c r="E52" s="42">
        <v>38</v>
      </c>
      <c r="F52" s="42">
        <v>3.6365811824798584</v>
      </c>
      <c r="G52" s="42">
        <v>173917</v>
      </c>
      <c r="H52" s="42">
        <v>143.02384948730469</v>
      </c>
      <c r="I52" s="42">
        <v>110</v>
      </c>
      <c r="J52" s="42">
        <v>327</v>
      </c>
      <c r="K52" s="42">
        <v>146.07917785644531</v>
      </c>
      <c r="L52" s="42">
        <v>29.720478057861328</v>
      </c>
      <c r="R52" s="52"/>
      <c r="T52" s="46">
        <v>15</v>
      </c>
      <c r="U52" s="95">
        <v>7308</v>
      </c>
      <c r="V52" s="99">
        <f t="shared" si="5"/>
        <v>21745.8675</v>
      </c>
      <c r="W52" s="84">
        <f>V52*5*(((T52-T51)/2)+((T53-T52))/2)</f>
        <v>5055914.1937499996</v>
      </c>
    </row>
    <row r="53" spans="1:23" x14ac:dyDescent="0.15">
      <c r="A53" s="42" t="s">
        <v>83</v>
      </c>
      <c r="C53" s="42">
        <v>0</v>
      </c>
      <c r="D53" s="42">
        <v>0</v>
      </c>
      <c r="E53" s="42">
        <v>0</v>
      </c>
      <c r="F53" s="42">
        <v>0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R53" s="52"/>
      <c r="T53" s="46">
        <v>94</v>
      </c>
      <c r="U53" s="95">
        <v>14839</v>
      </c>
      <c r="V53" s="99">
        <f t="shared" si="5"/>
        <v>44155.299375000002</v>
      </c>
      <c r="W53" s="84">
        <f>V53*5*(((T53-T52)/2)+((T54-T53))/2)</f>
        <v>20642602.457812499</v>
      </c>
    </row>
    <row r="54" spans="1:23" x14ac:dyDescent="0.15">
      <c r="C54" s="42">
        <v>33</v>
      </c>
      <c r="D54" s="42">
        <v>18516</v>
      </c>
      <c r="E54" s="42">
        <v>561.09088134765625</v>
      </c>
      <c r="F54" s="42">
        <v>65.376739501953125</v>
      </c>
      <c r="G54" s="42">
        <v>7536641</v>
      </c>
      <c r="H54" s="42">
        <v>407.03396606445312</v>
      </c>
      <c r="I54" s="42">
        <v>180</v>
      </c>
      <c r="J54" s="42">
        <v>1196</v>
      </c>
      <c r="K54" s="42">
        <v>441.0252685546875</v>
      </c>
      <c r="L54" s="42">
        <v>169.78413391113281</v>
      </c>
      <c r="R54" s="52"/>
      <c r="T54" s="46">
        <v>202</v>
      </c>
      <c r="U54" s="95">
        <v>17877</v>
      </c>
      <c r="V54" s="99">
        <f t="shared" si="5"/>
        <v>53195.248124999998</v>
      </c>
      <c r="W54" s="84">
        <f>V54*5*(((T54-T53)/2)+((T55-T54))/2)</f>
        <v>27395552.784374997</v>
      </c>
    </row>
    <row r="55" spans="1:23" x14ac:dyDescent="0.15">
      <c r="R55" s="52"/>
      <c r="T55" s="46">
        <v>300</v>
      </c>
      <c r="U55" s="95">
        <v>14151</v>
      </c>
      <c r="V55" s="99">
        <f t="shared" si="5"/>
        <v>42108.069374999999</v>
      </c>
      <c r="W55" s="84">
        <f>V55*5*(((T55-T54)/2)+((T56-T55))/2)</f>
        <v>20843494.340624999</v>
      </c>
    </row>
    <row r="56" spans="1:23" x14ac:dyDescent="0.15">
      <c r="B56" s="42" t="s">
        <v>95</v>
      </c>
      <c r="C56" s="42" t="s">
        <v>0</v>
      </c>
      <c r="D56" s="42" t="s">
        <v>1</v>
      </c>
      <c r="E56" s="42" t="s">
        <v>2</v>
      </c>
      <c r="F56" s="42" t="s">
        <v>3</v>
      </c>
      <c r="G56" s="42" t="s">
        <v>4</v>
      </c>
      <c r="H56" s="42" t="s">
        <v>5</v>
      </c>
      <c r="I56" s="42" t="s">
        <v>6</v>
      </c>
      <c r="J56" s="42" t="s">
        <v>7</v>
      </c>
      <c r="K56" s="42" t="s">
        <v>8</v>
      </c>
      <c r="L56" s="42" t="s">
        <v>9</v>
      </c>
      <c r="R56" s="52"/>
      <c r="T56" s="46">
        <v>400</v>
      </c>
      <c r="U56" s="95">
        <v>7107</v>
      </c>
      <c r="V56" s="99">
        <f t="shared" si="5"/>
        <v>21147.766875000001</v>
      </c>
      <c r="W56" s="84">
        <f>V56*5*(((T56-T55)/2)+((T57-T56))/2)</f>
        <v>10679622.271875001</v>
      </c>
    </row>
    <row r="57" spans="1:23" x14ac:dyDescent="0.15">
      <c r="C57" s="42">
        <v>370</v>
      </c>
      <c r="D57" s="42">
        <v>8291</v>
      </c>
      <c r="E57" s="42">
        <v>22.408107757568359</v>
      </c>
      <c r="F57" s="42">
        <v>4.2928075790405273</v>
      </c>
      <c r="G57" s="42">
        <v>1221836</v>
      </c>
      <c r="H57" s="42">
        <v>147.36895751953125</v>
      </c>
      <c r="I57" s="42">
        <v>110</v>
      </c>
      <c r="J57" s="42">
        <v>547</v>
      </c>
      <c r="K57" s="42">
        <v>152.7498779296875</v>
      </c>
      <c r="L57" s="42">
        <v>40.186016082763672</v>
      </c>
      <c r="R57" s="52"/>
      <c r="T57" s="46">
        <v>502</v>
      </c>
      <c r="U57" s="95">
        <v>2</v>
      </c>
      <c r="V57" s="99">
        <f t="shared" si="5"/>
        <v>5.9512499999999999</v>
      </c>
      <c r="W57" s="84">
        <f>V57*5*((T57-T56)/2)</f>
        <v>1517.5687500000001</v>
      </c>
    </row>
    <row r="58" spans="1:23" x14ac:dyDescent="0.15">
      <c r="A58" s="42" t="s">
        <v>83</v>
      </c>
      <c r="C58" s="42">
        <v>292</v>
      </c>
      <c r="D58" s="42">
        <v>6576</v>
      </c>
      <c r="E58" s="42">
        <v>22.520547866821289</v>
      </c>
      <c r="F58" s="42">
        <v>3.404836893081665</v>
      </c>
      <c r="G58" s="42">
        <v>2509033</v>
      </c>
      <c r="H58" s="42">
        <v>381.5439453125</v>
      </c>
      <c r="I58" s="42">
        <v>200</v>
      </c>
      <c r="J58" s="42">
        <v>2425</v>
      </c>
      <c r="K58" s="42">
        <v>438.59707641601562</v>
      </c>
      <c r="L58" s="42">
        <v>216.31369018554688</v>
      </c>
      <c r="R58" s="52"/>
      <c r="T58" s="46"/>
      <c r="U58" s="95"/>
      <c r="V58" s="99"/>
      <c r="W58" s="84"/>
    </row>
    <row r="59" spans="1:23" x14ac:dyDescent="0.15">
      <c r="C59" s="42">
        <v>135</v>
      </c>
      <c r="D59" s="42">
        <v>49338</v>
      </c>
      <c r="E59" s="42">
        <v>365.4666748046875</v>
      </c>
      <c r="F59" s="42">
        <v>25.545597076416016</v>
      </c>
      <c r="G59" s="42">
        <v>19952676</v>
      </c>
      <c r="H59" s="42">
        <v>404.40786743164062</v>
      </c>
      <c r="I59" s="42">
        <v>180</v>
      </c>
      <c r="J59" s="42">
        <v>1729</v>
      </c>
      <c r="K59" s="42">
        <v>448.681396484375</v>
      </c>
      <c r="L59" s="42">
        <v>194.34320068359375</v>
      </c>
      <c r="R59" s="52"/>
      <c r="T59" s="46"/>
      <c r="U59" s="95"/>
      <c r="V59" s="99"/>
      <c r="W59" s="84"/>
    </row>
    <row r="60" spans="1:23" x14ac:dyDescent="0.15">
      <c r="R60" s="48"/>
      <c r="S60" s="3" t="s">
        <v>46</v>
      </c>
      <c r="T60" s="49"/>
      <c r="U60" s="96"/>
      <c r="V60" s="100"/>
      <c r="W60" s="90">
        <f>SUM(W51:W59)</f>
        <v>120119040.60468748</v>
      </c>
    </row>
    <row r="61" spans="1:23" x14ac:dyDescent="0.15">
      <c r="B61" s="42" t="s">
        <v>96</v>
      </c>
      <c r="C61" s="42" t="s">
        <v>0</v>
      </c>
      <c r="D61" s="42" t="s">
        <v>1</v>
      </c>
      <c r="E61" s="42" t="s">
        <v>2</v>
      </c>
      <c r="F61" s="42" t="s">
        <v>3</v>
      </c>
      <c r="G61" s="42" t="s">
        <v>4</v>
      </c>
      <c r="H61" s="42" t="s">
        <v>5</v>
      </c>
      <c r="I61" s="42" t="s">
        <v>6</v>
      </c>
      <c r="J61" s="42" t="s">
        <v>7</v>
      </c>
      <c r="K61" s="42" t="s">
        <v>8</v>
      </c>
      <c r="L61" s="42" t="s">
        <v>9</v>
      </c>
      <c r="R61" s="66"/>
      <c r="S61" s="11" t="s">
        <v>47</v>
      </c>
      <c r="T61" s="87"/>
      <c r="U61" s="97"/>
      <c r="V61" s="101"/>
      <c r="W61" s="91">
        <f>W60/10^9</f>
        <v>0.12011904060468748</v>
      </c>
    </row>
    <row r="62" spans="1:23" x14ac:dyDescent="0.15">
      <c r="C62" s="42">
        <v>261</v>
      </c>
      <c r="D62" s="42">
        <v>8352</v>
      </c>
      <c r="E62" s="42">
        <v>32</v>
      </c>
      <c r="F62" s="42">
        <v>5.2432012557983398</v>
      </c>
      <c r="G62" s="42">
        <v>1354626</v>
      </c>
      <c r="H62" s="42">
        <v>162.19180297851562</v>
      </c>
      <c r="I62" s="42">
        <v>110</v>
      </c>
      <c r="J62" s="42">
        <v>965</v>
      </c>
      <c r="K62" s="42">
        <v>175.13259887695312</v>
      </c>
      <c r="L62" s="42">
        <v>66.069992065429688</v>
      </c>
      <c r="R62" s="52"/>
      <c r="T62" s="46"/>
      <c r="U62" s="95"/>
      <c r="V62" s="99"/>
      <c r="W62" s="83"/>
    </row>
    <row r="63" spans="1:23" x14ac:dyDescent="0.15">
      <c r="A63" s="42" t="s">
        <v>83</v>
      </c>
      <c r="C63" s="42">
        <v>106</v>
      </c>
      <c r="D63" s="42">
        <v>11998</v>
      </c>
      <c r="E63" s="42">
        <v>113.18868255615234</v>
      </c>
      <c r="F63" s="42">
        <v>7.5320792198181152</v>
      </c>
      <c r="G63" s="42">
        <v>3956496</v>
      </c>
      <c r="H63" s="42">
        <v>329.76296997070312</v>
      </c>
      <c r="I63" s="42">
        <v>200</v>
      </c>
      <c r="J63" s="42">
        <v>1737</v>
      </c>
      <c r="K63" s="42">
        <v>366.61563110351562</v>
      </c>
      <c r="L63" s="42">
        <v>160.19801330566406</v>
      </c>
      <c r="R63" s="92"/>
      <c r="S63" s="77" t="s">
        <v>48</v>
      </c>
      <c r="T63" s="93"/>
      <c r="U63" s="98"/>
      <c r="V63" s="102"/>
      <c r="W63" s="221">
        <f>W18+W33+W48+W61</f>
        <v>0.27505428481406247</v>
      </c>
    </row>
    <row r="64" spans="1:23" x14ac:dyDescent="0.15">
      <c r="C64" s="42">
        <v>511</v>
      </c>
      <c r="D64" s="42">
        <v>58123</v>
      </c>
      <c r="E64" s="42">
        <v>113.74363708496094</v>
      </c>
      <c r="F64" s="42">
        <v>36.488334655761719</v>
      </c>
      <c r="G64" s="42">
        <v>22236296</v>
      </c>
      <c r="H64" s="42">
        <v>382.57308959960938</v>
      </c>
      <c r="I64" s="42">
        <v>180</v>
      </c>
      <c r="J64" s="42">
        <v>1890</v>
      </c>
      <c r="K64" s="42">
        <v>431.61767578125</v>
      </c>
      <c r="L64" s="42">
        <v>199.82907104492188</v>
      </c>
    </row>
    <row r="66" spans="1:12" x14ac:dyDescent="0.15">
      <c r="B66" s="42" t="s">
        <v>97</v>
      </c>
      <c r="C66" s="42" t="s">
        <v>0</v>
      </c>
      <c r="D66" s="42" t="s">
        <v>1</v>
      </c>
      <c r="E66" s="42" t="s">
        <v>2</v>
      </c>
      <c r="F66" s="42" t="s">
        <v>3</v>
      </c>
      <c r="G66" s="42" t="s">
        <v>4</v>
      </c>
      <c r="H66" s="42" t="s">
        <v>5</v>
      </c>
      <c r="I66" s="42" t="s">
        <v>6</v>
      </c>
      <c r="J66" s="42" t="s">
        <v>7</v>
      </c>
      <c r="K66" s="42" t="s">
        <v>8</v>
      </c>
      <c r="L66" s="42" t="s">
        <v>9</v>
      </c>
    </row>
    <row r="67" spans="1:12" x14ac:dyDescent="0.15">
      <c r="C67" s="42">
        <v>1164</v>
      </c>
      <c r="D67" s="42">
        <v>48700</v>
      </c>
      <c r="E67" s="42">
        <v>41.838489532470703</v>
      </c>
      <c r="F67" s="42">
        <v>15.836832046508789</v>
      </c>
      <c r="G67" s="42">
        <v>4494393</v>
      </c>
      <c r="H67" s="42">
        <v>92.287330627441406</v>
      </c>
      <c r="I67" s="42">
        <v>60</v>
      </c>
      <c r="J67" s="42">
        <v>895</v>
      </c>
      <c r="K67" s="42">
        <v>101.71735382080078</v>
      </c>
      <c r="L67" s="42">
        <v>42.772296905517578</v>
      </c>
    </row>
    <row r="68" spans="1:12" x14ac:dyDescent="0.15">
      <c r="A68" s="42" t="s">
        <v>83</v>
      </c>
      <c r="C68" s="42">
        <v>324</v>
      </c>
      <c r="D68" s="42">
        <v>17877</v>
      </c>
      <c r="E68" s="42">
        <v>55.175926208496094</v>
      </c>
      <c r="F68" s="42">
        <v>5.813450813293457</v>
      </c>
      <c r="G68" s="42">
        <v>7142047</v>
      </c>
      <c r="H68" s="42">
        <v>399.5103759765625</v>
      </c>
      <c r="I68" s="42">
        <v>200</v>
      </c>
      <c r="J68" s="42">
        <v>3185</v>
      </c>
      <c r="K68" s="42">
        <v>460.24362182617188</v>
      </c>
      <c r="L68" s="42">
        <v>228.50743103027344</v>
      </c>
    </row>
    <row r="69" spans="1:12" x14ac:dyDescent="0.15">
      <c r="C69" s="42">
        <v>417</v>
      </c>
      <c r="D69" s="42">
        <v>184780</v>
      </c>
      <c r="E69" s="42">
        <v>443.11749267578125</v>
      </c>
      <c r="F69" s="42">
        <v>60.088909149169922</v>
      </c>
      <c r="G69" s="42">
        <v>55993396</v>
      </c>
      <c r="H69" s="42">
        <v>303.02737426757812</v>
      </c>
      <c r="I69" s="42">
        <v>180</v>
      </c>
      <c r="J69" s="42">
        <v>1722</v>
      </c>
      <c r="K69" s="42">
        <v>323.57785034179688</v>
      </c>
      <c r="L69" s="42">
        <v>113.47700500488281</v>
      </c>
    </row>
    <row r="71" spans="1:12" x14ac:dyDescent="0.15">
      <c r="B71" s="42" t="s">
        <v>98</v>
      </c>
      <c r="C71" s="42" t="s">
        <v>0</v>
      </c>
      <c r="D71" s="42" t="s">
        <v>1</v>
      </c>
      <c r="E71" s="42" t="s">
        <v>2</v>
      </c>
      <c r="F71" s="42" t="s">
        <v>3</v>
      </c>
      <c r="G71" s="42" t="s">
        <v>4</v>
      </c>
      <c r="H71" s="42" t="s">
        <v>5</v>
      </c>
      <c r="I71" s="42" t="s">
        <v>6</v>
      </c>
      <c r="J71" s="42" t="s">
        <v>7</v>
      </c>
      <c r="K71" s="42" t="s">
        <v>8</v>
      </c>
      <c r="L71" s="42" t="s">
        <v>9</v>
      </c>
    </row>
    <row r="72" spans="1:12" x14ac:dyDescent="0.15">
      <c r="C72" s="42">
        <v>757</v>
      </c>
      <c r="D72" s="42">
        <v>29926</v>
      </c>
      <c r="E72" s="42">
        <v>39.532363891601562</v>
      </c>
      <c r="F72" s="42">
        <v>18.31187629699707</v>
      </c>
      <c r="G72" s="42">
        <v>2810249</v>
      </c>
      <c r="H72" s="42">
        <v>93.906600952148438</v>
      </c>
      <c r="I72" s="42">
        <v>60</v>
      </c>
      <c r="J72" s="42">
        <v>710</v>
      </c>
      <c r="K72" s="42">
        <v>100.45208740234375</v>
      </c>
      <c r="L72" s="42">
        <v>35.667530059814453</v>
      </c>
    </row>
    <row r="73" spans="1:12" x14ac:dyDescent="0.15">
      <c r="A73" s="42" t="s">
        <v>83</v>
      </c>
      <c r="C73" s="42">
        <v>210</v>
      </c>
      <c r="D73" s="42">
        <v>7882</v>
      </c>
      <c r="E73" s="42">
        <v>37.533332824707031</v>
      </c>
      <c r="F73" s="42">
        <v>4.8230371475219727</v>
      </c>
      <c r="G73" s="42">
        <v>3074566</v>
      </c>
      <c r="H73" s="42">
        <v>390.0743408203125</v>
      </c>
      <c r="I73" s="42">
        <v>200</v>
      </c>
      <c r="J73" s="42">
        <v>1851</v>
      </c>
      <c r="K73" s="42">
        <v>438.26693725585938</v>
      </c>
      <c r="L73" s="42">
        <v>199.79966735839844</v>
      </c>
    </row>
    <row r="74" spans="1:12" x14ac:dyDescent="0.15">
      <c r="C74" s="42">
        <v>294</v>
      </c>
      <c r="D74" s="42">
        <v>84829</v>
      </c>
      <c r="E74" s="42">
        <v>288.53402709960938</v>
      </c>
      <c r="F74" s="42">
        <v>51.907310485839844</v>
      </c>
      <c r="G74" s="42">
        <v>31244312</v>
      </c>
      <c r="H74" s="42">
        <v>368.32110595703125</v>
      </c>
      <c r="I74" s="42">
        <v>180</v>
      </c>
      <c r="J74" s="42">
        <v>1665</v>
      </c>
      <c r="K74" s="42">
        <v>405.5301513671875</v>
      </c>
      <c r="L74" s="42">
        <v>169.68875122070312</v>
      </c>
    </row>
    <row r="76" spans="1:12" x14ac:dyDescent="0.15">
      <c r="B76" s="42" t="s">
        <v>98</v>
      </c>
      <c r="C76" s="42" t="s">
        <v>0</v>
      </c>
      <c r="D76" s="42" t="s">
        <v>1</v>
      </c>
      <c r="E76" s="42" t="s">
        <v>2</v>
      </c>
      <c r="F76" s="42" t="s">
        <v>3</v>
      </c>
      <c r="G76" s="42" t="s">
        <v>4</v>
      </c>
      <c r="H76" s="42" t="s">
        <v>5</v>
      </c>
      <c r="I76" s="42" t="s">
        <v>6</v>
      </c>
      <c r="J76" s="42" t="s">
        <v>7</v>
      </c>
      <c r="K76" s="42" t="s">
        <v>8</v>
      </c>
      <c r="L76" s="42" t="s">
        <v>9</v>
      </c>
    </row>
    <row r="77" spans="1:12" x14ac:dyDescent="0.15">
      <c r="C77" s="42">
        <v>85</v>
      </c>
      <c r="D77" s="42">
        <v>1630</v>
      </c>
      <c r="E77" s="42">
        <v>19.176469802856445</v>
      </c>
      <c r="F77" s="42">
        <v>8.7198419570922852</v>
      </c>
      <c r="G77" s="42">
        <v>155672</v>
      </c>
      <c r="H77" s="42">
        <v>95.504295349121094</v>
      </c>
      <c r="I77" s="42">
        <v>60</v>
      </c>
      <c r="J77" s="42">
        <v>422</v>
      </c>
      <c r="K77" s="42">
        <v>104.22650146484375</v>
      </c>
      <c r="L77" s="42">
        <v>41.738384246826172</v>
      </c>
    </row>
    <row r="78" spans="1:12" x14ac:dyDescent="0.15">
      <c r="A78" s="42" t="s">
        <v>83</v>
      </c>
      <c r="C78" s="42">
        <v>16</v>
      </c>
      <c r="D78" s="42">
        <v>450</v>
      </c>
      <c r="E78" s="42">
        <v>28.125</v>
      </c>
      <c r="F78" s="42">
        <v>2.4073183536529541</v>
      </c>
      <c r="G78" s="42">
        <v>132769</v>
      </c>
      <c r="H78" s="42">
        <v>295.042236328125</v>
      </c>
      <c r="I78" s="42">
        <v>200</v>
      </c>
      <c r="J78" s="42">
        <v>785</v>
      </c>
      <c r="K78" s="42">
        <v>310.7667236328125</v>
      </c>
      <c r="L78" s="42">
        <v>97.601402282714844</v>
      </c>
    </row>
    <row r="79" spans="1:12" x14ac:dyDescent="0.15">
      <c r="C79" s="42">
        <v>19</v>
      </c>
      <c r="D79" s="42">
        <v>14648</v>
      </c>
      <c r="E79" s="42">
        <v>770.9473876953125</v>
      </c>
      <c r="F79" s="42">
        <v>78.360885620117188</v>
      </c>
      <c r="G79" s="42">
        <v>4526480</v>
      </c>
      <c r="H79" s="42">
        <v>309.01693725585938</v>
      </c>
      <c r="I79" s="42">
        <v>180</v>
      </c>
      <c r="J79" s="42">
        <v>1079</v>
      </c>
      <c r="K79" s="42">
        <v>334.42459106445312</v>
      </c>
      <c r="L79" s="42">
        <v>127.86062622070312</v>
      </c>
    </row>
    <row r="81" spans="1:12" x14ac:dyDescent="0.15">
      <c r="B81" s="42" t="s">
        <v>99</v>
      </c>
      <c r="C81" s="42" t="s">
        <v>0</v>
      </c>
      <c r="D81" s="42" t="s">
        <v>1</v>
      </c>
      <c r="E81" s="42" t="s">
        <v>2</v>
      </c>
      <c r="F81" s="42" t="s">
        <v>3</v>
      </c>
      <c r="G81" s="42" t="s">
        <v>4</v>
      </c>
      <c r="H81" s="42" t="s">
        <v>5</v>
      </c>
      <c r="I81" s="42" t="s">
        <v>6</v>
      </c>
      <c r="J81" s="42" t="s">
        <v>7</v>
      </c>
      <c r="K81" s="42" t="s">
        <v>8</v>
      </c>
      <c r="L81" s="42" t="s">
        <v>9</v>
      </c>
    </row>
    <row r="82" spans="1:12" x14ac:dyDescent="0.15">
      <c r="C82" s="42">
        <v>262</v>
      </c>
      <c r="D82" s="45">
        <v>40706</v>
      </c>
      <c r="E82" s="42">
        <v>155.36640930175781</v>
      </c>
      <c r="F82" s="42">
        <v>22.831470489501953</v>
      </c>
      <c r="G82" s="42">
        <v>7980262</v>
      </c>
      <c r="H82" s="42">
        <v>196.04632568359375</v>
      </c>
      <c r="I82" s="42">
        <v>90</v>
      </c>
      <c r="J82" s="42">
        <v>2412</v>
      </c>
      <c r="K82" s="42">
        <v>248.56942749023438</v>
      </c>
      <c r="L82" s="42">
        <v>152.81558227539062</v>
      </c>
    </row>
    <row r="83" spans="1:12" x14ac:dyDescent="0.15">
      <c r="A83" s="42" t="s">
        <v>83</v>
      </c>
      <c r="C83" s="42">
        <v>160</v>
      </c>
      <c r="D83" s="42">
        <v>2798</v>
      </c>
      <c r="E83" s="42">
        <v>17.487499237060547</v>
      </c>
      <c r="F83" s="42">
        <v>1.5693620443344116</v>
      </c>
      <c r="G83" s="42">
        <v>716575</v>
      </c>
      <c r="H83" s="42">
        <v>256.10256958007812</v>
      </c>
      <c r="I83" s="42">
        <v>200</v>
      </c>
      <c r="J83" s="42">
        <v>597</v>
      </c>
      <c r="K83" s="42">
        <v>261.86941528320312</v>
      </c>
      <c r="L83" s="42">
        <v>54.654022216796875</v>
      </c>
    </row>
    <row r="84" spans="1:12" x14ac:dyDescent="0.15">
      <c r="C84" s="42">
        <v>83</v>
      </c>
      <c r="D84" s="42">
        <v>55044</v>
      </c>
      <c r="E84" s="42">
        <v>663.18072509765625</v>
      </c>
      <c r="F84" s="42">
        <v>30.873470306396484</v>
      </c>
      <c r="G84" s="42">
        <v>25981230</v>
      </c>
      <c r="H84" s="42">
        <v>472.00839233398438</v>
      </c>
      <c r="I84" s="42">
        <v>180</v>
      </c>
      <c r="J84" s="42">
        <v>2128</v>
      </c>
      <c r="K84" s="42">
        <v>527.7598876953125</v>
      </c>
      <c r="L84" s="42">
        <v>236.09013366699219</v>
      </c>
    </row>
    <row r="86" spans="1:12" x14ac:dyDescent="0.15">
      <c r="B86" s="42" t="s">
        <v>100</v>
      </c>
      <c r="C86" s="42" t="s">
        <v>0</v>
      </c>
      <c r="D86" s="42" t="s">
        <v>1</v>
      </c>
      <c r="E86" s="42" t="s">
        <v>2</v>
      </c>
      <c r="F86" s="42" t="s">
        <v>3</v>
      </c>
      <c r="G86" s="42" t="s">
        <v>4</v>
      </c>
      <c r="H86" s="42" t="s">
        <v>5</v>
      </c>
      <c r="I86" s="42" t="s">
        <v>6</v>
      </c>
      <c r="J86" s="42" t="s">
        <v>7</v>
      </c>
      <c r="K86" s="42" t="s">
        <v>8</v>
      </c>
      <c r="L86" s="42" t="s">
        <v>9</v>
      </c>
    </row>
    <row r="87" spans="1:12" x14ac:dyDescent="0.15">
      <c r="C87" s="42">
        <v>277</v>
      </c>
      <c r="D87" s="42">
        <v>13484</v>
      </c>
      <c r="E87" s="42">
        <v>48.678699493408203</v>
      </c>
      <c r="F87" s="42">
        <v>7.5048699378967285</v>
      </c>
      <c r="G87" s="42">
        <v>1781037</v>
      </c>
      <c r="H87" s="42">
        <v>132.085205078125</v>
      </c>
      <c r="I87" s="42">
        <v>90</v>
      </c>
      <c r="J87" s="42">
        <v>688</v>
      </c>
      <c r="K87" s="42">
        <v>140.17289733886719</v>
      </c>
      <c r="L87" s="42">
        <v>46.924835205078125</v>
      </c>
    </row>
    <row r="88" spans="1:12" x14ac:dyDescent="0.15">
      <c r="A88" s="42" t="s">
        <v>83</v>
      </c>
      <c r="C88" s="42">
        <v>204</v>
      </c>
      <c r="D88" s="42">
        <v>8789</v>
      </c>
      <c r="E88" s="42">
        <v>43.083332061767578</v>
      </c>
      <c r="F88" s="42">
        <v>4.8917460441589355</v>
      </c>
      <c r="G88" s="42">
        <v>2712369</v>
      </c>
      <c r="H88" s="42">
        <v>308.6094970703125</v>
      </c>
      <c r="I88" s="42">
        <v>200</v>
      </c>
      <c r="J88" s="42">
        <v>2282</v>
      </c>
      <c r="K88" s="42">
        <v>346.53121948242188</v>
      </c>
      <c r="L88" s="42">
        <v>157.61997985839844</v>
      </c>
    </row>
    <row r="89" spans="1:12" x14ac:dyDescent="0.15">
      <c r="C89" s="42">
        <v>556</v>
      </c>
      <c r="D89" s="42">
        <v>44046</v>
      </c>
      <c r="E89" s="42">
        <v>79.21942138671875</v>
      </c>
      <c r="F89" s="42">
        <v>24.514944076538086</v>
      </c>
      <c r="G89" s="42">
        <v>16479212</v>
      </c>
      <c r="H89" s="42">
        <v>374.13641357421875</v>
      </c>
      <c r="I89" s="42">
        <v>180</v>
      </c>
      <c r="J89" s="42">
        <v>1752</v>
      </c>
      <c r="K89" s="42">
        <v>424.37130737304688</v>
      </c>
      <c r="L89" s="42">
        <v>200.28221130371094</v>
      </c>
    </row>
    <row r="91" spans="1:12" x14ac:dyDescent="0.15">
      <c r="B91" s="42" t="s">
        <v>100</v>
      </c>
      <c r="C91" s="42" t="s">
        <v>0</v>
      </c>
      <c r="D91" s="42" t="s">
        <v>1</v>
      </c>
      <c r="E91" s="42" t="s">
        <v>2</v>
      </c>
      <c r="F91" s="42" t="s">
        <v>3</v>
      </c>
      <c r="G91" s="42" t="s">
        <v>4</v>
      </c>
      <c r="H91" s="42" t="s">
        <v>5</v>
      </c>
      <c r="I91" s="42" t="s">
        <v>6</v>
      </c>
      <c r="J91" s="42" t="s">
        <v>7</v>
      </c>
      <c r="K91" s="42" t="s">
        <v>8</v>
      </c>
      <c r="L91" s="42" t="s">
        <v>9</v>
      </c>
    </row>
    <row r="92" spans="1:12" x14ac:dyDescent="0.15">
      <c r="C92" s="42">
        <v>4</v>
      </c>
      <c r="D92" s="42">
        <v>124</v>
      </c>
      <c r="E92" s="42">
        <v>31</v>
      </c>
      <c r="F92" s="42">
        <v>2.0142951011657715</v>
      </c>
      <c r="G92" s="42">
        <v>14433</v>
      </c>
      <c r="H92" s="42">
        <v>116.39516448974609</v>
      </c>
      <c r="I92" s="42">
        <v>90</v>
      </c>
      <c r="J92" s="42">
        <v>208</v>
      </c>
      <c r="K92" s="42">
        <v>118.63956451416016</v>
      </c>
      <c r="L92" s="42">
        <v>22.967639923095703</v>
      </c>
    </row>
    <row r="93" spans="1:12" x14ac:dyDescent="0.15">
      <c r="A93" s="42" t="s">
        <v>83</v>
      </c>
      <c r="C93" s="42">
        <v>1</v>
      </c>
      <c r="D93" s="42">
        <v>3</v>
      </c>
      <c r="E93" s="42">
        <v>3</v>
      </c>
      <c r="F93" s="42">
        <v>4.8732943832874298E-2</v>
      </c>
      <c r="G93" s="42">
        <v>768</v>
      </c>
      <c r="H93" s="42">
        <v>256</v>
      </c>
      <c r="I93" s="42">
        <v>216</v>
      </c>
      <c r="J93" s="42">
        <v>290</v>
      </c>
      <c r="K93" s="42">
        <v>257.81130981445312</v>
      </c>
      <c r="L93" s="42">
        <v>30.506830215454102</v>
      </c>
    </row>
    <row r="94" spans="1:12" x14ac:dyDescent="0.15">
      <c r="C94" s="42">
        <v>16</v>
      </c>
      <c r="D94" s="42">
        <v>1652</v>
      </c>
      <c r="E94" s="42">
        <v>103.25</v>
      </c>
      <c r="F94" s="42">
        <v>26.835607528686523</v>
      </c>
      <c r="G94" s="42">
        <v>523652</v>
      </c>
      <c r="H94" s="42">
        <v>316.98062133789062</v>
      </c>
      <c r="I94" s="42">
        <v>180</v>
      </c>
      <c r="J94" s="42">
        <v>811</v>
      </c>
      <c r="K94" s="42">
        <v>335.40521240234375</v>
      </c>
      <c r="L94" s="42">
        <v>109.63545989990234</v>
      </c>
    </row>
    <row r="95" spans="1:12" x14ac:dyDescent="0.15">
      <c r="B95" s="42" t="s">
        <v>101</v>
      </c>
      <c r="C95" s="42" t="s">
        <v>0</v>
      </c>
      <c r="D95" s="42" t="s">
        <v>1</v>
      </c>
      <c r="E95" s="42" t="s">
        <v>2</v>
      </c>
      <c r="F95" s="42" t="s">
        <v>3</v>
      </c>
      <c r="G95" s="42" t="s">
        <v>4</v>
      </c>
      <c r="H95" s="42" t="s">
        <v>5</v>
      </c>
      <c r="I95" s="42" t="s">
        <v>6</v>
      </c>
      <c r="J95" s="42" t="s">
        <v>7</v>
      </c>
      <c r="K95" s="42" t="s">
        <v>8</v>
      </c>
      <c r="L95" s="42" t="s">
        <v>9</v>
      </c>
    </row>
    <row r="96" spans="1:12" x14ac:dyDescent="0.15">
      <c r="C96" s="42">
        <v>583</v>
      </c>
      <c r="D96" s="42">
        <v>11680</v>
      </c>
      <c r="E96" s="42">
        <v>20.034305572509766</v>
      </c>
      <c r="F96" s="42">
        <v>4.7895746231079102</v>
      </c>
      <c r="G96" s="42">
        <v>1344031</v>
      </c>
      <c r="H96" s="42">
        <v>115.07114410400391</v>
      </c>
      <c r="I96" s="42">
        <v>90</v>
      </c>
      <c r="J96" s="42">
        <v>780</v>
      </c>
      <c r="K96" s="42">
        <v>119.49147796630859</v>
      </c>
      <c r="L96" s="42">
        <v>32.200084686279297</v>
      </c>
    </row>
    <row r="97" spans="1:12" x14ac:dyDescent="0.15">
      <c r="A97" s="42" t="s">
        <v>83</v>
      </c>
      <c r="C97" s="42">
        <v>192</v>
      </c>
      <c r="D97" s="42">
        <v>14151</v>
      </c>
      <c r="E97" s="42">
        <v>73.703125</v>
      </c>
      <c r="F97" s="42">
        <v>5.8028483390808105</v>
      </c>
      <c r="G97" s="42">
        <v>5393595</v>
      </c>
      <c r="H97" s="42">
        <v>381.14584350585938</v>
      </c>
      <c r="I97" s="42">
        <v>200</v>
      </c>
      <c r="J97" s="42">
        <v>1953</v>
      </c>
      <c r="K97" s="42">
        <v>424.80364990234375</v>
      </c>
      <c r="L97" s="42">
        <v>187.57929992675781</v>
      </c>
    </row>
    <row r="98" spans="1:12" x14ac:dyDescent="0.15">
      <c r="C98" s="42">
        <v>748</v>
      </c>
      <c r="D98" s="42">
        <v>143117</v>
      </c>
      <c r="E98" s="42">
        <v>191.3328857421875</v>
      </c>
      <c r="F98" s="42">
        <v>58.687458038330078</v>
      </c>
      <c r="G98" s="42">
        <v>42749176</v>
      </c>
      <c r="H98" s="42">
        <v>298.70089721679688</v>
      </c>
      <c r="I98" s="42">
        <v>180</v>
      </c>
      <c r="J98" s="42">
        <v>1281</v>
      </c>
      <c r="K98" s="42">
        <v>317.44430541992188</v>
      </c>
      <c r="L98" s="42">
        <v>107.46473693847656</v>
      </c>
    </row>
    <row r="99" spans="1:12" x14ac:dyDescent="0.15">
      <c r="B99" s="42" t="s">
        <v>102</v>
      </c>
      <c r="C99" s="42" t="s">
        <v>0</v>
      </c>
      <c r="D99" s="42" t="s">
        <v>1</v>
      </c>
      <c r="E99" s="42" t="s">
        <v>2</v>
      </c>
      <c r="F99" s="42" t="s">
        <v>3</v>
      </c>
      <c r="G99" s="42" t="s">
        <v>4</v>
      </c>
      <c r="H99" s="42" t="s">
        <v>5</v>
      </c>
      <c r="I99" s="42" t="s">
        <v>6</v>
      </c>
      <c r="J99" s="42" t="s">
        <v>7</v>
      </c>
      <c r="K99" s="42" t="s">
        <v>8</v>
      </c>
      <c r="L99" s="42" t="s">
        <v>9</v>
      </c>
    </row>
    <row r="100" spans="1:12" x14ac:dyDescent="0.15">
      <c r="C100" s="42">
        <v>684</v>
      </c>
      <c r="D100" s="42">
        <v>22937</v>
      </c>
      <c r="E100" s="42">
        <v>33.533626556396484</v>
      </c>
      <c r="F100" s="42">
        <v>9.1852340698242188</v>
      </c>
      <c r="G100" s="42">
        <v>2890282</v>
      </c>
      <c r="H100" s="42">
        <v>126.00959014892578</v>
      </c>
      <c r="I100" s="42">
        <v>90</v>
      </c>
      <c r="J100" s="42">
        <v>573</v>
      </c>
      <c r="K100" s="42">
        <v>131.25048828125</v>
      </c>
      <c r="L100" s="42">
        <v>36.718852996826172</v>
      </c>
    </row>
    <row r="101" spans="1:12" x14ac:dyDescent="0.15">
      <c r="A101" s="42" t="s">
        <v>83</v>
      </c>
      <c r="C101" s="42">
        <v>242</v>
      </c>
      <c r="D101" s="42">
        <v>8224</v>
      </c>
      <c r="E101" s="42">
        <v>33.983470916748047</v>
      </c>
      <c r="F101" s="42">
        <v>3.2933411598205566</v>
      </c>
      <c r="G101" s="42">
        <v>2885479</v>
      </c>
      <c r="H101" s="42">
        <v>350.86077880859375</v>
      </c>
      <c r="I101" s="42">
        <v>200</v>
      </c>
      <c r="J101" s="42">
        <v>1995</v>
      </c>
      <c r="K101" s="42">
        <v>399.8529052734375</v>
      </c>
      <c r="L101" s="42">
        <v>191.7786865234375</v>
      </c>
    </row>
    <row r="102" spans="1:12" x14ac:dyDescent="0.15">
      <c r="C102" s="42">
        <v>201</v>
      </c>
      <c r="D102" s="42">
        <v>172054</v>
      </c>
      <c r="E102" s="42">
        <v>855.99005126953125</v>
      </c>
      <c r="F102" s="42">
        <v>68.899871826171875</v>
      </c>
      <c r="G102" s="42">
        <v>66091788</v>
      </c>
      <c r="H102" s="42">
        <v>384.13397216796875</v>
      </c>
      <c r="I102" s="42">
        <v>180</v>
      </c>
      <c r="J102" s="42">
        <v>1827</v>
      </c>
      <c r="K102" s="42">
        <v>429.59112548828125</v>
      </c>
      <c r="L102" s="42">
        <v>192.32688903808594</v>
      </c>
    </row>
    <row r="106" spans="1:12" x14ac:dyDescent="0.15">
      <c r="B106" s="42" t="s">
        <v>103</v>
      </c>
      <c r="C106" s="42" t="s">
        <v>0</v>
      </c>
      <c r="D106" s="42" t="s">
        <v>1</v>
      </c>
      <c r="E106" s="42" t="s">
        <v>2</v>
      </c>
      <c r="F106" s="42" t="s">
        <v>3</v>
      </c>
      <c r="G106" s="42" t="s">
        <v>4</v>
      </c>
      <c r="H106" s="42" t="s">
        <v>5</v>
      </c>
      <c r="I106" s="42" t="s">
        <v>6</v>
      </c>
      <c r="J106" s="42" t="s">
        <v>7</v>
      </c>
      <c r="K106" s="42" t="s">
        <v>8</v>
      </c>
      <c r="L106" s="42" t="s">
        <v>9</v>
      </c>
    </row>
    <row r="107" spans="1:12" x14ac:dyDescent="0.15">
      <c r="C107" s="42">
        <v>145</v>
      </c>
      <c r="D107" s="42">
        <v>3961</v>
      </c>
      <c r="E107" s="42">
        <v>27.317241668701172</v>
      </c>
      <c r="F107" s="42">
        <v>0.90736454725265503</v>
      </c>
      <c r="G107" s="42">
        <v>650449</v>
      </c>
      <c r="H107" s="42">
        <v>164.21333312988281</v>
      </c>
      <c r="I107" s="42">
        <v>90</v>
      </c>
      <c r="J107" s="42">
        <v>1030</v>
      </c>
      <c r="K107" s="42">
        <v>183.72592163085938</v>
      </c>
      <c r="L107" s="42">
        <v>82.396583557128906</v>
      </c>
    </row>
    <row r="108" spans="1:12" x14ac:dyDescent="0.15">
      <c r="A108" s="42" t="s">
        <v>83</v>
      </c>
      <c r="C108" s="42">
        <v>54</v>
      </c>
      <c r="D108" s="42">
        <v>3128</v>
      </c>
      <c r="E108" s="42">
        <v>57.925926208496094</v>
      </c>
      <c r="F108" s="42">
        <v>0.71654534339904785</v>
      </c>
      <c r="G108" s="42">
        <v>1139999</v>
      </c>
      <c r="H108" s="42">
        <v>364.44979858398438</v>
      </c>
      <c r="I108" s="42">
        <v>200</v>
      </c>
      <c r="J108" s="42">
        <v>1717</v>
      </c>
      <c r="K108" s="42">
        <v>413.32223510742188</v>
      </c>
      <c r="L108" s="42">
        <v>194.96565246582031</v>
      </c>
    </row>
    <row r="109" spans="1:12" x14ac:dyDescent="0.15">
      <c r="C109" s="42">
        <v>145</v>
      </c>
      <c r="D109" s="42">
        <v>51071</v>
      </c>
      <c r="E109" s="42">
        <v>352.21380615234375</v>
      </c>
      <c r="F109" s="42">
        <v>11.699069023132324</v>
      </c>
      <c r="G109" s="42">
        <v>21221832</v>
      </c>
      <c r="H109" s="42">
        <v>415.53585815429688</v>
      </c>
      <c r="I109" s="42">
        <v>180</v>
      </c>
      <c r="J109" s="42">
        <v>2140</v>
      </c>
      <c r="K109" s="42">
        <v>468.75827026367188</v>
      </c>
      <c r="L109" s="42">
        <v>216.94297790527344</v>
      </c>
    </row>
    <row r="110" spans="1:12" x14ac:dyDescent="0.15">
      <c r="B110" s="42" t="s">
        <v>104</v>
      </c>
      <c r="C110" s="42" t="s">
        <v>0</v>
      </c>
      <c r="D110" s="42" t="s">
        <v>1</v>
      </c>
      <c r="E110" s="42" t="s">
        <v>2</v>
      </c>
      <c r="F110" s="42" t="s">
        <v>3</v>
      </c>
      <c r="G110" s="42" t="s">
        <v>4</v>
      </c>
      <c r="H110" s="42" t="s">
        <v>5</v>
      </c>
      <c r="I110" s="42" t="s">
        <v>6</v>
      </c>
      <c r="J110" s="42" t="s">
        <v>7</v>
      </c>
      <c r="K110" s="42" t="s">
        <v>8</v>
      </c>
      <c r="L110" s="42" t="s">
        <v>9</v>
      </c>
    </row>
    <row r="111" spans="1:12" x14ac:dyDescent="0.15">
      <c r="C111" s="42">
        <v>492</v>
      </c>
      <c r="D111" s="42">
        <v>15512</v>
      </c>
      <c r="E111" s="42">
        <v>31.52845573425293</v>
      </c>
      <c r="F111" s="42">
        <v>9.5869073867797852</v>
      </c>
      <c r="G111" s="42">
        <v>1879594</v>
      </c>
      <c r="H111" s="42">
        <v>121.17031860351562</v>
      </c>
      <c r="I111" s="42">
        <v>90</v>
      </c>
      <c r="J111" s="42">
        <v>425</v>
      </c>
      <c r="K111" s="42">
        <v>125.89778900146484</v>
      </c>
      <c r="L111" s="42">
        <v>34.176128387451172</v>
      </c>
    </row>
    <row r="112" spans="1:12" x14ac:dyDescent="0.15">
      <c r="A112" s="42" t="s">
        <v>83</v>
      </c>
      <c r="C112" s="42">
        <v>251</v>
      </c>
      <c r="D112" s="42">
        <v>9760</v>
      </c>
      <c r="E112" s="42">
        <v>38.88446044921875</v>
      </c>
      <c r="F112" s="42">
        <v>6.0319890975952148</v>
      </c>
      <c r="G112" s="42">
        <v>2813397</v>
      </c>
      <c r="H112" s="42">
        <v>288.25790405273438</v>
      </c>
      <c r="I112" s="42">
        <v>200</v>
      </c>
      <c r="J112" s="42">
        <v>2237</v>
      </c>
      <c r="K112" s="42">
        <v>322.63345336914062</v>
      </c>
      <c r="L112" s="42">
        <v>144.91282653808594</v>
      </c>
    </row>
    <row r="113" spans="1:16" x14ac:dyDescent="0.15">
      <c r="C113" s="42">
        <v>243</v>
      </c>
      <c r="D113" s="42">
        <v>96581</v>
      </c>
      <c r="E113" s="42">
        <v>397.45266723632812</v>
      </c>
      <c r="F113" s="42">
        <v>59.690120697021484</v>
      </c>
      <c r="G113" s="42">
        <v>33536490</v>
      </c>
      <c r="H113" s="42">
        <v>347.2369384765625</v>
      </c>
      <c r="I113" s="42">
        <v>180</v>
      </c>
      <c r="J113" s="42">
        <v>1659</v>
      </c>
      <c r="K113" s="42">
        <v>394.24676513671875</v>
      </c>
      <c r="L113" s="42">
        <v>186.70034790039062</v>
      </c>
    </row>
    <row r="114" spans="1:16" x14ac:dyDescent="0.15">
      <c r="B114" s="42" t="s">
        <v>105</v>
      </c>
      <c r="D114" s="42">
        <v>9542</v>
      </c>
    </row>
    <row r="115" spans="1:16" x14ac:dyDescent="0.15">
      <c r="A115" s="42" t="s">
        <v>83</v>
      </c>
      <c r="D115" s="42">
        <v>696</v>
      </c>
    </row>
    <row r="116" spans="1:16" x14ac:dyDescent="0.15">
      <c r="D116" s="42">
        <v>106042</v>
      </c>
    </row>
    <row r="118" spans="1:16" ht="16" x14ac:dyDescent="0.2">
      <c r="B118" t="s">
        <v>106</v>
      </c>
      <c r="C118" t="s">
        <v>0</v>
      </c>
      <c r="D118" t="s">
        <v>1</v>
      </c>
      <c r="E118" t="s">
        <v>2</v>
      </c>
      <c r="F118" t="s">
        <v>3</v>
      </c>
      <c r="G118" t="s">
        <v>4</v>
      </c>
      <c r="H118" t="s">
        <v>5</v>
      </c>
      <c r="I118" t="s">
        <v>6</v>
      </c>
      <c r="J118" t="s">
        <v>7</v>
      </c>
      <c r="K118" t="s">
        <v>8</v>
      </c>
      <c r="L118" t="s">
        <v>9</v>
      </c>
      <c r="M118"/>
      <c r="N118"/>
      <c r="O118"/>
      <c r="P118"/>
    </row>
    <row r="119" spans="1:16" ht="16" x14ac:dyDescent="0.2">
      <c r="B119"/>
      <c r="C119">
        <v>443</v>
      </c>
      <c r="D119">
        <v>11895</v>
      </c>
      <c r="E119">
        <v>26.851015090942383</v>
      </c>
      <c r="F119">
        <v>10.746810913085938</v>
      </c>
      <c r="G119">
        <v>1319504</v>
      </c>
      <c r="H119">
        <v>110.92929840087891</v>
      </c>
      <c r="I119">
        <v>80</v>
      </c>
      <c r="J119">
        <v>538</v>
      </c>
      <c r="K119">
        <v>116.43125152587891</v>
      </c>
      <c r="L119">
        <v>35.368457794189453</v>
      </c>
      <c r="M119"/>
      <c r="N119"/>
      <c r="O119"/>
      <c r="P119"/>
    </row>
    <row r="120" spans="1:16" ht="16" x14ac:dyDescent="0.2">
      <c r="A120" s="42" t="s">
        <v>83</v>
      </c>
      <c r="B120"/>
      <c r="C120">
        <v>214</v>
      </c>
      <c r="D120">
        <v>7107</v>
      </c>
      <c r="E120">
        <v>33.210281372070312</v>
      </c>
      <c r="F120">
        <v>6.4209823608398438</v>
      </c>
      <c r="G120">
        <v>2559571</v>
      </c>
      <c r="H120">
        <v>360.14788818359375</v>
      </c>
      <c r="I120">
        <v>200</v>
      </c>
      <c r="J120">
        <v>1874</v>
      </c>
      <c r="K120">
        <v>422.6397705078125</v>
      </c>
      <c r="L120">
        <v>221.17384338378906</v>
      </c>
      <c r="M120"/>
      <c r="N120"/>
      <c r="O120"/>
      <c r="P120"/>
    </row>
    <row r="121" spans="1:16" ht="16" x14ac:dyDescent="0.2">
      <c r="B121"/>
      <c r="C121">
        <v>78</v>
      </c>
      <c r="D121">
        <v>70445</v>
      </c>
      <c r="E121">
        <v>903.14105224609375</v>
      </c>
      <c r="F121">
        <v>63.645153045654297</v>
      </c>
      <c r="G121">
        <v>23909540</v>
      </c>
      <c r="H121">
        <v>339.40719604492188</v>
      </c>
      <c r="I121">
        <v>180</v>
      </c>
      <c r="J121">
        <v>1499</v>
      </c>
      <c r="K121">
        <v>372.00299072265625</v>
      </c>
      <c r="L121">
        <v>152.27931213378906</v>
      </c>
      <c r="M121"/>
      <c r="N121"/>
      <c r="O121"/>
      <c r="P121"/>
    </row>
    <row r="122" spans="1:16" ht="16" x14ac:dyDescent="0.2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</row>
    <row r="123" spans="1:16" ht="16" x14ac:dyDescent="0.2">
      <c r="B123" t="s">
        <v>103</v>
      </c>
      <c r="C123" t="s">
        <v>0</v>
      </c>
      <c r="D123" t="s">
        <v>1</v>
      </c>
      <c r="E123" t="s">
        <v>2</v>
      </c>
      <c r="F123" t="s">
        <v>3</v>
      </c>
      <c r="G123" t="s">
        <v>4</v>
      </c>
      <c r="H123" t="s">
        <v>5</v>
      </c>
      <c r="I123" t="s">
        <v>6</v>
      </c>
      <c r="J123" t="s">
        <v>7</v>
      </c>
      <c r="K123" t="s">
        <v>8</v>
      </c>
      <c r="L123" t="s">
        <v>9</v>
      </c>
      <c r="M123"/>
      <c r="N123"/>
      <c r="O123"/>
      <c r="P123"/>
    </row>
    <row r="124" spans="1:16" ht="16" x14ac:dyDescent="0.2">
      <c r="B124"/>
      <c r="C124">
        <v>15</v>
      </c>
      <c r="D124">
        <v>334</v>
      </c>
      <c r="E124">
        <v>22.266666412353516</v>
      </c>
      <c r="F124">
        <v>0.94886362552642822</v>
      </c>
      <c r="G124">
        <v>89592</v>
      </c>
      <c r="H124">
        <v>268.23953247070312</v>
      </c>
      <c r="I124">
        <v>200</v>
      </c>
      <c r="J124">
        <v>484</v>
      </c>
      <c r="K124">
        <v>274.02261352539062</v>
      </c>
      <c r="L124">
        <v>55.999538421630859</v>
      </c>
      <c r="M124"/>
      <c r="N124"/>
      <c r="O124"/>
      <c r="P124"/>
    </row>
    <row r="125" spans="1:16" ht="16" x14ac:dyDescent="0.2">
      <c r="A125" s="42" t="s">
        <v>83</v>
      </c>
      <c r="B125"/>
      <c r="C125">
        <v>24</v>
      </c>
      <c r="D125">
        <v>917</v>
      </c>
      <c r="E125">
        <v>38.208332061767578</v>
      </c>
      <c r="F125">
        <v>2.6051137447357178</v>
      </c>
      <c r="G125">
        <v>297718</v>
      </c>
      <c r="H125">
        <v>324.66522216796875</v>
      </c>
      <c r="I125">
        <v>200</v>
      </c>
      <c r="J125">
        <v>888</v>
      </c>
      <c r="K125">
        <v>346.9844970703125</v>
      </c>
      <c r="L125">
        <v>122.4366455078125</v>
      </c>
      <c r="M125"/>
      <c r="N125"/>
      <c r="O125"/>
      <c r="P125"/>
    </row>
    <row r="126" spans="1:16" ht="16" x14ac:dyDescent="0.2">
      <c r="B126"/>
      <c r="C126">
        <v>22</v>
      </c>
      <c r="D126">
        <v>12520</v>
      </c>
      <c r="E126">
        <v>569.09088134765625</v>
      </c>
      <c r="F126">
        <v>35.568180084228516</v>
      </c>
      <c r="G126">
        <v>5340628</v>
      </c>
      <c r="H126">
        <v>426.56771850585938</v>
      </c>
      <c r="I126">
        <v>180</v>
      </c>
      <c r="J126">
        <v>1816</v>
      </c>
      <c r="K126">
        <v>494.78512573242188</v>
      </c>
      <c r="L126">
        <v>250.70359802246094</v>
      </c>
      <c r="M126"/>
      <c r="N126"/>
      <c r="O126"/>
      <c r="P126"/>
    </row>
    <row r="127" spans="1:16" ht="16" x14ac:dyDescent="0.2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</row>
    <row r="128" spans="1:16" ht="16" x14ac:dyDescent="0.2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</row>
    <row r="129" spans="1:16" ht="16" x14ac:dyDescent="0.2">
      <c r="B129" t="s">
        <v>107</v>
      </c>
      <c r="C129" t="s">
        <v>0</v>
      </c>
      <c r="D129" t="s">
        <v>1</v>
      </c>
      <c r="E129" t="s">
        <v>2</v>
      </c>
      <c r="F129" t="s">
        <v>3</v>
      </c>
      <c r="G129" t="s">
        <v>4</v>
      </c>
      <c r="H129" t="s">
        <v>5</v>
      </c>
      <c r="I129" t="s">
        <v>6</v>
      </c>
      <c r="J129" t="s">
        <v>7</v>
      </c>
      <c r="K129" t="s">
        <v>8</v>
      </c>
      <c r="L129" t="s">
        <v>9</v>
      </c>
      <c r="M129"/>
      <c r="N129"/>
      <c r="O129"/>
      <c r="P129"/>
    </row>
    <row r="130" spans="1:16" ht="16" x14ac:dyDescent="0.2">
      <c r="B130"/>
      <c r="C130">
        <v>415</v>
      </c>
      <c r="D130">
        <v>27205</v>
      </c>
      <c r="E130">
        <v>65.554214477539062</v>
      </c>
      <c r="F130">
        <v>15.929664611816406</v>
      </c>
      <c r="G130">
        <v>3963544</v>
      </c>
      <c r="H130">
        <v>145.69174194335938</v>
      </c>
      <c r="I130">
        <v>100</v>
      </c>
      <c r="J130">
        <v>772</v>
      </c>
      <c r="K130">
        <v>153.64265441894531</v>
      </c>
      <c r="L130">
        <v>48.785030364990234</v>
      </c>
      <c r="M130"/>
      <c r="N130"/>
      <c r="O130"/>
      <c r="P130"/>
    </row>
    <row r="131" spans="1:16" ht="16" x14ac:dyDescent="0.2">
      <c r="A131" s="42" t="s">
        <v>83</v>
      </c>
      <c r="B131"/>
      <c r="C131">
        <v>231</v>
      </c>
      <c r="D131">
        <v>16837</v>
      </c>
      <c r="E131">
        <v>72.887443542480469</v>
      </c>
      <c r="F131">
        <v>9.8587675094604492</v>
      </c>
      <c r="G131">
        <v>5180548</v>
      </c>
      <c r="H131">
        <v>307.68829345703125</v>
      </c>
      <c r="I131">
        <v>200</v>
      </c>
      <c r="J131">
        <v>2329</v>
      </c>
      <c r="K131">
        <v>335.73394775390625</v>
      </c>
      <c r="L131">
        <v>134.33241271972656</v>
      </c>
      <c r="M131"/>
      <c r="N131"/>
      <c r="O131"/>
      <c r="P131"/>
    </row>
    <row r="132" spans="1:16" ht="16" x14ac:dyDescent="0.2">
      <c r="B132"/>
      <c r="C132">
        <v>86</v>
      </c>
      <c r="D132">
        <v>126004</v>
      </c>
      <c r="E132">
        <v>1465.162841796875</v>
      </c>
      <c r="F132">
        <v>73.780609130859375</v>
      </c>
      <c r="G132">
        <v>56687064</v>
      </c>
      <c r="H132">
        <v>449.883056640625</v>
      </c>
      <c r="I132">
        <v>180</v>
      </c>
      <c r="J132">
        <v>2824</v>
      </c>
      <c r="K132">
        <v>529.38494873046875</v>
      </c>
      <c r="L132">
        <v>279.02264404296875</v>
      </c>
      <c r="M132"/>
      <c r="N132"/>
      <c r="O132"/>
      <c r="P132"/>
    </row>
    <row r="133" spans="1:16" ht="16" x14ac:dyDescent="0.2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</row>
    <row r="134" spans="1:16" ht="16" x14ac:dyDescent="0.2">
      <c r="B134" t="s">
        <v>108</v>
      </c>
      <c r="C134" t="s">
        <v>0</v>
      </c>
      <c r="D134" t="s">
        <v>1</v>
      </c>
      <c r="E134" t="s">
        <v>2</v>
      </c>
      <c r="F134" t="s">
        <v>3</v>
      </c>
      <c r="G134" t="s">
        <v>4</v>
      </c>
      <c r="H134" t="s">
        <v>5</v>
      </c>
      <c r="I134" t="s">
        <v>6</v>
      </c>
      <c r="J134" t="s">
        <v>7</v>
      </c>
      <c r="K134" t="s">
        <v>8</v>
      </c>
      <c r="L134" t="s">
        <v>9</v>
      </c>
      <c r="M134"/>
      <c r="N134"/>
      <c r="O134"/>
      <c r="P134"/>
    </row>
    <row r="135" spans="1:16" ht="16" x14ac:dyDescent="0.2">
      <c r="B135"/>
      <c r="C135">
        <v>51</v>
      </c>
      <c r="D135">
        <v>250</v>
      </c>
      <c r="E135">
        <v>4.9019608497619629</v>
      </c>
      <c r="F135">
        <v>6.5047591924667358E-2</v>
      </c>
      <c r="G135">
        <v>34110</v>
      </c>
      <c r="H135">
        <v>136.44000244140625</v>
      </c>
      <c r="I135">
        <v>100</v>
      </c>
      <c r="J135">
        <v>507</v>
      </c>
      <c r="K135">
        <v>147.70384216308594</v>
      </c>
      <c r="L135">
        <v>56.573402404785156</v>
      </c>
      <c r="M135"/>
      <c r="N135"/>
      <c r="O135"/>
      <c r="P135"/>
    </row>
    <row r="136" spans="1:16" ht="16" x14ac:dyDescent="0.2">
      <c r="A136" s="42" t="s">
        <v>83</v>
      </c>
      <c r="B136"/>
      <c r="C136">
        <v>2</v>
      </c>
      <c r="D136">
        <v>2</v>
      </c>
      <c r="E136">
        <v>1</v>
      </c>
      <c r="F136">
        <v>5.203807377256453E-4</v>
      </c>
      <c r="G136">
        <v>707</v>
      </c>
      <c r="H136">
        <v>353.5</v>
      </c>
      <c r="I136">
        <v>340</v>
      </c>
      <c r="J136">
        <v>367</v>
      </c>
      <c r="K136">
        <v>353.7576904296875</v>
      </c>
      <c r="L136">
        <v>13.5</v>
      </c>
      <c r="M136"/>
      <c r="N136"/>
      <c r="O136"/>
      <c r="P136"/>
    </row>
    <row r="137" spans="1:16" ht="16" x14ac:dyDescent="0.2">
      <c r="B137"/>
      <c r="C137">
        <v>153</v>
      </c>
      <c r="D137">
        <v>68821</v>
      </c>
      <c r="E137">
        <v>449.81045532226562</v>
      </c>
      <c r="F137">
        <v>17.906560897827148</v>
      </c>
      <c r="G137">
        <v>22422332</v>
      </c>
      <c r="H137">
        <v>325.80654907226562</v>
      </c>
      <c r="I137">
        <v>180</v>
      </c>
      <c r="J137">
        <v>1818</v>
      </c>
      <c r="K137">
        <v>362.26153564453125</v>
      </c>
      <c r="L137">
        <v>158.37776184082031</v>
      </c>
      <c r="M137"/>
      <c r="N137"/>
      <c r="O137"/>
      <c r="P137"/>
    </row>
    <row r="138" spans="1:16" ht="16" x14ac:dyDescent="0.2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</row>
    <row r="139" spans="1:16" ht="16" x14ac:dyDescent="0.2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</row>
    <row r="140" spans="1:16" ht="16" x14ac:dyDescent="0.2">
      <c r="B140" t="s">
        <v>109</v>
      </c>
      <c r="C140" t="s">
        <v>0</v>
      </c>
      <c r="D140" t="s">
        <v>1</v>
      </c>
      <c r="E140" t="s">
        <v>2</v>
      </c>
      <c r="F140" t="s">
        <v>3</v>
      </c>
      <c r="G140" t="s">
        <v>4</v>
      </c>
      <c r="H140" t="s">
        <v>5</v>
      </c>
      <c r="I140" t="s">
        <v>6</v>
      </c>
      <c r="J140" t="s">
        <v>7</v>
      </c>
      <c r="K140" t="s">
        <v>8</v>
      </c>
      <c r="L140" t="s">
        <v>9</v>
      </c>
      <c r="M140"/>
      <c r="N140"/>
      <c r="O140"/>
      <c r="P140"/>
    </row>
    <row r="141" spans="1:16" ht="16" x14ac:dyDescent="0.2">
      <c r="B141"/>
      <c r="C141">
        <v>335</v>
      </c>
      <c r="D141">
        <v>9935</v>
      </c>
      <c r="E141">
        <v>29.656717300415039</v>
      </c>
      <c r="F141">
        <v>5.5789847373962402</v>
      </c>
      <c r="G141">
        <v>1460044</v>
      </c>
      <c r="H141">
        <v>146.95964050292969</v>
      </c>
      <c r="I141">
        <v>100</v>
      </c>
      <c r="J141">
        <v>711</v>
      </c>
      <c r="K141">
        <v>156.02206420898438</v>
      </c>
      <c r="L141">
        <v>52.399894714355469</v>
      </c>
      <c r="M141"/>
      <c r="N141"/>
      <c r="O141"/>
      <c r="P141"/>
    </row>
    <row r="142" spans="1:16" ht="16" x14ac:dyDescent="0.2">
      <c r="A142" s="42" t="s">
        <v>83</v>
      </c>
      <c r="B142"/>
      <c r="C142">
        <v>10</v>
      </c>
      <c r="D142">
        <v>155</v>
      </c>
      <c r="E142">
        <v>15.5</v>
      </c>
      <c r="F142">
        <v>8.7040022015571594E-2</v>
      </c>
      <c r="G142">
        <v>57193</v>
      </c>
      <c r="H142">
        <v>368.98709106445312</v>
      </c>
      <c r="I142">
        <v>200</v>
      </c>
      <c r="J142">
        <v>1278</v>
      </c>
      <c r="K142">
        <v>426.68838500976562</v>
      </c>
      <c r="L142">
        <v>214.26968383789062</v>
      </c>
      <c r="M142"/>
      <c r="N142"/>
      <c r="O142"/>
      <c r="P142"/>
    </row>
    <row r="143" spans="1:16" ht="16" x14ac:dyDescent="0.2">
      <c r="B143"/>
      <c r="C143">
        <v>454</v>
      </c>
      <c r="D143">
        <v>102792</v>
      </c>
      <c r="E143">
        <v>226.41409301757812</v>
      </c>
      <c r="F143">
        <v>57.722694396972656</v>
      </c>
      <c r="G143">
        <v>45328088</v>
      </c>
      <c r="H143">
        <v>440.96902465820312</v>
      </c>
      <c r="I143">
        <v>180</v>
      </c>
      <c r="J143">
        <v>2814</v>
      </c>
      <c r="K143">
        <v>520.5751953125</v>
      </c>
      <c r="L143">
        <v>276.66738891601562</v>
      </c>
      <c r="M143"/>
      <c r="N143"/>
      <c r="O143"/>
      <c r="P143"/>
    </row>
    <row r="144" spans="1:16" ht="16" x14ac:dyDescent="0.2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</row>
    <row r="145" spans="1:16" ht="16" x14ac:dyDescent="0.2">
      <c r="B145" t="s">
        <v>84</v>
      </c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</row>
    <row r="146" spans="1:16" ht="16" x14ac:dyDescent="0.2">
      <c r="B146"/>
      <c r="C146" t="s">
        <v>0</v>
      </c>
      <c r="D146" t="s">
        <v>1</v>
      </c>
      <c r="E146" t="s">
        <v>2</v>
      </c>
      <c r="F146" t="s">
        <v>3</v>
      </c>
      <c r="G146" t="s">
        <v>4</v>
      </c>
      <c r="H146" t="s">
        <v>5</v>
      </c>
      <c r="I146" t="s">
        <v>6</v>
      </c>
      <c r="J146" t="s">
        <v>7</v>
      </c>
      <c r="K146" t="s">
        <v>8</v>
      </c>
      <c r="L146" t="s">
        <v>9</v>
      </c>
      <c r="M146"/>
      <c r="N146"/>
      <c r="O146"/>
      <c r="P146"/>
    </row>
    <row r="147" spans="1:16" ht="16" x14ac:dyDescent="0.2">
      <c r="B147"/>
      <c r="C147">
        <v>70</v>
      </c>
      <c r="D147">
        <v>8168</v>
      </c>
      <c r="E147">
        <v>116.68571472167969</v>
      </c>
      <c r="F147">
        <v>20.497377395629883</v>
      </c>
      <c r="G147">
        <v>1309087</v>
      </c>
      <c r="H147">
        <v>160.27020263671875</v>
      </c>
      <c r="I147">
        <v>100</v>
      </c>
      <c r="J147">
        <v>775</v>
      </c>
      <c r="K147">
        <v>174.92967224121094</v>
      </c>
      <c r="L147">
        <v>70.098861694335938</v>
      </c>
      <c r="M147"/>
      <c r="N147"/>
      <c r="O147"/>
      <c r="P147"/>
    </row>
    <row r="148" spans="1:16" ht="16" x14ac:dyDescent="0.2">
      <c r="A148" s="42" t="s">
        <v>83</v>
      </c>
      <c r="B148"/>
      <c r="C148">
        <v>55</v>
      </c>
      <c r="D148">
        <v>4110</v>
      </c>
      <c r="E148">
        <v>74.727272033691406</v>
      </c>
      <c r="F148">
        <v>10.313935279846191</v>
      </c>
      <c r="G148">
        <v>1269382</v>
      </c>
      <c r="H148">
        <v>308.85208129882812</v>
      </c>
      <c r="I148">
        <v>200</v>
      </c>
      <c r="J148">
        <v>1923</v>
      </c>
      <c r="K148">
        <v>342.830078125</v>
      </c>
      <c r="L148">
        <v>148.80476379394531</v>
      </c>
      <c r="M148"/>
      <c r="N148"/>
      <c r="O148"/>
      <c r="P148"/>
    </row>
    <row r="149" spans="1:16" ht="16" x14ac:dyDescent="0.2">
      <c r="B149"/>
      <c r="C149">
        <v>2</v>
      </c>
      <c r="D149">
        <v>23482</v>
      </c>
      <c r="E149">
        <v>11741</v>
      </c>
      <c r="F149">
        <v>58.927452087402344</v>
      </c>
      <c r="G149">
        <v>12807428</v>
      </c>
      <c r="H149">
        <v>545.4146728515625</v>
      </c>
      <c r="I149">
        <v>180</v>
      </c>
      <c r="J149">
        <v>2645</v>
      </c>
      <c r="K149">
        <v>632.98822021484375</v>
      </c>
      <c r="L149">
        <v>321.24282836914062</v>
      </c>
      <c r="M149"/>
      <c r="N149"/>
      <c r="O149"/>
      <c r="P149"/>
    </row>
    <row r="150" spans="1:16" ht="16" x14ac:dyDescent="0.2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</row>
    <row r="151" spans="1:16" ht="16" x14ac:dyDescent="0.2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</row>
    <row r="152" spans="1:16" ht="16" x14ac:dyDescent="0.2">
      <c r="B152" t="s">
        <v>110</v>
      </c>
      <c r="C152" t="s">
        <v>0</v>
      </c>
      <c r="D152" t="s">
        <v>1</v>
      </c>
      <c r="E152" t="s">
        <v>2</v>
      </c>
      <c r="F152" t="s">
        <v>3</v>
      </c>
      <c r="G152" t="s">
        <v>4</v>
      </c>
      <c r="H152" t="s">
        <v>5</v>
      </c>
      <c r="I152" t="s">
        <v>6</v>
      </c>
      <c r="J152" t="s">
        <v>7</v>
      </c>
      <c r="K152" t="s">
        <v>8</v>
      </c>
      <c r="L152" t="s">
        <v>9</v>
      </c>
      <c r="M152"/>
      <c r="N152"/>
      <c r="O152"/>
      <c r="P152"/>
    </row>
    <row r="153" spans="1:16" ht="16" x14ac:dyDescent="0.2">
      <c r="B153"/>
      <c r="C153">
        <v>170</v>
      </c>
      <c r="D153">
        <v>14227</v>
      </c>
      <c r="E153">
        <v>83.688232421875</v>
      </c>
      <c r="F153">
        <v>4.824134349822998</v>
      </c>
      <c r="G153">
        <v>2468407</v>
      </c>
      <c r="H153">
        <v>173.5015869140625</v>
      </c>
      <c r="I153">
        <v>100</v>
      </c>
      <c r="J153">
        <v>1247</v>
      </c>
      <c r="K153">
        <v>199.77445983886719</v>
      </c>
      <c r="L153">
        <v>99.030479431152344</v>
      </c>
      <c r="M153"/>
      <c r="N153"/>
      <c r="O153"/>
      <c r="P153"/>
    </row>
    <row r="154" spans="1:16" ht="16" x14ac:dyDescent="0.2">
      <c r="A154" s="42" t="s">
        <v>83</v>
      </c>
      <c r="B154"/>
      <c r="C154">
        <v>41</v>
      </c>
      <c r="D154">
        <v>629</v>
      </c>
      <c r="E154">
        <v>15.341463088989258</v>
      </c>
      <c r="F154">
        <v>0.2132832407951355</v>
      </c>
      <c r="G154">
        <v>200308</v>
      </c>
      <c r="H154">
        <v>318.45468139648438</v>
      </c>
      <c r="I154">
        <v>200</v>
      </c>
      <c r="J154">
        <v>784</v>
      </c>
      <c r="K154">
        <v>340.64566040039062</v>
      </c>
      <c r="L154">
        <v>120.93833923339844</v>
      </c>
      <c r="M154"/>
      <c r="N154"/>
      <c r="O154"/>
      <c r="P154"/>
    </row>
    <row r="155" spans="1:16" ht="16" x14ac:dyDescent="0.2">
      <c r="B155"/>
      <c r="C155">
        <v>452</v>
      </c>
      <c r="D155">
        <v>49751</v>
      </c>
      <c r="E155">
        <v>110.06858062744141</v>
      </c>
      <c r="F155">
        <v>16.869720458984375</v>
      </c>
      <c r="G155">
        <v>18618930</v>
      </c>
      <c r="H155">
        <v>374.24234008789062</v>
      </c>
      <c r="I155">
        <v>180</v>
      </c>
      <c r="J155">
        <v>1635</v>
      </c>
      <c r="K155">
        <v>420.73016357421875</v>
      </c>
      <c r="L155">
        <v>192.2408447265625</v>
      </c>
      <c r="M155"/>
      <c r="N155"/>
      <c r="O155"/>
      <c r="P155"/>
    </row>
    <row r="156" spans="1:16" ht="16" x14ac:dyDescent="0.2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</row>
    <row r="157" spans="1:16" ht="16" x14ac:dyDescent="0.2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</row>
    <row r="158" spans="1:16" ht="16" x14ac:dyDescent="0.2">
      <c r="B158" t="s">
        <v>111</v>
      </c>
      <c r="C158" t="s">
        <v>0</v>
      </c>
      <c r="D158" t="s">
        <v>1</v>
      </c>
      <c r="E158" t="s">
        <v>2</v>
      </c>
      <c r="F158" t="s">
        <v>3</v>
      </c>
      <c r="G158" t="s">
        <v>4</v>
      </c>
      <c r="H158" t="s">
        <v>5</v>
      </c>
      <c r="I158" t="s">
        <v>6</v>
      </c>
      <c r="J158" t="s">
        <v>7</v>
      </c>
      <c r="K158" t="s">
        <v>8</v>
      </c>
      <c r="L158" t="s">
        <v>9</v>
      </c>
      <c r="M158"/>
      <c r="N158"/>
      <c r="O158"/>
      <c r="P158"/>
    </row>
    <row r="159" spans="1:16" ht="16" x14ac:dyDescent="0.2">
      <c r="B159"/>
      <c r="C159">
        <v>22</v>
      </c>
      <c r="D159">
        <v>1569</v>
      </c>
      <c r="E159">
        <v>71.318183898925781</v>
      </c>
      <c r="F159">
        <v>5.6984090805053711</v>
      </c>
      <c r="G159">
        <v>284553</v>
      </c>
      <c r="H159">
        <v>181.35946655273438</v>
      </c>
      <c r="I159">
        <v>100</v>
      </c>
      <c r="J159">
        <v>934</v>
      </c>
      <c r="K159">
        <v>203.20549011230469</v>
      </c>
      <c r="L159">
        <v>91.65814208984375</v>
      </c>
      <c r="M159"/>
      <c r="N159"/>
      <c r="O159"/>
      <c r="P159"/>
    </row>
    <row r="160" spans="1:16" ht="16" x14ac:dyDescent="0.2">
      <c r="A160" s="42" t="s">
        <v>83</v>
      </c>
      <c r="B160"/>
      <c r="C160">
        <v>11</v>
      </c>
      <c r="D160">
        <v>307</v>
      </c>
      <c r="E160">
        <v>27.909090042114258</v>
      </c>
      <c r="F160">
        <v>1.1149851083755493</v>
      </c>
      <c r="G160">
        <v>109673</v>
      </c>
      <c r="H160">
        <v>357.24102783203125</v>
      </c>
      <c r="I160">
        <v>200</v>
      </c>
      <c r="J160">
        <v>881</v>
      </c>
      <c r="K160">
        <v>385.16891479492188</v>
      </c>
      <c r="L160">
        <v>143.99282836914062</v>
      </c>
      <c r="M160"/>
      <c r="N160"/>
      <c r="O160"/>
      <c r="P160"/>
    </row>
    <row r="161" spans="2:16" ht="16" x14ac:dyDescent="0.2">
      <c r="B161"/>
      <c r="C161">
        <v>22</v>
      </c>
      <c r="D161">
        <v>3431</v>
      </c>
      <c r="E161">
        <v>155.95454406738281</v>
      </c>
      <c r="F161">
        <v>12.460957527160645</v>
      </c>
      <c r="G161">
        <v>1341281</v>
      </c>
      <c r="H161">
        <v>390.9300537109375</v>
      </c>
      <c r="I161">
        <v>180</v>
      </c>
      <c r="J161">
        <v>1480</v>
      </c>
      <c r="K161">
        <v>437.72567749023438</v>
      </c>
      <c r="L161">
        <v>196.919921875</v>
      </c>
      <c r="M161"/>
      <c r="N161"/>
      <c r="O161"/>
      <c r="P161"/>
    </row>
    <row r="162" spans="2:16" ht="16" x14ac:dyDescent="0.2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</row>
    <row r="163" spans="2:16" ht="16" x14ac:dyDescent="0.2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644E6-8717-034B-AD49-03C2B4AF0BE4}">
  <dimension ref="A5:AA128"/>
  <sheetViews>
    <sheetView topLeftCell="A116" zoomScale="110" zoomScaleNormal="110" workbookViewId="0">
      <selection activeCell="P12" sqref="P12"/>
    </sheetView>
  </sheetViews>
  <sheetFormatPr baseColWidth="10" defaultRowHeight="13" x14ac:dyDescent="0.15"/>
  <cols>
    <col min="1" max="1" width="10.83203125" style="42"/>
    <col min="2" max="2" width="18.33203125" style="42" bestFit="1" customWidth="1"/>
    <col min="3" max="3" width="8.83203125" style="42" customWidth="1"/>
    <col min="4" max="4" width="8.33203125" style="42" bestFit="1" customWidth="1"/>
    <col min="5" max="6" width="12.1640625" style="42" bestFit="1" customWidth="1"/>
    <col min="7" max="7" width="9.1640625" style="42" bestFit="1" customWidth="1"/>
    <col min="8" max="8" width="12.1640625" style="42" bestFit="1" customWidth="1"/>
    <col min="9" max="9" width="4.1640625" style="42" bestFit="1" customWidth="1"/>
    <col min="10" max="10" width="5.1640625" style="42" bestFit="1" customWidth="1"/>
    <col min="11" max="12" width="12.1640625" style="42" bestFit="1" customWidth="1"/>
    <col min="13" max="15" width="8.83203125" style="42" customWidth="1"/>
    <col min="16" max="17" width="19.33203125" style="42" customWidth="1"/>
    <col min="18" max="18" width="16.1640625" style="42" customWidth="1"/>
    <col min="19" max="24" width="8.83203125" style="42" customWidth="1"/>
    <col min="25" max="25" width="20.1640625" style="42" customWidth="1"/>
    <col min="26" max="26" width="14.6640625" style="42" customWidth="1"/>
    <col min="27" max="27" width="25" style="42" customWidth="1"/>
    <col min="28" max="233" width="8.83203125" style="42" customWidth="1"/>
    <col min="234" max="16384" width="10.83203125" style="42"/>
  </cols>
  <sheetData>
    <row r="5" spans="1:27" x14ac:dyDescent="0.15">
      <c r="P5" s="48"/>
      <c r="Q5" s="49"/>
      <c r="R5" s="49"/>
      <c r="S5" s="233" t="s">
        <v>10</v>
      </c>
      <c r="T5" s="234"/>
      <c r="U5" s="235"/>
      <c r="V5" s="233" t="s">
        <v>11</v>
      </c>
      <c r="W5" s="234"/>
      <c r="X5" s="235"/>
      <c r="Y5" s="82"/>
      <c r="Z5" s="82" t="s">
        <v>12</v>
      </c>
      <c r="AA5" s="104"/>
    </row>
    <row r="6" spans="1:27" x14ac:dyDescent="0.15">
      <c r="B6" s="42" t="s">
        <v>88</v>
      </c>
      <c r="C6" s="42" t="s">
        <v>0</v>
      </c>
      <c r="D6" s="42" t="s">
        <v>1</v>
      </c>
      <c r="E6" s="42" t="s">
        <v>2</v>
      </c>
      <c r="F6" s="42" t="s">
        <v>3</v>
      </c>
      <c r="G6" s="42" t="s">
        <v>4</v>
      </c>
      <c r="H6" s="42" t="s">
        <v>5</v>
      </c>
      <c r="I6" s="42" t="s">
        <v>6</v>
      </c>
      <c r="J6" s="42" t="s">
        <v>7</v>
      </c>
      <c r="K6" s="42" t="s">
        <v>8</v>
      </c>
      <c r="L6" s="42" t="s">
        <v>9</v>
      </c>
      <c r="P6" s="52"/>
      <c r="Q6" s="46"/>
      <c r="R6" s="46"/>
      <c r="S6" s="52"/>
      <c r="T6" s="46"/>
      <c r="U6" s="83"/>
      <c r="V6" s="52"/>
      <c r="W6" s="46">
        <f>1.725*1.725</f>
        <v>2.9756250000000004</v>
      </c>
      <c r="X6" s="83"/>
      <c r="Y6" s="236" t="s">
        <v>44</v>
      </c>
      <c r="Z6" s="236"/>
      <c r="AA6" s="237"/>
    </row>
    <row r="7" spans="1:27" x14ac:dyDescent="0.15">
      <c r="A7" s="1" t="s">
        <v>13</v>
      </c>
      <c r="C7" s="42">
        <v>130</v>
      </c>
      <c r="D7" s="42">
        <v>8546</v>
      </c>
      <c r="E7" s="42">
        <v>65.73846435546875</v>
      </c>
      <c r="F7" s="42">
        <v>2.8293046951293945</v>
      </c>
      <c r="G7" s="42">
        <v>2940053</v>
      </c>
      <c r="H7" s="42">
        <v>344.02679443359375</v>
      </c>
      <c r="I7" s="42">
        <v>100</v>
      </c>
      <c r="J7" s="42">
        <v>2381</v>
      </c>
      <c r="K7" s="42">
        <v>428.71484375</v>
      </c>
      <c r="L7" s="42">
        <v>255.8162841796875</v>
      </c>
      <c r="P7" s="52"/>
      <c r="Q7" s="46"/>
      <c r="R7" s="46"/>
      <c r="S7" s="66"/>
      <c r="T7" s="87"/>
      <c r="U7" s="103"/>
      <c r="V7" s="66"/>
      <c r="W7" s="87"/>
      <c r="X7" s="103"/>
      <c r="Y7" s="238" t="s">
        <v>45</v>
      </c>
      <c r="Z7" s="238"/>
      <c r="AA7" s="239"/>
    </row>
    <row r="8" spans="1:27" x14ac:dyDescent="0.15">
      <c r="A8" s="1" t="s">
        <v>49</v>
      </c>
      <c r="C8" s="42">
        <v>60</v>
      </c>
      <c r="D8" s="42">
        <v>2318</v>
      </c>
      <c r="E8" s="42">
        <v>38.633335113525391</v>
      </c>
      <c r="F8" s="42">
        <v>0.76741498708724976</v>
      </c>
      <c r="G8" s="42">
        <v>658346</v>
      </c>
      <c r="H8" s="42">
        <v>284.01467895507812</v>
      </c>
      <c r="I8" s="42">
        <v>200</v>
      </c>
      <c r="J8" s="42">
        <v>1465</v>
      </c>
      <c r="K8" s="42">
        <v>297.851806640625</v>
      </c>
      <c r="L8" s="42">
        <v>89.729377746582031</v>
      </c>
      <c r="P8" s="52"/>
      <c r="Q8" s="46"/>
      <c r="R8" s="46"/>
      <c r="S8" s="52"/>
      <c r="T8" s="46"/>
      <c r="U8" s="83"/>
      <c r="V8" s="52"/>
      <c r="W8" s="46"/>
      <c r="X8" s="83"/>
      <c r="Y8" s="46"/>
      <c r="Z8" s="46"/>
      <c r="AA8" s="83"/>
    </row>
    <row r="9" spans="1:27" x14ac:dyDescent="0.15">
      <c r="A9" s="1" t="s">
        <v>20</v>
      </c>
      <c r="C9" s="42">
        <v>844</v>
      </c>
      <c r="D9" s="42">
        <v>32924</v>
      </c>
      <c r="E9" s="42">
        <v>39.009479522705078</v>
      </c>
      <c r="F9" s="42">
        <v>10.900074005126953</v>
      </c>
      <c r="G9" s="42">
        <v>9525864</v>
      </c>
      <c r="H9" s="42">
        <v>289.32888793945312</v>
      </c>
      <c r="I9" s="42">
        <v>180</v>
      </c>
      <c r="J9" s="42">
        <v>981</v>
      </c>
      <c r="K9" s="42">
        <v>315.00418090820312</v>
      </c>
      <c r="L9" s="42">
        <v>124.56492614746094</v>
      </c>
      <c r="P9" s="52" t="s">
        <v>79</v>
      </c>
      <c r="Q9" s="46"/>
      <c r="R9" s="46" t="s">
        <v>16</v>
      </c>
      <c r="S9" s="52" t="s">
        <v>17</v>
      </c>
      <c r="T9" s="46" t="s">
        <v>18</v>
      </c>
      <c r="U9" s="83" t="s">
        <v>19</v>
      </c>
      <c r="V9" s="52" t="s">
        <v>17</v>
      </c>
      <c r="W9" s="46" t="s">
        <v>18</v>
      </c>
      <c r="X9" s="83" t="s">
        <v>19</v>
      </c>
      <c r="Y9" s="46" t="s">
        <v>17</v>
      </c>
      <c r="Z9" s="46" t="s">
        <v>18</v>
      </c>
      <c r="AA9" s="83" t="s">
        <v>19</v>
      </c>
    </row>
    <row r="10" spans="1:27" x14ac:dyDescent="0.15">
      <c r="B10" s="42" t="s">
        <v>89</v>
      </c>
      <c r="C10" s="42" t="s">
        <v>0</v>
      </c>
      <c r="D10" s="42" t="s">
        <v>1</v>
      </c>
      <c r="E10" s="42" t="s">
        <v>2</v>
      </c>
      <c r="F10" s="42" t="s">
        <v>3</v>
      </c>
      <c r="G10" s="42" t="s">
        <v>4</v>
      </c>
      <c r="H10" s="42" t="s">
        <v>5</v>
      </c>
      <c r="I10" s="42" t="s">
        <v>6</v>
      </c>
      <c r="J10" s="42" t="s">
        <v>7</v>
      </c>
      <c r="K10" s="42" t="s">
        <v>8</v>
      </c>
      <c r="L10" s="42" t="s">
        <v>9</v>
      </c>
      <c r="P10" s="52"/>
      <c r="Q10" s="46"/>
      <c r="R10" s="46"/>
      <c r="S10" s="52"/>
      <c r="T10" s="46"/>
      <c r="U10" s="83"/>
      <c r="V10" s="52"/>
      <c r="W10" s="46"/>
      <c r="X10" s="83"/>
      <c r="Y10" s="46"/>
      <c r="Z10" s="46"/>
      <c r="AA10" s="83"/>
    </row>
    <row r="11" spans="1:27" x14ac:dyDescent="0.15">
      <c r="C11" s="42">
        <v>175</v>
      </c>
      <c r="D11" s="42">
        <v>16272</v>
      </c>
      <c r="E11" s="42">
        <v>92.982856750488281</v>
      </c>
      <c r="F11" s="42">
        <v>7.513575553894043</v>
      </c>
      <c r="G11" s="42">
        <v>5712306</v>
      </c>
      <c r="H11" s="42">
        <v>351.05123901367188</v>
      </c>
      <c r="I11" s="42">
        <v>100</v>
      </c>
      <c r="J11" s="42">
        <v>3747</v>
      </c>
      <c r="K11" s="42">
        <v>488.2625732421875</v>
      </c>
      <c r="L11" s="42">
        <v>339.3572998046875</v>
      </c>
      <c r="P11" s="52"/>
      <c r="Q11" s="46"/>
      <c r="R11" s="46"/>
      <c r="S11" s="52"/>
      <c r="T11" s="46"/>
      <c r="U11" s="83"/>
      <c r="V11" s="52"/>
      <c r="W11" s="46"/>
      <c r="X11" s="83"/>
      <c r="Y11" s="85"/>
      <c r="Z11" s="85"/>
      <c r="AA11" s="84"/>
    </row>
    <row r="12" spans="1:27" x14ac:dyDescent="0.15">
      <c r="C12" s="42">
        <v>128</v>
      </c>
      <c r="D12" s="42">
        <v>8257</v>
      </c>
      <c r="E12" s="42">
        <v>64.5078125</v>
      </c>
      <c r="F12" s="42">
        <v>3.8126592636108398</v>
      </c>
      <c r="G12" s="42">
        <v>2748445</v>
      </c>
      <c r="H12" s="42">
        <v>332.8624267578125</v>
      </c>
      <c r="I12" s="42">
        <v>200</v>
      </c>
      <c r="J12" s="42">
        <v>2775</v>
      </c>
      <c r="K12" s="42">
        <v>360.95281982421875</v>
      </c>
      <c r="L12" s="42">
        <v>139.60498046875</v>
      </c>
      <c r="P12" s="52">
        <v>1</v>
      </c>
      <c r="Q12" s="46"/>
      <c r="R12" s="46">
        <v>-60</v>
      </c>
      <c r="S12" s="52"/>
      <c r="T12" s="46"/>
      <c r="U12" s="83"/>
      <c r="V12" s="52"/>
      <c r="W12" s="46"/>
      <c r="X12" s="83"/>
      <c r="Y12" s="85"/>
      <c r="Z12" s="85"/>
      <c r="AA12" s="84"/>
    </row>
    <row r="13" spans="1:27" x14ac:dyDescent="0.15">
      <c r="C13" s="42">
        <v>1090</v>
      </c>
      <c r="D13" s="42">
        <v>44086</v>
      </c>
      <c r="E13" s="42">
        <v>40.445873260498047</v>
      </c>
      <c r="F13" s="42">
        <v>20.356655120849609</v>
      </c>
      <c r="G13" s="42">
        <v>13123376</v>
      </c>
      <c r="H13" s="42">
        <v>297.67672729492188</v>
      </c>
      <c r="I13" s="42">
        <v>180</v>
      </c>
      <c r="J13" s="42">
        <v>1182</v>
      </c>
      <c r="K13" s="42">
        <v>324.29525756835938</v>
      </c>
      <c r="L13" s="42">
        <v>128.67005920410156</v>
      </c>
      <c r="P13" s="52"/>
      <c r="Q13" s="46"/>
      <c r="R13" s="46">
        <v>15</v>
      </c>
      <c r="S13" s="52"/>
      <c r="T13" s="46"/>
      <c r="U13" s="83"/>
      <c r="V13" s="105"/>
      <c r="W13" s="85"/>
      <c r="X13" s="84"/>
      <c r="Y13" s="85"/>
      <c r="Z13" s="85"/>
      <c r="AA13" s="84"/>
    </row>
    <row r="14" spans="1:27" x14ac:dyDescent="0.15">
      <c r="B14" s="42" t="s">
        <v>89</v>
      </c>
      <c r="C14" s="42" t="s">
        <v>0</v>
      </c>
      <c r="D14" s="42" t="s">
        <v>1</v>
      </c>
      <c r="E14" s="42" t="s">
        <v>2</v>
      </c>
      <c r="F14" s="42" t="s">
        <v>3</v>
      </c>
      <c r="G14" s="42" t="s">
        <v>4</v>
      </c>
      <c r="H14" s="42" t="s">
        <v>5</v>
      </c>
      <c r="I14" s="42" t="s">
        <v>6</v>
      </c>
      <c r="J14" s="42" t="s">
        <v>7</v>
      </c>
      <c r="K14" s="42" t="s">
        <v>8</v>
      </c>
      <c r="L14" s="42" t="s">
        <v>9</v>
      </c>
      <c r="P14" s="52"/>
      <c r="Q14" s="46"/>
      <c r="R14" s="46">
        <v>96</v>
      </c>
      <c r="S14" s="52"/>
      <c r="T14" s="46"/>
      <c r="U14" s="83"/>
      <c r="V14" s="105"/>
      <c r="W14" s="85"/>
      <c r="X14" s="84"/>
      <c r="Y14" s="85"/>
      <c r="Z14" s="85"/>
      <c r="AA14" s="84"/>
    </row>
    <row r="15" spans="1:27" x14ac:dyDescent="0.15">
      <c r="C15" s="42">
        <v>52</v>
      </c>
      <c r="D15" s="42">
        <v>4479</v>
      </c>
      <c r="E15" s="42">
        <v>86.134613037109375</v>
      </c>
      <c r="F15" s="42">
        <v>3.0148825645446777</v>
      </c>
      <c r="G15" s="42">
        <v>1902303</v>
      </c>
      <c r="H15" s="42">
        <v>424.71600341796875</v>
      </c>
      <c r="I15" s="42">
        <v>100</v>
      </c>
      <c r="J15" s="42">
        <v>3487</v>
      </c>
      <c r="K15" s="42">
        <v>594.93585205078125</v>
      </c>
      <c r="L15" s="42">
        <v>416.611328125</v>
      </c>
      <c r="P15" s="52"/>
      <c r="Q15" s="46"/>
      <c r="R15" s="46">
        <v>196</v>
      </c>
      <c r="S15" s="52">
        <v>143</v>
      </c>
      <c r="T15" s="46">
        <v>461</v>
      </c>
      <c r="U15" s="83">
        <v>497</v>
      </c>
      <c r="V15" s="105">
        <f>S15*2.975625</f>
        <v>425.51437499999997</v>
      </c>
      <c r="W15" s="85">
        <f>T15*2.975625</f>
        <v>1371.7631249999999</v>
      </c>
      <c r="X15" s="84">
        <f>U15*2.975625</f>
        <v>1478.8856249999999</v>
      </c>
      <c r="Y15" s="85">
        <f>V15*5*((R16-R15)/2)</f>
        <v>111697.52343749999</v>
      </c>
      <c r="Z15" s="85">
        <f>W15*5*((R16-R15)/2)</f>
        <v>360087.82031249994</v>
      </c>
      <c r="AA15" s="84">
        <f>X15*5*((R16-R15)/2)</f>
        <v>388207.4765625</v>
      </c>
    </row>
    <row r="16" spans="1:27" x14ac:dyDescent="0.15">
      <c r="C16" s="42">
        <v>10</v>
      </c>
      <c r="D16" s="42">
        <v>58</v>
      </c>
      <c r="E16" s="42">
        <v>5.8000001907348633</v>
      </c>
      <c r="F16" s="42">
        <v>3.904067724943161E-2</v>
      </c>
      <c r="G16" s="42">
        <v>40857</v>
      </c>
      <c r="H16" s="42">
        <v>704.4310302734375</v>
      </c>
      <c r="I16" s="42">
        <v>200</v>
      </c>
      <c r="J16" s="42">
        <v>3674</v>
      </c>
      <c r="K16" s="42">
        <v>1057.9700927734375</v>
      </c>
      <c r="L16" s="42">
        <v>789.3526611328125</v>
      </c>
      <c r="P16" s="52"/>
      <c r="Q16" s="46"/>
      <c r="R16" s="46">
        <v>301</v>
      </c>
      <c r="S16" s="52"/>
      <c r="T16" s="46"/>
      <c r="U16" s="83"/>
      <c r="V16" s="105"/>
      <c r="W16" s="85"/>
      <c r="X16" s="84"/>
      <c r="Y16" s="85"/>
      <c r="Z16" s="85"/>
      <c r="AA16" s="84"/>
    </row>
    <row r="17" spans="2:27" x14ac:dyDescent="0.15">
      <c r="C17" s="42">
        <v>419</v>
      </c>
      <c r="E17" s="42">
        <v>83.1861572265625</v>
      </c>
      <c r="F17" s="42">
        <v>23.461427688598633</v>
      </c>
      <c r="G17" s="42">
        <v>10270463</v>
      </c>
      <c r="H17" s="42">
        <v>294.66253662109375</v>
      </c>
      <c r="I17" s="42">
        <v>180</v>
      </c>
      <c r="J17" s="42">
        <v>1462</v>
      </c>
      <c r="K17" s="42">
        <v>320.98202514648438</v>
      </c>
      <c r="L17" s="42">
        <v>127.29278564453125</v>
      </c>
      <c r="P17" s="52"/>
      <c r="Q17" s="46"/>
      <c r="R17" s="46">
        <v>401</v>
      </c>
      <c r="S17" s="52">
        <v>8913</v>
      </c>
      <c r="T17" s="46">
        <v>121</v>
      </c>
      <c r="U17" s="83">
        <v>11091</v>
      </c>
      <c r="V17" s="105">
        <f>S17*2.975625</f>
        <v>26521.745625</v>
      </c>
      <c r="W17" s="85">
        <f>T17*2.975625</f>
        <v>360.05062499999997</v>
      </c>
      <c r="X17" s="84">
        <f>U17*2.975625</f>
        <v>33002.656875000001</v>
      </c>
      <c r="Y17" s="85">
        <f>V17*5*((R17-R16)/2)</f>
        <v>6630436.40625</v>
      </c>
      <c r="Z17" s="85">
        <f>W17*5*((R17-R16)/2)</f>
        <v>90012.656249999985</v>
      </c>
      <c r="AA17" s="84">
        <f>X17*5*((R17-R16)/2)</f>
        <v>8250664.2187499991</v>
      </c>
    </row>
    <row r="18" spans="2:27" x14ac:dyDescent="0.15">
      <c r="B18" s="42" t="s">
        <v>90</v>
      </c>
      <c r="C18" s="42" t="s">
        <v>0</v>
      </c>
      <c r="D18" s="42" t="s">
        <v>1</v>
      </c>
      <c r="E18" s="42" t="s">
        <v>2</v>
      </c>
      <c r="F18" s="42" t="s">
        <v>3</v>
      </c>
      <c r="G18" s="42" t="s">
        <v>4</v>
      </c>
      <c r="H18" s="42" t="s">
        <v>5</v>
      </c>
      <c r="I18" s="42" t="s">
        <v>6</v>
      </c>
      <c r="J18" s="42" t="s">
        <v>7</v>
      </c>
      <c r="K18" s="42" t="s">
        <v>8</v>
      </c>
      <c r="L18" s="42" t="s">
        <v>9</v>
      </c>
      <c r="P18" s="52"/>
      <c r="Q18" s="46"/>
      <c r="R18" s="46">
        <v>467</v>
      </c>
      <c r="S18" s="52"/>
      <c r="T18" s="46"/>
      <c r="U18" s="83"/>
      <c r="V18" s="105"/>
      <c r="W18" s="85"/>
      <c r="X18" s="84"/>
      <c r="Y18" s="85"/>
      <c r="Z18" s="85"/>
      <c r="AA18" s="84"/>
    </row>
    <row r="19" spans="2:27" x14ac:dyDescent="0.15">
      <c r="C19" s="42">
        <v>115</v>
      </c>
      <c r="D19" s="42">
        <v>19827</v>
      </c>
      <c r="E19" s="42">
        <v>172.40869140625</v>
      </c>
      <c r="F19" s="42">
        <v>7.549835205078125</v>
      </c>
      <c r="G19" s="42">
        <v>6347997</v>
      </c>
      <c r="H19" s="42">
        <v>320.1693115234375</v>
      </c>
      <c r="I19" s="42">
        <v>100</v>
      </c>
      <c r="J19" s="42">
        <v>4010</v>
      </c>
      <c r="K19" s="42">
        <v>425.59912109375</v>
      </c>
      <c r="L19" s="42">
        <v>280.4036865234375</v>
      </c>
      <c r="P19" s="52"/>
      <c r="Q19" s="46"/>
      <c r="R19" s="46"/>
      <c r="S19" s="52"/>
      <c r="T19" s="46"/>
      <c r="U19" s="83"/>
      <c r="V19" s="105"/>
      <c r="W19" s="85"/>
      <c r="X19" s="84"/>
      <c r="Y19" s="85"/>
      <c r="Z19" s="85"/>
      <c r="AA19" s="84"/>
    </row>
    <row r="20" spans="2:27" x14ac:dyDescent="0.15">
      <c r="C20" s="42">
        <v>98</v>
      </c>
      <c r="D20" s="42">
        <v>5673</v>
      </c>
      <c r="E20" s="42">
        <v>57.88775634765625</v>
      </c>
      <c r="F20" s="42">
        <v>2.1601965427398682</v>
      </c>
      <c r="G20" s="42">
        <v>1736653</v>
      </c>
      <c r="H20" s="42">
        <v>306.12603759765625</v>
      </c>
      <c r="I20" s="42">
        <v>200</v>
      </c>
      <c r="J20" s="42">
        <v>1169</v>
      </c>
      <c r="K20" s="42">
        <v>320.95260620117188</v>
      </c>
      <c r="L20" s="42">
        <v>96.423110961914062</v>
      </c>
      <c r="P20" s="48"/>
      <c r="Q20" s="3" t="s">
        <v>46</v>
      </c>
      <c r="R20" s="49"/>
      <c r="S20" s="48"/>
      <c r="T20" s="49"/>
      <c r="U20" s="106"/>
      <c r="V20" s="107"/>
      <c r="W20" s="89"/>
      <c r="X20" s="108"/>
      <c r="Y20" s="109">
        <f>SUM(Y11:Y19)</f>
        <v>6742133.9296875</v>
      </c>
      <c r="Z20" s="109">
        <f>SUM(Z11:Z19)</f>
        <v>450100.47656249994</v>
      </c>
      <c r="AA20" s="90">
        <f t="shared" ref="AA20" si="0">SUM(AA11:AA19)</f>
        <v>8638871.6953125</v>
      </c>
    </row>
    <row r="21" spans="2:27" x14ac:dyDescent="0.15">
      <c r="C21" s="42">
        <v>986</v>
      </c>
      <c r="D21" s="42">
        <v>49300</v>
      </c>
      <c r="E21" s="42">
        <v>50</v>
      </c>
      <c r="F21" s="42">
        <v>18.772727966308594</v>
      </c>
      <c r="G21" s="42">
        <v>15267824</v>
      </c>
      <c r="H21" s="42">
        <v>309.69216918945312</v>
      </c>
      <c r="I21" s="42">
        <v>180</v>
      </c>
      <c r="J21" s="42">
        <v>1097</v>
      </c>
      <c r="K21" s="42">
        <v>333.7314453125</v>
      </c>
      <c r="L21" s="42">
        <v>124.3681640625</v>
      </c>
      <c r="P21" s="66"/>
      <c r="Q21" s="11" t="s">
        <v>47</v>
      </c>
      <c r="R21" s="87"/>
      <c r="S21" s="66"/>
      <c r="T21" s="87"/>
      <c r="U21" s="103"/>
      <c r="V21" s="110"/>
      <c r="W21" s="88"/>
      <c r="X21" s="111"/>
      <c r="Y21" s="112">
        <f>Y20/10^9</f>
        <v>6.7421339296874997E-3</v>
      </c>
      <c r="Z21" s="112">
        <f t="shared" ref="Z21:AA21" si="1">Z20/10^9</f>
        <v>4.5010047656249996E-4</v>
      </c>
      <c r="AA21" s="91">
        <f t="shared" si="1"/>
        <v>8.6388716953124996E-3</v>
      </c>
    </row>
    <row r="22" spans="2:27" x14ac:dyDescent="0.15">
      <c r="P22" s="52"/>
      <c r="Q22" s="1"/>
      <c r="R22" s="46"/>
      <c r="S22" s="52"/>
      <c r="T22" s="46"/>
      <c r="U22" s="83"/>
      <c r="V22" s="105"/>
      <c r="W22" s="85"/>
      <c r="X22" s="84"/>
      <c r="Y22" s="46"/>
      <c r="Z22" s="46"/>
      <c r="AA22" s="83"/>
    </row>
    <row r="23" spans="2:27" x14ac:dyDescent="0.15">
      <c r="P23" s="52"/>
      <c r="Q23" s="46"/>
      <c r="R23" s="46"/>
      <c r="S23" s="52"/>
      <c r="T23" s="46"/>
      <c r="U23" s="83"/>
      <c r="V23" s="105"/>
      <c r="W23" s="85"/>
      <c r="X23" s="84"/>
      <c r="Y23" s="85"/>
      <c r="Z23" s="85"/>
      <c r="AA23" s="84"/>
    </row>
    <row r="24" spans="2:27" x14ac:dyDescent="0.15">
      <c r="P24" s="52"/>
      <c r="Q24" s="46"/>
      <c r="R24" s="46">
        <v>-300</v>
      </c>
      <c r="S24" s="52"/>
      <c r="T24" s="46"/>
      <c r="U24" s="83"/>
      <c r="V24" s="105"/>
      <c r="W24" s="85"/>
      <c r="X24" s="84"/>
      <c r="Y24" s="85"/>
      <c r="Z24" s="85"/>
      <c r="AA24" s="84"/>
    </row>
    <row r="25" spans="2:27" x14ac:dyDescent="0.15">
      <c r="B25" s="42" t="s">
        <v>112</v>
      </c>
      <c r="C25" s="42" t="s">
        <v>0</v>
      </c>
      <c r="D25" s="42" t="s">
        <v>1</v>
      </c>
      <c r="E25" s="42" t="s">
        <v>2</v>
      </c>
      <c r="F25" s="42" t="s">
        <v>3</v>
      </c>
      <c r="G25" s="42" t="s">
        <v>4</v>
      </c>
      <c r="H25" s="42" t="s">
        <v>5</v>
      </c>
      <c r="I25" s="42" t="s">
        <v>6</v>
      </c>
      <c r="J25" s="42" t="s">
        <v>7</v>
      </c>
      <c r="K25" s="42" t="s">
        <v>8</v>
      </c>
      <c r="L25" s="42" t="s">
        <v>9</v>
      </c>
      <c r="P25" s="52">
        <v>2</v>
      </c>
      <c r="Q25" s="46"/>
      <c r="R25" s="46">
        <v>15</v>
      </c>
      <c r="S25" s="52">
        <v>19827</v>
      </c>
      <c r="T25" s="46">
        <v>5673</v>
      </c>
      <c r="U25" s="83">
        <v>49300</v>
      </c>
      <c r="V25" s="105">
        <f t="shared" ref="V25:X30" si="2">S25*2.975625</f>
        <v>58997.716874999998</v>
      </c>
      <c r="W25" s="85">
        <f t="shared" si="2"/>
        <v>16880.720624999998</v>
      </c>
      <c r="X25" s="84">
        <f t="shared" si="2"/>
        <v>146698.3125</v>
      </c>
      <c r="Y25" s="85">
        <f>V25*5*((R25-R24))+((R26-R25))/2</f>
        <v>92921444.578125</v>
      </c>
      <c r="Z25" s="85">
        <f>W25*5*((R25-R24))+((R26-R25))/2</f>
        <v>26587175.484375</v>
      </c>
      <c r="AA25" s="84">
        <f>X25*5*((R25-R24))+((R26-R25))/2</f>
        <v>231049882.6875</v>
      </c>
    </row>
    <row r="26" spans="2:27" x14ac:dyDescent="0.15">
      <c r="C26" s="42">
        <v>84</v>
      </c>
      <c r="D26" s="42">
        <v>3661</v>
      </c>
      <c r="E26" s="42">
        <v>43.583332061767578</v>
      </c>
      <c r="F26" s="42">
        <v>1.026508092880249</v>
      </c>
      <c r="G26" s="42">
        <v>1732098</v>
      </c>
      <c r="H26" s="42">
        <v>473.12155151367188</v>
      </c>
      <c r="I26" s="42">
        <v>100</v>
      </c>
      <c r="J26" s="42">
        <v>3691</v>
      </c>
      <c r="K26" s="42">
        <v>685.698974609375</v>
      </c>
      <c r="L26" s="42">
        <v>496.32559204101562</v>
      </c>
      <c r="P26" s="52"/>
      <c r="Q26" s="46"/>
      <c r="R26" s="46">
        <v>96</v>
      </c>
      <c r="S26" s="52">
        <v>15670</v>
      </c>
      <c r="T26" s="46">
        <v>8526</v>
      </c>
      <c r="U26" s="83">
        <v>46093</v>
      </c>
      <c r="V26" s="105">
        <f t="shared" si="2"/>
        <v>46628.043749999997</v>
      </c>
      <c r="W26" s="85">
        <f t="shared" si="2"/>
        <v>25370.178749999999</v>
      </c>
      <c r="X26" s="84">
        <f t="shared" si="2"/>
        <v>137155.483125</v>
      </c>
      <c r="Y26" s="85">
        <f>V26*5*(((R26-R25)/2)+((R27-R26))/2)</f>
        <v>21099189.796875</v>
      </c>
      <c r="Z26" s="85">
        <f>W26*5*(((R26-R25)/2)+((R27-R26))/2)</f>
        <v>11480005.884374999</v>
      </c>
      <c r="AA26" s="84">
        <f>X26*5*(((R26-R25)/2)+((R27-R26))/2)</f>
        <v>62062856.114062503</v>
      </c>
    </row>
    <row r="27" spans="2:27" x14ac:dyDescent="0.15">
      <c r="C27" s="42">
        <v>35</v>
      </c>
      <c r="D27" s="42">
        <v>1780</v>
      </c>
      <c r="E27" s="42">
        <v>50.857143402099609</v>
      </c>
      <c r="F27" s="42">
        <v>0.49909433722496033</v>
      </c>
      <c r="G27" s="42">
        <v>607664</v>
      </c>
      <c r="H27" s="42">
        <v>341.38427734375</v>
      </c>
      <c r="I27" s="42">
        <v>200</v>
      </c>
      <c r="J27" s="42">
        <v>3364</v>
      </c>
      <c r="K27" s="42">
        <v>403.79501342773438</v>
      </c>
      <c r="L27" s="42">
        <v>215.65524291992188</v>
      </c>
      <c r="P27" s="52"/>
      <c r="Q27" s="46"/>
      <c r="R27" s="46">
        <v>196</v>
      </c>
      <c r="S27" s="52">
        <v>32448</v>
      </c>
      <c r="T27" s="46">
        <v>7998</v>
      </c>
      <c r="U27" s="83">
        <v>71503</v>
      </c>
      <c r="V27" s="105">
        <f t="shared" si="2"/>
        <v>96553.08</v>
      </c>
      <c r="W27" s="85">
        <f t="shared" si="2"/>
        <v>23799.048749999998</v>
      </c>
      <c r="X27" s="84">
        <f t="shared" si="2"/>
        <v>212766.114375</v>
      </c>
      <c r="Y27" s="85">
        <f>V27*5*(((R27-R26)/2)+((R28-R27))/2)</f>
        <v>49724836.200000003</v>
      </c>
      <c r="Z27" s="85">
        <f>W27*5*(((R27-R26)/2)+((R28-R27))/2)</f>
        <v>12256510.106249999</v>
      </c>
      <c r="AA27" s="84">
        <f>X27*5*(((R27-R26)/2)+((R28-R27))/2)</f>
        <v>109574548.90312499</v>
      </c>
    </row>
    <row r="28" spans="2:27" x14ac:dyDescent="0.15">
      <c r="C28" s="42">
        <v>1753</v>
      </c>
      <c r="D28" s="42">
        <v>45159</v>
      </c>
      <c r="E28" s="42">
        <v>25.760980606079102</v>
      </c>
      <c r="F28" s="42">
        <v>12.662135124206543</v>
      </c>
      <c r="G28" s="42">
        <v>11185472</v>
      </c>
      <c r="H28" s="42">
        <v>247.69087219238281</v>
      </c>
      <c r="I28" s="42">
        <v>180</v>
      </c>
      <c r="J28" s="42">
        <v>1129</v>
      </c>
      <c r="K28" s="42">
        <v>263.74822998046875</v>
      </c>
      <c r="L28" s="42">
        <v>90.622047424316406</v>
      </c>
      <c r="P28" s="52"/>
      <c r="Q28" s="46"/>
      <c r="R28" s="46">
        <v>302</v>
      </c>
      <c r="S28" s="52">
        <v>15674</v>
      </c>
      <c r="T28" s="46">
        <v>12302</v>
      </c>
      <c r="U28" s="83">
        <v>50748</v>
      </c>
      <c r="V28" s="105">
        <f t="shared" si="2"/>
        <v>46639.946250000001</v>
      </c>
      <c r="W28" s="85">
        <f t="shared" si="2"/>
        <v>36606.138749999998</v>
      </c>
      <c r="X28" s="84">
        <f t="shared" si="2"/>
        <v>151007.01749999999</v>
      </c>
      <c r="Y28" s="85">
        <f>V28*5*(((R28-R27)/2)+((R29-R28))/2)</f>
        <v>23902972.453125</v>
      </c>
      <c r="Z28" s="85">
        <f>W28*5*(((R28-R27)/2)+((R29-R28))/2)</f>
        <v>18760646.109374996</v>
      </c>
      <c r="AA28" s="84">
        <f>X28*5*(((R28-R27)/2)+((R29-R28))/2)</f>
        <v>77391096.468749985</v>
      </c>
    </row>
    <row r="29" spans="2:27" x14ac:dyDescent="0.15">
      <c r="P29" s="52"/>
      <c r="Q29" s="46"/>
      <c r="R29" s="46">
        <v>401</v>
      </c>
      <c r="S29" s="52">
        <v>259</v>
      </c>
      <c r="T29" s="46">
        <v>18</v>
      </c>
      <c r="U29" s="83">
        <v>4891</v>
      </c>
      <c r="V29" s="105">
        <f t="shared" si="2"/>
        <v>770.68687499999999</v>
      </c>
      <c r="W29" s="85">
        <f t="shared" si="2"/>
        <v>53.561250000000001</v>
      </c>
      <c r="X29" s="84">
        <f t="shared" si="2"/>
        <v>14553.781875000001</v>
      </c>
      <c r="Y29" s="85">
        <f>V29*5*(((R29-R28)/2)+((R30-R29))/2)</f>
        <v>317908.3359375</v>
      </c>
      <c r="Z29" s="85">
        <f>W29*5*(((R29-R28)/2)+((R30-R29))/2)</f>
        <v>22094.015624999996</v>
      </c>
      <c r="AA29" s="84">
        <f>X29*5*(((R29-R28)/2)+((R30-R29))/2)</f>
        <v>6003435.0234375</v>
      </c>
    </row>
    <row r="30" spans="2:27" x14ac:dyDescent="0.15">
      <c r="B30" s="42" t="s">
        <v>113</v>
      </c>
      <c r="C30" s="42" t="s">
        <v>0</v>
      </c>
      <c r="D30" s="42" t="s">
        <v>1</v>
      </c>
      <c r="E30" s="42" t="s">
        <v>2</v>
      </c>
      <c r="F30" s="42" t="s">
        <v>3</v>
      </c>
      <c r="G30" s="42" t="s">
        <v>4</v>
      </c>
      <c r="H30" s="42" t="s">
        <v>5</v>
      </c>
      <c r="I30" s="42" t="s">
        <v>6</v>
      </c>
      <c r="J30" s="42" t="s">
        <v>7</v>
      </c>
      <c r="K30" s="42" t="s">
        <v>8</v>
      </c>
      <c r="L30" s="42" t="s">
        <v>9</v>
      </c>
      <c r="P30" s="52"/>
      <c r="Q30" s="46"/>
      <c r="R30" s="46">
        <v>467</v>
      </c>
      <c r="S30" s="52">
        <v>156</v>
      </c>
      <c r="T30" s="46">
        <v>1</v>
      </c>
      <c r="U30" s="83">
        <v>1729</v>
      </c>
      <c r="V30" s="105">
        <f t="shared" si="2"/>
        <v>464.19749999999999</v>
      </c>
      <c r="W30" s="85">
        <f t="shared" si="2"/>
        <v>2.975625</v>
      </c>
      <c r="X30" s="84">
        <f t="shared" si="2"/>
        <v>5144.8556250000001</v>
      </c>
      <c r="Y30" s="85">
        <f>V30*5*(((R30-R29)/2))</f>
        <v>76592.587500000009</v>
      </c>
      <c r="Z30" s="85">
        <f>W30*5*(((R30-R29)/2))</f>
        <v>490.97812500000003</v>
      </c>
      <c r="AA30" s="84">
        <f>X30*5*(((R30-R29)/2))</f>
        <v>848901.17812499998</v>
      </c>
    </row>
    <row r="31" spans="2:27" x14ac:dyDescent="0.15">
      <c r="C31" s="42">
        <v>12</v>
      </c>
      <c r="D31" s="42">
        <v>1850</v>
      </c>
      <c r="E31" s="42">
        <v>154.16667175292969</v>
      </c>
      <c r="F31" s="42">
        <v>3.5437898635864258</v>
      </c>
      <c r="G31" s="42">
        <v>801729</v>
      </c>
      <c r="H31" s="42">
        <v>433.36703491210938</v>
      </c>
      <c r="I31" s="42">
        <v>100</v>
      </c>
      <c r="J31" s="42">
        <v>1858</v>
      </c>
      <c r="K31" s="42">
        <v>530.8209228515625</v>
      </c>
      <c r="L31" s="42">
        <v>306.53524780273438</v>
      </c>
      <c r="P31" s="52"/>
      <c r="Q31" s="46"/>
      <c r="R31" s="46"/>
      <c r="S31" s="52"/>
      <c r="T31" s="46"/>
      <c r="U31" s="83"/>
      <c r="V31" s="105"/>
      <c r="W31" s="85"/>
      <c r="X31" s="84"/>
      <c r="Y31" s="85"/>
      <c r="Z31" s="85"/>
      <c r="AA31" s="84"/>
    </row>
    <row r="32" spans="2:27" x14ac:dyDescent="0.15">
      <c r="C32" s="42">
        <v>10</v>
      </c>
      <c r="D32" s="42">
        <v>258</v>
      </c>
      <c r="E32" s="42">
        <v>25.799999237060547</v>
      </c>
      <c r="F32" s="42">
        <v>0.49421501159667969</v>
      </c>
      <c r="G32" s="42">
        <v>100996</v>
      </c>
      <c r="H32" s="42">
        <v>391.45736694335938</v>
      </c>
      <c r="I32" s="42">
        <v>200</v>
      </c>
      <c r="J32" s="42">
        <v>1150</v>
      </c>
      <c r="K32" s="42">
        <v>443.33419799804688</v>
      </c>
      <c r="L32" s="42">
        <v>208.10174560546875</v>
      </c>
      <c r="P32" s="52"/>
      <c r="Q32" s="46"/>
      <c r="R32" s="46"/>
      <c r="S32" s="52"/>
      <c r="T32" s="46"/>
      <c r="U32" s="83"/>
      <c r="V32" s="105"/>
      <c r="W32" s="85"/>
      <c r="X32" s="84"/>
      <c r="Y32" s="85"/>
      <c r="Z32" s="85"/>
      <c r="AA32" s="84"/>
    </row>
    <row r="33" spans="2:27" x14ac:dyDescent="0.15">
      <c r="C33" s="42">
        <v>83</v>
      </c>
      <c r="D33" s="42">
        <v>36613</v>
      </c>
      <c r="E33" s="42">
        <v>441.1204833984375</v>
      </c>
      <c r="F33" s="42">
        <v>70.134475708007812</v>
      </c>
      <c r="G33" s="42">
        <v>13291478</v>
      </c>
      <c r="H33" s="42">
        <v>363.02618408203125</v>
      </c>
      <c r="I33" s="42">
        <v>180</v>
      </c>
      <c r="J33" s="42">
        <v>2268</v>
      </c>
      <c r="K33" s="42">
        <v>430.69793701171875</v>
      </c>
      <c r="L33" s="42">
        <v>231.76002502441406</v>
      </c>
      <c r="P33" s="52"/>
      <c r="Q33" s="46"/>
      <c r="R33" s="46"/>
      <c r="S33" s="52"/>
      <c r="T33" s="46"/>
      <c r="U33" s="83"/>
      <c r="V33" s="105"/>
      <c r="W33" s="85"/>
      <c r="X33" s="84"/>
      <c r="Y33" s="85"/>
      <c r="Z33" s="85"/>
      <c r="AA33" s="84"/>
    </row>
    <row r="34" spans="2:27" x14ac:dyDescent="0.15">
      <c r="B34" s="42" t="s">
        <v>114</v>
      </c>
      <c r="C34" s="42" t="s">
        <v>0</v>
      </c>
      <c r="D34" s="42" t="s">
        <v>1</v>
      </c>
      <c r="E34" s="42" t="s">
        <v>2</v>
      </c>
      <c r="F34" s="42" t="s">
        <v>3</v>
      </c>
      <c r="G34" s="42" t="s">
        <v>4</v>
      </c>
      <c r="H34" s="42" t="s">
        <v>5</v>
      </c>
      <c r="I34" s="42" t="s">
        <v>6</v>
      </c>
      <c r="J34" s="42" t="s">
        <v>7</v>
      </c>
      <c r="K34" s="42" t="s">
        <v>8</v>
      </c>
      <c r="L34" s="42" t="s">
        <v>9</v>
      </c>
      <c r="P34" s="48"/>
      <c r="Q34" s="3" t="s">
        <v>46</v>
      </c>
      <c r="R34" s="49"/>
      <c r="S34" s="48"/>
      <c r="T34" s="49"/>
      <c r="U34" s="106"/>
      <c r="V34" s="107"/>
      <c r="W34" s="89"/>
      <c r="X34" s="108"/>
      <c r="Y34" s="109">
        <f>SUM(Y25:Y33)</f>
        <v>188042943.95156249</v>
      </c>
      <c r="Z34" s="109">
        <f>SUM(Z25:Z33)</f>
        <v>69106922.578125</v>
      </c>
      <c r="AA34" s="90">
        <f>SUM(AA25:AA33)</f>
        <v>486930720.375</v>
      </c>
    </row>
    <row r="35" spans="2:27" x14ac:dyDescent="0.15">
      <c r="C35" s="42">
        <v>110</v>
      </c>
      <c r="D35" s="42">
        <v>15670</v>
      </c>
      <c r="E35" s="42">
        <v>142.45454406738281</v>
      </c>
      <c r="F35" s="42">
        <v>6.927405834197998</v>
      </c>
      <c r="G35" s="42">
        <v>4941540</v>
      </c>
      <c r="H35" s="42">
        <v>315.350341796875</v>
      </c>
      <c r="I35" s="42">
        <v>100</v>
      </c>
      <c r="J35" s="42">
        <v>2980</v>
      </c>
      <c r="K35" s="42">
        <v>399.44573974609375</v>
      </c>
      <c r="L35" s="42">
        <v>245.17559814453125</v>
      </c>
      <c r="P35" s="66"/>
      <c r="Q35" s="11" t="s">
        <v>47</v>
      </c>
      <c r="R35" s="87"/>
      <c r="S35" s="66"/>
      <c r="T35" s="87"/>
      <c r="U35" s="103"/>
      <c r="V35" s="110"/>
      <c r="W35" s="88"/>
      <c r="X35" s="111"/>
      <c r="Y35" s="112">
        <f>Y34/10^9</f>
        <v>0.18804294395156249</v>
      </c>
      <c r="Z35" s="112">
        <f>Z34/10^9</f>
        <v>6.9106922578124994E-2</v>
      </c>
      <c r="AA35" s="91">
        <f>AA34/10^9</f>
        <v>0.48693072037500001</v>
      </c>
    </row>
    <row r="36" spans="2:27" x14ac:dyDescent="0.15">
      <c r="C36" s="42">
        <v>185</v>
      </c>
      <c r="D36" s="42">
        <v>8526</v>
      </c>
      <c r="E36" s="42">
        <v>46.08648681640625</v>
      </c>
      <c r="F36" s="42">
        <v>3.7691807746887207</v>
      </c>
      <c r="G36" s="42">
        <v>2641672</v>
      </c>
      <c r="H36" s="42">
        <v>309.83718872070312</v>
      </c>
      <c r="I36" s="42">
        <v>200</v>
      </c>
      <c r="J36" s="42">
        <v>1283</v>
      </c>
      <c r="K36" s="42">
        <v>328.04129028320312</v>
      </c>
      <c r="L36" s="42">
        <v>107.75902557373047</v>
      </c>
      <c r="P36" s="52"/>
      <c r="Q36" s="1"/>
      <c r="R36" s="46"/>
      <c r="S36" s="52"/>
      <c r="T36" s="46"/>
      <c r="U36" s="83"/>
      <c r="V36" s="105"/>
      <c r="W36" s="85"/>
      <c r="X36" s="84"/>
      <c r="Y36" s="46"/>
      <c r="Z36" s="46"/>
      <c r="AA36" s="83"/>
    </row>
    <row r="37" spans="2:27" x14ac:dyDescent="0.15">
      <c r="C37" s="42">
        <v>758</v>
      </c>
      <c r="D37" s="42">
        <v>46093</v>
      </c>
      <c r="E37" s="42">
        <v>60.808708190917969</v>
      </c>
      <c r="F37" s="42">
        <v>20.376829147338867</v>
      </c>
      <c r="G37" s="42">
        <v>14112343</v>
      </c>
      <c r="H37" s="42">
        <v>306.17108154296875</v>
      </c>
      <c r="I37" s="42">
        <v>180</v>
      </c>
      <c r="J37" s="42">
        <v>1714</v>
      </c>
      <c r="K37" s="42">
        <v>330.77008056640625</v>
      </c>
      <c r="L37" s="42">
        <v>125.17233276367188</v>
      </c>
      <c r="P37" s="52"/>
      <c r="Q37" s="46"/>
      <c r="R37" s="46">
        <v>-300</v>
      </c>
      <c r="S37" s="52"/>
      <c r="T37" s="46"/>
      <c r="U37" s="83"/>
      <c r="V37" s="105"/>
      <c r="W37" s="85"/>
      <c r="X37" s="84"/>
      <c r="Y37" s="85"/>
      <c r="Z37" s="85"/>
      <c r="AA37" s="84"/>
    </row>
    <row r="38" spans="2:27" x14ac:dyDescent="0.15">
      <c r="B38" s="42" t="s">
        <v>113</v>
      </c>
      <c r="C38" s="42" t="s">
        <v>0</v>
      </c>
      <c r="D38" s="42" t="s">
        <v>1</v>
      </c>
      <c r="E38" s="42" t="s">
        <v>2</v>
      </c>
      <c r="F38" s="42" t="s">
        <v>3</v>
      </c>
      <c r="G38" s="42" t="s">
        <v>4</v>
      </c>
      <c r="H38" s="42" t="s">
        <v>5</v>
      </c>
      <c r="I38" s="42" t="s">
        <v>6</v>
      </c>
      <c r="J38" s="42" t="s">
        <v>7</v>
      </c>
      <c r="K38" s="42" t="s">
        <v>8</v>
      </c>
      <c r="L38" s="42" t="s">
        <v>9</v>
      </c>
      <c r="P38" s="52">
        <v>3</v>
      </c>
      <c r="Q38" s="46"/>
      <c r="R38" s="46">
        <v>15</v>
      </c>
      <c r="S38" s="52">
        <v>16272</v>
      </c>
      <c r="T38" s="46">
        <v>8257</v>
      </c>
      <c r="U38" s="83">
        <v>44086</v>
      </c>
      <c r="V38" s="105">
        <f t="shared" ref="V38:V47" si="3">S38*2.975625</f>
        <v>48419.37</v>
      </c>
      <c r="W38" s="85">
        <f t="shared" ref="W38:W47" si="4">T38*2.975625</f>
        <v>24569.735625000001</v>
      </c>
      <c r="X38" s="84">
        <f t="shared" ref="X38:X47" si="5">U38*2.975625</f>
        <v>131183.40375</v>
      </c>
      <c r="Y38" s="85">
        <f>(V38+S39)*5*(((R38-R37))+((R40-R38))/2)</f>
        <v>94026852.675000012</v>
      </c>
      <c r="Z38" s="85">
        <f>(W38+T39)*5*(((R38-R37))+((R40-R38))/2)</f>
        <v>43775800.073437504</v>
      </c>
      <c r="AA38" s="84">
        <f>X38*5*(((R38-R37))+((R40-R38))/2)</f>
        <v>233178500.16562501</v>
      </c>
    </row>
    <row r="39" spans="2:27" x14ac:dyDescent="0.15">
      <c r="C39" s="42">
        <v>137</v>
      </c>
      <c r="D39" s="42">
        <v>23487</v>
      </c>
      <c r="E39" s="42">
        <v>171.43795776367188</v>
      </c>
      <c r="F39" s="42">
        <v>10.378975868225098</v>
      </c>
      <c r="G39" s="42">
        <v>7366107</v>
      </c>
      <c r="H39" s="42">
        <v>313.62484741210938</v>
      </c>
      <c r="I39" s="42">
        <v>100</v>
      </c>
      <c r="J39" s="42">
        <v>4003</v>
      </c>
      <c r="K39" s="42">
        <v>416.67807006835938</v>
      </c>
      <c r="L39" s="42">
        <v>274.33566284179688</v>
      </c>
      <c r="P39" s="52"/>
      <c r="Q39" s="46"/>
      <c r="R39" s="46"/>
      <c r="S39" s="60">
        <v>4479</v>
      </c>
      <c r="T39" s="53">
        <v>58</v>
      </c>
      <c r="U39" s="54"/>
      <c r="V39" s="105">
        <f t="shared" si="3"/>
        <v>13327.824375</v>
      </c>
      <c r="W39" s="85">
        <f t="shared" si="4"/>
        <v>172.58625000000001</v>
      </c>
      <c r="X39" s="84">
        <f t="shared" si="5"/>
        <v>0</v>
      </c>
      <c r="Y39" s="85"/>
      <c r="Z39" s="85"/>
      <c r="AA39" s="84"/>
    </row>
    <row r="40" spans="2:27" x14ac:dyDescent="0.15">
      <c r="C40" s="42">
        <v>108</v>
      </c>
      <c r="D40" s="42">
        <v>7818</v>
      </c>
      <c r="E40" s="42">
        <v>72.388885498046875</v>
      </c>
      <c r="F40" s="42">
        <v>3.4547977447509766</v>
      </c>
      <c r="G40" s="42">
        <v>2718627</v>
      </c>
      <c r="H40" s="42">
        <v>347.73944091796875</v>
      </c>
      <c r="I40" s="42">
        <v>200</v>
      </c>
      <c r="J40" s="42">
        <v>2064</v>
      </c>
      <c r="K40" s="42">
        <v>378.714599609375</v>
      </c>
      <c r="L40" s="42">
        <v>150.00672912597656</v>
      </c>
      <c r="P40" s="52"/>
      <c r="Q40" s="46"/>
      <c r="R40" s="46">
        <v>96</v>
      </c>
      <c r="S40" s="60">
        <v>25337</v>
      </c>
      <c r="T40" s="53">
        <v>8076</v>
      </c>
      <c r="U40" s="54">
        <v>99147</v>
      </c>
      <c r="V40" s="105">
        <f t="shared" si="3"/>
        <v>75393.410625000004</v>
      </c>
      <c r="W40" s="85">
        <f t="shared" si="4"/>
        <v>24031.147499999999</v>
      </c>
      <c r="X40" s="84">
        <f t="shared" si="5"/>
        <v>295024.291875</v>
      </c>
      <c r="Y40" s="85">
        <f>V40*5*(((R40-R38)/2)+((R41-R40))/2)</f>
        <v>34115518.307812504</v>
      </c>
      <c r="Z40" s="85">
        <f>W40*5*(((R40-R38)/2)+((R41-R40))/2)</f>
        <v>10874094.243749999</v>
      </c>
      <c r="AA40" s="84">
        <f>X40*5*(((R40-R38)/2)+((R41-R40))/2)</f>
        <v>133498492.07343751</v>
      </c>
    </row>
    <row r="41" spans="2:27" x14ac:dyDescent="0.15">
      <c r="C41" s="42">
        <v>1573</v>
      </c>
      <c r="D41" s="42">
        <v>62534</v>
      </c>
      <c r="E41" s="42">
        <v>39.754608154296875</v>
      </c>
      <c r="F41" s="42">
        <v>27.633962631225586</v>
      </c>
      <c r="G41" s="42">
        <v>18873588</v>
      </c>
      <c r="H41" s="42">
        <v>301.813232421875</v>
      </c>
      <c r="I41" s="42">
        <v>180</v>
      </c>
      <c r="J41" s="42">
        <v>1696</v>
      </c>
      <c r="K41" s="42">
        <v>335.32540893554688</v>
      </c>
      <c r="L41" s="42">
        <v>146.12290954589844</v>
      </c>
      <c r="P41" s="52"/>
      <c r="Q41" s="46"/>
      <c r="R41" s="46">
        <v>196</v>
      </c>
      <c r="S41" s="60">
        <v>57054</v>
      </c>
      <c r="T41" s="53">
        <v>12197</v>
      </c>
      <c r="U41" s="54">
        <v>108901</v>
      </c>
      <c r="V41" s="105">
        <f t="shared" si="3"/>
        <v>169771.30875</v>
      </c>
      <c r="W41" s="85">
        <f t="shared" si="4"/>
        <v>36293.698125000003</v>
      </c>
      <c r="X41" s="84">
        <f t="shared" si="5"/>
        <v>324048.53812500002</v>
      </c>
      <c r="Y41" s="85">
        <f>V41*5*(((R41-R40)/2)+((R42-R41))/2)</f>
        <v>87432224.006249994</v>
      </c>
      <c r="Z41" s="85">
        <f>W41*5*(((R41-R40)/2)+((R42-R41))/2)</f>
        <v>18691254.534375001</v>
      </c>
      <c r="AA41" s="84">
        <f>X41*5*(((R41-R40)/2)+((R42-R41))/2)</f>
        <v>166884997.13437501</v>
      </c>
    </row>
    <row r="42" spans="2:27" x14ac:dyDescent="0.15">
      <c r="P42" s="52"/>
      <c r="Q42" s="46"/>
      <c r="R42" s="46">
        <v>302</v>
      </c>
      <c r="S42" s="60">
        <v>62496</v>
      </c>
      <c r="T42" s="53">
        <v>25487</v>
      </c>
      <c r="U42" s="54">
        <v>143368</v>
      </c>
      <c r="V42" s="105">
        <f t="shared" si="3"/>
        <v>185964.66</v>
      </c>
      <c r="W42" s="85">
        <f t="shared" si="4"/>
        <v>75839.754375000004</v>
      </c>
      <c r="X42" s="84">
        <f t="shared" si="5"/>
        <v>426609.40499999997</v>
      </c>
      <c r="Y42" s="85">
        <f>V42*5*(((R42-R41)/2)+((R43-R42))/2)</f>
        <v>95306888.25</v>
      </c>
      <c r="Z42" s="85">
        <f>W42*5*(((R42-R41)/2)+((R43-R42))/2)</f>
        <v>38867874.1171875</v>
      </c>
      <c r="AA42" s="84">
        <f>X42*5*(((R42-R41)/2)+((R43-R42))/2)</f>
        <v>218637320.0625</v>
      </c>
    </row>
    <row r="43" spans="2:27" x14ac:dyDescent="0.15">
      <c r="B43" s="42" t="s">
        <v>115</v>
      </c>
      <c r="C43" s="42" t="s">
        <v>0</v>
      </c>
      <c r="D43" s="42" t="s">
        <v>1</v>
      </c>
      <c r="E43" s="42" t="s">
        <v>2</v>
      </c>
      <c r="F43" s="42" t="s">
        <v>3</v>
      </c>
      <c r="G43" s="42" t="s">
        <v>4</v>
      </c>
      <c r="H43" s="42" t="s">
        <v>5</v>
      </c>
      <c r="I43" s="42" t="s">
        <v>6</v>
      </c>
      <c r="J43" s="42" t="s">
        <v>7</v>
      </c>
      <c r="K43" s="42" t="s">
        <v>8</v>
      </c>
      <c r="L43" s="42" t="s">
        <v>9</v>
      </c>
      <c r="P43" s="52"/>
      <c r="Q43" s="46"/>
      <c r="R43" s="46">
        <v>401</v>
      </c>
      <c r="S43" s="60">
        <v>39123</v>
      </c>
      <c r="T43" s="53">
        <v>21270</v>
      </c>
      <c r="U43" s="54">
        <v>117718</v>
      </c>
      <c r="V43" s="105">
        <f t="shared" si="3"/>
        <v>116415.376875</v>
      </c>
      <c r="W43" s="85">
        <f t="shared" si="4"/>
        <v>63291.543749999997</v>
      </c>
      <c r="X43" s="84">
        <f t="shared" si="5"/>
        <v>350284.62374999997</v>
      </c>
      <c r="Y43" s="85">
        <f>V43*5*(((R43-R42)/2)+((R44-R43))/2)</f>
        <v>48021342.9609375</v>
      </c>
      <c r="Z43" s="85">
        <f>W43*5*(((R43-R42)/2)+((R44-R43))/2)</f>
        <v>26107761.796875</v>
      </c>
      <c r="AA43" s="84">
        <f>X43*5*(((R43-R42)/2)+((R44-R43))/2)</f>
        <v>144492407.296875</v>
      </c>
    </row>
    <row r="44" spans="2:27" x14ac:dyDescent="0.15">
      <c r="C44" s="42">
        <v>174</v>
      </c>
      <c r="D44" s="42">
        <v>12924</v>
      </c>
      <c r="E44" s="42">
        <v>74.275863647460938</v>
      </c>
      <c r="F44" s="42">
        <v>4.2874631881713867</v>
      </c>
      <c r="G44" s="42">
        <v>5502688</v>
      </c>
      <c r="H44" s="42">
        <v>425.7728271484375</v>
      </c>
      <c r="I44" s="42">
        <v>100</v>
      </c>
      <c r="J44" s="42">
        <v>3585</v>
      </c>
      <c r="K44" s="42">
        <v>567.47052001953125</v>
      </c>
      <c r="L44" s="42">
        <v>375.15365600585938</v>
      </c>
      <c r="P44" s="52"/>
      <c r="Q44" s="46"/>
      <c r="R44" s="46">
        <v>467</v>
      </c>
      <c r="S44" s="60">
        <v>33252</v>
      </c>
      <c r="T44" s="53">
        <v>9610</v>
      </c>
      <c r="U44" s="54">
        <v>92930</v>
      </c>
      <c r="V44" s="105">
        <f t="shared" si="3"/>
        <v>98945.482499999998</v>
      </c>
      <c r="W44" s="85">
        <f t="shared" si="4"/>
        <v>28595.756249999999</v>
      </c>
      <c r="X44" s="84">
        <f t="shared" si="5"/>
        <v>276524.83124999999</v>
      </c>
      <c r="Y44" s="85">
        <f>V44*5*(((R44-R43)/2)+((R46-R44))/2)</f>
        <v>49720104.956249997</v>
      </c>
      <c r="Z44" s="85">
        <f>W44*5*(((R44-R43)/2)+((R46-R44))/2)</f>
        <v>14369367.515625</v>
      </c>
      <c r="AA44" s="84">
        <f>X44*5*(((R44-R43)/2)+((R46-R44))/2)</f>
        <v>138953727.703125</v>
      </c>
    </row>
    <row r="45" spans="2:27" x14ac:dyDescent="0.15">
      <c r="C45" s="42">
        <v>78</v>
      </c>
      <c r="D45" s="42">
        <v>3006</v>
      </c>
      <c r="E45" s="42">
        <v>38.538459777832031</v>
      </c>
      <c r="F45" s="42">
        <v>0.99722331762313843</v>
      </c>
      <c r="G45" s="42">
        <v>941895</v>
      </c>
      <c r="H45" s="42">
        <v>313.33831787109375</v>
      </c>
      <c r="I45" s="42">
        <v>200</v>
      </c>
      <c r="J45" s="42">
        <v>3524</v>
      </c>
      <c r="K45" s="42">
        <v>377.0789794921875</v>
      </c>
      <c r="L45" s="42">
        <v>209.780029296875</v>
      </c>
      <c r="P45" s="52"/>
      <c r="Q45" s="46"/>
      <c r="R45" s="46"/>
      <c r="S45" s="60"/>
      <c r="T45" s="53"/>
      <c r="U45" s="54"/>
      <c r="V45" s="105"/>
      <c r="W45" s="85"/>
      <c r="X45" s="84"/>
      <c r="Y45" s="85"/>
      <c r="Z45" s="85"/>
      <c r="AA45" s="84"/>
    </row>
    <row r="46" spans="2:27" x14ac:dyDescent="0.15">
      <c r="D46" s="42">
        <v>46255</v>
      </c>
      <c r="P46" s="52"/>
      <c r="Q46" s="46"/>
      <c r="R46" s="46">
        <v>602</v>
      </c>
      <c r="S46" s="60">
        <v>21338</v>
      </c>
      <c r="T46" s="53">
        <v>9396</v>
      </c>
      <c r="U46" s="54">
        <v>52561</v>
      </c>
      <c r="V46" s="105">
        <f t="shared" si="3"/>
        <v>63493.886249999996</v>
      </c>
      <c r="W46" s="85">
        <f t="shared" si="4"/>
        <v>27958.9725</v>
      </c>
      <c r="X46" s="84">
        <f t="shared" si="5"/>
        <v>156401.825625</v>
      </c>
      <c r="Y46" s="85">
        <f>V46*5*(((R46-R44)/2)+((R47-R46))/2)</f>
        <v>37143923.456249997</v>
      </c>
      <c r="Z46" s="85">
        <f>W46*5*(((R46-R44)/2)+((R47-R46))/2)</f>
        <v>16355998.912499998</v>
      </c>
      <c r="AA46" s="84">
        <f>X46*5*(((R46-R44)/2)+((R47-R46))/2)</f>
        <v>91495067.990625009</v>
      </c>
    </row>
    <row r="47" spans="2:27" x14ac:dyDescent="0.15">
      <c r="B47" s="42" t="s">
        <v>115</v>
      </c>
      <c r="C47" s="42" t="s">
        <v>0</v>
      </c>
      <c r="D47" s="42" t="s">
        <v>1</v>
      </c>
      <c r="E47" s="42" t="s">
        <v>2</v>
      </c>
      <c r="F47" s="42" t="s">
        <v>3</v>
      </c>
      <c r="G47" s="42" t="s">
        <v>4</v>
      </c>
      <c r="H47" s="42" t="s">
        <v>5</v>
      </c>
      <c r="I47" s="42" t="s">
        <v>6</v>
      </c>
      <c r="J47" s="42" t="s">
        <v>7</v>
      </c>
      <c r="K47" s="42" t="s">
        <v>8</v>
      </c>
      <c r="L47" s="42" t="s">
        <v>9</v>
      </c>
      <c r="P47" s="52"/>
      <c r="Q47" s="46"/>
      <c r="R47" s="46">
        <v>701</v>
      </c>
      <c r="S47" s="60">
        <v>2659</v>
      </c>
      <c r="T47" s="53">
        <v>3299</v>
      </c>
      <c r="U47" s="54">
        <v>20000</v>
      </c>
      <c r="V47" s="105">
        <f t="shared" si="3"/>
        <v>7912.1868750000003</v>
      </c>
      <c r="W47" s="85">
        <f t="shared" si="4"/>
        <v>9816.5868749999991</v>
      </c>
      <c r="X47" s="84">
        <f t="shared" si="5"/>
        <v>59512.5</v>
      </c>
      <c r="Y47" s="85">
        <f>V47*5*(((R47-R46)/2))</f>
        <v>1958266.2515625001</v>
      </c>
      <c r="Z47" s="85">
        <f>W47*5*(((R47-R46)/2))</f>
        <v>2429605.2515624999</v>
      </c>
      <c r="AA47" s="84">
        <f>X47*5*(((R47-R46)/2))</f>
        <v>14729343.75</v>
      </c>
    </row>
    <row r="48" spans="2:27" x14ac:dyDescent="0.15">
      <c r="C48" s="42">
        <v>94</v>
      </c>
      <c r="D48" s="42">
        <v>6303</v>
      </c>
      <c r="E48" s="42">
        <v>67.053192138671875</v>
      </c>
      <c r="F48" s="42">
        <v>9.5333890914916992</v>
      </c>
      <c r="G48" s="42">
        <v>2258582</v>
      </c>
      <c r="H48" s="42">
        <v>358.33444213867188</v>
      </c>
      <c r="I48" s="42">
        <v>100</v>
      </c>
      <c r="J48" s="42">
        <v>3030</v>
      </c>
      <c r="K48" s="42">
        <v>477.8681640625</v>
      </c>
      <c r="L48" s="42">
        <v>316.1556396484375</v>
      </c>
      <c r="P48" s="52"/>
      <c r="Q48" s="46"/>
      <c r="R48" s="46"/>
      <c r="S48" s="60"/>
      <c r="T48" s="53"/>
      <c r="U48" s="54"/>
      <c r="V48" s="105"/>
      <c r="W48" s="85"/>
      <c r="X48" s="84"/>
      <c r="Y48" s="85"/>
      <c r="Z48" s="85"/>
      <c r="AA48" s="84"/>
    </row>
    <row r="49" spans="2:27" x14ac:dyDescent="0.15">
      <c r="C49" s="42">
        <v>17</v>
      </c>
      <c r="D49" s="42">
        <v>152</v>
      </c>
      <c r="E49" s="42">
        <v>8.9411764144897461</v>
      </c>
      <c r="F49" s="42">
        <v>0.22990244626998901</v>
      </c>
      <c r="G49" s="42">
        <v>43012</v>
      </c>
      <c r="H49" s="42">
        <v>282.97369384765625</v>
      </c>
      <c r="I49" s="42">
        <v>200</v>
      </c>
      <c r="J49" s="42">
        <v>476</v>
      </c>
      <c r="K49" s="42">
        <v>291.42266845703125</v>
      </c>
      <c r="L49" s="42">
        <v>69.663902282714844</v>
      </c>
      <c r="P49" s="52"/>
      <c r="Q49" s="46"/>
      <c r="R49" s="46"/>
      <c r="S49" s="60"/>
      <c r="T49" s="53"/>
      <c r="U49" s="54"/>
      <c r="V49" s="105"/>
      <c r="W49" s="85"/>
      <c r="X49" s="84"/>
      <c r="Y49" s="46"/>
      <c r="Z49" s="46"/>
      <c r="AA49" s="83"/>
    </row>
    <row r="50" spans="2:27" x14ac:dyDescent="0.15">
      <c r="C50" s="42">
        <v>190</v>
      </c>
      <c r="E50" s="42">
        <v>122.50526428222656</v>
      </c>
      <c r="F50" s="42">
        <v>35.205322265625</v>
      </c>
      <c r="G50" s="42">
        <v>7621270</v>
      </c>
      <c r="H50" s="42">
        <v>327.43038940429688</v>
      </c>
      <c r="I50" s="42">
        <v>180</v>
      </c>
      <c r="J50" s="42">
        <v>1628</v>
      </c>
      <c r="K50" s="42">
        <v>363.43679809570312</v>
      </c>
      <c r="L50" s="42">
        <v>157.72016906738281</v>
      </c>
      <c r="P50" s="48"/>
      <c r="Q50" s="3" t="s">
        <v>46</v>
      </c>
      <c r="R50" s="49"/>
      <c r="S50" s="113"/>
      <c r="T50" s="50"/>
      <c r="U50" s="114"/>
      <c r="V50" s="107"/>
      <c r="W50" s="89"/>
      <c r="X50" s="108"/>
      <c r="Y50" s="109">
        <f>SUM(Y38:Y49)</f>
        <v>447725120.86406255</v>
      </c>
      <c r="Z50" s="109">
        <f>SUM(Z38:Z49)</f>
        <v>171471756.4453125</v>
      </c>
      <c r="AA50" s="90">
        <f>SUM(AA38:AA49)</f>
        <v>1141869856.1765625</v>
      </c>
    </row>
    <row r="51" spans="2:27" x14ac:dyDescent="0.15">
      <c r="B51" s="42" t="s">
        <v>117</v>
      </c>
      <c r="C51" s="42" t="s">
        <v>0</v>
      </c>
      <c r="D51" s="42" t="s">
        <v>1</v>
      </c>
      <c r="E51" s="42" t="s">
        <v>2</v>
      </c>
      <c r="F51" s="42" t="s">
        <v>3</v>
      </c>
      <c r="G51" s="42" t="s">
        <v>4</v>
      </c>
      <c r="H51" s="42" t="s">
        <v>5</v>
      </c>
      <c r="I51" s="42" t="s">
        <v>6</v>
      </c>
      <c r="J51" s="42" t="s">
        <v>7</v>
      </c>
      <c r="K51" s="42" t="s">
        <v>8</v>
      </c>
      <c r="L51" s="42" t="s">
        <v>9</v>
      </c>
      <c r="P51" s="66"/>
      <c r="Q51" s="11" t="s">
        <v>47</v>
      </c>
      <c r="R51" s="87"/>
      <c r="S51" s="61"/>
      <c r="T51" s="59"/>
      <c r="U51" s="62"/>
      <c r="V51" s="110"/>
      <c r="W51" s="88"/>
      <c r="X51" s="111"/>
      <c r="Y51" s="112">
        <f>Y50/10^9</f>
        <v>0.44772512086406252</v>
      </c>
      <c r="Z51" s="112">
        <f t="shared" ref="Z51:AA51" si="6">Z50/10^9</f>
        <v>0.17147175644531251</v>
      </c>
      <c r="AA51" s="91">
        <f t="shared" si="6"/>
        <v>1.1418698561765626</v>
      </c>
    </row>
    <row r="52" spans="2:27" x14ac:dyDescent="0.15">
      <c r="C52" s="42">
        <v>32</v>
      </c>
      <c r="D52" s="42">
        <v>143</v>
      </c>
      <c r="E52" s="42">
        <v>4.46875</v>
      </c>
      <c r="F52" s="42">
        <v>0.10634816437959671</v>
      </c>
      <c r="G52" s="42">
        <v>33022</v>
      </c>
      <c r="H52" s="42">
        <v>230.92308044433594</v>
      </c>
      <c r="I52" s="42">
        <v>100</v>
      </c>
      <c r="J52" s="42">
        <v>1546</v>
      </c>
      <c r="K52" s="42">
        <v>363.13497924804688</v>
      </c>
      <c r="L52" s="42">
        <v>280.25265502929688</v>
      </c>
      <c r="P52" s="52"/>
      <c r="Q52" s="1"/>
      <c r="R52" s="46"/>
      <c r="S52" s="60"/>
      <c r="T52" s="53"/>
      <c r="U52" s="54"/>
      <c r="V52" s="105"/>
      <c r="W52" s="85"/>
      <c r="X52" s="84"/>
      <c r="Y52" s="85"/>
      <c r="Z52" s="85"/>
      <c r="AA52" s="84"/>
    </row>
    <row r="53" spans="2:27" x14ac:dyDescent="0.15">
      <c r="C53" s="42">
        <v>10</v>
      </c>
      <c r="D53" s="42">
        <v>461</v>
      </c>
      <c r="E53" s="42">
        <v>46.099998474121094</v>
      </c>
      <c r="F53" s="42">
        <v>0.342842698097229</v>
      </c>
      <c r="G53" s="42">
        <v>223937</v>
      </c>
      <c r="H53" s="42">
        <v>485.7635498046875</v>
      </c>
      <c r="I53" s="42">
        <v>201</v>
      </c>
      <c r="J53" s="42">
        <v>2016</v>
      </c>
      <c r="K53" s="42">
        <v>583.25286865234375</v>
      </c>
      <c r="L53" s="42">
        <v>322.82757568359375</v>
      </c>
      <c r="P53" s="52"/>
      <c r="Q53" s="46"/>
      <c r="R53" s="46">
        <v>-300</v>
      </c>
      <c r="S53" s="60"/>
      <c r="T53" s="53"/>
      <c r="U53" s="54"/>
      <c r="V53" s="105"/>
      <c r="W53" s="85"/>
      <c r="X53" s="84"/>
      <c r="Y53" s="85"/>
      <c r="Z53" s="85"/>
      <c r="AA53" s="84"/>
    </row>
    <row r="54" spans="2:27" x14ac:dyDescent="0.15">
      <c r="C54" s="42">
        <v>25</v>
      </c>
      <c r="D54" s="42">
        <v>497</v>
      </c>
      <c r="E54" s="42">
        <v>19.879999160766602</v>
      </c>
      <c r="F54" s="42">
        <v>0.36961567401885986</v>
      </c>
      <c r="G54" s="42">
        <v>122572</v>
      </c>
      <c r="H54" s="42">
        <v>246.62374877929688</v>
      </c>
      <c r="I54" s="42">
        <v>180</v>
      </c>
      <c r="J54" s="42">
        <v>830</v>
      </c>
      <c r="K54" s="42">
        <v>264.09817504882812</v>
      </c>
      <c r="L54" s="42">
        <v>94.469963073730469</v>
      </c>
      <c r="P54" s="52">
        <v>4</v>
      </c>
      <c r="Q54" s="46"/>
      <c r="R54" s="46">
        <v>15</v>
      </c>
      <c r="S54" s="60">
        <v>8546</v>
      </c>
      <c r="T54" s="53">
        <v>2318</v>
      </c>
      <c r="U54" s="54">
        <v>32924</v>
      </c>
      <c r="V54" s="105">
        <f t="shared" ref="V54:V62" si="7">S54*2.975625</f>
        <v>25429.69125</v>
      </c>
      <c r="W54" s="85">
        <f t="shared" ref="W54:W62" si="8">T54*2.975625</f>
        <v>6897.4987499999997</v>
      </c>
      <c r="X54" s="84">
        <f t="shared" ref="X54:X62" si="9">U54*2.975625</f>
        <v>97969.477499999994</v>
      </c>
      <c r="Y54" s="85">
        <f>V54*5*(((R54-R53))+((R55-R54))/2)</f>
        <v>45201276.196874999</v>
      </c>
      <c r="Z54" s="85">
        <f>W54*5*(((R54-R53))+((R55-R54))/2)</f>
        <v>12260304.028125001</v>
      </c>
      <c r="AA54" s="84">
        <f>X54*5*(((R54-R53))+((R55-R54))/2)</f>
        <v>174140746.25624999</v>
      </c>
    </row>
    <row r="55" spans="2:27" x14ac:dyDescent="0.15">
      <c r="B55" s="42" t="s">
        <v>116</v>
      </c>
      <c r="C55" s="42" t="s">
        <v>0</v>
      </c>
      <c r="D55" s="42" t="s">
        <v>1</v>
      </c>
      <c r="E55" s="42" t="s">
        <v>2</v>
      </c>
      <c r="F55" s="42" t="s">
        <v>3</v>
      </c>
      <c r="G55" s="42" t="s">
        <v>4</v>
      </c>
      <c r="H55" s="42" t="s">
        <v>5</v>
      </c>
      <c r="I55" s="42" t="s">
        <v>6</v>
      </c>
      <c r="J55" s="42" t="s">
        <v>7</v>
      </c>
      <c r="K55" s="42" t="s">
        <v>8</v>
      </c>
      <c r="L55" s="42" t="s">
        <v>9</v>
      </c>
      <c r="P55" s="52"/>
      <c r="Q55" s="46"/>
      <c r="R55" s="46">
        <v>96</v>
      </c>
      <c r="S55" s="60">
        <v>3661</v>
      </c>
      <c r="T55" s="53">
        <v>1780</v>
      </c>
      <c r="U55" s="54">
        <v>45159</v>
      </c>
      <c r="V55" s="105">
        <f t="shared" si="7"/>
        <v>10893.763124999999</v>
      </c>
      <c r="W55" s="85">
        <f t="shared" si="8"/>
        <v>5296.6125000000002</v>
      </c>
      <c r="X55" s="84">
        <f t="shared" si="9"/>
        <v>134376.24937499998</v>
      </c>
      <c r="Y55" s="85">
        <f>V55*5*(((R55-R54)/2)+((R56-R55))/2)</f>
        <v>4929427.8140624994</v>
      </c>
      <c r="Z55" s="85">
        <f>W55*5*(((R55-R54)/2)+((R56-R55))/2)</f>
        <v>2396717.15625</v>
      </c>
      <c r="AA55" s="84">
        <f>X55*5*(((R55-R54)/2)+((R56-R55))/2)</f>
        <v>60805252.842187494</v>
      </c>
    </row>
    <row r="56" spans="2:27" x14ac:dyDescent="0.15">
      <c r="C56" s="42">
        <v>198</v>
      </c>
      <c r="D56" s="42">
        <v>57054</v>
      </c>
      <c r="E56" s="42">
        <v>288.15151977539062</v>
      </c>
      <c r="F56" s="42">
        <v>16.118997573852539</v>
      </c>
      <c r="G56" s="42">
        <v>17346304</v>
      </c>
      <c r="H56" s="42">
        <v>304.0330810546875</v>
      </c>
      <c r="I56" s="42">
        <v>100</v>
      </c>
      <c r="J56" s="42">
        <v>2605</v>
      </c>
      <c r="K56" s="42">
        <v>386.21786499023438</v>
      </c>
      <c r="L56" s="42">
        <v>238.17666625976562</v>
      </c>
      <c r="P56" s="52"/>
      <c r="Q56" s="46"/>
      <c r="R56" s="46">
        <v>196</v>
      </c>
      <c r="S56" s="60">
        <v>12924</v>
      </c>
      <c r="T56" s="53">
        <v>3006</v>
      </c>
      <c r="U56" s="54">
        <v>46255</v>
      </c>
      <c r="V56" s="105">
        <f t="shared" si="7"/>
        <v>38456.977500000001</v>
      </c>
      <c r="W56" s="85">
        <f t="shared" si="8"/>
        <v>8944.7287500000002</v>
      </c>
      <c r="X56" s="84">
        <f t="shared" si="9"/>
        <v>137637.53437499999</v>
      </c>
      <c r="Y56" s="85">
        <f>(V56+V57)*5*(((R56-R55)/2)+((R58-R56))/2)</f>
        <v>29464356.065624997</v>
      </c>
      <c r="Z56" s="85">
        <f>(W57+W56)*5*(((R56-R55)/2)+((R58-R56))/2)</f>
        <v>4839467.2312500002</v>
      </c>
      <c r="AA56" s="84">
        <f>X56*5*(((R56-R55)/2)+((R58-R56))/2)</f>
        <v>70883330.203125</v>
      </c>
    </row>
    <row r="57" spans="2:27" x14ac:dyDescent="0.15">
      <c r="C57" s="42">
        <v>322</v>
      </c>
      <c r="D57" s="42">
        <v>12197</v>
      </c>
      <c r="E57" s="42">
        <v>37.878883361816406</v>
      </c>
      <c r="F57" s="42">
        <v>3.4459183216094971</v>
      </c>
      <c r="G57" s="42">
        <v>3616097</v>
      </c>
      <c r="H57" s="42">
        <v>296.47430419921875</v>
      </c>
      <c r="I57" s="42">
        <v>200</v>
      </c>
      <c r="J57" s="42">
        <v>2229</v>
      </c>
      <c r="K57" s="42">
        <v>315.73193359375</v>
      </c>
      <c r="L57" s="42">
        <v>108.58012390136719</v>
      </c>
      <c r="P57" s="52"/>
      <c r="Q57" s="46"/>
      <c r="R57" s="46"/>
      <c r="S57" s="60">
        <v>6303</v>
      </c>
      <c r="T57" s="53">
        <v>152</v>
      </c>
      <c r="U57" s="54"/>
      <c r="V57" s="105">
        <f t="shared" si="7"/>
        <v>18755.364375000001</v>
      </c>
      <c r="W57" s="85">
        <f t="shared" si="8"/>
        <v>452.29500000000002</v>
      </c>
      <c r="X57" s="84">
        <f t="shared" si="9"/>
        <v>0</v>
      </c>
      <c r="Y57" s="85"/>
      <c r="Z57" s="85"/>
      <c r="AA57" s="84"/>
    </row>
    <row r="58" spans="2:27" x14ac:dyDescent="0.15">
      <c r="C58" s="42">
        <v>907</v>
      </c>
      <c r="D58" s="42">
        <v>108901</v>
      </c>
      <c r="E58" s="42">
        <v>120.06725311279297</v>
      </c>
      <c r="F58" s="42">
        <v>30.766904830932617</v>
      </c>
      <c r="G58" s="42">
        <v>36735168</v>
      </c>
      <c r="H58" s="42">
        <v>337.32626342773438</v>
      </c>
      <c r="I58" s="42">
        <v>180</v>
      </c>
      <c r="J58" s="42">
        <v>1986</v>
      </c>
      <c r="K58" s="42">
        <v>372.02914428710938</v>
      </c>
      <c r="L58" s="42">
        <v>156.89704895019531</v>
      </c>
      <c r="P58" s="52"/>
      <c r="Q58" s="46"/>
      <c r="R58" s="46">
        <v>302</v>
      </c>
      <c r="S58" s="60">
        <v>14785</v>
      </c>
      <c r="T58" s="53">
        <v>8786</v>
      </c>
      <c r="U58" s="54">
        <v>85268</v>
      </c>
      <c r="V58" s="105">
        <f t="shared" si="7"/>
        <v>43994.615624999999</v>
      </c>
      <c r="W58" s="85">
        <f t="shared" si="8"/>
        <v>26143.841250000001</v>
      </c>
      <c r="X58" s="84">
        <f t="shared" si="9"/>
        <v>253725.5925</v>
      </c>
      <c r="Y58" s="85">
        <f>V58*5*(((R58-R56)/2)+((R59-R58))/2)</f>
        <v>22547240.5078125</v>
      </c>
      <c r="Z58" s="85">
        <f>W58*5*(((R58-R56)/2)+((R59-R58))/2)</f>
        <v>13398718.640625</v>
      </c>
      <c r="AA58" s="84">
        <f>X58*5*(((R58-R56)/2)+((R59-R58))/2)</f>
        <v>130034366.15624999</v>
      </c>
    </row>
    <row r="59" spans="2:27" x14ac:dyDescent="0.15">
      <c r="B59" s="42" t="s">
        <v>118</v>
      </c>
      <c r="C59" s="42" t="s">
        <v>0</v>
      </c>
      <c r="D59" s="42" t="s">
        <v>1</v>
      </c>
      <c r="E59" s="42" t="s">
        <v>2</v>
      </c>
      <c r="F59" s="42" t="s">
        <v>3</v>
      </c>
      <c r="G59" s="42" t="s">
        <v>4</v>
      </c>
      <c r="H59" s="42" t="s">
        <v>5</v>
      </c>
      <c r="I59" s="42" t="s">
        <v>6</v>
      </c>
      <c r="J59" s="42" t="s">
        <v>7</v>
      </c>
      <c r="K59" s="42" t="s">
        <v>8</v>
      </c>
      <c r="L59" s="42" t="s">
        <v>9</v>
      </c>
      <c r="P59" s="52"/>
      <c r="Q59" s="46"/>
      <c r="R59" s="46">
        <v>401</v>
      </c>
      <c r="S59" s="60">
        <v>16855</v>
      </c>
      <c r="T59" s="53">
        <v>9807</v>
      </c>
      <c r="U59" s="54">
        <v>59530</v>
      </c>
      <c r="V59" s="105">
        <f t="shared" si="7"/>
        <v>50154.159375000003</v>
      </c>
      <c r="W59" s="85">
        <f t="shared" si="8"/>
        <v>29181.954375000001</v>
      </c>
      <c r="X59" s="84">
        <f t="shared" si="9"/>
        <v>177138.95624999999</v>
      </c>
      <c r="Y59" s="85">
        <f>V59*5*(((R59-R58)/2)+((R60-R59))/2)</f>
        <v>20688590.7421875</v>
      </c>
      <c r="Z59" s="85">
        <f>W59*5*(((R59-R58)/2)+((R60-R59))/2)</f>
        <v>12037556.1796875</v>
      </c>
      <c r="AA59" s="84">
        <f>X59*5*(((R59-R58)/2)+((R60-R59))/2)</f>
        <v>73069819.453125</v>
      </c>
    </row>
    <row r="60" spans="2:27" x14ac:dyDescent="0.15">
      <c r="C60" s="42">
        <v>146</v>
      </c>
      <c r="D60" s="42">
        <v>32448</v>
      </c>
      <c r="E60" s="42">
        <v>222.24658203125</v>
      </c>
      <c r="F60" s="42">
        <v>20.123289108276367</v>
      </c>
      <c r="G60" s="42">
        <v>8743085</v>
      </c>
      <c r="H60" s="42">
        <v>269.44912719726562</v>
      </c>
      <c r="I60" s="42">
        <v>100</v>
      </c>
      <c r="J60" s="42">
        <v>2752</v>
      </c>
      <c r="K60" s="42">
        <v>328.69302368164062</v>
      </c>
      <c r="L60" s="42">
        <v>188.24525451660156</v>
      </c>
      <c r="P60" s="52"/>
      <c r="Q60" s="46"/>
      <c r="R60" s="46">
        <v>467</v>
      </c>
      <c r="S60" s="60">
        <v>20909</v>
      </c>
      <c r="T60" s="53">
        <v>13725</v>
      </c>
      <c r="U60" s="54">
        <v>46472</v>
      </c>
      <c r="V60" s="105">
        <f t="shared" si="7"/>
        <v>62217.343124999999</v>
      </c>
      <c r="W60" s="85">
        <f t="shared" si="8"/>
        <v>40840.453125</v>
      </c>
      <c r="X60" s="84">
        <f t="shared" si="9"/>
        <v>138283.245</v>
      </c>
      <c r="Y60" s="85">
        <f>V60*5*(((R60-R59)/2)+((R61-R60))/2)</f>
        <v>15865422.496875001</v>
      </c>
      <c r="Z60" s="85">
        <f>W60*5*(((R60-R59)/2)+((R61-R60))/2)</f>
        <v>10414315.546875</v>
      </c>
      <c r="AA60" s="84">
        <f>X60*5*(((R60-R59)/2)+((R61-R60))/2)</f>
        <v>35262227.475000001</v>
      </c>
    </row>
    <row r="61" spans="2:27" x14ac:dyDescent="0.15">
      <c r="C61" s="42">
        <v>274</v>
      </c>
      <c r="D61" s="42">
        <v>7998</v>
      </c>
      <c r="E61" s="42">
        <v>29.189781188964844</v>
      </c>
      <c r="F61" s="42">
        <v>4.9601230621337891</v>
      </c>
      <c r="G61" s="42">
        <v>2254622</v>
      </c>
      <c r="H61" s="42">
        <v>281.89822387695312</v>
      </c>
      <c r="I61" s="42">
        <v>200</v>
      </c>
      <c r="J61" s="42">
        <v>1691</v>
      </c>
      <c r="K61" s="42">
        <v>296.15335083007812</v>
      </c>
      <c r="L61" s="42">
        <v>90.775535583496094</v>
      </c>
      <c r="P61" s="52"/>
      <c r="Q61" s="46"/>
      <c r="R61" s="46">
        <v>503</v>
      </c>
      <c r="S61" s="60">
        <v>6926</v>
      </c>
      <c r="T61" s="53">
        <v>4489</v>
      </c>
      <c r="U61" s="54">
        <v>12837</v>
      </c>
      <c r="V61" s="105">
        <f t="shared" si="7"/>
        <v>20609.178749999999</v>
      </c>
      <c r="W61" s="85">
        <f t="shared" si="8"/>
        <v>13357.580625000001</v>
      </c>
      <c r="X61" s="84">
        <f t="shared" si="9"/>
        <v>38198.098124999997</v>
      </c>
      <c r="Y61" s="85">
        <f>V61*5*(((R61-R60)/2)+((R62-R61))/2)</f>
        <v>6955597.8281249991</v>
      </c>
      <c r="Z61" s="85">
        <f>W61*5*(((R61-R60)/2)+((R62-R61))/2)</f>
        <v>4508183.4609375</v>
      </c>
      <c r="AA61" s="84">
        <f>X61*5*(((R61-R60)/2)+((R62-R61))/2)</f>
        <v>12891858.117187498</v>
      </c>
    </row>
    <row r="62" spans="2:27" x14ac:dyDescent="0.15">
      <c r="C62" s="42">
        <v>330</v>
      </c>
      <c r="D62" s="42">
        <v>71503</v>
      </c>
      <c r="E62" s="42">
        <v>216.67575073242188</v>
      </c>
      <c r="F62" s="42">
        <v>44.344047546386719</v>
      </c>
      <c r="G62" s="42">
        <v>23755940</v>
      </c>
      <c r="H62" s="42">
        <v>332.23696899414062</v>
      </c>
      <c r="I62" s="42">
        <v>180</v>
      </c>
      <c r="J62" s="42">
        <v>1573</v>
      </c>
      <c r="K62" s="42">
        <v>358.2003173828125</v>
      </c>
      <c r="L62" s="42">
        <v>133.88827514648438</v>
      </c>
      <c r="P62" s="52"/>
      <c r="Q62" s="46"/>
      <c r="R62" s="46">
        <v>602</v>
      </c>
      <c r="S62" s="60">
        <v>15636</v>
      </c>
      <c r="T62" s="53">
        <v>8333</v>
      </c>
      <c r="U62" s="54">
        <v>33851</v>
      </c>
      <c r="V62" s="105">
        <f t="shared" si="7"/>
        <v>46526.872499999998</v>
      </c>
      <c r="W62" s="85">
        <f t="shared" si="8"/>
        <v>24795.883125</v>
      </c>
      <c r="X62" s="84">
        <f t="shared" si="9"/>
        <v>100727.88187499999</v>
      </c>
      <c r="Y62" s="85">
        <f>V62*5*(((R62-R61)/2))</f>
        <v>11515400.94375</v>
      </c>
      <c r="Z62" s="85">
        <f>W62*5*(((R62-R61)/2))</f>
        <v>6136981.0734374998</v>
      </c>
      <c r="AA62" s="84">
        <f>X62*5*(((R62-R61)/2))</f>
        <v>24930150.764062498</v>
      </c>
    </row>
    <row r="63" spans="2:27" x14ac:dyDescent="0.15">
      <c r="P63" s="52"/>
      <c r="Q63" s="46"/>
      <c r="R63" s="46"/>
      <c r="S63" s="52"/>
      <c r="T63" s="46"/>
      <c r="U63" s="83"/>
      <c r="V63" s="52"/>
      <c r="W63" s="46"/>
      <c r="X63" s="83"/>
      <c r="Y63" s="46"/>
      <c r="Z63" s="46"/>
      <c r="AA63" s="83"/>
    </row>
    <row r="64" spans="2:27" x14ac:dyDescent="0.15">
      <c r="C64" s="42" t="s">
        <v>0</v>
      </c>
      <c r="D64" s="42" t="s">
        <v>1</v>
      </c>
      <c r="E64" s="42" t="s">
        <v>2</v>
      </c>
      <c r="F64" s="42" t="s">
        <v>3</v>
      </c>
      <c r="G64" s="42" t="s">
        <v>4</v>
      </c>
      <c r="H64" s="42" t="s">
        <v>5</v>
      </c>
      <c r="I64" s="42" t="s">
        <v>6</v>
      </c>
      <c r="J64" s="42" t="s">
        <v>7</v>
      </c>
      <c r="K64" s="42" t="s">
        <v>8</v>
      </c>
      <c r="L64" s="42" t="s">
        <v>9</v>
      </c>
      <c r="P64" s="48"/>
      <c r="Q64" s="3" t="s">
        <v>46</v>
      </c>
      <c r="R64" s="49"/>
      <c r="S64" s="48"/>
      <c r="T64" s="49"/>
      <c r="U64" s="106"/>
      <c r="V64" s="48"/>
      <c r="W64" s="49"/>
      <c r="X64" s="106"/>
      <c r="Y64" s="109">
        <f>SUM(Y52:Y63)</f>
        <v>157167312.59531248</v>
      </c>
      <c r="Z64" s="109">
        <f>SUM(Z52:Z63)</f>
        <v>65992243.317187503</v>
      </c>
      <c r="AA64" s="90">
        <f>SUM(AA52:AA63)</f>
        <v>582017751.26718748</v>
      </c>
    </row>
    <row r="65" spans="2:27" x14ac:dyDescent="0.15">
      <c r="B65" s="42" t="s">
        <v>119</v>
      </c>
      <c r="C65" s="42">
        <v>218</v>
      </c>
      <c r="D65" s="42">
        <v>14785</v>
      </c>
      <c r="E65" s="42">
        <v>67.821098327636719</v>
      </c>
      <c r="F65" s="42">
        <v>6.9390993118286133</v>
      </c>
      <c r="G65" s="42">
        <v>5944924</v>
      </c>
      <c r="H65" s="42">
        <v>402.09158325195312</v>
      </c>
      <c r="I65" s="42">
        <v>100</v>
      </c>
      <c r="J65" s="42">
        <v>3990</v>
      </c>
      <c r="K65" s="42">
        <v>594.59918212890625</v>
      </c>
      <c r="L65" s="42">
        <v>438.0302734375</v>
      </c>
      <c r="P65" s="66"/>
      <c r="Q65" s="11" t="s">
        <v>47</v>
      </c>
      <c r="R65" s="87"/>
      <c r="S65" s="66"/>
      <c r="T65" s="87"/>
      <c r="U65" s="103"/>
      <c r="V65" s="66"/>
      <c r="W65" s="87"/>
      <c r="X65" s="103"/>
      <c r="Y65" s="112">
        <f>Y64/10^9</f>
        <v>0.15716731259531247</v>
      </c>
      <c r="Z65" s="112">
        <f t="shared" ref="Z65:AA65" si="10">Z64/10^9</f>
        <v>6.5992243317187504E-2</v>
      </c>
      <c r="AA65" s="91">
        <f t="shared" si="10"/>
        <v>0.58201775126718747</v>
      </c>
    </row>
    <row r="66" spans="2:27" x14ac:dyDescent="0.15">
      <c r="C66" s="42">
        <v>97</v>
      </c>
      <c r="D66" s="42">
        <v>8786</v>
      </c>
      <c r="E66" s="42">
        <v>90.577316284179688</v>
      </c>
      <c r="F66" s="42">
        <v>4.1235661506652832</v>
      </c>
      <c r="G66" s="42">
        <v>4178031</v>
      </c>
      <c r="H66" s="42">
        <v>475.53277587890625</v>
      </c>
      <c r="I66" s="42">
        <v>200</v>
      </c>
      <c r="J66" s="42">
        <v>2533</v>
      </c>
      <c r="K66" s="42">
        <v>534.64361572265625</v>
      </c>
      <c r="L66" s="42">
        <v>244.36112976074219</v>
      </c>
      <c r="P66" s="52"/>
      <c r="Q66" s="1"/>
      <c r="R66" s="46"/>
      <c r="S66" s="52"/>
      <c r="T66" s="46"/>
      <c r="U66" s="83"/>
      <c r="V66" s="52"/>
      <c r="W66" s="46"/>
      <c r="X66" s="83"/>
      <c r="Y66" s="46"/>
      <c r="Z66" s="46"/>
      <c r="AA66" s="83"/>
    </row>
    <row r="67" spans="2:27" x14ac:dyDescent="0.15">
      <c r="C67" s="42">
        <v>1246</v>
      </c>
      <c r="D67" s="42">
        <v>85268</v>
      </c>
      <c r="E67" s="42">
        <v>68.433387756347656</v>
      </c>
      <c r="F67" s="42">
        <v>40.019149780273438</v>
      </c>
      <c r="G67" s="42">
        <v>26624056</v>
      </c>
      <c r="H67" s="42">
        <v>312.23971557617188</v>
      </c>
      <c r="I67" s="42">
        <v>180</v>
      </c>
      <c r="J67" s="42">
        <v>2235</v>
      </c>
      <c r="K67" s="42">
        <v>361.43185424804688</v>
      </c>
      <c r="L67" s="42">
        <v>182.04214477539062</v>
      </c>
      <c r="P67" s="115"/>
      <c r="Q67" s="38" t="s">
        <v>48</v>
      </c>
      <c r="R67" s="116"/>
      <c r="S67" s="115"/>
      <c r="T67" s="116"/>
      <c r="U67" s="117"/>
      <c r="V67" s="115"/>
      <c r="W67" s="116"/>
      <c r="X67" s="117"/>
      <c r="Y67" s="118">
        <f>Y65+Y51+Y35+Y21</f>
        <v>0.79967751134062504</v>
      </c>
      <c r="Z67" s="118">
        <f t="shared" ref="Z67" si="11">Z65+Z51+Z35+Z21</f>
        <v>0.30702102281718752</v>
      </c>
      <c r="AA67" s="119">
        <f>AA65+AA51+AA35+AA21</f>
        <v>2.2194571995140624</v>
      </c>
    </row>
    <row r="69" spans="2:27" x14ac:dyDescent="0.15">
      <c r="B69" s="42" t="s">
        <v>120</v>
      </c>
      <c r="C69" s="42" t="s">
        <v>0</v>
      </c>
      <c r="D69" s="42" t="s">
        <v>1</v>
      </c>
      <c r="E69" s="42" t="s">
        <v>2</v>
      </c>
      <c r="F69" s="42" t="s">
        <v>3</v>
      </c>
      <c r="G69" s="42" t="s">
        <v>4</v>
      </c>
      <c r="H69" s="42" t="s">
        <v>5</v>
      </c>
      <c r="I69" s="42" t="s">
        <v>6</v>
      </c>
      <c r="J69" s="42" t="s">
        <v>7</v>
      </c>
      <c r="K69" s="42" t="s">
        <v>8</v>
      </c>
      <c r="L69" s="42" t="s">
        <v>9</v>
      </c>
    </row>
    <row r="70" spans="2:27" x14ac:dyDescent="0.15">
      <c r="C70" s="42">
        <v>93</v>
      </c>
      <c r="D70" s="42">
        <v>15674</v>
      </c>
      <c r="E70" s="42">
        <v>168.53762817382812</v>
      </c>
      <c r="F70" s="42">
        <v>13.636086463928223</v>
      </c>
      <c r="G70" s="42">
        <v>5733517</v>
      </c>
      <c r="H70" s="42">
        <v>365.79794311523438</v>
      </c>
      <c r="I70" s="42">
        <v>100</v>
      </c>
      <c r="J70" s="42">
        <v>3943</v>
      </c>
      <c r="K70" s="42">
        <v>488.80801391601562</v>
      </c>
      <c r="L70" s="42">
        <v>324.23007202148438</v>
      </c>
    </row>
    <row r="71" spans="2:27" x14ac:dyDescent="0.15">
      <c r="C71" s="42">
        <v>92</v>
      </c>
      <c r="D71" s="42">
        <v>12302</v>
      </c>
      <c r="E71" s="42">
        <v>133.71739196777344</v>
      </c>
      <c r="F71" s="42">
        <v>10.702509880065918</v>
      </c>
      <c r="G71" s="42">
        <v>5397479</v>
      </c>
      <c r="H71" s="42">
        <v>438.74807739257812</v>
      </c>
      <c r="I71" s="42">
        <v>200</v>
      </c>
      <c r="J71" s="42">
        <v>2801</v>
      </c>
      <c r="K71" s="42">
        <v>499.78683471679688</v>
      </c>
      <c r="L71" s="42">
        <v>239.34706115722656</v>
      </c>
    </row>
    <row r="72" spans="2:27" x14ac:dyDescent="0.15">
      <c r="C72" s="42">
        <v>377</v>
      </c>
      <c r="D72" s="42">
        <v>50748</v>
      </c>
      <c r="E72" s="42">
        <v>134.61007690429688</v>
      </c>
      <c r="F72" s="42">
        <v>44.149810791015625</v>
      </c>
      <c r="G72" s="42">
        <v>19500444</v>
      </c>
      <c r="H72" s="42">
        <v>384.26034545898438</v>
      </c>
      <c r="I72" s="42">
        <v>180</v>
      </c>
      <c r="J72" s="42">
        <v>2747</v>
      </c>
      <c r="K72" s="42">
        <v>449.17718505859375</v>
      </c>
      <c r="L72" s="42">
        <v>232.60295104980469</v>
      </c>
    </row>
    <row r="73" spans="2:27" x14ac:dyDescent="0.15">
      <c r="B73" s="42" t="s">
        <v>121</v>
      </c>
      <c r="C73" s="42" t="s">
        <v>0</v>
      </c>
      <c r="D73" s="42" t="s">
        <v>1</v>
      </c>
      <c r="E73" s="42" t="s">
        <v>2</v>
      </c>
      <c r="F73" s="42" t="s">
        <v>3</v>
      </c>
      <c r="G73" s="42" t="s">
        <v>4</v>
      </c>
      <c r="H73" s="42" t="s">
        <v>5</v>
      </c>
      <c r="I73" s="42" t="s">
        <v>6</v>
      </c>
      <c r="J73" s="42" t="s">
        <v>7</v>
      </c>
      <c r="K73" s="42" t="s">
        <v>8</v>
      </c>
      <c r="L73" s="42" t="s">
        <v>9</v>
      </c>
    </row>
    <row r="74" spans="2:27" x14ac:dyDescent="0.15">
      <c r="C74" s="42">
        <v>252</v>
      </c>
      <c r="D74" s="42">
        <v>62496</v>
      </c>
      <c r="E74" s="42">
        <v>248</v>
      </c>
      <c r="F74" s="42">
        <v>29.884946823120117</v>
      </c>
      <c r="G74" s="42">
        <v>20741648</v>
      </c>
      <c r="H74" s="42">
        <v>331.88760375976562</v>
      </c>
      <c r="I74" s="42">
        <v>100</v>
      </c>
      <c r="J74" s="42">
        <v>3836</v>
      </c>
      <c r="K74" s="42">
        <v>446.91030883789062</v>
      </c>
      <c r="L74" s="42">
        <v>299.29824829101562</v>
      </c>
    </row>
    <row r="75" spans="2:27" x14ac:dyDescent="0.15">
      <c r="C75" s="42">
        <v>356</v>
      </c>
      <c r="D75" s="42">
        <v>25487</v>
      </c>
      <c r="E75" s="42">
        <v>71.592697143554688</v>
      </c>
      <c r="F75" s="42">
        <v>12.1876220703125</v>
      </c>
      <c r="G75" s="42">
        <v>10946782</v>
      </c>
      <c r="H75" s="42">
        <v>429.5045166015625</v>
      </c>
      <c r="I75" s="42">
        <v>200</v>
      </c>
      <c r="J75" s="42">
        <v>3368</v>
      </c>
      <c r="K75" s="42">
        <v>483.89132690429688</v>
      </c>
      <c r="L75" s="42">
        <v>222.88267517089844</v>
      </c>
    </row>
    <row r="76" spans="2:27" x14ac:dyDescent="0.15">
      <c r="C76" s="42">
        <v>615</v>
      </c>
      <c r="D76" s="42">
        <v>143368</v>
      </c>
      <c r="E76" s="42">
        <v>233.11869812011719</v>
      </c>
      <c r="F76" s="42">
        <v>68.557113647460938</v>
      </c>
      <c r="G76" s="42">
        <v>53808868</v>
      </c>
      <c r="H76" s="42">
        <v>375.3199462890625</v>
      </c>
      <c r="I76" s="42">
        <v>180</v>
      </c>
      <c r="J76" s="42">
        <v>2420</v>
      </c>
      <c r="K76" s="42">
        <v>424.1964111328125</v>
      </c>
      <c r="L76" s="42">
        <v>197.68035888671875</v>
      </c>
    </row>
    <row r="77" spans="2:27" x14ac:dyDescent="0.15">
      <c r="B77" s="42" t="s">
        <v>122</v>
      </c>
      <c r="C77" s="42" t="s">
        <v>0</v>
      </c>
      <c r="D77" s="42" t="s">
        <v>1</v>
      </c>
      <c r="E77" s="42" t="s">
        <v>2</v>
      </c>
      <c r="F77" s="42" t="s">
        <v>3</v>
      </c>
      <c r="G77" s="42" t="s">
        <v>4</v>
      </c>
      <c r="H77" s="42" t="s">
        <v>5</v>
      </c>
      <c r="I77" s="42" t="s">
        <v>6</v>
      </c>
      <c r="J77" s="42" t="s">
        <v>7</v>
      </c>
      <c r="K77" s="42" t="s">
        <v>8</v>
      </c>
      <c r="L77" s="42" t="s">
        <v>9</v>
      </c>
    </row>
    <row r="78" spans="2:27" x14ac:dyDescent="0.15">
      <c r="C78" s="42">
        <v>155</v>
      </c>
      <c r="D78" s="42">
        <v>16855</v>
      </c>
      <c r="E78" s="42">
        <v>108.74193572998047</v>
      </c>
      <c r="F78" s="42">
        <v>11.861783027648926</v>
      </c>
      <c r="G78" s="42">
        <v>5824593</v>
      </c>
      <c r="H78" s="42">
        <v>345.57061767578125</v>
      </c>
      <c r="I78" s="42">
        <v>100</v>
      </c>
      <c r="J78" s="42">
        <v>3751</v>
      </c>
      <c r="K78" s="42">
        <v>466.533447265625</v>
      </c>
      <c r="L78" s="42">
        <v>313.4237060546875</v>
      </c>
    </row>
    <row r="79" spans="2:27" x14ac:dyDescent="0.15">
      <c r="C79" s="42">
        <v>96</v>
      </c>
      <c r="D79" s="42">
        <v>9807</v>
      </c>
      <c r="E79" s="42">
        <v>102.15625</v>
      </c>
      <c r="F79" s="42">
        <v>6.9017205238342285</v>
      </c>
      <c r="G79" s="42">
        <v>3692765</v>
      </c>
      <c r="H79" s="42">
        <v>376.54379272460938</v>
      </c>
      <c r="I79" s="42">
        <v>200</v>
      </c>
      <c r="J79" s="42">
        <v>2002</v>
      </c>
      <c r="K79" s="42">
        <v>416.51406860351562</v>
      </c>
      <c r="L79" s="42">
        <v>178.0413818359375</v>
      </c>
    </row>
    <row r="80" spans="2:27" x14ac:dyDescent="0.15">
      <c r="C80" s="42">
        <v>574</v>
      </c>
      <c r="D80" s="42">
        <v>59530</v>
      </c>
      <c r="E80" s="42">
        <v>103.71080017089844</v>
      </c>
      <c r="F80" s="42">
        <v>41.894508361816406</v>
      </c>
      <c r="G80" s="42">
        <v>19885284</v>
      </c>
      <c r="H80" s="42">
        <v>334.03802490234375</v>
      </c>
      <c r="I80" s="42">
        <v>180</v>
      </c>
      <c r="J80" s="42">
        <v>1843</v>
      </c>
      <c r="K80" s="42">
        <v>373.454345703125</v>
      </c>
      <c r="L80" s="42">
        <v>166.99322509765625</v>
      </c>
    </row>
    <row r="81" spans="2:12" x14ac:dyDescent="0.15">
      <c r="B81" s="42" t="s">
        <v>124</v>
      </c>
      <c r="C81" s="42" t="s">
        <v>0</v>
      </c>
      <c r="D81" s="42" t="s">
        <v>1</v>
      </c>
      <c r="E81" s="42" t="s">
        <v>2</v>
      </c>
      <c r="F81" s="42" t="s">
        <v>3</v>
      </c>
      <c r="G81" s="42" t="s">
        <v>4</v>
      </c>
      <c r="H81" s="42" t="s">
        <v>5</v>
      </c>
      <c r="I81" s="42" t="s">
        <v>6</v>
      </c>
      <c r="J81" s="42" t="s">
        <v>7</v>
      </c>
      <c r="K81" s="42" t="s">
        <v>8</v>
      </c>
      <c r="L81" s="42" t="s">
        <v>9</v>
      </c>
    </row>
    <row r="82" spans="2:12" x14ac:dyDescent="0.15">
      <c r="C82" s="42">
        <v>228</v>
      </c>
      <c r="D82" s="42">
        <v>39123</v>
      </c>
      <c r="E82" s="42">
        <v>171.59210205078125</v>
      </c>
      <c r="F82" s="42">
        <v>15.818329811096191</v>
      </c>
      <c r="G82" s="42">
        <v>11439916</v>
      </c>
      <c r="H82" s="42">
        <v>292.40896606445312</v>
      </c>
      <c r="I82" s="42">
        <v>100</v>
      </c>
      <c r="J82" s="42">
        <v>3579</v>
      </c>
      <c r="K82" s="42">
        <v>383.51043701171875</v>
      </c>
      <c r="L82" s="42">
        <v>248.14762878417969</v>
      </c>
    </row>
    <row r="83" spans="2:12" x14ac:dyDescent="0.15">
      <c r="C83" s="42">
        <v>202</v>
      </c>
      <c r="D83" s="42">
        <v>21270</v>
      </c>
      <c r="E83" s="42">
        <v>105.29702758789062</v>
      </c>
      <c r="F83" s="42">
        <v>8.5999507904052734</v>
      </c>
      <c r="G83" s="42">
        <v>8361112</v>
      </c>
      <c r="H83" s="42">
        <v>393.0941162109375</v>
      </c>
      <c r="I83" s="42">
        <v>200</v>
      </c>
      <c r="J83" s="42">
        <v>1953</v>
      </c>
      <c r="K83" s="42">
        <v>435.90878295898438</v>
      </c>
      <c r="L83" s="42">
        <v>188.39717102050781</v>
      </c>
    </row>
    <row r="84" spans="2:12" x14ac:dyDescent="0.15">
      <c r="C84" s="42">
        <v>1113</v>
      </c>
      <c r="D84" s="42">
        <v>117718</v>
      </c>
      <c r="E84" s="42">
        <v>105.76639556884766</v>
      </c>
      <c r="F84" s="42">
        <v>47.596096038818359</v>
      </c>
      <c r="G84" s="42">
        <v>39616888</v>
      </c>
      <c r="H84" s="42">
        <v>336.54061889648438</v>
      </c>
      <c r="I84" s="42">
        <v>180</v>
      </c>
      <c r="J84" s="42">
        <v>1681</v>
      </c>
      <c r="K84" s="42">
        <v>371.95748901367188</v>
      </c>
      <c r="L84" s="42">
        <v>158.40704345703125</v>
      </c>
    </row>
    <row r="86" spans="2:12" x14ac:dyDescent="0.15">
      <c r="B86" s="42" t="s">
        <v>123</v>
      </c>
      <c r="C86" s="42" t="s">
        <v>0</v>
      </c>
      <c r="D86" s="42" t="s">
        <v>1</v>
      </c>
      <c r="E86" s="42" t="s">
        <v>2</v>
      </c>
      <c r="F86" s="42" t="s">
        <v>3</v>
      </c>
      <c r="G86" s="42" t="s">
        <v>4</v>
      </c>
      <c r="H86" s="42" t="s">
        <v>5</v>
      </c>
      <c r="I86" s="42" t="s">
        <v>6</v>
      </c>
      <c r="J86" s="42" t="s">
        <v>7</v>
      </c>
      <c r="K86" s="42" t="s">
        <v>8</v>
      </c>
      <c r="L86" s="42" t="s">
        <v>9</v>
      </c>
    </row>
    <row r="87" spans="2:12" x14ac:dyDescent="0.15">
      <c r="C87" s="42">
        <v>21</v>
      </c>
      <c r="D87" s="42">
        <v>259</v>
      </c>
      <c r="E87" s="42">
        <v>12.333333015441895</v>
      </c>
      <c r="F87" s="42">
        <v>0.23434671759605408</v>
      </c>
      <c r="G87" s="42">
        <v>68963</v>
      </c>
      <c r="H87" s="42">
        <v>266.26641845703125</v>
      </c>
      <c r="I87" s="42">
        <v>100</v>
      </c>
      <c r="J87" s="42">
        <v>2316</v>
      </c>
      <c r="K87" s="42">
        <v>433.96923828125</v>
      </c>
      <c r="L87" s="42">
        <v>342.68280029296875</v>
      </c>
    </row>
    <row r="88" spans="2:12" x14ac:dyDescent="0.15">
      <c r="C88" s="42">
        <v>6</v>
      </c>
      <c r="D88" s="42">
        <v>18</v>
      </c>
      <c r="E88" s="42">
        <v>3</v>
      </c>
      <c r="F88" s="42">
        <v>1.6286645084619522E-2</v>
      </c>
      <c r="G88" s="42">
        <v>5551</v>
      </c>
      <c r="H88" s="42">
        <v>308.38888549804688</v>
      </c>
      <c r="I88" s="42">
        <v>201</v>
      </c>
      <c r="J88" s="42">
        <v>547</v>
      </c>
      <c r="K88" s="42">
        <v>329.2908935546875</v>
      </c>
      <c r="L88" s="42">
        <v>115.45040130615234</v>
      </c>
    </row>
    <row r="89" spans="2:12" x14ac:dyDescent="0.15">
      <c r="C89" s="42">
        <v>99</v>
      </c>
      <c r="D89" s="42">
        <v>4891</v>
      </c>
      <c r="E89" s="42">
        <v>49.404041290283203</v>
      </c>
      <c r="F89" s="42">
        <v>4.425443172454834</v>
      </c>
      <c r="G89" s="42">
        <v>1487871</v>
      </c>
      <c r="H89" s="42">
        <v>304.20590209960938</v>
      </c>
      <c r="I89" s="42">
        <v>180</v>
      </c>
      <c r="J89" s="42">
        <v>1107</v>
      </c>
      <c r="K89" s="42">
        <v>333.49362182617188</v>
      </c>
      <c r="L89" s="42">
        <v>136.66297912597656</v>
      </c>
    </row>
    <row r="90" spans="2:12" x14ac:dyDescent="0.15">
      <c r="C90" s="42" t="s">
        <v>0</v>
      </c>
      <c r="D90" s="42" t="s">
        <v>1</v>
      </c>
      <c r="E90" s="42" t="s">
        <v>2</v>
      </c>
      <c r="F90" s="42" t="s">
        <v>3</v>
      </c>
      <c r="G90" s="42" t="s">
        <v>4</v>
      </c>
      <c r="H90" s="42" t="s">
        <v>5</v>
      </c>
      <c r="I90" s="42" t="s">
        <v>6</v>
      </c>
      <c r="J90" s="42" t="s">
        <v>7</v>
      </c>
      <c r="K90" s="42" t="s">
        <v>8</v>
      </c>
      <c r="L90" s="42" t="s">
        <v>9</v>
      </c>
    </row>
    <row r="91" spans="2:12" x14ac:dyDescent="0.15">
      <c r="B91" s="42" t="s">
        <v>125</v>
      </c>
      <c r="C91" s="42">
        <v>16</v>
      </c>
      <c r="D91" s="42">
        <v>8913</v>
      </c>
      <c r="E91" s="42">
        <v>557.0625</v>
      </c>
      <c r="F91" s="42">
        <v>18.216190338134766</v>
      </c>
      <c r="G91" s="42">
        <v>2485130</v>
      </c>
      <c r="H91" s="42">
        <v>278.82083129882812</v>
      </c>
      <c r="I91" s="42">
        <v>100</v>
      </c>
      <c r="J91" s="42">
        <v>2604</v>
      </c>
      <c r="K91" s="42">
        <v>369.598388671875</v>
      </c>
      <c r="L91" s="42">
        <v>242.61474609375</v>
      </c>
    </row>
    <row r="92" spans="2:12" x14ac:dyDescent="0.15">
      <c r="C92" s="42">
        <v>21</v>
      </c>
      <c r="D92" s="42">
        <v>121</v>
      </c>
      <c r="E92" s="42">
        <v>5.7619047164916992</v>
      </c>
      <c r="F92" s="42">
        <v>0.24729710817337036</v>
      </c>
      <c r="G92" s="42">
        <v>45657</v>
      </c>
      <c r="H92" s="42">
        <v>377.33056640625</v>
      </c>
      <c r="I92" s="42">
        <v>200</v>
      </c>
      <c r="J92" s="42">
        <v>950</v>
      </c>
      <c r="K92" s="42">
        <v>437.17581176757812</v>
      </c>
      <c r="L92" s="42">
        <v>220.78120422363281</v>
      </c>
    </row>
    <row r="93" spans="2:12" x14ac:dyDescent="0.15">
      <c r="C93" s="42">
        <v>30</v>
      </c>
      <c r="D93" s="42">
        <v>11091</v>
      </c>
      <c r="E93" s="42">
        <v>369.70001220703125</v>
      </c>
      <c r="F93" s="42">
        <v>22.667539596557617</v>
      </c>
      <c r="G93" s="42">
        <v>4016167</v>
      </c>
      <c r="H93" s="42">
        <v>362.11044311523438</v>
      </c>
      <c r="I93" s="42">
        <v>180</v>
      </c>
      <c r="J93" s="42">
        <v>978</v>
      </c>
      <c r="K93" s="42">
        <v>389.21377563476562</v>
      </c>
      <c r="L93" s="42">
        <v>142.70033264160156</v>
      </c>
    </row>
    <row r="94" spans="2:12" x14ac:dyDescent="0.15">
      <c r="B94" s="42" t="s">
        <v>126</v>
      </c>
      <c r="C94" s="42" t="s">
        <v>0</v>
      </c>
      <c r="D94" s="42" t="s">
        <v>1</v>
      </c>
      <c r="E94" s="42" t="s">
        <v>2</v>
      </c>
      <c r="F94" s="42" t="s">
        <v>3</v>
      </c>
      <c r="G94" s="42" t="s">
        <v>4</v>
      </c>
      <c r="H94" s="42" t="s">
        <v>5</v>
      </c>
      <c r="I94" s="42" t="s">
        <v>6</v>
      </c>
      <c r="J94" s="42" t="s">
        <v>7</v>
      </c>
      <c r="K94" s="42" t="s">
        <v>8</v>
      </c>
      <c r="L94" s="42" t="s">
        <v>9</v>
      </c>
    </row>
    <row r="95" spans="2:12" x14ac:dyDescent="0.15">
      <c r="C95" s="42">
        <v>187</v>
      </c>
      <c r="D95" s="42">
        <v>20909</v>
      </c>
      <c r="E95" s="42">
        <v>111.81283569335938</v>
      </c>
      <c r="F95" s="42">
        <v>11.177398681640625</v>
      </c>
      <c r="G95" s="42">
        <v>6894489</v>
      </c>
      <c r="H95" s="42">
        <v>329.73785400390625</v>
      </c>
      <c r="I95" s="42">
        <v>100</v>
      </c>
      <c r="J95" s="42">
        <v>3413</v>
      </c>
      <c r="K95" s="42">
        <v>441.11801147460938</v>
      </c>
      <c r="L95" s="42">
        <v>293.01544189453125</v>
      </c>
    </row>
    <row r="96" spans="2:12" x14ac:dyDescent="0.15">
      <c r="C96" s="42">
        <v>132</v>
      </c>
      <c r="D96" s="42">
        <v>13725</v>
      </c>
      <c r="E96" s="42">
        <v>103.97727203369141</v>
      </c>
      <c r="F96" s="42">
        <v>7.3370218276977539</v>
      </c>
      <c r="G96" s="42">
        <v>4866600</v>
      </c>
      <c r="H96" s="42">
        <v>354.5792236328125</v>
      </c>
      <c r="I96" s="42">
        <v>200</v>
      </c>
      <c r="J96" s="42">
        <v>3507</v>
      </c>
      <c r="K96" s="42">
        <v>388.82669067382812</v>
      </c>
      <c r="L96" s="42">
        <v>159.56114196777344</v>
      </c>
    </row>
    <row r="97" spans="2:12" x14ac:dyDescent="0.15">
      <c r="C97" s="42">
        <v>501</v>
      </c>
      <c r="D97" s="42">
        <v>46472</v>
      </c>
      <c r="E97" s="42">
        <v>92.75848388671875</v>
      </c>
      <c r="F97" s="42">
        <v>24.842700958251953</v>
      </c>
      <c r="G97" s="42">
        <v>16551340</v>
      </c>
      <c r="H97" s="42">
        <v>356.15725708007812</v>
      </c>
      <c r="I97" s="42">
        <v>180</v>
      </c>
      <c r="J97" s="42">
        <v>1608</v>
      </c>
      <c r="K97" s="42">
        <v>398.74526977539062</v>
      </c>
      <c r="L97" s="42">
        <v>179.30364990234375</v>
      </c>
    </row>
    <row r="98" spans="2:12" x14ac:dyDescent="0.15">
      <c r="B98" s="42" t="s">
        <v>127</v>
      </c>
      <c r="C98" s="42" t="s">
        <v>0</v>
      </c>
      <c r="D98" s="42" t="s">
        <v>1</v>
      </c>
      <c r="E98" s="42" t="s">
        <v>2</v>
      </c>
      <c r="F98" s="42" t="s">
        <v>3</v>
      </c>
      <c r="G98" s="42" t="s">
        <v>4</v>
      </c>
      <c r="H98" s="42" t="s">
        <v>5</v>
      </c>
      <c r="I98" s="42" t="s">
        <v>6</v>
      </c>
      <c r="J98" s="42" t="s">
        <v>7</v>
      </c>
      <c r="K98" s="42" t="s">
        <v>8</v>
      </c>
      <c r="L98" s="42" t="s">
        <v>9</v>
      </c>
    </row>
    <row r="99" spans="2:12" x14ac:dyDescent="0.15">
      <c r="C99" s="42">
        <v>151</v>
      </c>
      <c r="D99" s="42">
        <v>33252</v>
      </c>
      <c r="E99" s="42">
        <v>220.2119140625</v>
      </c>
      <c r="F99" s="42">
        <v>14.375761985778809</v>
      </c>
      <c r="G99" s="42">
        <v>9965698</v>
      </c>
      <c r="H99" s="42">
        <v>299.70220947265625</v>
      </c>
      <c r="I99" s="42">
        <v>100</v>
      </c>
      <c r="J99" s="42">
        <v>3881</v>
      </c>
      <c r="K99" s="42">
        <v>408.04678344726562</v>
      </c>
      <c r="L99" s="42">
        <v>276.91290283203125</v>
      </c>
    </row>
    <row r="100" spans="2:12" x14ac:dyDescent="0.15">
      <c r="C100" s="42">
        <v>120</v>
      </c>
      <c r="D100" s="42">
        <v>9610</v>
      </c>
      <c r="E100" s="42">
        <v>80.083335876464844</v>
      </c>
      <c r="F100" s="42">
        <v>4.1546697616577148</v>
      </c>
      <c r="G100" s="42">
        <v>3635720</v>
      </c>
      <c r="H100" s="42">
        <v>378.32675170898438</v>
      </c>
      <c r="I100" s="42">
        <v>200</v>
      </c>
      <c r="J100" s="42">
        <v>2074</v>
      </c>
      <c r="K100" s="42">
        <v>424.34228515625</v>
      </c>
      <c r="L100" s="42">
        <v>192.18540954589844</v>
      </c>
    </row>
    <row r="101" spans="2:12" x14ac:dyDescent="0.15">
      <c r="C101" s="42">
        <v>882</v>
      </c>
      <c r="D101" s="42">
        <v>92930</v>
      </c>
      <c r="E101" s="42">
        <v>105.36280822753906</v>
      </c>
      <c r="F101" s="42">
        <v>40.176216125488281</v>
      </c>
      <c r="G101" s="42">
        <v>30864180</v>
      </c>
      <c r="H101" s="42">
        <v>332.12289428710938</v>
      </c>
      <c r="I101" s="42">
        <v>180</v>
      </c>
      <c r="J101" s="42">
        <v>2089</v>
      </c>
      <c r="K101" s="42">
        <v>369.92105102539062</v>
      </c>
      <c r="L101" s="42">
        <v>162.89863586425781</v>
      </c>
    </row>
    <row r="103" spans="2:12" x14ac:dyDescent="0.15">
      <c r="B103" s="42" t="s">
        <v>128</v>
      </c>
      <c r="C103" s="42" t="s">
        <v>0</v>
      </c>
      <c r="D103" s="42" t="s">
        <v>1</v>
      </c>
      <c r="E103" s="42" t="s">
        <v>2</v>
      </c>
      <c r="F103" s="42" t="s">
        <v>3</v>
      </c>
      <c r="G103" s="42" t="s">
        <v>4</v>
      </c>
      <c r="H103" s="42" t="s">
        <v>5</v>
      </c>
      <c r="I103" s="42" t="s">
        <v>6</v>
      </c>
      <c r="J103" s="42" t="s">
        <v>7</v>
      </c>
      <c r="K103" s="42" t="s">
        <v>8</v>
      </c>
      <c r="L103" s="42" t="s">
        <v>9</v>
      </c>
    </row>
    <row r="104" spans="2:12" x14ac:dyDescent="0.15">
      <c r="C104" s="42">
        <v>15</v>
      </c>
      <c r="D104" s="42">
        <v>156</v>
      </c>
      <c r="E104" s="42">
        <v>10.399999618530273</v>
      </c>
      <c r="F104" s="42">
        <v>0.61838507652282715</v>
      </c>
      <c r="G104" s="42">
        <v>26016</v>
      </c>
      <c r="H104" s="42">
        <v>166.76922607421875</v>
      </c>
      <c r="I104" s="42">
        <v>100</v>
      </c>
      <c r="J104" s="42">
        <v>568</v>
      </c>
      <c r="K104" s="42">
        <v>181.93630981445312</v>
      </c>
      <c r="L104" s="42">
        <v>72.724449157714844</v>
      </c>
    </row>
    <row r="105" spans="2:12" x14ac:dyDescent="0.15">
      <c r="C105" s="42">
        <v>1</v>
      </c>
      <c r="D105" s="42">
        <v>1</v>
      </c>
      <c r="E105" s="42">
        <v>1</v>
      </c>
      <c r="F105" s="42">
        <v>3.9640069007873535E-3</v>
      </c>
      <c r="G105" s="42">
        <v>200</v>
      </c>
      <c r="H105" s="42">
        <v>200</v>
      </c>
      <c r="I105" s="42">
        <v>200</v>
      </c>
      <c r="J105" s="42">
        <v>200</v>
      </c>
      <c r="K105" s="42">
        <v>200</v>
      </c>
      <c r="L105" s="42">
        <v>0</v>
      </c>
    </row>
    <row r="106" spans="2:12" x14ac:dyDescent="0.15">
      <c r="C106" s="42">
        <v>20</v>
      </c>
      <c r="D106" s="42">
        <v>1729</v>
      </c>
      <c r="E106" s="42">
        <v>86.449996948242188</v>
      </c>
      <c r="F106" s="42">
        <v>6.8537678718566895</v>
      </c>
      <c r="G106" s="42">
        <v>868965</v>
      </c>
      <c r="H106" s="42">
        <v>502.58242797851562</v>
      </c>
      <c r="I106" s="42">
        <v>180</v>
      </c>
      <c r="J106" s="42">
        <v>1565</v>
      </c>
      <c r="K106" s="42">
        <v>602.132568359375</v>
      </c>
      <c r="L106" s="42">
        <v>331.62408447265625</v>
      </c>
    </row>
    <row r="109" spans="2:12" x14ac:dyDescent="0.15">
      <c r="B109" s="42" t="s">
        <v>129</v>
      </c>
      <c r="C109" s="42" t="s">
        <v>0</v>
      </c>
      <c r="D109" s="42" t="s">
        <v>1</v>
      </c>
      <c r="E109" s="42" t="s">
        <v>2</v>
      </c>
      <c r="F109" s="42" t="s">
        <v>3</v>
      </c>
      <c r="G109" s="42" t="s">
        <v>4</v>
      </c>
      <c r="H109" s="42" t="s">
        <v>5</v>
      </c>
      <c r="I109" s="42" t="s">
        <v>6</v>
      </c>
      <c r="J109" s="42" t="s">
        <v>7</v>
      </c>
      <c r="K109" s="42" t="s">
        <v>8</v>
      </c>
      <c r="L109" s="42" t="s">
        <v>9</v>
      </c>
    </row>
    <row r="110" spans="2:12" x14ac:dyDescent="0.15">
      <c r="C110" s="42">
        <v>72</v>
      </c>
      <c r="D110" s="42">
        <v>6926</v>
      </c>
      <c r="E110" s="42">
        <v>96.194442749023438</v>
      </c>
      <c r="F110" s="42">
        <v>9.2193012237548828</v>
      </c>
      <c r="G110" s="42">
        <v>1912998</v>
      </c>
      <c r="H110" s="42">
        <v>276.205322265625</v>
      </c>
      <c r="I110" s="42">
        <v>100</v>
      </c>
      <c r="J110" s="42">
        <v>2088</v>
      </c>
      <c r="K110" s="42">
        <v>339.18643188476562</v>
      </c>
      <c r="L110" s="42">
        <v>196.87063598632812</v>
      </c>
    </row>
    <row r="111" spans="2:12" x14ac:dyDescent="0.15">
      <c r="C111" s="42">
        <v>43</v>
      </c>
      <c r="D111" s="42">
        <v>4489</v>
      </c>
      <c r="E111" s="42">
        <v>104.39534759521484</v>
      </c>
      <c r="F111" s="42">
        <v>5.9753742218017578</v>
      </c>
      <c r="G111" s="42">
        <v>1465144</v>
      </c>
      <c r="H111" s="42">
        <v>326.3853759765625</v>
      </c>
      <c r="I111" s="42">
        <v>200</v>
      </c>
      <c r="J111" s="42">
        <v>1556</v>
      </c>
      <c r="K111" s="42">
        <v>342.74374389648438</v>
      </c>
      <c r="L111" s="42">
        <v>104.62247467041016</v>
      </c>
    </row>
    <row r="112" spans="2:12" x14ac:dyDescent="0.15">
      <c r="C112" s="42">
        <v>64</v>
      </c>
      <c r="D112" s="42">
        <v>12837</v>
      </c>
      <c r="E112" s="42">
        <v>200.578125</v>
      </c>
      <c r="F112" s="42">
        <v>17.087520599365234</v>
      </c>
      <c r="G112" s="42">
        <v>4788602</v>
      </c>
      <c r="H112" s="42">
        <v>373.03125</v>
      </c>
      <c r="I112" s="42">
        <v>180</v>
      </c>
      <c r="J112" s="42">
        <v>1204</v>
      </c>
      <c r="K112" s="42">
        <v>405.47189331054688</v>
      </c>
      <c r="L112" s="42">
        <v>158.91867065429688</v>
      </c>
    </row>
    <row r="115" spans="2:12" x14ac:dyDescent="0.15">
      <c r="B115" s="42" t="s">
        <v>130</v>
      </c>
      <c r="C115" s="42" t="s">
        <v>0</v>
      </c>
      <c r="D115" s="42" t="s">
        <v>1</v>
      </c>
      <c r="E115" s="42" t="s">
        <v>2</v>
      </c>
      <c r="F115" s="42" t="s">
        <v>3</v>
      </c>
      <c r="G115" s="42" t="s">
        <v>4</v>
      </c>
      <c r="H115" s="42" t="s">
        <v>5</v>
      </c>
      <c r="I115" s="42" t="s">
        <v>6</v>
      </c>
      <c r="J115" s="42" t="s">
        <v>7</v>
      </c>
      <c r="K115" s="42" t="s">
        <v>8</v>
      </c>
      <c r="L115" s="42" t="s">
        <v>9</v>
      </c>
    </row>
    <row r="116" spans="2:12" x14ac:dyDescent="0.15">
      <c r="C116" s="42">
        <v>240</v>
      </c>
      <c r="D116" s="42">
        <v>15636</v>
      </c>
      <c r="E116" s="42">
        <v>65.150001525878906</v>
      </c>
      <c r="F116" s="42">
        <v>6.3823795318603516</v>
      </c>
      <c r="G116" s="42">
        <v>4203137</v>
      </c>
      <c r="H116" s="42">
        <v>268.8115234375</v>
      </c>
      <c r="I116" s="42">
        <v>100</v>
      </c>
      <c r="J116" s="42">
        <v>3985</v>
      </c>
      <c r="K116" s="42">
        <v>355.27963256835938</v>
      </c>
      <c r="L116" s="42">
        <v>232.30149841308594</v>
      </c>
    </row>
    <row r="117" spans="2:12" x14ac:dyDescent="0.15">
      <c r="C117" s="42">
        <v>169</v>
      </c>
      <c r="D117" s="42">
        <v>8333</v>
      </c>
      <c r="E117" s="42">
        <v>49.307693481445312</v>
      </c>
      <c r="F117" s="42">
        <v>3.401404857635498</v>
      </c>
      <c r="G117" s="42">
        <v>2364947</v>
      </c>
      <c r="H117" s="42">
        <v>283.80499267578125</v>
      </c>
      <c r="I117" s="42">
        <v>200</v>
      </c>
      <c r="J117" s="42">
        <v>707</v>
      </c>
      <c r="K117" s="42">
        <v>292.01904296875</v>
      </c>
      <c r="L117" s="42">
        <v>68.77392578125</v>
      </c>
    </row>
    <row r="118" spans="2:12" x14ac:dyDescent="0.15">
      <c r="C118" s="42">
        <v>475</v>
      </c>
      <c r="D118" s="42">
        <v>33851</v>
      </c>
      <c r="E118" s="42">
        <v>71.265266418457031</v>
      </c>
      <c r="F118" s="42">
        <v>13.81746768951416</v>
      </c>
      <c r="G118" s="42">
        <v>10501289</v>
      </c>
      <c r="H118" s="42">
        <v>310.220947265625</v>
      </c>
      <c r="I118" s="42">
        <v>180</v>
      </c>
      <c r="J118" s="42">
        <v>1323</v>
      </c>
      <c r="K118" s="42">
        <v>330.07467651367188</v>
      </c>
      <c r="L118" s="42">
        <v>112.74864196777344</v>
      </c>
    </row>
    <row r="119" spans="2:12" x14ac:dyDescent="0.15">
      <c r="B119" s="42" t="s">
        <v>131</v>
      </c>
      <c r="C119" s="42" t="s">
        <v>0</v>
      </c>
      <c r="D119" s="42" t="s">
        <v>1</v>
      </c>
      <c r="E119" s="42" t="s">
        <v>2</v>
      </c>
      <c r="F119" s="42" t="s">
        <v>3</v>
      </c>
      <c r="G119" s="42" t="s">
        <v>4</v>
      </c>
      <c r="H119" s="42" t="s">
        <v>5</v>
      </c>
      <c r="I119" s="42" t="s">
        <v>6</v>
      </c>
      <c r="J119" s="42" t="s">
        <v>7</v>
      </c>
      <c r="K119" s="42" t="s">
        <v>8</v>
      </c>
      <c r="L119" s="42" t="s">
        <v>9</v>
      </c>
    </row>
    <row r="120" spans="2:12" x14ac:dyDescent="0.15">
      <c r="C120" s="42">
        <v>168</v>
      </c>
      <c r="D120" s="42">
        <v>21338</v>
      </c>
      <c r="E120" s="42">
        <v>127.01190185546875</v>
      </c>
      <c r="F120" s="42">
        <v>7.2736072540283203</v>
      </c>
      <c r="G120" s="42">
        <v>6100360</v>
      </c>
      <c r="H120" s="42">
        <v>285.891845703125</v>
      </c>
      <c r="I120" s="42">
        <v>100</v>
      </c>
      <c r="J120" s="42">
        <v>3330</v>
      </c>
      <c r="K120" s="42">
        <v>381.48175048828125</v>
      </c>
      <c r="L120" s="42">
        <v>252.57510375976562</v>
      </c>
    </row>
    <row r="121" spans="2:12" x14ac:dyDescent="0.15">
      <c r="C121" s="42">
        <v>175</v>
      </c>
      <c r="D121" s="42">
        <v>9396</v>
      </c>
      <c r="E121" s="42">
        <v>53.691429138183594</v>
      </c>
      <c r="F121" s="42">
        <v>3.2028687000274658</v>
      </c>
      <c r="G121" s="42">
        <v>2703872</v>
      </c>
      <c r="H121" s="42">
        <v>287.76840209960938</v>
      </c>
      <c r="I121" s="42">
        <v>200</v>
      </c>
      <c r="J121" s="42">
        <v>1346</v>
      </c>
      <c r="K121" s="42">
        <v>298.6605224609375</v>
      </c>
      <c r="L121" s="42">
        <v>79.921585083007812</v>
      </c>
    </row>
    <row r="122" spans="2:12" x14ac:dyDescent="0.15">
      <c r="C122" s="42">
        <v>885</v>
      </c>
      <c r="D122" s="42">
        <v>52561</v>
      </c>
      <c r="E122" s="42">
        <v>59.390960693359375</v>
      </c>
      <c r="F122" s="42">
        <v>17.916770935058594</v>
      </c>
      <c r="G122" s="42">
        <v>16696749</v>
      </c>
      <c r="H122" s="42">
        <v>317.66421508789062</v>
      </c>
      <c r="I122" s="42">
        <v>180</v>
      </c>
      <c r="J122" s="42">
        <v>971</v>
      </c>
      <c r="K122" s="42">
        <v>338.8150634765625</v>
      </c>
      <c r="L122" s="42">
        <v>117.83499145507812</v>
      </c>
    </row>
    <row r="125" spans="2:12" x14ac:dyDescent="0.15">
      <c r="B125" s="42" t="s">
        <v>132</v>
      </c>
      <c r="C125" s="42" t="s">
        <v>0</v>
      </c>
      <c r="D125" s="42" t="s">
        <v>1</v>
      </c>
      <c r="E125" s="42" t="s">
        <v>2</v>
      </c>
      <c r="F125" s="42" t="s">
        <v>3</v>
      </c>
      <c r="G125" s="42" t="s">
        <v>4</v>
      </c>
      <c r="H125" s="42" t="s">
        <v>5</v>
      </c>
      <c r="I125" s="42" t="s">
        <v>6</v>
      </c>
      <c r="J125" s="42" t="s">
        <v>7</v>
      </c>
      <c r="K125" s="42" t="s">
        <v>8</v>
      </c>
      <c r="L125" s="42" t="s">
        <v>9</v>
      </c>
    </row>
    <row r="126" spans="2:12" x14ac:dyDescent="0.15">
      <c r="C126" s="42">
        <v>50</v>
      </c>
      <c r="D126" s="42">
        <v>2659</v>
      </c>
      <c r="E126" s="42">
        <v>53.180000305175781</v>
      </c>
      <c r="F126" s="42">
        <v>4.9091649055480957</v>
      </c>
      <c r="G126" s="42">
        <v>918750</v>
      </c>
      <c r="H126" s="42">
        <v>345.52462768554688</v>
      </c>
      <c r="I126" s="42">
        <v>100</v>
      </c>
      <c r="J126" s="42">
        <v>3428</v>
      </c>
      <c r="K126" s="42">
        <v>567.933349609375</v>
      </c>
      <c r="L126" s="42">
        <v>450.73385620117188</v>
      </c>
    </row>
    <row r="127" spans="2:12" x14ac:dyDescent="0.15">
      <c r="C127" s="42">
        <v>34</v>
      </c>
      <c r="D127" s="42">
        <v>3299</v>
      </c>
      <c r="E127" s="42">
        <v>97.029411315917969</v>
      </c>
      <c r="F127" s="42">
        <v>6.0907611846923828</v>
      </c>
      <c r="G127" s="42">
        <v>1307007</v>
      </c>
      <c r="H127" s="42">
        <v>396.18276977539062</v>
      </c>
      <c r="I127" s="42">
        <v>200</v>
      </c>
      <c r="J127" s="42">
        <v>3460</v>
      </c>
      <c r="K127" s="42">
        <v>511.80206298828125</v>
      </c>
      <c r="L127" s="42">
        <v>324.00704956054688</v>
      </c>
    </row>
    <row r="128" spans="2:12" x14ac:dyDescent="0.15">
      <c r="C128" s="42">
        <v>53</v>
      </c>
      <c r="D128" s="42">
        <v>20000</v>
      </c>
      <c r="E128" s="42">
        <v>665.75469970703125</v>
      </c>
      <c r="F128" s="42">
        <v>65.144744873046875</v>
      </c>
      <c r="G128" s="42">
        <v>13408267</v>
      </c>
      <c r="H128" s="42">
        <v>379.99905395507812</v>
      </c>
      <c r="I128" s="42">
        <v>180</v>
      </c>
      <c r="J128" s="42">
        <v>2758</v>
      </c>
      <c r="K128" s="42">
        <v>429.5394287109375</v>
      </c>
      <c r="L128" s="42">
        <v>200.26190185546875</v>
      </c>
    </row>
  </sheetData>
  <mergeCells count="4">
    <mergeCell ref="S5:U5"/>
    <mergeCell ref="V5:X5"/>
    <mergeCell ref="Y6:AA6"/>
    <mergeCell ref="Y7:AA7"/>
  </mergeCells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15255-9DBB-BE45-A672-A9B6CAD75AE8}">
  <dimension ref="A1:W149"/>
  <sheetViews>
    <sheetView topLeftCell="I51" zoomScale="110" zoomScaleNormal="110" workbookViewId="0">
      <selection activeCell="AB79" sqref="AB79"/>
    </sheetView>
  </sheetViews>
  <sheetFormatPr baseColWidth="10" defaultRowHeight="13" x14ac:dyDescent="0.15"/>
  <cols>
    <col min="1" max="1" width="10.83203125" style="42"/>
    <col min="2" max="2" width="21.33203125" style="142" customWidth="1"/>
    <col min="3" max="14" width="8.83203125" style="42" customWidth="1"/>
    <col min="15" max="15" width="15.6640625" style="43" customWidth="1"/>
    <col min="16" max="16" width="8.83203125" style="43" customWidth="1"/>
    <col min="17" max="17" width="17.33203125" style="43" customWidth="1"/>
    <col min="18" max="20" width="8.83203125" style="42" customWidth="1"/>
    <col min="21" max="21" width="16.1640625" style="42" customWidth="1"/>
    <col min="22" max="22" width="11.33203125" style="42" customWidth="1"/>
    <col min="23" max="23" width="17.6640625" style="42" customWidth="1"/>
    <col min="24" max="239" width="8.83203125" style="42" customWidth="1"/>
    <col min="240" max="16384" width="10.83203125" style="42"/>
  </cols>
  <sheetData>
    <row r="1" spans="1:23" x14ac:dyDescent="0.15">
      <c r="D1" s="120"/>
    </row>
    <row r="4" spans="1:23" x14ac:dyDescent="0.15">
      <c r="B4" s="142" t="s">
        <v>86</v>
      </c>
      <c r="C4" s="42" t="s">
        <v>0</v>
      </c>
      <c r="D4" s="42" t="s">
        <v>1</v>
      </c>
      <c r="E4" s="42" t="s">
        <v>2</v>
      </c>
      <c r="F4" s="42" t="s">
        <v>3</v>
      </c>
      <c r="G4" s="42" t="s">
        <v>4</v>
      </c>
      <c r="H4" s="42" t="s">
        <v>5</v>
      </c>
      <c r="I4" s="42" t="s">
        <v>6</v>
      </c>
      <c r="J4" s="42" t="s">
        <v>7</v>
      </c>
      <c r="K4" s="42" t="s">
        <v>8</v>
      </c>
      <c r="L4" s="42" t="s">
        <v>9</v>
      </c>
    </row>
    <row r="5" spans="1:23" ht="16" customHeight="1" x14ac:dyDescent="0.15">
      <c r="A5" s="42" t="s">
        <v>81</v>
      </c>
      <c r="C5" s="42">
        <v>430</v>
      </c>
      <c r="D5" s="42">
        <v>18988</v>
      </c>
      <c r="E5" s="42">
        <v>44.158138275146484</v>
      </c>
      <c r="F5" s="42">
        <v>9.5222330093383789</v>
      </c>
      <c r="G5" s="42">
        <v>2566027</v>
      </c>
      <c r="H5" s="42">
        <v>135.139404296875</v>
      </c>
      <c r="I5" s="44">
        <v>60</v>
      </c>
      <c r="J5" s="42">
        <v>993</v>
      </c>
      <c r="K5" s="42">
        <v>151.83158874511719</v>
      </c>
      <c r="L5" s="42">
        <v>69.211090087890625</v>
      </c>
      <c r="O5" s="124"/>
      <c r="P5" s="125"/>
      <c r="Q5" s="126"/>
      <c r="R5" s="240" t="s">
        <v>10</v>
      </c>
      <c r="S5" s="241"/>
      <c r="T5" s="240" t="s">
        <v>11</v>
      </c>
      <c r="U5" s="241"/>
      <c r="V5" s="244" t="s">
        <v>82</v>
      </c>
      <c r="W5" s="241"/>
    </row>
    <row r="6" spans="1:23" ht="16" customHeight="1" x14ac:dyDescent="0.15">
      <c r="A6" s="42" t="s">
        <v>83</v>
      </c>
      <c r="C6" s="42">
        <v>24</v>
      </c>
      <c r="D6" s="42">
        <v>550</v>
      </c>
      <c r="E6" s="42">
        <v>22.916666030883789</v>
      </c>
      <c r="F6" s="42">
        <v>0.27581781148910522</v>
      </c>
      <c r="G6" s="42">
        <v>209902</v>
      </c>
      <c r="H6" s="42">
        <v>381.6400146484375</v>
      </c>
      <c r="I6" s="42">
        <v>120</v>
      </c>
      <c r="J6" s="42">
        <v>1966</v>
      </c>
      <c r="K6" s="42">
        <v>504.14453125</v>
      </c>
      <c r="L6" s="42">
        <v>329.41253662109375</v>
      </c>
      <c r="O6" s="127"/>
      <c r="P6" s="128"/>
      <c r="Q6" s="129"/>
      <c r="R6" s="60"/>
      <c r="S6" s="54"/>
      <c r="T6" s="242">
        <f>1.725*1.725</f>
        <v>2.9756250000000004</v>
      </c>
      <c r="U6" s="243"/>
      <c r="V6" s="53"/>
      <c r="W6" s="54"/>
    </row>
    <row r="7" spans="1:23" x14ac:dyDescent="0.15">
      <c r="C7" s="42">
        <v>773</v>
      </c>
      <c r="D7" s="42">
        <v>47786</v>
      </c>
      <c r="E7" s="42">
        <v>61.818885803222656</v>
      </c>
      <c r="F7" s="42">
        <v>23.964054107666016</v>
      </c>
      <c r="G7" s="42">
        <v>15167317</v>
      </c>
      <c r="H7" s="42">
        <v>317.40084838867188</v>
      </c>
      <c r="I7" s="42">
        <v>200</v>
      </c>
      <c r="J7" s="42">
        <v>1176</v>
      </c>
      <c r="K7" s="42">
        <v>337.95925903320312</v>
      </c>
      <c r="L7" s="42">
        <v>116.07393646240234</v>
      </c>
      <c r="O7" s="127" t="s">
        <v>15</v>
      </c>
      <c r="P7" s="128"/>
      <c r="Q7" s="129" t="s">
        <v>16</v>
      </c>
      <c r="R7" s="61" t="s">
        <v>134</v>
      </c>
      <c r="S7" s="62" t="s">
        <v>83</v>
      </c>
      <c r="T7" s="61" t="s">
        <v>134</v>
      </c>
      <c r="U7" s="62" t="s">
        <v>83</v>
      </c>
      <c r="V7" s="61" t="s">
        <v>134</v>
      </c>
      <c r="W7" s="62" t="s">
        <v>83</v>
      </c>
    </row>
    <row r="8" spans="1:23" x14ac:dyDescent="0.15">
      <c r="B8" s="142" t="s">
        <v>87</v>
      </c>
      <c r="C8" s="42" t="s">
        <v>0</v>
      </c>
      <c r="D8" s="42" t="s">
        <v>1</v>
      </c>
      <c r="E8" s="42" t="s">
        <v>2</v>
      </c>
      <c r="F8" s="42" t="s">
        <v>3</v>
      </c>
      <c r="G8" s="42" t="s">
        <v>4</v>
      </c>
      <c r="H8" s="42" t="s">
        <v>5</v>
      </c>
      <c r="I8" s="42" t="s">
        <v>6</v>
      </c>
      <c r="J8" s="42" t="s">
        <v>7</v>
      </c>
      <c r="K8" s="42" t="s">
        <v>8</v>
      </c>
      <c r="L8" s="42" t="s">
        <v>9</v>
      </c>
      <c r="O8" s="127"/>
      <c r="P8" s="128"/>
      <c r="Q8" s="129"/>
      <c r="R8" s="60"/>
      <c r="S8" s="54"/>
      <c r="T8" s="60"/>
      <c r="U8" s="54"/>
      <c r="V8" s="53"/>
      <c r="W8" s="54"/>
    </row>
    <row r="9" spans="1:23" x14ac:dyDescent="0.15">
      <c r="A9" s="42" t="s">
        <v>81</v>
      </c>
      <c r="C9" s="42">
        <v>341</v>
      </c>
      <c r="D9" s="42">
        <v>15514</v>
      </c>
      <c r="E9" s="42">
        <v>45.495601654052734</v>
      </c>
      <c r="F9" s="42">
        <v>8.3231849670410156</v>
      </c>
      <c r="G9" s="42">
        <v>2264143</v>
      </c>
      <c r="H9" s="42">
        <v>145.94192504882812</v>
      </c>
      <c r="I9" s="42">
        <v>60</v>
      </c>
      <c r="J9" s="42">
        <v>1924</v>
      </c>
      <c r="K9" s="42">
        <v>182.23307800292969</v>
      </c>
      <c r="L9" s="42">
        <v>109.13224029541016</v>
      </c>
      <c r="O9" s="52"/>
      <c r="P9" s="46"/>
      <c r="Q9" s="53"/>
      <c r="R9" s="60"/>
      <c r="S9" s="54"/>
      <c r="T9" s="60"/>
      <c r="U9" s="54"/>
      <c r="V9" s="56"/>
      <c r="W9" s="55"/>
    </row>
    <row r="10" spans="1:23" x14ac:dyDescent="0.15">
      <c r="A10" s="42" t="s">
        <v>83</v>
      </c>
      <c r="C10" s="42">
        <v>27</v>
      </c>
      <c r="D10" s="42">
        <v>1701</v>
      </c>
      <c r="E10" s="42">
        <v>63</v>
      </c>
      <c r="F10" s="42">
        <v>0.91257810592651367</v>
      </c>
      <c r="G10" s="42">
        <v>548176</v>
      </c>
      <c r="H10" s="42">
        <v>322.26690673828125</v>
      </c>
      <c r="I10" s="42">
        <v>120</v>
      </c>
      <c r="J10" s="42">
        <v>1883</v>
      </c>
      <c r="K10" s="42">
        <v>408.78326416015625</v>
      </c>
      <c r="L10" s="42">
        <v>251.49114990234375</v>
      </c>
      <c r="O10" s="52">
        <v>1</v>
      </c>
      <c r="P10" s="46"/>
      <c r="Q10" s="53">
        <v>-300</v>
      </c>
      <c r="R10" s="60"/>
      <c r="S10" s="54"/>
      <c r="T10" s="60"/>
      <c r="U10" s="54"/>
      <c r="V10" s="56"/>
      <c r="W10" s="55"/>
    </row>
    <row r="11" spans="1:23" x14ac:dyDescent="0.15">
      <c r="C11" s="42">
        <v>508</v>
      </c>
      <c r="D11" s="42">
        <v>29721</v>
      </c>
      <c r="E11" s="42">
        <v>58.505905151367188</v>
      </c>
      <c r="F11" s="42">
        <v>15.945170402526855</v>
      </c>
      <c r="G11" s="42">
        <v>9528445</v>
      </c>
      <c r="H11" s="42">
        <v>320.59637451171875</v>
      </c>
      <c r="I11" s="42">
        <v>200</v>
      </c>
      <c r="J11" s="42">
        <v>1118</v>
      </c>
      <c r="K11" s="42">
        <v>337.21636962890625</v>
      </c>
      <c r="L11" s="42">
        <v>104.56024169921875</v>
      </c>
      <c r="O11" s="52"/>
      <c r="P11" s="46"/>
      <c r="Q11" s="53">
        <v>1</v>
      </c>
      <c r="R11" s="60"/>
      <c r="S11" s="54"/>
      <c r="T11" s="123"/>
      <c r="U11" s="55"/>
      <c r="V11" s="56"/>
      <c r="W11" s="55"/>
    </row>
    <row r="12" spans="1:23" x14ac:dyDescent="0.15">
      <c r="B12" s="142" t="s">
        <v>135</v>
      </c>
      <c r="C12" s="42" t="s">
        <v>0</v>
      </c>
      <c r="D12" s="42" t="s">
        <v>1</v>
      </c>
      <c r="E12" s="42" t="s">
        <v>2</v>
      </c>
      <c r="F12" s="42" t="s">
        <v>3</v>
      </c>
      <c r="G12" s="42" t="s">
        <v>4</v>
      </c>
      <c r="H12" s="42" t="s">
        <v>5</v>
      </c>
      <c r="I12" s="42" t="s">
        <v>6</v>
      </c>
      <c r="J12" s="42" t="s">
        <v>7</v>
      </c>
      <c r="K12" s="42" t="s">
        <v>8</v>
      </c>
      <c r="L12" s="42" t="s">
        <v>9</v>
      </c>
      <c r="O12" s="52"/>
      <c r="P12" s="46"/>
      <c r="Q12" s="53">
        <v>14</v>
      </c>
      <c r="R12" s="60"/>
      <c r="S12" s="54"/>
      <c r="T12" s="123"/>
      <c r="U12" s="55"/>
      <c r="V12" s="56"/>
      <c r="W12" s="55"/>
    </row>
    <row r="13" spans="1:23" x14ac:dyDescent="0.15">
      <c r="C13" s="42">
        <v>265</v>
      </c>
      <c r="D13" s="42">
        <v>12463</v>
      </c>
      <c r="E13" s="42">
        <v>47.030189514160156</v>
      </c>
      <c r="F13" s="42">
        <v>5.2923464775085449</v>
      </c>
      <c r="G13" s="42">
        <v>1581994</v>
      </c>
      <c r="H13" s="42">
        <v>126.93524932861328</v>
      </c>
      <c r="I13" s="42">
        <v>60</v>
      </c>
      <c r="J13" s="42">
        <v>1170</v>
      </c>
      <c r="K13" s="42">
        <v>151.28668212890625</v>
      </c>
      <c r="L13" s="42">
        <v>82.311004638671875</v>
      </c>
      <c r="O13" s="52"/>
      <c r="P13" s="46"/>
      <c r="Q13" s="53">
        <v>97</v>
      </c>
      <c r="R13" s="60"/>
      <c r="S13" s="54"/>
      <c r="T13" s="123"/>
      <c r="U13" s="55"/>
      <c r="V13" s="56"/>
      <c r="W13" s="55"/>
    </row>
    <row r="14" spans="1:23" x14ac:dyDescent="0.15">
      <c r="C14" s="42">
        <v>12</v>
      </c>
      <c r="D14" s="42">
        <v>288</v>
      </c>
      <c r="E14" s="42">
        <v>24</v>
      </c>
      <c r="F14" s="42">
        <v>0.12229766696691513</v>
      </c>
      <c r="G14" s="42">
        <v>90876</v>
      </c>
      <c r="H14" s="42">
        <v>315.54165649414062</v>
      </c>
      <c r="I14" s="42">
        <v>121</v>
      </c>
      <c r="J14" s="42">
        <v>2696</v>
      </c>
      <c r="K14" s="42">
        <v>435.9462890625</v>
      </c>
      <c r="L14" s="42">
        <v>300.80331420898438</v>
      </c>
      <c r="O14" s="52"/>
      <c r="P14" s="46"/>
      <c r="Q14" s="53">
        <v>194</v>
      </c>
      <c r="R14" s="60"/>
      <c r="S14" s="54"/>
      <c r="T14" s="123"/>
      <c r="U14" s="55"/>
      <c r="V14" s="56"/>
      <c r="W14" s="55"/>
    </row>
    <row r="15" spans="1:23" x14ac:dyDescent="0.15">
      <c r="C15" s="42">
        <v>614</v>
      </c>
      <c r="D15" s="42">
        <v>41799</v>
      </c>
      <c r="E15" s="42">
        <v>68.076545715332031</v>
      </c>
      <c r="F15" s="42">
        <v>17.749723434448242</v>
      </c>
      <c r="G15" s="42">
        <v>13136866</v>
      </c>
      <c r="H15" s="42">
        <v>314.28662109375</v>
      </c>
      <c r="I15" s="42">
        <v>200</v>
      </c>
      <c r="J15" s="42">
        <v>1336</v>
      </c>
      <c r="K15" s="42">
        <v>338.61300659179688</v>
      </c>
      <c r="L15" s="42">
        <v>126.02655792236328</v>
      </c>
      <c r="O15" s="52"/>
      <c r="P15" s="46"/>
      <c r="Q15" s="53">
        <v>300</v>
      </c>
      <c r="R15" s="60"/>
      <c r="S15" s="54"/>
      <c r="T15" s="123"/>
      <c r="U15" s="55"/>
      <c r="V15" s="56"/>
      <c r="W15" s="55"/>
    </row>
    <row r="16" spans="1:23" x14ac:dyDescent="0.15">
      <c r="B16" s="142" t="s">
        <v>136</v>
      </c>
      <c r="C16" s="42" t="s">
        <v>0</v>
      </c>
      <c r="D16" s="42" t="s">
        <v>1</v>
      </c>
      <c r="E16" s="42" t="s">
        <v>2</v>
      </c>
      <c r="F16" s="42" t="s">
        <v>3</v>
      </c>
      <c r="G16" s="42" t="s">
        <v>4</v>
      </c>
      <c r="H16" s="42" t="s">
        <v>5</v>
      </c>
      <c r="I16" s="42" t="s">
        <v>6</v>
      </c>
      <c r="J16" s="42" t="s">
        <v>7</v>
      </c>
      <c r="K16" s="42" t="s">
        <v>8</v>
      </c>
      <c r="L16" s="42" t="s">
        <v>9</v>
      </c>
      <c r="O16" s="52"/>
      <c r="P16" s="46"/>
      <c r="Q16" s="53">
        <v>400</v>
      </c>
      <c r="R16" s="60">
        <v>8025</v>
      </c>
      <c r="S16" s="54">
        <v>38</v>
      </c>
      <c r="T16" s="123">
        <f>R16*2.975625</f>
        <v>23879.390625</v>
      </c>
      <c r="U16" s="55">
        <f>S16*2.975625</f>
        <v>113.07375</v>
      </c>
      <c r="V16" s="56">
        <f>T16*5*(((Q16-Q15)/2))</f>
        <v>5969847.65625</v>
      </c>
      <c r="W16" s="55">
        <f>U16*5*(((Q16-Q15)/2))</f>
        <v>28268.4375</v>
      </c>
    </row>
    <row r="17" spans="2:23" x14ac:dyDescent="0.15">
      <c r="C17" s="42">
        <v>147</v>
      </c>
      <c r="D17" s="42">
        <v>16268</v>
      </c>
      <c r="E17" s="42">
        <v>110.66666412353516</v>
      </c>
      <c r="F17" s="42">
        <v>9.6726245880126953</v>
      </c>
      <c r="G17" s="42">
        <v>1902877</v>
      </c>
      <c r="H17" s="42">
        <v>116.97055816650391</v>
      </c>
      <c r="I17" s="42">
        <v>60</v>
      </c>
      <c r="J17" s="42">
        <v>706</v>
      </c>
      <c r="K17" s="42">
        <v>128.32305908203125</v>
      </c>
      <c r="L17" s="42">
        <v>52.770233154296875</v>
      </c>
      <c r="O17" s="52"/>
      <c r="P17" s="46"/>
      <c r="Q17" s="53">
        <v>500</v>
      </c>
      <c r="R17" s="60"/>
      <c r="S17" s="54"/>
      <c r="T17" s="123"/>
      <c r="U17" s="55"/>
      <c r="V17" s="56"/>
      <c r="W17" s="55"/>
    </row>
    <row r="18" spans="2:23" x14ac:dyDescent="0.15">
      <c r="C18" s="42">
        <v>15</v>
      </c>
      <c r="D18" s="42">
        <v>572</v>
      </c>
      <c r="E18" s="42">
        <v>38.133335113525391</v>
      </c>
      <c r="F18" s="42">
        <v>0.34009966254234314</v>
      </c>
      <c r="G18" s="42">
        <v>150190</v>
      </c>
      <c r="H18" s="42">
        <v>262.56991577148438</v>
      </c>
      <c r="I18" s="42">
        <v>120</v>
      </c>
      <c r="J18" s="42">
        <v>981</v>
      </c>
      <c r="K18" s="42">
        <v>304.208984375</v>
      </c>
      <c r="L18" s="42">
        <v>153.6234130859375</v>
      </c>
      <c r="O18" s="52"/>
      <c r="P18" s="46"/>
      <c r="Q18" s="53"/>
      <c r="R18" s="60"/>
      <c r="S18" s="54"/>
      <c r="T18" s="123"/>
      <c r="U18" s="55"/>
      <c r="V18" s="56"/>
      <c r="W18" s="55"/>
    </row>
    <row r="19" spans="2:23" x14ac:dyDescent="0.15">
      <c r="C19" s="42">
        <v>758</v>
      </c>
      <c r="D19" s="42">
        <v>43371</v>
      </c>
      <c r="E19" s="42">
        <v>57.217678070068359</v>
      </c>
      <c r="F19" s="42">
        <v>20.552053451538086</v>
      </c>
      <c r="G19" s="42">
        <v>13986087</v>
      </c>
      <c r="H19" s="42">
        <v>322.47555541992188</v>
      </c>
      <c r="I19" s="42">
        <v>200</v>
      </c>
      <c r="J19" s="42">
        <v>1413</v>
      </c>
      <c r="K19" s="42">
        <v>347.41741943359375</v>
      </c>
      <c r="L19" s="42">
        <v>129.26094055175781</v>
      </c>
      <c r="O19" s="52"/>
      <c r="P19" s="46"/>
      <c r="Q19" s="53"/>
      <c r="R19" s="60"/>
      <c r="S19" s="54"/>
      <c r="T19" s="123"/>
      <c r="U19" s="55"/>
      <c r="V19" s="56"/>
      <c r="W19" s="55"/>
    </row>
    <row r="20" spans="2:23" x14ac:dyDescent="0.15">
      <c r="O20" s="48"/>
      <c r="P20" s="3" t="s">
        <v>46</v>
      </c>
      <c r="Q20" s="50"/>
      <c r="R20" s="113"/>
      <c r="S20" s="114"/>
      <c r="T20" s="136"/>
      <c r="U20" s="137"/>
      <c r="V20" s="138">
        <f>SUM(V9:V17)</f>
        <v>5969847.65625</v>
      </c>
      <c r="W20" s="64">
        <f>SUM(W9:W17)</f>
        <v>28268.4375</v>
      </c>
    </row>
    <row r="21" spans="2:23" x14ac:dyDescent="0.15">
      <c r="B21" s="142" t="s">
        <v>137</v>
      </c>
      <c r="C21" s="42" t="s">
        <v>0</v>
      </c>
      <c r="D21" s="42" t="s">
        <v>1</v>
      </c>
      <c r="E21" s="42" t="s">
        <v>2</v>
      </c>
      <c r="F21" s="42" t="s">
        <v>3</v>
      </c>
      <c r="G21" s="42" t="s">
        <v>4</v>
      </c>
      <c r="H21" s="42" t="s">
        <v>5</v>
      </c>
      <c r="I21" s="42" t="s">
        <v>6</v>
      </c>
      <c r="J21" s="42" t="s">
        <v>7</v>
      </c>
      <c r="K21" s="42" t="s">
        <v>8</v>
      </c>
      <c r="L21" s="42" t="s">
        <v>9</v>
      </c>
      <c r="O21" s="66"/>
      <c r="P21" s="11" t="s">
        <v>47</v>
      </c>
      <c r="Q21" s="59"/>
      <c r="R21" s="61"/>
      <c r="S21" s="62"/>
      <c r="T21" s="139"/>
      <c r="U21" s="140"/>
      <c r="V21" s="141">
        <f>V20/1000000000</f>
        <v>5.96984765625E-3</v>
      </c>
      <c r="W21" s="65">
        <f>W20/1000000000</f>
        <v>2.8268437500000001E-5</v>
      </c>
    </row>
    <row r="22" spans="2:23" x14ac:dyDescent="0.15">
      <c r="C22" s="42">
        <v>170</v>
      </c>
      <c r="D22" s="42">
        <v>3160</v>
      </c>
      <c r="E22" s="42">
        <v>18.588235855102539</v>
      </c>
      <c r="F22" s="42">
        <v>1.3711825609207153</v>
      </c>
      <c r="G22" s="42">
        <v>399802</v>
      </c>
      <c r="H22" s="42">
        <v>126.51962280273438</v>
      </c>
      <c r="I22" s="42">
        <v>60</v>
      </c>
      <c r="J22" s="42">
        <v>1745</v>
      </c>
      <c r="K22" s="42">
        <v>166.65365600585938</v>
      </c>
      <c r="L22" s="42">
        <v>108.47224426269531</v>
      </c>
      <c r="O22" s="52"/>
      <c r="P22" s="46"/>
      <c r="Q22" s="53"/>
      <c r="R22" s="60"/>
      <c r="S22" s="54"/>
      <c r="T22" s="123"/>
      <c r="U22" s="55"/>
      <c r="V22" s="121"/>
      <c r="W22" s="122"/>
    </row>
    <row r="23" spans="2:23" x14ac:dyDescent="0.15">
      <c r="C23" s="42">
        <v>7</v>
      </c>
      <c r="D23" s="42">
        <v>11</v>
      </c>
      <c r="E23" s="42">
        <v>1.5714285373687744</v>
      </c>
      <c r="F23" s="42">
        <v>4.7731040976941586E-3</v>
      </c>
      <c r="G23" s="42">
        <v>1888</v>
      </c>
      <c r="H23" s="42">
        <v>171.63636779785156</v>
      </c>
      <c r="I23" s="42">
        <v>126</v>
      </c>
      <c r="J23" s="42">
        <v>317</v>
      </c>
      <c r="K23" s="42">
        <v>179.74325561523438</v>
      </c>
      <c r="L23" s="42">
        <v>53.372219085693359</v>
      </c>
      <c r="O23" s="52">
        <v>2</v>
      </c>
      <c r="P23" s="46"/>
      <c r="Q23" s="53">
        <v>-300</v>
      </c>
      <c r="R23" s="60"/>
      <c r="S23" s="54"/>
      <c r="T23" s="123"/>
      <c r="U23" s="55"/>
      <c r="V23" s="56"/>
      <c r="W23" s="55"/>
    </row>
    <row r="24" spans="2:23" x14ac:dyDescent="0.15">
      <c r="C24" s="42">
        <v>560</v>
      </c>
      <c r="D24" s="42">
        <v>19890</v>
      </c>
      <c r="E24" s="42">
        <v>35.517856597900391</v>
      </c>
      <c r="F24" s="42">
        <v>8.6306400299072266</v>
      </c>
      <c r="G24" s="42">
        <v>6118020</v>
      </c>
      <c r="H24" s="42">
        <v>307.5927734375</v>
      </c>
      <c r="I24" s="42">
        <v>200</v>
      </c>
      <c r="J24" s="42">
        <v>1199</v>
      </c>
      <c r="K24" s="42">
        <v>330.52847290039062</v>
      </c>
      <c r="L24" s="42">
        <v>120.97829437255859</v>
      </c>
      <c r="O24" s="52"/>
      <c r="P24" s="46"/>
      <c r="Q24" s="53">
        <v>1</v>
      </c>
      <c r="R24" s="60"/>
      <c r="S24" s="54"/>
      <c r="T24" s="123"/>
      <c r="U24" s="55"/>
      <c r="V24" s="56"/>
      <c r="W24" s="55"/>
    </row>
    <row r="25" spans="2:23" x14ac:dyDescent="0.15">
      <c r="B25" s="142" t="s">
        <v>138</v>
      </c>
      <c r="C25" s="42" t="s">
        <v>0</v>
      </c>
      <c r="D25" s="42" t="s">
        <v>1</v>
      </c>
      <c r="E25" s="42" t="s">
        <v>2</v>
      </c>
      <c r="F25" s="42" t="s">
        <v>3</v>
      </c>
      <c r="G25" s="42" t="s">
        <v>4</v>
      </c>
      <c r="H25" s="42" t="s">
        <v>5</v>
      </c>
      <c r="I25" s="42" t="s">
        <v>6</v>
      </c>
      <c r="J25" s="42" t="s">
        <v>7</v>
      </c>
      <c r="K25" s="42" t="s">
        <v>8</v>
      </c>
      <c r="L25" s="42" t="s">
        <v>9</v>
      </c>
      <c r="O25" s="52"/>
      <c r="P25" s="46"/>
      <c r="Q25" s="53">
        <v>14</v>
      </c>
      <c r="R25" s="60">
        <v>12463</v>
      </c>
      <c r="S25" s="54">
        <v>288</v>
      </c>
      <c r="T25" s="123">
        <f t="shared" ref="T25:T33" si="0">R25*2.975625</f>
        <v>37085.214374999996</v>
      </c>
      <c r="U25" s="55">
        <f t="shared" ref="U25:U33" si="1">S25*2.975625</f>
        <v>856.98</v>
      </c>
      <c r="V25" s="56">
        <f>T25*5*(((Q25-Q24)/2)+((Q26-Q25))/2)</f>
        <v>8900451.4499999993</v>
      </c>
      <c r="W25" s="55">
        <f>U25*5*(((Q25-Q24)/2)+((Q26-Q25))/2)</f>
        <v>205675.19999999998</v>
      </c>
    </row>
    <row r="26" spans="2:23" x14ac:dyDescent="0.15">
      <c r="C26" s="42">
        <v>235</v>
      </c>
      <c r="D26" s="42">
        <v>12374</v>
      </c>
      <c r="E26" s="42">
        <v>52.655319213867188</v>
      </c>
      <c r="F26" s="42">
        <v>5.9326095581054688</v>
      </c>
      <c r="G26" s="42">
        <v>1619434</v>
      </c>
      <c r="H26" s="42">
        <v>130.87393188476562</v>
      </c>
      <c r="I26" s="42">
        <v>60</v>
      </c>
      <c r="J26" s="42">
        <v>790</v>
      </c>
      <c r="K26" s="42">
        <v>145.92466735839844</v>
      </c>
      <c r="L26" s="42">
        <v>64.544746398925781</v>
      </c>
      <c r="O26" s="52"/>
      <c r="P26" s="46"/>
      <c r="Q26" s="53">
        <v>97</v>
      </c>
      <c r="R26" s="60">
        <v>8113</v>
      </c>
      <c r="S26" s="54">
        <v>12</v>
      </c>
      <c r="T26" s="123">
        <f t="shared" si="0"/>
        <v>24141.245625</v>
      </c>
      <c r="U26" s="55">
        <f t="shared" si="1"/>
        <v>35.707499999999996</v>
      </c>
      <c r="V26" s="56">
        <f>T26*5*(((Q26-Q25)/2)+((Q27-Q26))/2)</f>
        <v>10863560.53125</v>
      </c>
      <c r="W26" s="55">
        <f>U26*5*(((Q26-Q25)/2)+((Q27-Q26))/2)</f>
        <v>16068.374999999996</v>
      </c>
    </row>
    <row r="27" spans="2:23" x14ac:dyDescent="0.15">
      <c r="C27" s="42">
        <v>33</v>
      </c>
      <c r="D27" s="42">
        <v>1822</v>
      </c>
      <c r="E27" s="42">
        <v>55.212120056152344</v>
      </c>
      <c r="F27" s="42">
        <v>0.87354248762130737</v>
      </c>
      <c r="G27" s="42">
        <v>628481</v>
      </c>
      <c r="H27" s="42">
        <v>344.940185546875</v>
      </c>
      <c r="I27" s="42">
        <v>120</v>
      </c>
      <c r="J27" s="42">
        <v>3086</v>
      </c>
      <c r="K27" s="42">
        <v>492.69424438476562</v>
      </c>
      <c r="L27" s="42">
        <v>351.8009033203125</v>
      </c>
      <c r="O27" s="52"/>
      <c r="P27" s="46"/>
      <c r="Q27" s="53">
        <v>194</v>
      </c>
      <c r="R27" s="60">
        <v>10165</v>
      </c>
      <c r="S27" s="54">
        <v>395</v>
      </c>
      <c r="T27" s="123">
        <f t="shared" si="0"/>
        <v>30247.228125000001</v>
      </c>
      <c r="U27" s="55">
        <f t="shared" si="1"/>
        <v>1175.371875</v>
      </c>
      <c r="V27" s="56">
        <f>(T27+T28)*5*(((Q27-Q26)/2)+((Q29-Q27))/2)</f>
        <v>20743200.899999999</v>
      </c>
      <c r="W27" s="55">
        <f>(U27+U28)*5*(((Q27-Q26)/2)+((Q29-Q27))/2)</f>
        <v>675809.07187500014</v>
      </c>
    </row>
    <row r="28" spans="2:23" x14ac:dyDescent="0.15">
      <c r="C28" s="42">
        <v>481</v>
      </c>
      <c r="D28" s="42">
        <v>34059</v>
      </c>
      <c r="E28" s="42">
        <v>70.808731079101562</v>
      </c>
      <c r="F28" s="42">
        <v>16.329299926757812</v>
      </c>
      <c r="G28" s="42">
        <v>11051219</v>
      </c>
      <c r="H28" s="42">
        <v>324.47280883789062</v>
      </c>
      <c r="I28" s="42">
        <v>200</v>
      </c>
      <c r="J28" s="42">
        <v>1264</v>
      </c>
      <c r="K28" s="42">
        <v>343.8831787109375</v>
      </c>
      <c r="L28" s="42">
        <v>113.89925384521484</v>
      </c>
      <c r="O28" s="52"/>
      <c r="P28" s="46"/>
      <c r="Q28" s="53"/>
      <c r="R28" s="60">
        <v>3371</v>
      </c>
      <c r="S28" s="54">
        <v>46</v>
      </c>
      <c r="T28" s="123">
        <f t="shared" si="0"/>
        <v>10030.831875</v>
      </c>
      <c r="U28" s="55">
        <f t="shared" si="1"/>
        <v>136.87875</v>
      </c>
      <c r="V28" s="56"/>
      <c r="W28" s="55"/>
    </row>
    <row r="29" spans="2:23" x14ac:dyDescent="0.15">
      <c r="B29" s="142" t="s">
        <v>139</v>
      </c>
      <c r="C29" s="42" t="s">
        <v>0</v>
      </c>
      <c r="D29" s="42" t="s">
        <v>1</v>
      </c>
      <c r="E29" s="42" t="s">
        <v>2</v>
      </c>
      <c r="F29" s="42" t="s">
        <v>3</v>
      </c>
      <c r="G29" s="42" t="s">
        <v>4</v>
      </c>
      <c r="H29" s="42" t="s">
        <v>5</v>
      </c>
      <c r="I29" s="42" t="s">
        <v>6</v>
      </c>
      <c r="J29" s="42" t="s">
        <v>7</v>
      </c>
      <c r="K29" s="42" t="s">
        <v>8</v>
      </c>
      <c r="L29" s="42" t="s">
        <v>9</v>
      </c>
      <c r="O29" s="52"/>
      <c r="P29" s="46"/>
      <c r="Q29" s="53">
        <v>303</v>
      </c>
      <c r="R29" s="60">
        <v>14017</v>
      </c>
      <c r="S29" s="54">
        <v>1242</v>
      </c>
      <c r="T29" s="123">
        <f t="shared" si="0"/>
        <v>41709.335625</v>
      </c>
      <c r="U29" s="55">
        <f t="shared" si="1"/>
        <v>3695.7262500000002</v>
      </c>
      <c r="V29" s="56">
        <f>T29*5*(((Q29-Q27)/2)+((Q30-Q29))/2)</f>
        <v>21480307.846875001</v>
      </c>
      <c r="W29" s="55">
        <f>U29*5*(((Q29-Q27)/2)+((Q30-Q29))/2)</f>
        <v>1903299.0187500003</v>
      </c>
    </row>
    <row r="30" spans="2:23" x14ac:dyDescent="0.15">
      <c r="C30" s="42">
        <v>172</v>
      </c>
      <c r="D30" s="42">
        <v>14590</v>
      </c>
      <c r="E30" s="42">
        <v>84.825584411621094</v>
      </c>
      <c r="F30" s="42">
        <v>7.7592763900756836</v>
      </c>
      <c r="G30" s="42">
        <v>2002994</v>
      </c>
      <c r="H30" s="42">
        <v>137.285400390625</v>
      </c>
      <c r="I30" s="42">
        <v>60</v>
      </c>
      <c r="J30" s="42">
        <v>853</v>
      </c>
      <c r="K30" s="42">
        <v>159.39691162109375</v>
      </c>
      <c r="L30" s="42">
        <v>80.994407653808594</v>
      </c>
      <c r="O30" s="52"/>
      <c r="P30" s="46"/>
      <c r="Q30" s="53">
        <v>400</v>
      </c>
      <c r="R30" s="60">
        <v>7971</v>
      </c>
      <c r="S30" s="54">
        <v>836</v>
      </c>
      <c r="T30" s="123">
        <f t="shared" si="0"/>
        <v>23718.706875</v>
      </c>
      <c r="U30" s="55">
        <f t="shared" si="1"/>
        <v>2487.6224999999999</v>
      </c>
      <c r="V30" s="56">
        <f>T30*5*(((Q30-Q29)/2)+((Q31-Q30))/2)</f>
        <v>9783966.5859375</v>
      </c>
      <c r="W30" s="55">
        <f>U30*5*(((Q30-Q29)/2)+((Q31-Q30))/2)</f>
        <v>1026144.2812499999</v>
      </c>
    </row>
    <row r="31" spans="2:23" x14ac:dyDescent="0.15">
      <c r="C31" s="42">
        <v>34</v>
      </c>
      <c r="D31" s="42">
        <v>2392</v>
      </c>
      <c r="E31" s="42">
        <v>70.352943420410156</v>
      </c>
      <c r="F31" s="42">
        <v>1.2721171379089355</v>
      </c>
      <c r="G31" s="42">
        <v>907409</v>
      </c>
      <c r="H31" s="42">
        <v>379.35159301757812</v>
      </c>
      <c r="I31" s="42">
        <v>120</v>
      </c>
      <c r="J31" s="42">
        <v>3170</v>
      </c>
      <c r="K31" s="42">
        <v>545.62152099609375</v>
      </c>
      <c r="L31" s="42">
        <v>392.16732788085938</v>
      </c>
      <c r="O31" s="52"/>
      <c r="P31" s="46"/>
      <c r="Q31" s="53">
        <v>468</v>
      </c>
      <c r="R31" s="60">
        <v>17448</v>
      </c>
      <c r="S31" s="54">
        <v>3227</v>
      </c>
      <c r="T31" s="123">
        <f t="shared" si="0"/>
        <v>51918.705000000002</v>
      </c>
      <c r="U31" s="55">
        <f t="shared" si="1"/>
        <v>9602.3418750000001</v>
      </c>
      <c r="V31" s="56">
        <f>T31*5*(((Q31-Q30)/2)+((Q32-Q31))/2)</f>
        <v>13109473.012500001</v>
      </c>
      <c r="W31" s="55">
        <f>U31*5*(((Q31-Q30)/2)+((Q32-Q31))/2)</f>
        <v>2424591.3234374998</v>
      </c>
    </row>
    <row r="32" spans="2:23" x14ac:dyDescent="0.15">
      <c r="C32" s="42">
        <v>509</v>
      </c>
      <c r="D32" s="42">
        <v>25614</v>
      </c>
      <c r="E32" s="42">
        <v>50.322200775146484</v>
      </c>
      <c r="F32" s="42">
        <v>13.622076988220215</v>
      </c>
      <c r="G32" s="42">
        <v>9459932</v>
      </c>
      <c r="H32" s="42">
        <v>369.32662963867188</v>
      </c>
      <c r="I32" s="42">
        <v>200</v>
      </c>
      <c r="J32" s="42">
        <v>1416</v>
      </c>
      <c r="K32" s="42">
        <v>402.50833129882812</v>
      </c>
      <c r="L32" s="42">
        <v>160.03375244140625</v>
      </c>
      <c r="O32" s="52"/>
      <c r="P32" s="46"/>
      <c r="Q32" s="53">
        <v>501</v>
      </c>
      <c r="R32" s="60">
        <v>3111</v>
      </c>
      <c r="S32" s="54">
        <v>114</v>
      </c>
      <c r="T32" s="123">
        <f t="shared" si="0"/>
        <v>9257.1693749999995</v>
      </c>
      <c r="U32" s="55">
        <f t="shared" si="1"/>
        <v>339.22125</v>
      </c>
      <c r="V32" s="56">
        <f>T32*5*(((Q32-Q31)/2)+((Q33-Q32))/2)</f>
        <v>3078008.8171874997</v>
      </c>
      <c r="W32" s="55">
        <f>U32*5*(((Q32-Q31)/2)+((Q33-Q32))/2)</f>
        <v>112791.065625</v>
      </c>
    </row>
    <row r="33" spans="2:23" x14ac:dyDescent="0.15">
      <c r="O33" s="52"/>
      <c r="P33" s="46"/>
      <c r="Q33" s="53">
        <v>601</v>
      </c>
      <c r="R33" s="60">
        <v>22517</v>
      </c>
      <c r="S33" s="54">
        <v>687</v>
      </c>
      <c r="T33" s="123">
        <f t="shared" si="0"/>
        <v>67002.148124999992</v>
      </c>
      <c r="U33" s="55">
        <f t="shared" si="1"/>
        <v>2044.254375</v>
      </c>
      <c r="V33" s="56">
        <f>T33*5*(((Q33-Q32)/2))</f>
        <v>16750537.031249998</v>
      </c>
      <c r="W33" s="55">
        <f>U33*5*(((Q33-Q32)/2))</f>
        <v>511063.59375</v>
      </c>
    </row>
    <row r="34" spans="2:23" x14ac:dyDescent="0.15">
      <c r="B34" s="142" t="s">
        <v>138</v>
      </c>
      <c r="C34" s="42" t="s">
        <v>0</v>
      </c>
      <c r="D34" s="42" t="s">
        <v>1</v>
      </c>
      <c r="E34" s="42" t="s">
        <v>2</v>
      </c>
      <c r="F34" s="42" t="s">
        <v>3</v>
      </c>
      <c r="G34" s="42" t="s">
        <v>4</v>
      </c>
      <c r="H34" s="42" t="s">
        <v>5</v>
      </c>
      <c r="I34" s="42" t="s">
        <v>6</v>
      </c>
      <c r="J34" s="42" t="s">
        <v>7</v>
      </c>
      <c r="K34" s="42" t="s">
        <v>8</v>
      </c>
      <c r="L34" s="42" t="s">
        <v>9</v>
      </c>
      <c r="O34" s="52"/>
      <c r="P34" s="46"/>
      <c r="Q34" s="53"/>
      <c r="R34" s="60"/>
      <c r="S34" s="54"/>
      <c r="T34" s="123"/>
      <c r="U34" s="55"/>
      <c r="V34" s="56"/>
      <c r="W34" s="55"/>
    </row>
    <row r="35" spans="2:23" x14ac:dyDescent="0.15">
      <c r="C35" s="42">
        <v>6</v>
      </c>
      <c r="D35" s="42">
        <v>482</v>
      </c>
      <c r="E35" s="42">
        <v>80.333335876464844</v>
      </c>
      <c r="F35" s="42">
        <v>13.478747367858887</v>
      </c>
      <c r="G35" s="42">
        <v>41986</v>
      </c>
      <c r="H35" s="42">
        <v>87.107887268066406</v>
      </c>
      <c r="I35" s="42">
        <v>61</v>
      </c>
      <c r="J35" s="42">
        <v>172</v>
      </c>
      <c r="K35" s="42">
        <v>89.734580993652344</v>
      </c>
      <c r="L35" s="42">
        <v>21.552507400512695</v>
      </c>
      <c r="O35" s="52"/>
      <c r="P35" s="46"/>
      <c r="Q35" s="53"/>
      <c r="R35" s="60"/>
      <c r="S35" s="54"/>
      <c r="T35" s="123"/>
      <c r="U35" s="55"/>
      <c r="V35" s="56"/>
      <c r="W35" s="55"/>
    </row>
    <row r="36" spans="2:23" x14ac:dyDescent="0.15">
      <c r="C36" s="42">
        <v>0</v>
      </c>
      <c r="D36" s="42">
        <v>0</v>
      </c>
      <c r="E36" s="42">
        <v>0</v>
      </c>
      <c r="F36" s="42">
        <v>0</v>
      </c>
      <c r="G36" s="42">
        <v>0</v>
      </c>
      <c r="H36" s="42">
        <v>0</v>
      </c>
      <c r="I36" s="42">
        <v>0</v>
      </c>
      <c r="J36" s="42">
        <v>0</v>
      </c>
      <c r="K36" s="42">
        <v>0</v>
      </c>
      <c r="L36" s="42">
        <v>0</v>
      </c>
      <c r="O36" s="48"/>
      <c r="P36" s="3" t="s">
        <v>46</v>
      </c>
      <c r="Q36" s="50"/>
      <c r="R36" s="113"/>
      <c r="S36" s="114"/>
      <c r="T36" s="136"/>
      <c r="U36" s="137"/>
      <c r="V36" s="138">
        <f>SUM(V24:V33)</f>
        <v>104709506.175</v>
      </c>
      <c r="W36" s="64">
        <f>SUM(W24:W33)</f>
        <v>6875441.9296875</v>
      </c>
    </row>
    <row r="37" spans="2:23" x14ac:dyDescent="0.15">
      <c r="C37" s="42">
        <v>8</v>
      </c>
      <c r="D37" s="42">
        <v>1011</v>
      </c>
      <c r="E37" s="42">
        <v>126.375</v>
      </c>
      <c r="F37" s="42">
        <v>28.271812438964844</v>
      </c>
      <c r="G37" s="42">
        <v>405949</v>
      </c>
      <c r="H37" s="42">
        <v>401.53213500976562</v>
      </c>
      <c r="I37" s="42">
        <v>200</v>
      </c>
      <c r="J37" s="42">
        <v>1146</v>
      </c>
      <c r="K37" s="42">
        <v>439.043701171875</v>
      </c>
      <c r="L37" s="42">
        <v>177.570556640625</v>
      </c>
      <c r="O37" s="66"/>
      <c r="P37" s="11" t="s">
        <v>47</v>
      </c>
      <c r="Q37" s="59"/>
      <c r="R37" s="61"/>
      <c r="S37" s="62"/>
      <c r="T37" s="139"/>
      <c r="U37" s="140"/>
      <c r="V37" s="131">
        <f>V36/1000000000</f>
        <v>0.10470950617499999</v>
      </c>
      <c r="W37" s="65">
        <f>W36/1000000000</f>
        <v>6.8754419296875001E-3</v>
      </c>
    </row>
    <row r="38" spans="2:23" x14ac:dyDescent="0.15">
      <c r="B38" s="142" t="s">
        <v>137</v>
      </c>
      <c r="C38" s="42" t="s">
        <v>0</v>
      </c>
      <c r="D38" s="42" t="s">
        <v>1</v>
      </c>
      <c r="E38" s="42" t="s">
        <v>2</v>
      </c>
      <c r="F38" s="42" t="s">
        <v>3</v>
      </c>
      <c r="G38" s="42" t="s">
        <v>4</v>
      </c>
      <c r="H38" s="42" t="s">
        <v>5</v>
      </c>
      <c r="I38" s="42" t="s">
        <v>6</v>
      </c>
      <c r="J38" s="42" t="s">
        <v>7</v>
      </c>
      <c r="K38" s="42" t="s">
        <v>8</v>
      </c>
      <c r="L38" s="42" t="s">
        <v>9</v>
      </c>
      <c r="O38" s="52"/>
      <c r="P38" s="46"/>
      <c r="Q38" s="53"/>
      <c r="R38" s="60"/>
      <c r="S38" s="54"/>
      <c r="T38" s="123"/>
      <c r="U38" s="55"/>
      <c r="W38" s="130"/>
    </row>
    <row r="39" spans="2:23" x14ac:dyDescent="0.15">
      <c r="C39" s="42">
        <v>162</v>
      </c>
      <c r="D39" s="42">
        <v>4953</v>
      </c>
      <c r="E39" s="42">
        <v>30.574073791503906</v>
      </c>
      <c r="F39" s="42">
        <v>13.936409950256348</v>
      </c>
      <c r="G39" s="42">
        <v>437602</v>
      </c>
      <c r="H39" s="42">
        <v>88.350898742675781</v>
      </c>
      <c r="I39" s="42">
        <v>60</v>
      </c>
      <c r="J39" s="42">
        <v>594</v>
      </c>
      <c r="K39" s="42">
        <v>95.434906005859375</v>
      </c>
      <c r="L39" s="42">
        <v>36.082408905029297</v>
      </c>
      <c r="O39" s="52">
        <v>3</v>
      </c>
      <c r="P39" s="46"/>
      <c r="Q39" s="53">
        <v>-300</v>
      </c>
      <c r="R39" s="60"/>
      <c r="S39" s="54"/>
      <c r="T39" s="123"/>
      <c r="U39" s="55"/>
      <c r="W39" s="130"/>
    </row>
    <row r="40" spans="2:23" x14ac:dyDescent="0.15">
      <c r="C40" s="42">
        <v>1</v>
      </c>
      <c r="D40" s="42">
        <v>1</v>
      </c>
      <c r="E40" s="42">
        <v>1</v>
      </c>
      <c r="F40" s="42">
        <v>2.813731087371707E-3</v>
      </c>
      <c r="G40" s="42">
        <v>367</v>
      </c>
      <c r="H40" s="42">
        <v>367</v>
      </c>
      <c r="I40" s="42">
        <v>367</v>
      </c>
      <c r="J40" s="42">
        <v>367</v>
      </c>
      <c r="K40" s="42">
        <v>367</v>
      </c>
      <c r="L40" s="42">
        <v>0</v>
      </c>
      <c r="O40" s="52"/>
      <c r="P40" s="46"/>
      <c r="Q40" s="53">
        <v>1</v>
      </c>
      <c r="R40" s="60">
        <v>15514</v>
      </c>
      <c r="S40" s="54">
        <v>1701</v>
      </c>
      <c r="T40" s="123">
        <f t="shared" ref="T40:U46" si="2">R40*2.975625</f>
        <v>46163.846250000002</v>
      </c>
      <c r="U40" s="55">
        <f t="shared" si="2"/>
        <v>5061.538125</v>
      </c>
      <c r="V40" s="56">
        <f>T40*5*(((Q40-Q39))+((Q41-Q40))/2)</f>
        <v>70976913.609375</v>
      </c>
      <c r="W40" s="55">
        <f>U40*5*(((Q40-Q39))+((Q41-Q40))/2)</f>
        <v>7782114.8671875</v>
      </c>
    </row>
    <row r="41" spans="2:23" x14ac:dyDescent="0.15">
      <c r="C41" s="42">
        <v>35</v>
      </c>
      <c r="D41" s="42">
        <v>17593</v>
      </c>
      <c r="E41" s="42">
        <v>502.65713500976562</v>
      </c>
      <c r="F41" s="42">
        <v>49.501968383789062</v>
      </c>
      <c r="G41" s="42">
        <v>6906850</v>
      </c>
      <c r="H41" s="42">
        <v>392.59078979492188</v>
      </c>
      <c r="I41" s="42">
        <v>200</v>
      </c>
      <c r="J41" s="42">
        <v>1824</v>
      </c>
      <c r="K41" s="42">
        <v>437.35568237304688</v>
      </c>
      <c r="L41" s="42">
        <v>192.74974060058594</v>
      </c>
      <c r="O41" s="52"/>
      <c r="P41" s="46"/>
      <c r="Q41" s="53">
        <v>14</v>
      </c>
      <c r="R41" s="60">
        <v>16274</v>
      </c>
      <c r="S41" s="54">
        <v>2439</v>
      </c>
      <c r="T41" s="123">
        <f t="shared" si="2"/>
        <v>48425.321250000001</v>
      </c>
      <c r="U41" s="55">
        <f t="shared" si="2"/>
        <v>7257.5493749999996</v>
      </c>
      <c r="V41" s="56">
        <f t="shared" ref="V41:V45" si="3">T41*5*(((Q41-Q40)/2)+((Q42-Q41))/2)</f>
        <v>11622077.100000001</v>
      </c>
      <c r="W41" s="55">
        <f t="shared" ref="W41:W46" si="4">U41*5*(((Q41-Q40)/2)+((Q42-Q41))/2)</f>
        <v>1741811.8499999999</v>
      </c>
    </row>
    <row r="42" spans="2:23" x14ac:dyDescent="0.15">
      <c r="O42" s="52"/>
      <c r="P42" s="46"/>
      <c r="Q42" s="53">
        <v>97</v>
      </c>
      <c r="R42" s="60">
        <v>14590</v>
      </c>
      <c r="S42" s="54">
        <v>2392</v>
      </c>
      <c r="T42" s="123">
        <f t="shared" si="2"/>
        <v>43414.368750000001</v>
      </c>
      <c r="U42" s="55">
        <f t="shared" si="2"/>
        <v>7117.6949999999997</v>
      </c>
      <c r="V42" s="56">
        <f t="shared" si="3"/>
        <v>19536465.9375</v>
      </c>
      <c r="W42" s="55">
        <f t="shared" si="4"/>
        <v>3202962.75</v>
      </c>
    </row>
    <row r="43" spans="2:23" x14ac:dyDescent="0.15">
      <c r="O43" s="52"/>
      <c r="P43" s="46"/>
      <c r="Q43" s="53">
        <v>194</v>
      </c>
      <c r="R43" s="60">
        <v>48109</v>
      </c>
      <c r="S43" s="54">
        <v>9295</v>
      </c>
      <c r="T43" s="123">
        <f t="shared" si="2"/>
        <v>143154.34312499998</v>
      </c>
      <c r="U43" s="55">
        <f t="shared" si="2"/>
        <v>27658.434375000001</v>
      </c>
      <c r="V43" s="56">
        <f t="shared" si="3"/>
        <v>73724486.709374994</v>
      </c>
      <c r="W43" s="55">
        <f t="shared" si="4"/>
        <v>14244093.703125</v>
      </c>
    </row>
    <row r="44" spans="2:23" x14ac:dyDescent="0.15">
      <c r="B44" s="142" t="s">
        <v>140</v>
      </c>
      <c r="C44" s="42" t="s">
        <v>0</v>
      </c>
      <c r="D44" s="42" t="s">
        <v>1</v>
      </c>
      <c r="E44" s="42" t="s">
        <v>2</v>
      </c>
      <c r="F44" s="42" t="s">
        <v>3</v>
      </c>
      <c r="G44" s="42" t="s">
        <v>4</v>
      </c>
      <c r="H44" s="42" t="s">
        <v>5</v>
      </c>
      <c r="I44" s="42" t="s">
        <v>6</v>
      </c>
      <c r="J44" s="42" t="s">
        <v>7</v>
      </c>
      <c r="K44" s="42" t="s">
        <v>8</v>
      </c>
      <c r="L44" s="42" t="s">
        <v>9</v>
      </c>
      <c r="O44" s="52"/>
      <c r="P44" s="46"/>
      <c r="Q44" s="53">
        <v>303</v>
      </c>
      <c r="R44" s="60">
        <v>55973</v>
      </c>
      <c r="S44" s="54">
        <v>7113</v>
      </c>
      <c r="T44" s="123">
        <f t="shared" si="2"/>
        <v>166554.65812499999</v>
      </c>
      <c r="U44" s="55">
        <f t="shared" si="2"/>
        <v>21165.620625</v>
      </c>
      <c r="V44" s="56">
        <f t="shared" si="3"/>
        <v>85775648.934374988</v>
      </c>
      <c r="W44" s="55">
        <f t="shared" si="4"/>
        <v>10900294.621874999</v>
      </c>
    </row>
    <row r="45" spans="2:23" x14ac:dyDescent="0.15">
      <c r="C45" s="42">
        <v>126</v>
      </c>
      <c r="D45" s="42">
        <v>5345</v>
      </c>
      <c r="E45" s="42">
        <v>42.420635223388672</v>
      </c>
      <c r="F45" s="42">
        <v>5.6613564491271973</v>
      </c>
      <c r="G45" s="42">
        <v>624733</v>
      </c>
      <c r="H45" s="42">
        <v>116.88175964355469</v>
      </c>
      <c r="I45" s="42">
        <v>60</v>
      </c>
      <c r="J45" s="42">
        <v>2413</v>
      </c>
      <c r="K45" s="42">
        <v>146.10015869140625</v>
      </c>
      <c r="L45" s="42">
        <v>87.657920837402344</v>
      </c>
      <c r="O45" s="52"/>
      <c r="P45" s="46"/>
      <c r="Q45" s="53">
        <v>400</v>
      </c>
      <c r="R45" s="60">
        <v>23658</v>
      </c>
      <c r="S45" s="54">
        <v>2081</v>
      </c>
      <c r="T45" s="123">
        <f t="shared" si="2"/>
        <v>70397.336249999993</v>
      </c>
      <c r="U45" s="55">
        <f t="shared" si="2"/>
        <v>6192.2756250000002</v>
      </c>
      <c r="V45" s="56">
        <f t="shared" si="3"/>
        <v>29038901.203124996</v>
      </c>
      <c r="W45" s="55">
        <f t="shared" si="4"/>
        <v>2554313.6953125005</v>
      </c>
    </row>
    <row r="46" spans="2:23" x14ac:dyDescent="0.15">
      <c r="C46" s="42">
        <v>18</v>
      </c>
      <c r="D46" s="42">
        <v>390</v>
      </c>
      <c r="E46" s="42">
        <v>21.666666030883789</v>
      </c>
      <c r="F46" s="42">
        <v>0.41308307647705078</v>
      </c>
      <c r="G46" s="42">
        <v>152755</v>
      </c>
      <c r="H46" s="42">
        <v>391.67947387695312</v>
      </c>
      <c r="I46" s="42">
        <v>120</v>
      </c>
      <c r="J46" s="42">
        <v>2345</v>
      </c>
      <c r="K46" s="42">
        <v>537.73388671875</v>
      </c>
      <c r="L46" s="42">
        <v>368.43582153320312</v>
      </c>
      <c r="O46" s="52"/>
      <c r="P46" s="46"/>
      <c r="Q46" s="53">
        <v>468</v>
      </c>
      <c r="R46" s="60">
        <v>14897</v>
      </c>
      <c r="S46" s="54">
        <v>734</v>
      </c>
      <c r="T46" s="123">
        <f t="shared" si="2"/>
        <v>44327.885625000003</v>
      </c>
      <c r="U46" s="55">
        <f t="shared" si="2"/>
        <v>2184.1087499999999</v>
      </c>
      <c r="V46" s="56">
        <f>T46*5*(((Q46-Q45)/2)+((Q47-Q46))/2)</f>
        <v>11192791.120312501</v>
      </c>
      <c r="W46" s="55">
        <f t="shared" si="4"/>
        <v>551487.45937499998</v>
      </c>
    </row>
    <row r="47" spans="2:23" x14ac:dyDescent="0.15">
      <c r="C47" s="42">
        <v>182</v>
      </c>
      <c r="D47" s="42">
        <v>11868</v>
      </c>
      <c r="E47" s="42">
        <v>65.208793640136719</v>
      </c>
      <c r="F47" s="42">
        <v>12.570435523986816</v>
      </c>
      <c r="G47" s="42">
        <v>4650742</v>
      </c>
      <c r="H47" s="42">
        <v>391.8724365234375</v>
      </c>
      <c r="I47" s="42">
        <v>200</v>
      </c>
      <c r="J47" s="42">
        <v>1413</v>
      </c>
      <c r="K47" s="42">
        <v>427.85208129882812</v>
      </c>
      <c r="L47" s="42">
        <v>171.73643493652344</v>
      </c>
      <c r="O47" s="52"/>
      <c r="P47" s="46"/>
      <c r="Q47" s="53">
        <v>501</v>
      </c>
      <c r="R47" s="60"/>
      <c r="S47" s="54"/>
      <c r="T47" s="123"/>
      <c r="U47" s="55"/>
      <c r="V47" s="56"/>
      <c r="W47" s="55"/>
    </row>
    <row r="48" spans="2:23" x14ac:dyDescent="0.15">
      <c r="C48" s="42" t="s">
        <v>0</v>
      </c>
      <c r="D48" s="42" t="s">
        <v>1</v>
      </c>
      <c r="E48" s="42" t="s">
        <v>2</v>
      </c>
      <c r="F48" s="42" t="s">
        <v>3</v>
      </c>
      <c r="G48" s="42" t="s">
        <v>4</v>
      </c>
      <c r="H48" s="42" t="s">
        <v>5</v>
      </c>
      <c r="I48" s="42" t="s">
        <v>6</v>
      </c>
      <c r="J48" s="42" t="s">
        <v>7</v>
      </c>
      <c r="K48" s="42" t="s">
        <v>8</v>
      </c>
      <c r="L48" s="42" t="s">
        <v>9</v>
      </c>
      <c r="O48" s="52"/>
      <c r="P48" s="46"/>
      <c r="Q48" s="53">
        <v>601</v>
      </c>
      <c r="R48" s="60">
        <v>27338</v>
      </c>
      <c r="S48" s="54">
        <v>227</v>
      </c>
      <c r="T48" s="123">
        <f>R48*2.975625</f>
        <v>81347.636249999996</v>
      </c>
      <c r="U48" s="55">
        <f>S48*2.975625</f>
        <v>675.46687499999996</v>
      </c>
      <c r="V48" s="56">
        <f>T48*5*(((Q48-Q47)/2)+((Q49-Q48))/2)</f>
        <v>40673818.125</v>
      </c>
      <c r="W48" s="55">
        <f>U48*5*(((Q48-Q47)/2)+((Q49-Q48))/2)</f>
        <v>337733.4375</v>
      </c>
    </row>
    <row r="49" spans="2:23" x14ac:dyDescent="0.15">
      <c r="B49" s="142" t="s">
        <v>140</v>
      </c>
      <c r="C49" s="42">
        <v>67</v>
      </c>
      <c r="D49" s="42">
        <v>3371</v>
      </c>
      <c r="E49" s="42">
        <v>50.313434600830078</v>
      </c>
      <c r="F49" s="42">
        <v>13.454936981201172</v>
      </c>
      <c r="G49" s="42">
        <v>344450</v>
      </c>
      <c r="H49" s="42">
        <v>102.18035888671875</v>
      </c>
      <c r="I49" s="42">
        <v>60</v>
      </c>
      <c r="J49" s="42">
        <v>311</v>
      </c>
      <c r="K49" s="42">
        <v>110.06866455078125</v>
      </c>
      <c r="L49" s="42">
        <v>40.918033599853516</v>
      </c>
      <c r="O49" s="52"/>
      <c r="P49" s="46"/>
      <c r="Q49" s="53">
        <v>701</v>
      </c>
      <c r="R49" s="60">
        <v>3491</v>
      </c>
      <c r="S49" s="54">
        <v>0</v>
      </c>
      <c r="T49" s="123">
        <f>R49*2.975625</f>
        <v>10387.906875000001</v>
      </c>
      <c r="U49" s="55">
        <f>S49*2.975625</f>
        <v>0</v>
      </c>
      <c r="V49" s="56">
        <f>T49*5*(((Q49-Q48)/2))</f>
        <v>2596976.71875</v>
      </c>
      <c r="W49" s="55">
        <f>U49*5*(((Q49-Q48)/2))</f>
        <v>0</v>
      </c>
    </row>
    <row r="50" spans="2:23" x14ac:dyDescent="0.15">
      <c r="C50" s="42">
        <v>4</v>
      </c>
      <c r="D50" s="42">
        <v>46</v>
      </c>
      <c r="E50" s="42">
        <v>11.5</v>
      </c>
      <c r="F50" s="42">
        <v>0.18360342085361481</v>
      </c>
      <c r="G50" s="42">
        <v>9382</v>
      </c>
      <c r="H50" s="42">
        <v>203.95652770996094</v>
      </c>
      <c r="I50" s="42">
        <v>123</v>
      </c>
      <c r="J50" s="42">
        <v>401</v>
      </c>
      <c r="K50" s="42">
        <v>218.61839294433594</v>
      </c>
      <c r="L50" s="42">
        <v>78.712989807128906</v>
      </c>
      <c r="O50" s="52"/>
      <c r="P50" s="46"/>
      <c r="Q50" s="53"/>
      <c r="R50" s="60"/>
      <c r="S50" s="54"/>
      <c r="T50" s="123"/>
      <c r="U50" s="55"/>
      <c r="V50" s="56"/>
      <c r="W50" s="55"/>
    </row>
    <row r="51" spans="2:23" x14ac:dyDescent="0.15">
      <c r="C51" s="42">
        <v>65</v>
      </c>
      <c r="D51" s="42">
        <v>7039</v>
      </c>
      <c r="E51" s="42">
        <v>108.29230499267578</v>
      </c>
      <c r="F51" s="42">
        <v>28.095314025878906</v>
      </c>
      <c r="G51" s="42">
        <v>2382060</v>
      </c>
      <c r="H51" s="42">
        <v>338.40887451171875</v>
      </c>
      <c r="I51" s="42">
        <v>200</v>
      </c>
      <c r="J51" s="42">
        <v>938</v>
      </c>
      <c r="K51" s="42">
        <v>359.29998779296875</v>
      </c>
      <c r="L51" s="42">
        <v>120.73072052001953</v>
      </c>
      <c r="O51" s="52"/>
      <c r="P51" s="46"/>
      <c r="Q51" s="53"/>
      <c r="R51" s="60"/>
      <c r="S51" s="54"/>
      <c r="T51" s="123"/>
      <c r="U51" s="55"/>
      <c r="V51" s="56"/>
      <c r="W51" s="55"/>
    </row>
    <row r="52" spans="2:23" x14ac:dyDescent="0.15">
      <c r="O52" s="48"/>
      <c r="P52" s="3" t="s">
        <v>46</v>
      </c>
      <c r="Q52" s="50"/>
      <c r="R52" s="113"/>
      <c r="S52" s="114"/>
      <c r="T52" s="136"/>
      <c r="U52" s="137"/>
      <c r="V52" s="138">
        <f>SUM(V40:V49)</f>
        <v>345138079.45781249</v>
      </c>
      <c r="W52" s="64">
        <f>SUM(W40:W49)</f>
        <v>41314812.384374999</v>
      </c>
    </row>
    <row r="53" spans="2:23" x14ac:dyDescent="0.15">
      <c r="B53" s="142" t="s">
        <v>141</v>
      </c>
      <c r="C53" s="42" t="s">
        <v>0</v>
      </c>
      <c r="D53" s="42" t="s">
        <v>1</v>
      </c>
      <c r="E53" s="42" t="s">
        <v>2</v>
      </c>
      <c r="F53" s="42" t="s">
        <v>3</v>
      </c>
      <c r="G53" s="42" t="s">
        <v>4</v>
      </c>
      <c r="H53" s="42" t="s">
        <v>5</v>
      </c>
      <c r="I53" s="42" t="s">
        <v>6</v>
      </c>
      <c r="J53" s="42" t="s">
        <v>7</v>
      </c>
      <c r="K53" s="42" t="s">
        <v>8</v>
      </c>
      <c r="L53" s="42" t="s">
        <v>9</v>
      </c>
      <c r="O53" s="66"/>
      <c r="P53" s="11" t="s">
        <v>47</v>
      </c>
      <c r="Q53" s="59"/>
      <c r="R53" s="61"/>
      <c r="S53" s="62"/>
      <c r="T53" s="139"/>
      <c r="U53" s="140"/>
      <c r="V53" s="131">
        <f>V52/1000000000</f>
        <v>0.3451380794578125</v>
      </c>
      <c r="W53" s="65">
        <f>W52/1000000000</f>
        <v>4.1314812384374996E-2</v>
      </c>
    </row>
    <row r="54" spans="2:23" x14ac:dyDescent="0.15">
      <c r="C54" s="42">
        <v>283</v>
      </c>
      <c r="D54" s="42">
        <v>17273</v>
      </c>
      <c r="E54" s="42">
        <v>61.035335540771484</v>
      </c>
      <c r="F54" s="42">
        <v>13.901251792907715</v>
      </c>
      <c r="G54" s="42">
        <v>2031173</v>
      </c>
      <c r="H54" s="42">
        <v>117.59236907958984</v>
      </c>
      <c r="I54" s="42">
        <v>60</v>
      </c>
      <c r="J54" s="42">
        <v>581</v>
      </c>
      <c r="K54" s="42">
        <v>130.25456237792969</v>
      </c>
      <c r="L54" s="42">
        <v>56.020420074462891</v>
      </c>
      <c r="O54" s="52"/>
      <c r="P54" s="46"/>
      <c r="Q54" s="53"/>
      <c r="R54" s="60"/>
      <c r="S54" s="54"/>
      <c r="T54" s="123"/>
      <c r="U54" s="55"/>
      <c r="V54" s="53"/>
      <c r="W54" s="54"/>
    </row>
    <row r="55" spans="2:23" x14ac:dyDescent="0.15">
      <c r="C55" s="42">
        <v>40</v>
      </c>
      <c r="D55" s="42">
        <v>3274</v>
      </c>
      <c r="E55" s="42">
        <v>81.849998474121094</v>
      </c>
      <c r="F55" s="42">
        <v>2.634904146194458</v>
      </c>
      <c r="G55" s="42">
        <v>1347557</v>
      </c>
      <c r="H55" s="42">
        <v>411.59347534179688</v>
      </c>
      <c r="I55" s="42">
        <v>120</v>
      </c>
      <c r="J55" s="42">
        <v>2504</v>
      </c>
      <c r="K55" s="42">
        <v>525.90191650390625</v>
      </c>
      <c r="L55" s="42">
        <v>327.35861206054688</v>
      </c>
      <c r="O55" s="52"/>
      <c r="P55" s="46"/>
      <c r="Q55" s="53"/>
      <c r="R55" s="60"/>
      <c r="S55" s="54"/>
      <c r="T55" s="123"/>
      <c r="U55" s="55"/>
      <c r="V55" s="53"/>
      <c r="W55" s="54"/>
    </row>
    <row r="56" spans="2:23" x14ac:dyDescent="0.15">
      <c r="C56" s="42">
        <v>414</v>
      </c>
      <c r="D56" s="42">
        <v>40435</v>
      </c>
      <c r="E56" s="42">
        <v>97.669082641601562</v>
      </c>
      <c r="F56" s="42">
        <v>32.541950225830078</v>
      </c>
      <c r="G56" s="42">
        <v>14395766</v>
      </c>
      <c r="H56" s="42">
        <v>356.02239990234375</v>
      </c>
      <c r="I56" s="42">
        <v>200</v>
      </c>
      <c r="J56" s="42">
        <v>1446</v>
      </c>
      <c r="K56" s="42">
        <v>382.46319580078125</v>
      </c>
      <c r="L56" s="42">
        <v>139.7359619140625</v>
      </c>
      <c r="O56" s="52">
        <v>4</v>
      </c>
      <c r="P56" s="46"/>
      <c r="Q56" s="53">
        <v>-300</v>
      </c>
      <c r="R56" s="60"/>
      <c r="S56" s="54"/>
      <c r="T56" s="123"/>
      <c r="U56" s="55"/>
      <c r="V56" s="56"/>
      <c r="W56" s="55"/>
    </row>
    <row r="57" spans="2:23" x14ac:dyDescent="0.15">
      <c r="B57" s="142" t="s">
        <v>140</v>
      </c>
      <c r="C57" s="42" t="s">
        <v>0</v>
      </c>
      <c r="D57" s="42" t="s">
        <v>1</v>
      </c>
      <c r="E57" s="42" t="s">
        <v>2</v>
      </c>
      <c r="F57" s="42" t="s">
        <v>3</v>
      </c>
      <c r="G57" s="42" t="s">
        <v>4</v>
      </c>
      <c r="H57" s="42" t="s">
        <v>5</v>
      </c>
      <c r="I57" s="42" t="s">
        <v>6</v>
      </c>
      <c r="J57" s="42" t="s">
        <v>7</v>
      </c>
      <c r="K57" s="42" t="s">
        <v>8</v>
      </c>
      <c r="L57" s="42" t="s">
        <v>9</v>
      </c>
      <c r="O57" s="52"/>
      <c r="P57" s="46"/>
      <c r="Q57" s="53">
        <v>1</v>
      </c>
      <c r="R57" s="60">
        <v>18988</v>
      </c>
      <c r="S57" s="54">
        <v>550</v>
      </c>
      <c r="T57" s="123">
        <f t="shared" ref="T57:U64" si="5">R57*2.975625</f>
        <v>56501.167499999996</v>
      </c>
      <c r="U57" s="55">
        <f t="shared" si="5"/>
        <v>1636.59375</v>
      </c>
      <c r="V57" s="56">
        <f>T57*5*(((Q57-Q56))+((Q58-Q57))/2)</f>
        <v>86870545.031249985</v>
      </c>
      <c r="W57" s="55">
        <f>U57*5*(((Q57-Q56))+((Q58-Q57))/2)</f>
        <v>2516262.890625</v>
      </c>
    </row>
    <row r="58" spans="2:23" x14ac:dyDescent="0.15">
      <c r="C58" s="42">
        <v>182</v>
      </c>
      <c r="D58" s="42">
        <v>4820</v>
      </c>
      <c r="E58" s="42">
        <v>26.483516693115234</v>
      </c>
      <c r="F58" s="42">
        <v>3.6402633190155029</v>
      </c>
      <c r="G58" s="42">
        <v>617313</v>
      </c>
      <c r="H58" s="42">
        <v>128.0732421875</v>
      </c>
      <c r="I58" s="42">
        <v>60</v>
      </c>
      <c r="J58" s="42">
        <v>1357</v>
      </c>
      <c r="K58" s="42">
        <v>149.93864440917969</v>
      </c>
      <c r="L58" s="42">
        <v>77.966926574707031</v>
      </c>
      <c r="O58" s="52"/>
      <c r="P58" s="46"/>
      <c r="Q58" s="53">
        <v>14</v>
      </c>
      <c r="R58" s="60">
        <v>16268</v>
      </c>
      <c r="S58" s="54">
        <v>572</v>
      </c>
      <c r="T58" s="123">
        <f t="shared" si="5"/>
        <v>48407.467499999999</v>
      </c>
      <c r="U58" s="55">
        <f t="shared" si="5"/>
        <v>1702.0574999999999</v>
      </c>
      <c r="V58" s="56">
        <f>T58*5*(((Q58-Q57)/2)+((Q59-Q58))/2)</f>
        <v>11617792.199999999</v>
      </c>
      <c r="W58" s="55">
        <f>U58*5*(((Q58-Q57)/2)+((Q59-Q58))/2)</f>
        <v>408493.79999999993</v>
      </c>
    </row>
    <row r="59" spans="2:23" x14ac:dyDescent="0.15">
      <c r="C59" s="42">
        <v>5</v>
      </c>
      <c r="D59" s="42">
        <v>5</v>
      </c>
      <c r="E59" s="42">
        <v>1</v>
      </c>
      <c r="F59" s="42">
        <v>3.7762068677693605E-3</v>
      </c>
      <c r="G59" s="42">
        <v>976</v>
      </c>
      <c r="H59" s="42">
        <v>195.19999694824219</v>
      </c>
      <c r="I59" s="42">
        <v>132</v>
      </c>
      <c r="J59" s="42">
        <v>354</v>
      </c>
      <c r="K59" s="42">
        <v>211.60435485839844</v>
      </c>
      <c r="L59" s="42">
        <v>81.690643310546875</v>
      </c>
      <c r="O59" s="52"/>
      <c r="P59" s="46"/>
      <c r="Q59" s="53">
        <v>97</v>
      </c>
      <c r="R59" s="60">
        <v>12374</v>
      </c>
      <c r="S59" s="54">
        <v>1822</v>
      </c>
      <c r="T59" s="123">
        <f t="shared" si="5"/>
        <v>36820.383750000001</v>
      </c>
      <c r="U59" s="55">
        <f t="shared" si="5"/>
        <v>5421.5887499999999</v>
      </c>
      <c r="V59" s="56">
        <f>(T59+T60)*5*(((Q59-Q58)/2)+((Q61-Q59))/2)</f>
        <v>17214585.75</v>
      </c>
      <c r="W59" s="55">
        <f>(U59+U60)*5*(((Q59-Q58)/2)+((Q61-Q59))/2)</f>
        <v>2439714.9375</v>
      </c>
    </row>
    <row r="60" spans="2:23" x14ac:dyDescent="0.15">
      <c r="C60" s="42">
        <v>375</v>
      </c>
      <c r="D60" s="42">
        <v>14335</v>
      </c>
      <c r="E60" s="42">
        <v>38.226665496826172</v>
      </c>
      <c r="F60" s="42">
        <v>10.826385498046875</v>
      </c>
      <c r="G60" s="42">
        <v>4009949</v>
      </c>
      <c r="H60" s="42">
        <v>279.73135375976562</v>
      </c>
      <c r="I60" s="42">
        <v>200</v>
      </c>
      <c r="J60" s="42">
        <v>1151</v>
      </c>
      <c r="K60" s="42">
        <v>293.31158447265625</v>
      </c>
      <c r="L60" s="42">
        <v>88.215927124023438</v>
      </c>
      <c r="O60" s="52"/>
      <c r="P60" s="46"/>
      <c r="Q60" s="53"/>
      <c r="R60" s="60">
        <v>482</v>
      </c>
      <c r="S60" s="54">
        <v>0</v>
      </c>
      <c r="T60" s="123">
        <f t="shared" si="5"/>
        <v>1434.25125</v>
      </c>
      <c r="U60" s="55">
        <f t="shared" si="5"/>
        <v>0</v>
      </c>
      <c r="V60" s="56">
        <f>T60*5*(((Q60-Q59)/2)+((Q62-Q60))/2)</f>
        <v>738639.39375000005</v>
      </c>
      <c r="W60" s="55">
        <f>U60*5*(((Q60-Q59)/2)+((Q62-Q60))/2)</f>
        <v>0</v>
      </c>
    </row>
    <row r="61" spans="2:23" x14ac:dyDescent="0.15">
      <c r="O61" s="52"/>
      <c r="P61" s="46"/>
      <c r="Q61" s="53">
        <v>194</v>
      </c>
      <c r="R61" s="60">
        <v>26806</v>
      </c>
      <c r="S61" s="54">
        <v>4058</v>
      </c>
      <c r="T61" s="123">
        <f t="shared" si="5"/>
        <v>79764.603749999995</v>
      </c>
      <c r="U61" s="55">
        <f t="shared" si="5"/>
        <v>12075.08625</v>
      </c>
      <c r="V61" s="56">
        <f>T61*5*(((Q61-Q59)/2)+((Q62-Q61))/2)</f>
        <v>41078770.931249999</v>
      </c>
      <c r="W61" s="55">
        <f>U61*5*(((Q61-Q59)/2)+((Q62-Q61))/2)</f>
        <v>6218669.4187500002</v>
      </c>
    </row>
    <row r="62" spans="2:23" x14ac:dyDescent="0.15">
      <c r="B62" s="142" t="s">
        <v>142</v>
      </c>
      <c r="C62" s="42" t="s">
        <v>0</v>
      </c>
      <c r="D62" s="42" t="s">
        <v>1</v>
      </c>
      <c r="E62" s="42" t="s">
        <v>2</v>
      </c>
      <c r="F62" s="42" t="s">
        <v>3</v>
      </c>
      <c r="G62" s="42" t="s">
        <v>4</v>
      </c>
      <c r="H62" s="42" t="s">
        <v>5</v>
      </c>
      <c r="I62" s="42" t="s">
        <v>6</v>
      </c>
      <c r="J62" s="42" t="s">
        <v>7</v>
      </c>
      <c r="K62" s="42" t="s">
        <v>8</v>
      </c>
      <c r="L62" s="42" t="s">
        <v>9</v>
      </c>
      <c r="O62" s="52"/>
      <c r="P62" s="46"/>
      <c r="Q62" s="53">
        <v>303</v>
      </c>
      <c r="R62" s="60">
        <v>18144</v>
      </c>
      <c r="S62" s="54">
        <v>795</v>
      </c>
      <c r="T62" s="123">
        <f t="shared" si="5"/>
        <v>53989.74</v>
      </c>
      <c r="U62" s="55">
        <f t="shared" si="5"/>
        <v>2365.6218749999998</v>
      </c>
      <c r="V62" s="56">
        <f>T62*5*(((Q62-Q61)/2)+((Q63-Q62))/2)</f>
        <v>27804716.100000001</v>
      </c>
      <c r="W62" s="55">
        <f>U62*5*(((Q62-Q61)/2)+((Q63-Q62))/2)</f>
        <v>1218295.265625</v>
      </c>
    </row>
    <row r="63" spans="2:23" x14ac:dyDescent="0.15">
      <c r="C63" s="42">
        <v>229</v>
      </c>
      <c r="D63" s="42">
        <v>26806</v>
      </c>
      <c r="E63" s="42">
        <v>117.05677032470703</v>
      </c>
      <c r="F63" s="42">
        <v>19.624725341796875</v>
      </c>
      <c r="G63" s="42">
        <v>3031384</v>
      </c>
      <c r="H63" s="42">
        <v>113.08602905273438</v>
      </c>
      <c r="I63" s="42">
        <v>60</v>
      </c>
      <c r="J63" s="42">
        <v>632</v>
      </c>
      <c r="K63" s="42">
        <v>121.72531890869141</v>
      </c>
      <c r="L63" s="42">
        <v>45.040027618408203</v>
      </c>
      <c r="O63" s="52"/>
      <c r="P63" s="46"/>
      <c r="Q63" s="53">
        <v>400</v>
      </c>
      <c r="R63" s="60">
        <v>1443</v>
      </c>
      <c r="S63" s="54">
        <v>2</v>
      </c>
      <c r="T63" s="123">
        <f t="shared" si="5"/>
        <v>4293.8268749999997</v>
      </c>
      <c r="U63" s="55">
        <f t="shared" si="5"/>
        <v>5.9512499999999999</v>
      </c>
      <c r="V63" s="56">
        <f>T63*5*(((Q63-Q62)/2)+((Q64-Q63))/2)</f>
        <v>1771203.5859374998</v>
      </c>
      <c r="W63" s="55">
        <f>U63*5*(((Q63-Q62)/2)+((Q64-Q63))/2)</f>
        <v>2454.890625</v>
      </c>
    </row>
    <row r="64" spans="2:23" x14ac:dyDescent="0.15">
      <c r="C64" s="42">
        <v>60</v>
      </c>
      <c r="D64" s="42">
        <v>4058</v>
      </c>
      <c r="E64" s="42">
        <v>67.633331298828125</v>
      </c>
      <c r="F64" s="42">
        <v>2.970869779586792</v>
      </c>
      <c r="G64" s="42">
        <v>1272423</v>
      </c>
      <c r="H64" s="42">
        <v>313.55914306640625</v>
      </c>
      <c r="I64" s="42">
        <v>120</v>
      </c>
      <c r="J64" s="42">
        <v>1928</v>
      </c>
      <c r="K64" s="42">
        <v>404.66921997070312</v>
      </c>
      <c r="L64" s="42">
        <v>255.8082275390625</v>
      </c>
      <c r="O64" s="52"/>
      <c r="P64" s="46"/>
      <c r="Q64" s="53">
        <v>468</v>
      </c>
      <c r="R64" s="60">
        <v>5304</v>
      </c>
      <c r="S64" s="54">
        <v>2</v>
      </c>
      <c r="T64" s="123">
        <f t="shared" si="5"/>
        <v>15782.715</v>
      </c>
      <c r="U64" s="55">
        <f t="shared" si="5"/>
        <v>5.9512499999999999</v>
      </c>
      <c r="V64" s="56">
        <f>T64*5*(((Q64-Q63)/2))</f>
        <v>2683061.5499999998</v>
      </c>
      <c r="W64" s="55">
        <f>U64*5*(((Q64-Q63)/2))</f>
        <v>1011.7125000000001</v>
      </c>
    </row>
    <row r="65" spans="2:23" x14ac:dyDescent="0.15">
      <c r="C65" s="42">
        <v>383</v>
      </c>
      <c r="D65" s="42">
        <v>67991</v>
      </c>
      <c r="E65" s="42">
        <v>177.52218627929688</v>
      </c>
      <c r="F65" s="42">
        <v>49.776344299316406</v>
      </c>
      <c r="G65" s="42">
        <v>22377274</v>
      </c>
      <c r="H65" s="42">
        <v>329.12112426757812</v>
      </c>
      <c r="I65" s="42">
        <v>200</v>
      </c>
      <c r="J65" s="42">
        <v>1212</v>
      </c>
      <c r="K65" s="42">
        <v>349.23065185546875</v>
      </c>
      <c r="L65" s="42">
        <v>116.79609680175781</v>
      </c>
      <c r="O65" s="52"/>
      <c r="P65" s="46"/>
      <c r="Q65" s="53"/>
      <c r="R65" s="60"/>
      <c r="S65" s="54"/>
      <c r="T65" s="123"/>
      <c r="U65" s="55"/>
      <c r="V65" s="56"/>
      <c r="W65" s="55"/>
    </row>
    <row r="66" spans="2:23" x14ac:dyDescent="0.15">
      <c r="O66" s="52"/>
      <c r="P66" s="46"/>
      <c r="Q66" s="53"/>
      <c r="R66" s="60"/>
      <c r="S66" s="54"/>
      <c r="T66" s="123"/>
      <c r="U66" s="55"/>
      <c r="V66" s="56"/>
      <c r="W66" s="55"/>
    </row>
    <row r="67" spans="2:23" x14ac:dyDescent="0.15">
      <c r="B67" s="142" t="s">
        <v>141</v>
      </c>
      <c r="C67" s="42" t="s">
        <v>0</v>
      </c>
      <c r="D67" s="42" t="s">
        <v>1</v>
      </c>
      <c r="E67" s="42" t="s">
        <v>2</v>
      </c>
      <c r="F67" s="42" t="s">
        <v>3</v>
      </c>
      <c r="G67" s="42" t="s">
        <v>4</v>
      </c>
      <c r="H67" s="42" t="s">
        <v>5</v>
      </c>
      <c r="I67" s="42" t="s">
        <v>6</v>
      </c>
      <c r="J67" s="42" t="s">
        <v>7</v>
      </c>
      <c r="K67" s="42" t="s">
        <v>8</v>
      </c>
      <c r="L67" s="42" t="s">
        <v>9</v>
      </c>
      <c r="O67" s="48"/>
      <c r="P67" s="3" t="s">
        <v>46</v>
      </c>
      <c r="Q67" s="50"/>
      <c r="R67" s="113"/>
      <c r="S67" s="114"/>
      <c r="T67" s="136"/>
      <c r="U67" s="137"/>
      <c r="V67" s="138">
        <f>SUM(V57:V64)</f>
        <v>189779314.54218748</v>
      </c>
      <c r="W67" s="64">
        <f>SUM(W56:W63)</f>
        <v>12803891.203125</v>
      </c>
    </row>
    <row r="68" spans="2:23" x14ac:dyDescent="0.15">
      <c r="C68" s="42">
        <v>140</v>
      </c>
      <c r="D68" s="42">
        <v>30836</v>
      </c>
      <c r="E68" s="42">
        <v>220.25714111328125</v>
      </c>
      <c r="F68" s="42">
        <v>31.561277389526367</v>
      </c>
      <c r="G68" s="42">
        <v>3883445</v>
      </c>
      <c r="H68" s="42">
        <v>125.93867492675781</v>
      </c>
      <c r="I68" s="42">
        <v>60</v>
      </c>
      <c r="J68" s="42">
        <v>646</v>
      </c>
      <c r="K68" s="42">
        <v>139.29786682128906</v>
      </c>
      <c r="L68" s="42">
        <v>59.5260009765625</v>
      </c>
      <c r="O68" s="66"/>
      <c r="P68" s="11" t="s">
        <v>47</v>
      </c>
      <c r="Q68" s="59"/>
      <c r="R68" s="61"/>
      <c r="S68" s="62"/>
      <c r="T68" s="61"/>
      <c r="U68" s="62"/>
      <c r="V68" s="131">
        <f>V67/1000000000</f>
        <v>0.18977931454218749</v>
      </c>
      <c r="W68" s="65">
        <f>W67/1000000000</f>
        <v>1.2803891203125001E-2</v>
      </c>
    </row>
    <row r="69" spans="2:23" x14ac:dyDescent="0.15">
      <c r="C69" s="42">
        <v>52</v>
      </c>
      <c r="D69" s="42">
        <v>6021</v>
      </c>
      <c r="E69" s="42">
        <v>115.78845977783203</v>
      </c>
      <c r="F69" s="42">
        <v>6.1626167297363281</v>
      </c>
      <c r="G69" s="42">
        <v>2139475</v>
      </c>
      <c r="H69" s="42">
        <v>355.33547973632812</v>
      </c>
      <c r="I69" s="42">
        <v>120</v>
      </c>
      <c r="J69" s="42">
        <v>2717</v>
      </c>
      <c r="K69" s="42">
        <v>460.73248291015625</v>
      </c>
      <c r="L69" s="42">
        <v>293.27651977539062</v>
      </c>
      <c r="O69" s="127"/>
      <c r="P69" s="128"/>
      <c r="Q69" s="129"/>
      <c r="R69" s="60"/>
      <c r="S69" s="54"/>
      <c r="T69" s="60"/>
      <c r="U69" s="54"/>
      <c r="V69" s="53"/>
      <c r="W69" s="54"/>
    </row>
    <row r="70" spans="2:23" x14ac:dyDescent="0.15">
      <c r="C70" s="42">
        <v>114</v>
      </c>
      <c r="D70" s="42">
        <v>47313</v>
      </c>
      <c r="E70" s="42">
        <v>415.02630615234375</v>
      </c>
      <c r="F70" s="42">
        <v>48.425827026367188</v>
      </c>
      <c r="G70" s="42">
        <v>17500404</v>
      </c>
      <c r="H70" s="42">
        <v>369.8857421875</v>
      </c>
      <c r="I70" s="42">
        <v>200</v>
      </c>
      <c r="J70" s="42">
        <v>1575</v>
      </c>
      <c r="K70" s="42">
        <v>401.46560668945312</v>
      </c>
      <c r="L70" s="42">
        <v>156.07427978515625</v>
      </c>
      <c r="O70" s="132"/>
      <c r="P70" s="38" t="s">
        <v>48</v>
      </c>
      <c r="Q70" s="133"/>
      <c r="R70" s="134"/>
      <c r="S70" s="135"/>
      <c r="T70" s="134"/>
      <c r="U70" s="135"/>
      <c r="V70" s="118">
        <f>V68+V53+V37+V21</f>
        <v>0.64559674783124998</v>
      </c>
      <c r="W70" s="119">
        <f>W68+W53+W37+W21</f>
        <v>6.10224139546875E-2</v>
      </c>
    </row>
    <row r="72" spans="2:23" x14ac:dyDescent="0.15">
      <c r="B72" s="142" t="s">
        <v>143</v>
      </c>
      <c r="C72" s="42" t="s">
        <v>0</v>
      </c>
      <c r="D72" s="42" t="s">
        <v>1</v>
      </c>
      <c r="E72" s="42" t="s">
        <v>2</v>
      </c>
      <c r="F72" s="42" t="s">
        <v>3</v>
      </c>
      <c r="G72" s="42" t="s">
        <v>4</v>
      </c>
      <c r="H72" s="42" t="s">
        <v>5</v>
      </c>
      <c r="I72" s="42" t="s">
        <v>6</v>
      </c>
      <c r="J72" s="42" t="s">
        <v>7</v>
      </c>
      <c r="K72" s="42" t="s">
        <v>8</v>
      </c>
      <c r="L72" s="42" t="s">
        <v>9</v>
      </c>
    </row>
    <row r="73" spans="2:23" x14ac:dyDescent="0.15">
      <c r="C73" s="42">
        <v>139</v>
      </c>
      <c r="D73" s="42">
        <v>2035</v>
      </c>
      <c r="E73" s="42">
        <v>14.640287399291992</v>
      </c>
      <c r="F73" s="42">
        <v>5.8647222518920898</v>
      </c>
      <c r="G73" s="42">
        <v>204299</v>
      </c>
      <c r="H73" s="42">
        <v>100.39263153076172</v>
      </c>
      <c r="I73" s="42">
        <v>60</v>
      </c>
      <c r="J73" s="42">
        <v>365</v>
      </c>
      <c r="K73" s="42">
        <v>110.74190521240234</v>
      </c>
      <c r="L73" s="42">
        <v>46.744941711425781</v>
      </c>
    </row>
    <row r="74" spans="2:23" x14ac:dyDescent="0.15">
      <c r="C74" s="42">
        <v>3</v>
      </c>
      <c r="D74" s="42">
        <v>217</v>
      </c>
      <c r="E74" s="42">
        <v>72.333335876464844</v>
      </c>
      <c r="F74" s="42">
        <v>0.62537825107574463</v>
      </c>
      <c r="G74" s="42">
        <v>97161</v>
      </c>
      <c r="H74" s="42">
        <v>447.74655151367188</v>
      </c>
      <c r="I74" s="42">
        <v>121</v>
      </c>
      <c r="J74" s="42">
        <v>1810</v>
      </c>
      <c r="K74" s="42">
        <v>599.3426513671875</v>
      </c>
      <c r="L74" s="42">
        <v>398.4151611328125</v>
      </c>
    </row>
    <row r="75" spans="2:23" x14ac:dyDescent="0.15">
      <c r="C75" s="42">
        <v>161</v>
      </c>
      <c r="D75" s="42">
        <v>11373</v>
      </c>
      <c r="E75" s="42">
        <v>70.639755249023438</v>
      </c>
      <c r="F75" s="42">
        <v>32.776161193847656</v>
      </c>
      <c r="G75" s="42">
        <v>3881096</v>
      </c>
      <c r="H75" s="42">
        <v>341.2552490234375</v>
      </c>
      <c r="I75" s="42">
        <v>200</v>
      </c>
      <c r="J75" s="42">
        <v>981</v>
      </c>
      <c r="K75" s="42">
        <v>370.25625610351562</v>
      </c>
      <c r="L75" s="42">
        <v>143.64729309082031</v>
      </c>
    </row>
    <row r="76" spans="2:23" x14ac:dyDescent="0.15">
      <c r="B76" s="142" t="s">
        <v>143</v>
      </c>
      <c r="C76" s="42" t="s">
        <v>0</v>
      </c>
      <c r="D76" s="42" t="s">
        <v>1</v>
      </c>
      <c r="E76" s="42" t="s">
        <v>2</v>
      </c>
      <c r="F76" s="42" t="s">
        <v>3</v>
      </c>
      <c r="G76" s="42" t="s">
        <v>4</v>
      </c>
      <c r="H76" s="42" t="s">
        <v>5</v>
      </c>
      <c r="I76" s="42" t="s">
        <v>6</v>
      </c>
      <c r="J76" s="42" t="s">
        <v>7</v>
      </c>
      <c r="K76" s="42" t="s">
        <v>8</v>
      </c>
      <c r="L76" s="42" t="s">
        <v>9</v>
      </c>
    </row>
    <row r="77" spans="2:23" x14ac:dyDescent="0.15">
      <c r="C77" s="42">
        <v>189</v>
      </c>
      <c r="D77" s="42">
        <v>11982</v>
      </c>
      <c r="E77" s="42">
        <v>63.396823883056641</v>
      </c>
      <c r="F77" s="42">
        <v>12.157184600830078</v>
      </c>
      <c r="G77" s="42">
        <v>1262777</v>
      </c>
      <c r="H77" s="42">
        <v>105.38950347900391</v>
      </c>
      <c r="I77" s="42">
        <v>60</v>
      </c>
      <c r="J77" s="42">
        <v>510</v>
      </c>
      <c r="K77" s="42">
        <v>113.11864471435547</v>
      </c>
      <c r="L77" s="42">
        <v>41.095996856689453</v>
      </c>
    </row>
    <row r="78" spans="2:23" x14ac:dyDescent="0.15">
      <c r="C78" s="42">
        <v>15</v>
      </c>
      <c r="D78" s="42">
        <v>1025</v>
      </c>
      <c r="E78" s="42">
        <v>68.333335876464844</v>
      </c>
      <c r="F78" s="42">
        <v>1.039986252784729</v>
      </c>
      <c r="G78" s="42">
        <v>403292</v>
      </c>
      <c r="H78" s="42">
        <v>393.45559692382812</v>
      </c>
      <c r="I78" s="42">
        <v>120</v>
      </c>
      <c r="J78" s="42">
        <v>1983</v>
      </c>
      <c r="K78" s="42">
        <v>514.0709228515625</v>
      </c>
      <c r="L78" s="42">
        <v>330.849853515625</v>
      </c>
    </row>
    <row r="79" spans="2:23" x14ac:dyDescent="0.15">
      <c r="C79" s="42">
        <v>345</v>
      </c>
      <c r="D79" s="42">
        <v>34531</v>
      </c>
      <c r="E79" s="42">
        <v>100.08985137939453</v>
      </c>
      <c r="F79" s="42">
        <v>35.035865783691406</v>
      </c>
      <c r="G79" s="42">
        <v>12112003</v>
      </c>
      <c r="H79" s="42">
        <v>350.75738525390625</v>
      </c>
      <c r="I79" s="42">
        <v>200</v>
      </c>
      <c r="J79" s="42">
        <v>1391</v>
      </c>
      <c r="K79" s="42">
        <v>385.06173706054688</v>
      </c>
      <c r="L79" s="42">
        <v>158.876708984375</v>
      </c>
    </row>
    <row r="80" spans="2:23" x14ac:dyDescent="0.15">
      <c r="B80" s="142" t="s">
        <v>144</v>
      </c>
      <c r="C80" s="42" t="s">
        <v>0</v>
      </c>
      <c r="D80" s="42" t="s">
        <v>1</v>
      </c>
      <c r="E80" s="42" t="s">
        <v>2</v>
      </c>
      <c r="F80" s="42" t="s">
        <v>3</v>
      </c>
      <c r="G80" s="42" t="s">
        <v>4</v>
      </c>
      <c r="H80" s="42" t="s">
        <v>5</v>
      </c>
      <c r="I80" s="42" t="s">
        <v>6</v>
      </c>
      <c r="J80" s="42" t="s">
        <v>7</v>
      </c>
      <c r="K80" s="42" t="s">
        <v>8</v>
      </c>
      <c r="L80" s="42" t="s">
        <v>9</v>
      </c>
    </row>
    <row r="81" spans="2:12" x14ac:dyDescent="0.15">
      <c r="C81" s="42">
        <v>54</v>
      </c>
      <c r="D81" s="42">
        <v>5185</v>
      </c>
      <c r="E81" s="42">
        <v>96.018516540527344</v>
      </c>
      <c r="F81" s="42">
        <v>24.374765396118164</v>
      </c>
      <c r="G81" s="42">
        <v>554907</v>
      </c>
      <c r="H81" s="42">
        <v>107.02159881591797</v>
      </c>
      <c r="I81" s="42">
        <v>60</v>
      </c>
      <c r="J81" s="42">
        <v>580</v>
      </c>
      <c r="K81" s="42">
        <v>115.84215545654297</v>
      </c>
      <c r="L81" s="42">
        <v>44.337146759033203</v>
      </c>
    </row>
    <row r="82" spans="2:12" x14ac:dyDescent="0.15">
      <c r="C82" s="42">
        <v>14</v>
      </c>
      <c r="D82" s="42">
        <v>796</v>
      </c>
      <c r="E82" s="42">
        <v>56.857143402099609</v>
      </c>
      <c r="F82" s="42">
        <v>3.7420082092285156</v>
      </c>
      <c r="G82" s="42">
        <v>346281</v>
      </c>
      <c r="H82" s="42">
        <v>435.0263671875</v>
      </c>
      <c r="I82" s="42">
        <v>121</v>
      </c>
      <c r="J82" s="42">
        <v>1507</v>
      </c>
      <c r="K82" s="42">
        <v>528.73309326171875</v>
      </c>
      <c r="L82" s="42">
        <v>300.51751708984375</v>
      </c>
    </row>
    <row r="83" spans="2:12" x14ac:dyDescent="0.15">
      <c r="C83" s="42">
        <v>88</v>
      </c>
      <c r="D83" s="42">
        <v>16406</v>
      </c>
      <c r="E83" s="42">
        <v>186.43182373046875</v>
      </c>
      <c r="F83" s="42">
        <v>77.124862670898438</v>
      </c>
      <c r="G83" s="42">
        <v>5537975</v>
      </c>
      <c r="H83" s="42">
        <v>337.55789184570312</v>
      </c>
      <c r="I83" s="42">
        <v>200</v>
      </c>
      <c r="J83" s="42">
        <v>1418</v>
      </c>
      <c r="K83" s="42">
        <v>372.84341430664062</v>
      </c>
      <c r="L83" s="42">
        <v>158.32524108886719</v>
      </c>
    </row>
    <row r="86" spans="2:12" x14ac:dyDescent="0.15">
      <c r="B86" s="142" t="s">
        <v>145</v>
      </c>
      <c r="C86" s="42" t="s">
        <v>0</v>
      </c>
      <c r="D86" s="42" t="s">
        <v>1</v>
      </c>
      <c r="E86" s="42" t="s">
        <v>2</v>
      </c>
      <c r="F86" s="42" t="s">
        <v>3</v>
      </c>
      <c r="G86" s="42" t="s">
        <v>4</v>
      </c>
      <c r="H86" s="42" t="s">
        <v>5</v>
      </c>
      <c r="I86" s="42" t="s">
        <v>6</v>
      </c>
      <c r="J86" s="42" t="s">
        <v>7</v>
      </c>
      <c r="K86" s="42" t="s">
        <v>8</v>
      </c>
      <c r="L86" s="42" t="s">
        <v>9</v>
      </c>
    </row>
    <row r="87" spans="2:12" x14ac:dyDescent="0.15">
      <c r="C87" s="42">
        <v>145</v>
      </c>
      <c r="D87" s="42">
        <v>18144</v>
      </c>
      <c r="E87" s="42">
        <v>125.13103485107422</v>
      </c>
      <c r="F87" s="42">
        <v>18.537931442260742</v>
      </c>
      <c r="G87" s="42">
        <v>2561520</v>
      </c>
      <c r="H87" s="42">
        <v>141.17724609375</v>
      </c>
      <c r="I87" s="42">
        <v>60</v>
      </c>
      <c r="J87" s="42">
        <v>561</v>
      </c>
      <c r="K87" s="42">
        <v>152.43544006347656</v>
      </c>
      <c r="L87" s="42">
        <v>57.493907928466797</v>
      </c>
    </row>
    <row r="88" spans="2:12" x14ac:dyDescent="0.15">
      <c r="C88" s="42">
        <v>12</v>
      </c>
      <c r="D88" s="42">
        <v>795</v>
      </c>
      <c r="E88" s="42">
        <v>66.25</v>
      </c>
      <c r="F88" s="42">
        <v>0.81226050853729248</v>
      </c>
      <c r="G88" s="42">
        <v>328623</v>
      </c>
      <c r="H88" s="42">
        <v>413.36227416992188</v>
      </c>
      <c r="I88" s="42">
        <v>120</v>
      </c>
      <c r="J88" s="42">
        <v>2480</v>
      </c>
      <c r="K88" s="42">
        <v>566.9581298828125</v>
      </c>
      <c r="L88" s="42">
        <v>388.03756713867188</v>
      </c>
    </row>
    <row r="89" spans="2:12" x14ac:dyDescent="0.15">
      <c r="C89" s="42">
        <v>200</v>
      </c>
      <c r="D89" s="42">
        <v>58069</v>
      </c>
      <c r="E89" s="42">
        <v>290.34500122070312</v>
      </c>
      <c r="F89" s="42">
        <v>59.329757690429688</v>
      </c>
      <c r="G89" s="42">
        <v>20034188</v>
      </c>
      <c r="H89" s="42">
        <v>345.006591796875</v>
      </c>
      <c r="I89" s="42">
        <v>200</v>
      </c>
      <c r="J89" s="42">
        <v>1192</v>
      </c>
      <c r="K89" s="42">
        <v>373.0540771484375</v>
      </c>
      <c r="L89" s="42">
        <v>141.91476440429688</v>
      </c>
    </row>
    <row r="90" spans="2:12" x14ac:dyDescent="0.15">
      <c r="B90" s="142" t="s">
        <v>144</v>
      </c>
      <c r="C90" s="42" t="s">
        <v>0</v>
      </c>
      <c r="D90" s="42" t="s">
        <v>1</v>
      </c>
      <c r="E90" s="42" t="s">
        <v>2</v>
      </c>
      <c r="F90" s="42" t="s">
        <v>3</v>
      </c>
      <c r="G90" s="42" t="s">
        <v>4</v>
      </c>
      <c r="H90" s="42" t="s">
        <v>5</v>
      </c>
      <c r="I90" s="42" t="s">
        <v>6</v>
      </c>
      <c r="J90" s="42" t="s">
        <v>7</v>
      </c>
      <c r="K90" s="42" t="s">
        <v>8</v>
      </c>
      <c r="L90" s="42" t="s">
        <v>9</v>
      </c>
    </row>
    <row r="91" spans="2:12" x14ac:dyDescent="0.15">
      <c r="C91" s="42">
        <v>314</v>
      </c>
      <c r="D91" s="42">
        <v>50788</v>
      </c>
      <c r="E91" s="42">
        <v>161.74522399902344</v>
      </c>
      <c r="F91" s="42">
        <v>25.991413116455078</v>
      </c>
      <c r="G91" s="42">
        <v>4926281</v>
      </c>
      <c r="H91" s="42">
        <v>96.9969482421875</v>
      </c>
      <c r="I91" s="42">
        <v>60</v>
      </c>
      <c r="J91" s="42">
        <v>596</v>
      </c>
      <c r="K91" s="42">
        <v>102.52095794677734</v>
      </c>
      <c r="L91" s="42">
        <v>33.198478698730469</v>
      </c>
    </row>
    <row r="92" spans="2:12" x14ac:dyDescent="0.15">
      <c r="C92" s="42">
        <v>65</v>
      </c>
      <c r="D92" s="42">
        <v>6317</v>
      </c>
      <c r="E92" s="42">
        <v>97.184616088867188</v>
      </c>
      <c r="F92" s="42">
        <v>3.2328059673309326</v>
      </c>
      <c r="G92" s="42">
        <v>2286883</v>
      </c>
      <c r="H92" s="42">
        <v>362.02041625976562</v>
      </c>
      <c r="I92" s="42">
        <v>120</v>
      </c>
      <c r="J92" s="42">
        <v>2008</v>
      </c>
      <c r="K92" s="42">
        <v>441.0106201171875</v>
      </c>
      <c r="L92" s="42">
        <v>251.85629272460938</v>
      </c>
    </row>
    <row r="93" spans="2:12" x14ac:dyDescent="0.15">
      <c r="C93" s="42">
        <v>751</v>
      </c>
      <c r="D93" s="42">
        <v>108338</v>
      </c>
      <c r="E93" s="42">
        <v>144.25831604003906</v>
      </c>
      <c r="F93" s="42">
        <v>55.443367004394531</v>
      </c>
      <c r="G93" s="42">
        <v>37938624</v>
      </c>
      <c r="H93" s="42">
        <v>350.18759155273438</v>
      </c>
      <c r="I93" s="42">
        <v>200</v>
      </c>
      <c r="J93" s="42">
        <v>1146</v>
      </c>
      <c r="K93" s="42">
        <v>372.91656494140625</v>
      </c>
      <c r="L93" s="42">
        <v>128.20069885253906</v>
      </c>
    </row>
    <row r="96" spans="2:12" x14ac:dyDescent="0.15">
      <c r="B96" s="142" t="s">
        <v>104</v>
      </c>
      <c r="C96" s="42" t="s">
        <v>0</v>
      </c>
      <c r="D96" s="42" t="s">
        <v>1</v>
      </c>
      <c r="E96" s="42" t="s">
        <v>2</v>
      </c>
      <c r="F96" s="42" t="s">
        <v>3</v>
      </c>
      <c r="G96" s="42" t="s">
        <v>4</v>
      </c>
      <c r="H96" s="42" t="s">
        <v>5</v>
      </c>
      <c r="I96" s="42" t="s">
        <v>6</v>
      </c>
      <c r="J96" s="42" t="s">
        <v>7</v>
      </c>
      <c r="K96" s="42" t="s">
        <v>8</v>
      </c>
      <c r="L96" s="42" t="s">
        <v>9</v>
      </c>
    </row>
    <row r="97" spans="2:12" x14ac:dyDescent="0.15">
      <c r="C97" s="42">
        <v>159</v>
      </c>
      <c r="D97" s="42">
        <v>7971</v>
      </c>
      <c r="E97" s="42">
        <v>50.132076263427734</v>
      </c>
      <c r="F97" s="42">
        <v>6.1381959915161133</v>
      </c>
      <c r="G97" s="42">
        <v>1007386</v>
      </c>
      <c r="H97" s="42">
        <v>126.38138580322266</v>
      </c>
      <c r="I97" s="42">
        <v>60</v>
      </c>
      <c r="J97" s="42">
        <v>887</v>
      </c>
      <c r="K97" s="42">
        <v>142.54145812988281</v>
      </c>
      <c r="L97" s="42">
        <v>65.922775268554688</v>
      </c>
    </row>
    <row r="98" spans="2:12" x14ac:dyDescent="0.15">
      <c r="C98" s="42">
        <v>23</v>
      </c>
      <c r="D98" s="42">
        <v>836</v>
      </c>
      <c r="E98" s="42">
        <v>36.347827911376953</v>
      </c>
      <c r="F98" s="42">
        <v>0.64377516508102417</v>
      </c>
      <c r="G98" s="42">
        <v>333169</v>
      </c>
      <c r="H98" s="42">
        <v>398.52752685546875</v>
      </c>
      <c r="I98" s="42">
        <v>120</v>
      </c>
      <c r="J98" s="42">
        <v>2372</v>
      </c>
      <c r="K98" s="42">
        <v>506.84036254882812</v>
      </c>
      <c r="L98" s="42">
        <v>313.15005493164062</v>
      </c>
    </row>
    <row r="99" spans="2:12" x14ac:dyDescent="0.15">
      <c r="C99" s="42">
        <v>284</v>
      </c>
      <c r="D99" s="42">
        <v>16784</v>
      </c>
      <c r="E99" s="42">
        <v>59.098590850830078</v>
      </c>
      <c r="F99" s="42">
        <v>12.924787521362305</v>
      </c>
      <c r="G99" s="42">
        <v>5198409</v>
      </c>
      <c r="H99" s="42">
        <v>309.72409057617188</v>
      </c>
      <c r="I99" s="42">
        <v>200</v>
      </c>
      <c r="J99" s="42">
        <v>1253</v>
      </c>
      <c r="K99" s="42">
        <v>325.4267578125</v>
      </c>
      <c r="L99" s="42">
        <v>99.867683410644531</v>
      </c>
    </row>
    <row r="100" spans="2:12" x14ac:dyDescent="0.15">
      <c r="B100" s="142" t="s">
        <v>105</v>
      </c>
      <c r="C100" s="42" t="s">
        <v>0</v>
      </c>
      <c r="D100" s="42" t="s">
        <v>1</v>
      </c>
      <c r="E100" s="42" t="s">
        <v>2</v>
      </c>
      <c r="F100" s="42" t="s">
        <v>3</v>
      </c>
      <c r="G100" s="42" t="s">
        <v>4</v>
      </c>
      <c r="H100" s="42" t="s">
        <v>5</v>
      </c>
      <c r="I100" s="42" t="s">
        <v>6</v>
      </c>
      <c r="J100" s="42" t="s">
        <v>7</v>
      </c>
      <c r="K100" s="42" t="s">
        <v>8</v>
      </c>
      <c r="L100" s="42" t="s">
        <v>9</v>
      </c>
    </row>
    <row r="101" spans="2:12" x14ac:dyDescent="0.15">
      <c r="C101" s="42">
        <v>345</v>
      </c>
      <c r="D101" s="42">
        <v>23658</v>
      </c>
      <c r="E101" s="42">
        <v>68.57391357421875</v>
      </c>
      <c r="F101" s="42">
        <v>11.395075798034668</v>
      </c>
      <c r="G101" s="42">
        <v>2723695</v>
      </c>
      <c r="H101" s="42">
        <v>115.12786102294922</v>
      </c>
      <c r="I101" s="42">
        <v>60</v>
      </c>
      <c r="J101" s="42">
        <v>702</v>
      </c>
      <c r="K101" s="42">
        <v>126.82475280761719</v>
      </c>
      <c r="L101" s="42">
        <v>53.198619842529297</v>
      </c>
    </row>
    <row r="102" spans="2:12" x14ac:dyDescent="0.15">
      <c r="C102" s="42">
        <v>41</v>
      </c>
      <c r="D102" s="42">
        <v>2081</v>
      </c>
      <c r="E102" s="42">
        <v>50.756095886230469</v>
      </c>
      <c r="F102" s="42">
        <v>1.0023312568664551</v>
      </c>
      <c r="G102" s="42">
        <v>860693</v>
      </c>
      <c r="H102" s="42">
        <v>413.59585571289062</v>
      </c>
      <c r="I102" s="42">
        <v>120</v>
      </c>
      <c r="J102" s="42">
        <v>1942</v>
      </c>
      <c r="K102" s="42">
        <v>510.13717651367188</v>
      </c>
      <c r="L102" s="42">
        <v>298.62753295898438</v>
      </c>
    </row>
    <row r="103" spans="2:12" x14ac:dyDescent="0.15">
      <c r="C103" s="42">
        <v>723</v>
      </c>
      <c r="D103" s="42">
        <v>33470</v>
      </c>
      <c r="E103" s="42">
        <v>46.293224334716797</v>
      </c>
      <c r="F103" s="42">
        <v>16.121109008789062</v>
      </c>
      <c r="G103" s="42">
        <v>9605576</v>
      </c>
      <c r="H103" s="42">
        <v>286.99063110351562</v>
      </c>
      <c r="I103" s="42">
        <v>200</v>
      </c>
      <c r="J103" s="42">
        <v>1574</v>
      </c>
      <c r="K103" s="42">
        <v>300.08810424804688</v>
      </c>
      <c r="L103" s="42">
        <v>87.688392639160156</v>
      </c>
    </row>
    <row r="104" spans="2:12" x14ac:dyDescent="0.15">
      <c r="B104" s="142" t="s">
        <v>133</v>
      </c>
      <c r="C104" s="42" t="s">
        <v>0</v>
      </c>
      <c r="D104" s="42" t="s">
        <v>1</v>
      </c>
      <c r="E104" s="42" t="s">
        <v>2</v>
      </c>
      <c r="F104" s="42" t="s">
        <v>3</v>
      </c>
      <c r="G104" s="42" t="s">
        <v>4</v>
      </c>
      <c r="H104" s="42" t="s">
        <v>5</v>
      </c>
      <c r="I104" s="42" t="s">
        <v>6</v>
      </c>
      <c r="J104" s="42" t="s">
        <v>7</v>
      </c>
      <c r="K104" s="42" t="s">
        <v>8</v>
      </c>
      <c r="L104" s="42" t="s">
        <v>9</v>
      </c>
    </row>
    <row r="105" spans="2:12" x14ac:dyDescent="0.15">
      <c r="C105" s="42">
        <v>80</v>
      </c>
      <c r="D105" s="42">
        <v>1443</v>
      </c>
      <c r="E105" s="42">
        <v>18.037500381469727</v>
      </c>
      <c r="F105" s="42">
        <v>2.7836720943450928</v>
      </c>
      <c r="G105" s="42">
        <v>122002</v>
      </c>
      <c r="H105" s="42">
        <v>84.547470092773438</v>
      </c>
      <c r="I105" s="42">
        <v>60</v>
      </c>
      <c r="J105" s="42">
        <v>315</v>
      </c>
      <c r="K105" s="42">
        <v>87.693946838378906</v>
      </c>
      <c r="L105" s="42">
        <v>23.279905319213867</v>
      </c>
    </row>
    <row r="106" spans="2:12" x14ac:dyDescent="0.15">
      <c r="C106" s="42">
        <v>2</v>
      </c>
      <c r="D106" s="42">
        <v>2</v>
      </c>
      <c r="E106" s="42">
        <v>1</v>
      </c>
      <c r="F106" s="42">
        <v>3.8581734988838434E-3</v>
      </c>
      <c r="G106" s="42">
        <v>405</v>
      </c>
      <c r="H106" s="42">
        <v>202.5</v>
      </c>
      <c r="I106" s="42">
        <v>174</v>
      </c>
      <c r="J106" s="42">
        <v>231</v>
      </c>
      <c r="K106" s="42">
        <v>204.4957275390625</v>
      </c>
      <c r="L106" s="42">
        <v>28.5</v>
      </c>
    </row>
    <row r="107" spans="2:12" x14ac:dyDescent="0.15">
      <c r="C107" s="42">
        <v>81</v>
      </c>
      <c r="D107" s="42">
        <v>8482</v>
      </c>
      <c r="E107" s="42">
        <v>104.71604919433594</v>
      </c>
      <c r="F107" s="42">
        <v>16.362514495849609</v>
      </c>
      <c r="G107" s="42">
        <v>3115551</v>
      </c>
      <c r="H107" s="42">
        <v>367.31326293945312</v>
      </c>
      <c r="I107" s="42">
        <v>200</v>
      </c>
      <c r="J107" s="42">
        <v>1616</v>
      </c>
      <c r="K107" s="42">
        <v>413.591064453125</v>
      </c>
      <c r="L107" s="42">
        <v>190.10134887695312</v>
      </c>
    </row>
    <row r="108" spans="2:12" x14ac:dyDescent="0.15">
      <c r="B108" s="142" t="s">
        <v>103</v>
      </c>
      <c r="C108" s="42" t="s">
        <v>0</v>
      </c>
      <c r="D108" s="42" t="s">
        <v>1</v>
      </c>
      <c r="E108" s="42" t="s">
        <v>2</v>
      </c>
      <c r="F108" s="42" t="s">
        <v>3</v>
      </c>
      <c r="G108" s="42" t="s">
        <v>4</v>
      </c>
      <c r="H108" s="42" t="s">
        <v>5</v>
      </c>
      <c r="I108" s="42" t="s">
        <v>6</v>
      </c>
      <c r="J108" s="42" t="s">
        <v>7</v>
      </c>
      <c r="K108" s="42" t="s">
        <v>8</v>
      </c>
      <c r="L108" s="42" t="s">
        <v>9</v>
      </c>
    </row>
    <row r="109" spans="2:12" x14ac:dyDescent="0.15">
      <c r="C109" s="42">
        <v>22</v>
      </c>
      <c r="D109" s="42">
        <v>8025</v>
      </c>
      <c r="E109" s="42">
        <v>364.77273559570312</v>
      </c>
      <c r="F109" s="42">
        <v>23.123468399047852</v>
      </c>
      <c r="G109" s="42">
        <v>1176724</v>
      </c>
      <c r="H109" s="42">
        <v>146.63227844238281</v>
      </c>
      <c r="I109" s="42">
        <v>61</v>
      </c>
      <c r="J109" s="42">
        <v>504</v>
      </c>
      <c r="K109" s="42">
        <v>159.17915344238281</v>
      </c>
      <c r="L109" s="42">
        <v>61.943359375</v>
      </c>
    </row>
    <row r="110" spans="2:12" x14ac:dyDescent="0.15">
      <c r="C110" s="42">
        <v>2</v>
      </c>
      <c r="D110" s="42">
        <v>38</v>
      </c>
      <c r="E110" s="42">
        <v>19</v>
      </c>
      <c r="F110" s="42">
        <v>0.10949430614709854</v>
      </c>
      <c r="G110" s="42">
        <v>13103</v>
      </c>
      <c r="H110" s="42">
        <v>344.8157958984375</v>
      </c>
      <c r="I110" s="42">
        <v>134</v>
      </c>
      <c r="J110" s="42">
        <v>589</v>
      </c>
      <c r="K110" s="42">
        <v>370.68502807617188</v>
      </c>
      <c r="L110" s="42">
        <v>136.04948425292969</v>
      </c>
    </row>
    <row r="111" spans="2:12" x14ac:dyDescent="0.15">
      <c r="C111" s="42">
        <v>33</v>
      </c>
      <c r="D111" s="42">
        <v>6996</v>
      </c>
      <c r="E111" s="42">
        <v>212</v>
      </c>
      <c r="F111" s="42">
        <v>20.158477783203125</v>
      </c>
      <c r="G111" s="42">
        <v>2364356</v>
      </c>
      <c r="H111" s="42">
        <v>337.958251953125</v>
      </c>
      <c r="I111" s="42">
        <v>200</v>
      </c>
      <c r="J111" s="42">
        <v>804</v>
      </c>
      <c r="K111" s="42">
        <v>352.90444946289062</v>
      </c>
      <c r="L111" s="42">
        <v>101.61578369140625</v>
      </c>
    </row>
    <row r="112" spans="2:12" x14ac:dyDescent="0.15">
      <c r="B112" s="142" t="s">
        <v>146</v>
      </c>
      <c r="C112" s="42" t="s">
        <v>0</v>
      </c>
      <c r="D112" s="42" t="s">
        <v>1</v>
      </c>
      <c r="E112" s="42" t="s">
        <v>2</v>
      </c>
      <c r="F112" s="42" t="s">
        <v>3</v>
      </c>
      <c r="G112" s="42" t="s">
        <v>4</v>
      </c>
      <c r="H112" s="42" t="s">
        <v>5</v>
      </c>
      <c r="I112" s="42" t="s">
        <v>6</v>
      </c>
      <c r="J112" s="42" t="s">
        <v>7</v>
      </c>
      <c r="K112" s="42" t="s">
        <v>8</v>
      </c>
      <c r="L112" s="42" t="s">
        <v>9</v>
      </c>
    </row>
    <row r="113" spans="2:12" x14ac:dyDescent="0.15">
      <c r="C113" s="42">
        <v>236</v>
      </c>
      <c r="D113" s="42">
        <v>17448</v>
      </c>
      <c r="E113" s="42">
        <v>73.932205200195312</v>
      </c>
      <c r="F113" s="42">
        <v>11.046323776245117</v>
      </c>
      <c r="G113" s="42">
        <v>2271967</v>
      </c>
      <c r="H113" s="42">
        <v>130.21360778808594</v>
      </c>
      <c r="I113" s="42">
        <v>60</v>
      </c>
      <c r="J113" s="42">
        <v>992</v>
      </c>
      <c r="K113" s="42">
        <v>153.41073608398438</v>
      </c>
      <c r="L113" s="42">
        <v>81.112709045410156</v>
      </c>
    </row>
    <row r="114" spans="2:12" x14ac:dyDescent="0.15">
      <c r="C114" s="42">
        <v>48</v>
      </c>
      <c r="D114" s="42">
        <v>3227</v>
      </c>
      <c r="E114" s="42">
        <v>67.229164123535156</v>
      </c>
      <c r="F114" s="42">
        <v>2.0430128574371338</v>
      </c>
      <c r="G114" s="42">
        <v>1095394</v>
      </c>
      <c r="H114" s="42">
        <v>339.446533203125</v>
      </c>
      <c r="I114" s="42">
        <v>120</v>
      </c>
      <c r="J114" s="42">
        <v>3122</v>
      </c>
      <c r="K114" s="42">
        <v>491.77203369140625</v>
      </c>
      <c r="L114" s="42">
        <v>355.83111572265625</v>
      </c>
    </row>
    <row r="115" spans="2:12" x14ac:dyDescent="0.15">
      <c r="C115" s="42">
        <v>534</v>
      </c>
      <c r="D115" s="42">
        <v>36834</v>
      </c>
      <c r="E115" s="42">
        <v>68.977531433105469</v>
      </c>
      <c r="F115" s="42">
        <v>23.319595336914062</v>
      </c>
      <c r="G115" s="42">
        <v>13465826</v>
      </c>
      <c r="H115" s="42">
        <v>365.5814208984375</v>
      </c>
      <c r="I115" s="42">
        <v>200</v>
      </c>
      <c r="J115" s="42">
        <v>1831</v>
      </c>
      <c r="K115" s="42">
        <v>398.15548706054688</v>
      </c>
      <c r="L115" s="42">
        <v>157.72769165039062</v>
      </c>
    </row>
    <row r="116" spans="2:12" x14ac:dyDescent="0.15">
      <c r="B116" s="142" t="s">
        <v>147</v>
      </c>
      <c r="C116" s="42" t="s">
        <v>0</v>
      </c>
      <c r="D116" s="42" t="s">
        <v>1</v>
      </c>
      <c r="E116" s="42" t="s">
        <v>2</v>
      </c>
      <c r="F116" s="42" t="s">
        <v>3</v>
      </c>
      <c r="G116" s="42" t="s">
        <v>4</v>
      </c>
      <c r="H116" s="42" t="s">
        <v>5</v>
      </c>
      <c r="I116" s="42" t="s">
        <v>6</v>
      </c>
      <c r="J116" s="42" t="s">
        <v>7</v>
      </c>
      <c r="K116" s="42" t="s">
        <v>8</v>
      </c>
      <c r="L116" s="42" t="s">
        <v>9</v>
      </c>
    </row>
    <row r="117" spans="2:12" x14ac:dyDescent="0.15">
      <c r="C117" s="42">
        <v>32</v>
      </c>
      <c r="D117" s="42">
        <v>7301</v>
      </c>
      <c r="E117" s="42">
        <v>228.15625</v>
      </c>
      <c r="F117" s="42">
        <v>36.139987945556641</v>
      </c>
      <c r="G117" s="42">
        <v>816597</v>
      </c>
      <c r="H117" s="42">
        <v>111.84728240966797</v>
      </c>
      <c r="I117" s="42">
        <v>60</v>
      </c>
      <c r="J117" s="42">
        <v>742</v>
      </c>
      <c r="K117" s="42">
        <v>123.65302276611328</v>
      </c>
      <c r="L117" s="42">
        <v>52.728137969970703</v>
      </c>
    </row>
    <row r="118" spans="2:12" x14ac:dyDescent="0.15">
      <c r="C118" s="42">
        <v>7</v>
      </c>
      <c r="D118" s="42">
        <v>507</v>
      </c>
      <c r="E118" s="42">
        <v>72.428573608398438</v>
      </c>
      <c r="F118" s="42">
        <v>2.5096526145935059</v>
      </c>
      <c r="G118" s="42">
        <v>213649</v>
      </c>
      <c r="H118" s="42">
        <v>421.39840698242188</v>
      </c>
      <c r="I118" s="42">
        <v>120</v>
      </c>
      <c r="J118" s="42">
        <v>2512</v>
      </c>
      <c r="K118" s="42">
        <v>581.924072265625</v>
      </c>
      <c r="L118" s="42">
        <v>401.32159423828125</v>
      </c>
    </row>
    <row r="119" spans="2:12" x14ac:dyDescent="0.15">
      <c r="C119" s="42">
        <v>43</v>
      </c>
      <c r="D119" s="42">
        <v>5116</v>
      </c>
      <c r="E119" s="42">
        <v>118.97674560546875</v>
      </c>
      <c r="F119" s="42">
        <v>25.324224472045898</v>
      </c>
      <c r="G119" s="42">
        <v>1488400</v>
      </c>
      <c r="H119" s="42">
        <v>290.930419921875</v>
      </c>
      <c r="I119" s="42">
        <v>200</v>
      </c>
      <c r="J119" s="42">
        <v>723</v>
      </c>
      <c r="K119" s="42">
        <v>302.3218994140625</v>
      </c>
      <c r="L119" s="42">
        <v>82.207221984863281</v>
      </c>
    </row>
    <row r="121" spans="2:12" x14ac:dyDescent="0.15">
      <c r="B121" s="142" t="s">
        <v>148</v>
      </c>
      <c r="C121" s="42" t="s">
        <v>0</v>
      </c>
      <c r="D121" s="42" t="s">
        <v>1</v>
      </c>
      <c r="E121" s="42" t="s">
        <v>2</v>
      </c>
      <c r="F121" s="42" t="s">
        <v>3</v>
      </c>
      <c r="G121" s="42" t="s">
        <v>4</v>
      </c>
      <c r="H121" s="42" t="s">
        <v>5</v>
      </c>
      <c r="I121" s="42" t="s">
        <v>6</v>
      </c>
      <c r="J121" s="42" t="s">
        <v>7</v>
      </c>
      <c r="K121" s="42" t="s">
        <v>8</v>
      </c>
      <c r="L121" s="42" t="s">
        <v>9</v>
      </c>
    </row>
    <row r="122" spans="2:12" x14ac:dyDescent="0.15">
      <c r="C122" s="42">
        <v>169</v>
      </c>
      <c r="D122" s="42">
        <v>5304</v>
      </c>
      <c r="E122" s="42">
        <v>31.384614944458008</v>
      </c>
      <c r="F122" s="42">
        <v>9.8701105117797852</v>
      </c>
      <c r="G122" s="42">
        <v>456368</v>
      </c>
      <c r="H122" s="42">
        <v>86.042228698730469</v>
      </c>
      <c r="I122" s="42">
        <v>60</v>
      </c>
      <c r="J122" s="42">
        <v>1628</v>
      </c>
      <c r="K122" s="42">
        <v>100.05442810058594</v>
      </c>
      <c r="L122" s="42">
        <v>51.064899444580078</v>
      </c>
    </row>
    <row r="123" spans="2:12" x14ac:dyDescent="0.15">
      <c r="C123" s="42">
        <v>2</v>
      </c>
      <c r="D123" s="42">
        <v>2</v>
      </c>
      <c r="E123" s="42">
        <v>1</v>
      </c>
      <c r="F123" s="42">
        <v>3.7217610515654087E-3</v>
      </c>
      <c r="G123" s="42">
        <v>305</v>
      </c>
      <c r="H123" s="42">
        <v>152.5</v>
      </c>
      <c r="I123" s="42">
        <v>133</v>
      </c>
      <c r="J123" s="42">
        <v>172</v>
      </c>
      <c r="K123" s="42">
        <v>153.74166870117188</v>
      </c>
      <c r="L123" s="42">
        <v>19.5</v>
      </c>
    </row>
    <row r="124" spans="2:12" x14ac:dyDescent="0.15">
      <c r="C124" s="42">
        <v>71</v>
      </c>
      <c r="D124" s="42">
        <v>27224</v>
      </c>
      <c r="E124" s="42">
        <v>383.43661499023438</v>
      </c>
      <c r="F124" s="42">
        <v>50.660614013671875</v>
      </c>
      <c r="G124" s="42">
        <v>11120677</v>
      </c>
      <c r="H124" s="42">
        <v>408.48797607421875</v>
      </c>
      <c r="I124" s="42">
        <v>200</v>
      </c>
      <c r="J124" s="42">
        <v>1998</v>
      </c>
      <c r="K124" s="42">
        <v>454.0184326171875</v>
      </c>
      <c r="L124" s="42">
        <v>198.16737365722656</v>
      </c>
    </row>
    <row r="125" spans="2:12" x14ac:dyDescent="0.15">
      <c r="B125" s="142" t="s">
        <v>147</v>
      </c>
      <c r="C125" s="42" t="s">
        <v>0</v>
      </c>
      <c r="D125" s="42" t="s">
        <v>1</v>
      </c>
      <c r="E125" s="42" t="s">
        <v>2</v>
      </c>
      <c r="F125" s="42" t="s">
        <v>3</v>
      </c>
      <c r="G125" s="42" t="s">
        <v>4</v>
      </c>
      <c r="H125" s="42" t="s">
        <v>5</v>
      </c>
      <c r="I125" s="42" t="s">
        <v>6</v>
      </c>
      <c r="J125" s="42" t="s">
        <v>7</v>
      </c>
      <c r="K125" s="42" t="s">
        <v>8</v>
      </c>
      <c r="L125" s="42" t="s">
        <v>9</v>
      </c>
    </row>
    <row r="126" spans="2:12" x14ac:dyDescent="0.15">
      <c r="C126" s="42">
        <v>202</v>
      </c>
      <c r="D126" s="42">
        <v>7596</v>
      </c>
      <c r="E126" s="42">
        <v>37.603961944580078</v>
      </c>
      <c r="F126" s="42">
        <v>5.2714858055114746</v>
      </c>
      <c r="G126" s="42">
        <v>815786</v>
      </c>
      <c r="H126" s="42">
        <v>107.39678955078125</v>
      </c>
      <c r="I126" s="42">
        <v>60</v>
      </c>
      <c r="J126" s="42">
        <v>823</v>
      </c>
      <c r="K126" s="42">
        <v>121.50875854492188</v>
      </c>
      <c r="L126" s="42">
        <v>56.835796356201172</v>
      </c>
    </row>
    <row r="127" spans="2:12" x14ac:dyDescent="0.15">
      <c r="C127" s="42">
        <v>11</v>
      </c>
      <c r="D127" s="42">
        <v>227</v>
      </c>
      <c r="E127" s="42">
        <v>20.636363983154297</v>
      </c>
      <c r="F127" s="42">
        <v>0.15753386914730072</v>
      </c>
      <c r="G127" s="42">
        <v>64453</v>
      </c>
      <c r="H127" s="42">
        <v>283.93392944335938</v>
      </c>
      <c r="I127" s="42">
        <v>120</v>
      </c>
      <c r="J127" s="42">
        <v>935</v>
      </c>
      <c r="K127" s="42">
        <v>327.63864135742188</v>
      </c>
      <c r="L127" s="42">
        <v>163.48886108398438</v>
      </c>
    </row>
    <row r="128" spans="2:12" x14ac:dyDescent="0.15">
      <c r="C128" s="42">
        <v>420</v>
      </c>
      <c r="D128" s="42">
        <v>11826</v>
      </c>
      <c r="E128" s="42">
        <v>28.157142639160156</v>
      </c>
      <c r="F128" s="42">
        <v>8.2070283889770508</v>
      </c>
      <c r="G128" s="42">
        <v>3302030</v>
      </c>
      <c r="H128" s="42">
        <v>279.21783447265625</v>
      </c>
      <c r="I128" s="42">
        <v>200</v>
      </c>
      <c r="J128" s="42">
        <v>887</v>
      </c>
      <c r="K128" s="42">
        <v>290.63037109375</v>
      </c>
      <c r="L128" s="42">
        <v>80.643730163574219</v>
      </c>
    </row>
    <row r="129" spans="2:12" x14ac:dyDescent="0.15">
      <c r="B129" s="142" t="s">
        <v>149</v>
      </c>
      <c r="C129" s="42" t="s">
        <v>0</v>
      </c>
      <c r="D129" s="42" t="s">
        <v>1</v>
      </c>
      <c r="E129" s="42" t="s">
        <v>2</v>
      </c>
      <c r="F129" s="42" t="s">
        <v>3</v>
      </c>
      <c r="G129" s="42" t="s">
        <v>4</v>
      </c>
      <c r="H129" s="42" t="s">
        <v>5</v>
      </c>
      <c r="I129" s="42" t="s">
        <v>6</v>
      </c>
      <c r="J129" s="42" t="s">
        <v>7</v>
      </c>
      <c r="K129" s="42" t="s">
        <v>8</v>
      </c>
      <c r="L129" s="42" t="s">
        <v>9</v>
      </c>
    </row>
    <row r="130" spans="2:12" x14ac:dyDescent="0.15">
      <c r="C130" s="42">
        <v>43</v>
      </c>
      <c r="D130" s="42">
        <v>3111</v>
      </c>
      <c r="E130" s="42">
        <v>72.348838806152344</v>
      </c>
      <c r="F130" s="42">
        <v>19.278676986694336</v>
      </c>
      <c r="G130" s="42">
        <v>419561</v>
      </c>
      <c r="H130" s="42">
        <v>134.86370849609375</v>
      </c>
      <c r="I130" s="42">
        <v>60</v>
      </c>
      <c r="J130" s="42">
        <v>405</v>
      </c>
      <c r="K130" s="42">
        <v>149.87818908691406</v>
      </c>
      <c r="L130" s="42">
        <v>65.385398864746094</v>
      </c>
    </row>
    <row r="131" spans="2:12" x14ac:dyDescent="0.15">
      <c r="C131" s="42">
        <v>3</v>
      </c>
      <c r="D131" s="42">
        <v>114</v>
      </c>
      <c r="E131" s="42">
        <v>38</v>
      </c>
      <c r="F131" s="42">
        <v>0.70645099878311157</v>
      </c>
      <c r="G131" s="42">
        <v>32283</v>
      </c>
      <c r="H131" s="42">
        <v>283.1842041015625</v>
      </c>
      <c r="I131" s="42">
        <v>121</v>
      </c>
      <c r="J131" s="42">
        <v>793</v>
      </c>
      <c r="K131" s="42">
        <v>317.31161499023438</v>
      </c>
      <c r="L131" s="42">
        <v>143.155029296875</v>
      </c>
    </row>
    <row r="132" spans="2:12" x14ac:dyDescent="0.15">
      <c r="C132" s="42">
        <v>19</v>
      </c>
      <c r="D132" s="42">
        <v>4372</v>
      </c>
      <c r="E132" s="42">
        <v>230.10527038574219</v>
      </c>
      <c r="F132" s="42">
        <v>27.093015670776367</v>
      </c>
      <c r="G132" s="42">
        <v>1453463</v>
      </c>
      <c r="H132" s="42">
        <v>332.44808959960938</v>
      </c>
      <c r="I132" s="42">
        <v>200</v>
      </c>
      <c r="J132" s="42">
        <v>1039</v>
      </c>
      <c r="K132" s="42">
        <v>348.81256103515625</v>
      </c>
      <c r="L132" s="42">
        <v>105.58626556396484</v>
      </c>
    </row>
    <row r="135" spans="2:12" x14ac:dyDescent="0.15">
      <c r="B135" s="142" t="s">
        <v>150</v>
      </c>
      <c r="C135" s="42" t="s">
        <v>0</v>
      </c>
      <c r="D135" s="42" t="s">
        <v>1</v>
      </c>
      <c r="E135" s="42" t="s">
        <v>2</v>
      </c>
      <c r="F135" s="42" t="s">
        <v>3</v>
      </c>
      <c r="G135" s="42" t="s">
        <v>4</v>
      </c>
      <c r="H135" s="42" t="s">
        <v>5</v>
      </c>
      <c r="I135" s="42" t="s">
        <v>6</v>
      </c>
      <c r="J135" s="42" t="s">
        <v>7</v>
      </c>
      <c r="K135" s="42" t="s">
        <v>8</v>
      </c>
      <c r="L135" s="42" t="s">
        <v>9</v>
      </c>
    </row>
    <row r="136" spans="2:12" x14ac:dyDescent="0.15">
      <c r="C136" s="42">
        <v>538</v>
      </c>
      <c r="D136" s="42">
        <v>22517</v>
      </c>
      <c r="E136" s="42">
        <v>41.853160858154297</v>
      </c>
      <c r="F136" s="42">
        <v>13.637162208557129</v>
      </c>
      <c r="G136" s="42">
        <v>3072128</v>
      </c>
      <c r="H136" s="42">
        <v>136.43594360351562</v>
      </c>
      <c r="I136" s="42">
        <v>60</v>
      </c>
      <c r="J136" s="42">
        <v>934</v>
      </c>
      <c r="K136" s="42">
        <v>158.96017456054688</v>
      </c>
      <c r="L136" s="42">
        <v>81.569412231445312</v>
      </c>
    </row>
    <row r="137" spans="2:12" x14ac:dyDescent="0.15">
      <c r="C137" s="42">
        <v>22</v>
      </c>
      <c r="D137" s="42">
        <v>687</v>
      </c>
      <c r="E137" s="42">
        <v>31.227272033691406</v>
      </c>
      <c r="F137" s="42">
        <v>0.41607365012168884</v>
      </c>
      <c r="G137" s="42">
        <v>192605</v>
      </c>
      <c r="H137" s="42">
        <v>280.35662841796875</v>
      </c>
      <c r="I137" s="42">
        <v>120</v>
      </c>
      <c r="J137" s="42">
        <v>1265</v>
      </c>
      <c r="K137" s="42">
        <v>325.99969482421875</v>
      </c>
      <c r="L137" s="42">
        <v>166.3609619140625</v>
      </c>
    </row>
    <row r="138" spans="2:12" x14ac:dyDescent="0.15">
      <c r="C138" s="42">
        <v>612</v>
      </c>
      <c r="D138" s="42">
        <v>40920</v>
      </c>
      <c r="E138" s="42">
        <v>66.862747192382812</v>
      </c>
      <c r="F138" s="42">
        <v>24.782726287841797</v>
      </c>
      <c r="G138" s="42">
        <v>15252485</v>
      </c>
      <c r="H138" s="42">
        <v>372.7391357421875</v>
      </c>
      <c r="I138" s="42">
        <v>200</v>
      </c>
      <c r="J138" s="42">
        <v>1115</v>
      </c>
      <c r="K138" s="42">
        <v>400.45449829101562</v>
      </c>
      <c r="L138" s="42">
        <v>146.38764953613281</v>
      </c>
    </row>
    <row r="141" spans="2:12" x14ac:dyDescent="0.15">
      <c r="B141" s="142" t="s">
        <v>110</v>
      </c>
      <c r="C141" s="42" t="s">
        <v>0</v>
      </c>
      <c r="D141" s="42" t="s">
        <v>1</v>
      </c>
      <c r="E141" s="42" t="s">
        <v>2</v>
      </c>
      <c r="F141" s="42" t="s">
        <v>3</v>
      </c>
      <c r="G141" s="42" t="s">
        <v>4</v>
      </c>
      <c r="H141" s="42" t="s">
        <v>5</v>
      </c>
      <c r="I141" s="42" t="s">
        <v>6</v>
      </c>
      <c r="J141" s="42" t="s">
        <v>7</v>
      </c>
      <c r="K141" s="42" t="s">
        <v>8</v>
      </c>
      <c r="L141" s="42" t="s">
        <v>9</v>
      </c>
    </row>
    <row r="142" spans="2:12" x14ac:dyDescent="0.15">
      <c r="C142" s="42">
        <v>543</v>
      </c>
      <c r="D142" s="42">
        <v>27338</v>
      </c>
      <c r="E142" s="42">
        <v>50.346225738525391</v>
      </c>
      <c r="F142" s="42">
        <v>10.774700164794922</v>
      </c>
      <c r="G142" s="42">
        <v>4051767</v>
      </c>
      <c r="H142" s="42">
        <v>148.21006774902344</v>
      </c>
      <c r="I142" s="42">
        <v>60</v>
      </c>
      <c r="J142" s="42">
        <v>930</v>
      </c>
      <c r="K142" s="42">
        <v>171.71568298339844</v>
      </c>
      <c r="L142" s="42">
        <v>86.718246459960938</v>
      </c>
    </row>
    <row r="143" spans="2:12" x14ac:dyDescent="0.15">
      <c r="C143" s="42">
        <v>7</v>
      </c>
      <c r="D143" s="42">
        <v>227</v>
      </c>
      <c r="E143" s="42">
        <v>32.428569793701172</v>
      </c>
      <c r="F143" s="42">
        <v>8.946729451417923E-2</v>
      </c>
      <c r="G143" s="42">
        <v>60017</v>
      </c>
      <c r="H143" s="42">
        <v>264.39205932617188</v>
      </c>
      <c r="I143" s="42">
        <v>121</v>
      </c>
      <c r="J143" s="42">
        <v>1013</v>
      </c>
      <c r="K143" s="42">
        <v>312.90631103515625</v>
      </c>
      <c r="L143" s="42">
        <v>167.35348510742188</v>
      </c>
    </row>
    <row r="144" spans="2:12" x14ac:dyDescent="0.15">
      <c r="C144" s="42">
        <v>932</v>
      </c>
      <c r="D144" s="42">
        <v>59795</v>
      </c>
      <c r="E144" s="42">
        <v>64.157722473144531</v>
      </c>
      <c r="F144" s="42">
        <v>23.566946029663086</v>
      </c>
      <c r="G144" s="42">
        <v>21200388</v>
      </c>
      <c r="H144" s="42">
        <v>354.55117797851562</v>
      </c>
      <c r="I144" s="42">
        <v>200</v>
      </c>
      <c r="J144" s="42">
        <v>1296</v>
      </c>
      <c r="K144" s="42">
        <v>383.232177734375</v>
      </c>
      <c r="L144" s="42">
        <v>145.46604919433594</v>
      </c>
    </row>
    <row r="146" spans="2:12" x14ac:dyDescent="0.15">
      <c r="B146" s="142" t="s">
        <v>151</v>
      </c>
      <c r="C146" s="42" t="s">
        <v>0</v>
      </c>
      <c r="D146" s="42" t="s">
        <v>1</v>
      </c>
      <c r="E146" s="42" t="s">
        <v>2</v>
      </c>
      <c r="F146" s="42" t="s">
        <v>3</v>
      </c>
      <c r="G146" s="42" t="s">
        <v>4</v>
      </c>
      <c r="H146" s="42" t="s">
        <v>5</v>
      </c>
      <c r="I146" s="42" t="s">
        <v>6</v>
      </c>
      <c r="J146" s="42" t="s">
        <v>7</v>
      </c>
      <c r="K146" s="42" t="s">
        <v>8</v>
      </c>
      <c r="L146" s="42" t="s">
        <v>9</v>
      </c>
    </row>
    <row r="147" spans="2:12" x14ac:dyDescent="0.15">
      <c r="C147" s="42">
        <v>102</v>
      </c>
      <c r="D147" s="42">
        <v>3491</v>
      </c>
      <c r="E147" s="42">
        <v>34.225490570068359</v>
      </c>
      <c r="F147" s="42">
        <v>9.0239362716674805</v>
      </c>
      <c r="G147" s="42">
        <v>525939</v>
      </c>
      <c r="H147" s="42">
        <v>150.65568542480469</v>
      </c>
      <c r="I147" s="42">
        <v>60</v>
      </c>
      <c r="J147" s="42">
        <v>687</v>
      </c>
      <c r="K147" s="42">
        <v>174.43818664550781</v>
      </c>
      <c r="L147" s="42">
        <v>87.929214477539062</v>
      </c>
    </row>
    <row r="148" spans="2:12" x14ac:dyDescent="0.15">
      <c r="C148" s="42">
        <v>0</v>
      </c>
      <c r="D148" s="42">
        <v>0</v>
      </c>
      <c r="E148" s="42">
        <v>0</v>
      </c>
      <c r="F148" s="42">
        <v>0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</row>
    <row r="149" spans="2:12" x14ac:dyDescent="0.15">
      <c r="C149" s="42">
        <v>48</v>
      </c>
      <c r="D149" s="42">
        <v>9308</v>
      </c>
      <c r="E149" s="42">
        <v>193.91667175292969</v>
      </c>
      <c r="F149" s="42">
        <v>24.060382843017578</v>
      </c>
      <c r="G149" s="42">
        <v>3570779</v>
      </c>
      <c r="H149" s="42">
        <v>383.62472534179688</v>
      </c>
      <c r="I149" s="42">
        <v>200</v>
      </c>
      <c r="J149" s="42">
        <v>1189</v>
      </c>
      <c r="K149" s="42">
        <v>412.48617553710938</v>
      </c>
      <c r="L149" s="42">
        <v>151.58140563964844</v>
      </c>
    </row>
  </sheetData>
  <mergeCells count="4">
    <mergeCell ref="R5:S5"/>
    <mergeCell ref="T5:U5"/>
    <mergeCell ref="T6:U6"/>
    <mergeCell ref="V5:W5"/>
  </mergeCells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C3290-E386-2044-82AF-7726F02D1275}">
  <dimension ref="A1:BI315"/>
  <sheetViews>
    <sheetView topLeftCell="Q67" workbookViewId="0">
      <selection activeCell="P58" sqref="P58"/>
    </sheetView>
  </sheetViews>
  <sheetFormatPr baseColWidth="10" defaultRowHeight="16" x14ac:dyDescent="0.2"/>
  <cols>
    <col min="2" max="2" width="22.1640625" customWidth="1"/>
    <col min="14" max="15" width="17.33203125" customWidth="1"/>
    <col min="16" max="16" width="25" customWidth="1"/>
    <col min="21" max="21" width="12.6640625" bestFit="1" customWidth="1"/>
    <col min="22" max="23" width="22.5" customWidth="1"/>
    <col min="24" max="25" width="13.33203125" customWidth="1"/>
    <col min="26" max="26" width="37" customWidth="1"/>
    <col min="33" max="33" width="19.1640625" customWidth="1"/>
    <col min="35" max="35" width="12.6640625" bestFit="1" customWidth="1"/>
  </cols>
  <sheetData>
    <row r="1" spans="1:61" x14ac:dyDescent="0.2">
      <c r="A1" s="150" t="s">
        <v>19</v>
      </c>
      <c r="B1" s="80"/>
    </row>
    <row r="2" spans="1:61" x14ac:dyDescent="0.2">
      <c r="C2" t="s">
        <v>0</v>
      </c>
      <c r="D2" t="s">
        <v>1</v>
      </c>
      <c r="E2" t="s">
        <v>2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L2" t="s">
        <v>9</v>
      </c>
      <c r="N2" s="160" t="s">
        <v>80</v>
      </c>
      <c r="O2" s="161"/>
      <c r="P2" s="161" t="s">
        <v>79</v>
      </c>
      <c r="Q2" s="240" t="s">
        <v>10</v>
      </c>
      <c r="R2" s="241"/>
      <c r="S2" s="240" t="s">
        <v>11</v>
      </c>
      <c r="T2" s="241"/>
      <c r="U2" s="244" t="s">
        <v>82</v>
      </c>
      <c r="V2" s="241"/>
      <c r="W2" s="151"/>
      <c r="X2" s="201" t="s">
        <v>80</v>
      </c>
      <c r="Y2" s="202"/>
      <c r="Z2" s="202" t="s">
        <v>79</v>
      </c>
      <c r="AA2" s="224" t="s">
        <v>10</v>
      </c>
      <c r="AB2" s="225"/>
      <c r="AC2" s="226"/>
      <c r="AD2" s="224" t="s">
        <v>11</v>
      </c>
      <c r="AE2" s="225"/>
      <c r="AF2" s="226"/>
      <c r="AG2" s="17"/>
      <c r="AH2" s="17" t="s">
        <v>12</v>
      </c>
      <c r="AI2" s="18"/>
    </row>
    <row r="3" spans="1:61" x14ac:dyDescent="0.2">
      <c r="B3" t="s">
        <v>177</v>
      </c>
      <c r="C3">
        <v>657</v>
      </c>
      <c r="D3">
        <v>115837</v>
      </c>
      <c r="E3">
        <v>176.31202697753906</v>
      </c>
      <c r="F3">
        <v>28.700443267822266</v>
      </c>
      <c r="G3">
        <v>48649880</v>
      </c>
      <c r="H3">
        <v>419.98565673828125</v>
      </c>
      <c r="I3">
        <v>200</v>
      </c>
      <c r="J3">
        <v>1680</v>
      </c>
      <c r="K3">
        <v>456.18850708007812</v>
      </c>
      <c r="L3">
        <v>178.10113525390625</v>
      </c>
      <c r="N3" s="162"/>
      <c r="O3" s="40"/>
      <c r="P3" s="40"/>
      <c r="Q3" s="60"/>
      <c r="R3" s="54"/>
      <c r="S3" s="242">
        <f>1.725*1.725</f>
        <v>2.9756250000000004</v>
      </c>
      <c r="T3" s="243"/>
      <c r="U3" s="53"/>
      <c r="V3" s="54"/>
      <c r="W3" s="53"/>
      <c r="X3" s="12"/>
      <c r="Y3" s="9"/>
      <c r="Z3" s="9"/>
      <c r="AA3" s="162"/>
      <c r="AB3" s="40"/>
      <c r="AC3" s="164"/>
      <c r="AD3" s="245">
        <f>1.725*1.725</f>
        <v>2.9756250000000004</v>
      </c>
      <c r="AE3" s="246"/>
      <c r="AF3" s="247"/>
      <c r="AG3" s="203"/>
      <c r="AH3" s="203"/>
      <c r="AI3" s="204"/>
    </row>
    <row r="4" spans="1:61" x14ac:dyDescent="0.2">
      <c r="C4" t="s">
        <v>0</v>
      </c>
      <c r="D4" t="s">
        <v>1</v>
      </c>
      <c r="E4" t="s">
        <v>2</v>
      </c>
      <c r="F4" t="s">
        <v>3</v>
      </c>
      <c r="G4" t="s">
        <v>4</v>
      </c>
      <c r="H4" t="s">
        <v>5</v>
      </c>
      <c r="I4" t="s">
        <v>6</v>
      </c>
      <c r="J4" t="s">
        <v>7</v>
      </c>
      <c r="K4" t="s">
        <v>8</v>
      </c>
      <c r="L4" t="s">
        <v>9</v>
      </c>
      <c r="N4" s="162"/>
      <c r="O4" s="40"/>
      <c r="P4" s="40"/>
      <c r="Q4" s="169" t="s">
        <v>76</v>
      </c>
      <c r="R4" s="163" t="s">
        <v>75</v>
      </c>
      <c r="S4" s="169" t="s">
        <v>76</v>
      </c>
      <c r="T4" s="163" t="s">
        <v>75</v>
      </c>
      <c r="U4" s="147" t="s">
        <v>76</v>
      </c>
      <c r="V4" s="163" t="s">
        <v>75</v>
      </c>
      <c r="W4" s="147"/>
      <c r="X4" s="205"/>
      <c r="Y4" s="203"/>
      <c r="Z4" s="203"/>
      <c r="AA4" s="206" t="s">
        <v>17</v>
      </c>
      <c r="AB4" s="207" t="s">
        <v>49</v>
      </c>
      <c r="AC4" s="208" t="s">
        <v>19</v>
      </c>
      <c r="AD4" s="206" t="s">
        <v>17</v>
      </c>
      <c r="AE4" s="207" t="s">
        <v>49</v>
      </c>
      <c r="AF4" s="208" t="s">
        <v>19</v>
      </c>
      <c r="AG4" s="207" t="s">
        <v>17</v>
      </c>
      <c r="AH4" s="207" t="s">
        <v>49</v>
      </c>
      <c r="AI4" s="208" t="s">
        <v>19</v>
      </c>
    </row>
    <row r="5" spans="1:61" x14ac:dyDescent="0.2">
      <c r="B5" t="s">
        <v>178</v>
      </c>
      <c r="C5">
        <v>1411</v>
      </c>
      <c r="D5">
        <v>111952</v>
      </c>
      <c r="E5">
        <v>79.342308044433594</v>
      </c>
      <c r="F5">
        <v>23.027715682983398</v>
      </c>
      <c r="G5">
        <v>42159160</v>
      </c>
      <c r="H5">
        <v>376.58245849609375</v>
      </c>
      <c r="I5">
        <v>200</v>
      </c>
      <c r="J5">
        <v>1656</v>
      </c>
      <c r="K5">
        <v>407.74554443359375</v>
      </c>
      <c r="L5">
        <v>156.33964538574219</v>
      </c>
      <c r="N5" s="165"/>
      <c r="O5" s="146"/>
      <c r="P5" s="146"/>
      <c r="Q5" s="165"/>
      <c r="R5" s="185"/>
      <c r="S5" s="165"/>
      <c r="T5" s="185"/>
      <c r="U5" s="146"/>
      <c r="V5" s="185"/>
      <c r="X5" s="162"/>
      <c r="Y5" s="40"/>
      <c r="Z5" s="40"/>
      <c r="AA5" s="162"/>
      <c r="AB5" s="40"/>
      <c r="AC5" s="164"/>
      <c r="AD5" s="162"/>
      <c r="AE5" s="40"/>
      <c r="AF5" s="164"/>
      <c r="AG5" s="40"/>
      <c r="AH5" s="40"/>
      <c r="AI5" s="164"/>
    </row>
    <row r="6" spans="1:61" x14ac:dyDescent="0.2">
      <c r="C6" t="s">
        <v>0</v>
      </c>
      <c r="D6" t="s">
        <v>1</v>
      </c>
      <c r="E6" t="s">
        <v>2</v>
      </c>
      <c r="F6" t="s">
        <v>3</v>
      </c>
      <c r="G6" t="s">
        <v>4</v>
      </c>
      <c r="H6" t="s">
        <v>5</v>
      </c>
      <c r="I6" t="s">
        <v>6</v>
      </c>
      <c r="J6" t="s">
        <v>7</v>
      </c>
      <c r="K6" t="s">
        <v>8</v>
      </c>
      <c r="L6" t="s">
        <v>9</v>
      </c>
      <c r="N6" s="165"/>
      <c r="O6" s="146"/>
      <c r="P6" s="146"/>
      <c r="Q6" s="165"/>
      <c r="R6" s="185"/>
      <c r="S6" s="165"/>
      <c r="T6" s="185"/>
      <c r="U6" s="146"/>
      <c r="V6" s="185"/>
      <c r="X6" s="162"/>
      <c r="Y6" s="40"/>
      <c r="Z6" s="40"/>
      <c r="AA6" s="162"/>
      <c r="AB6" s="40"/>
      <c r="AC6" s="164"/>
      <c r="AD6" s="162"/>
      <c r="AE6" s="40"/>
      <c r="AF6" s="164"/>
      <c r="AG6" s="40"/>
      <c r="AH6" s="40"/>
      <c r="AI6" s="164"/>
    </row>
    <row r="7" spans="1:61" x14ac:dyDescent="0.2">
      <c r="B7" t="s">
        <v>205</v>
      </c>
      <c r="C7">
        <v>921</v>
      </c>
      <c r="D7">
        <v>58361</v>
      </c>
      <c r="E7">
        <v>63.366992950439453</v>
      </c>
      <c r="F7">
        <v>18.625574111938477</v>
      </c>
      <c r="G7">
        <v>22707014</v>
      </c>
      <c r="H7">
        <v>389.07855224609375</v>
      </c>
      <c r="I7">
        <v>200</v>
      </c>
      <c r="J7">
        <v>1513</v>
      </c>
      <c r="K7">
        <v>423.6549072265625</v>
      </c>
      <c r="L7">
        <v>167.63458251953125</v>
      </c>
      <c r="M7" s="80"/>
      <c r="N7" s="166">
        <v>-300</v>
      </c>
      <c r="O7" s="146"/>
      <c r="P7" s="146">
        <v>1</v>
      </c>
      <c r="Q7" s="165"/>
      <c r="R7" s="185"/>
      <c r="S7" s="165"/>
      <c r="T7" s="185"/>
      <c r="U7" s="146"/>
      <c r="V7" s="185"/>
      <c r="X7" s="162">
        <v>-300</v>
      </c>
      <c r="Y7" s="40"/>
      <c r="Z7" s="40">
        <v>1</v>
      </c>
      <c r="AA7" s="162"/>
      <c r="AB7" s="40"/>
      <c r="AC7" s="164"/>
      <c r="AD7" s="162"/>
      <c r="AE7" s="40"/>
      <c r="AF7" s="164"/>
      <c r="AG7" s="40"/>
      <c r="AH7" s="40"/>
      <c r="AI7" s="164"/>
      <c r="AK7" s="80"/>
    </row>
    <row r="8" spans="1:61" x14ac:dyDescent="0.2">
      <c r="C8" t="s">
        <v>0</v>
      </c>
      <c r="D8" t="s">
        <v>1</v>
      </c>
      <c r="E8" t="s">
        <v>2</v>
      </c>
      <c r="F8" t="s">
        <v>3</v>
      </c>
      <c r="G8" t="s">
        <v>4</v>
      </c>
      <c r="H8" t="s">
        <v>5</v>
      </c>
      <c r="I8" t="s">
        <v>6</v>
      </c>
      <c r="J8" t="s">
        <v>7</v>
      </c>
      <c r="K8" t="s">
        <v>8</v>
      </c>
      <c r="L8" t="s">
        <v>9</v>
      </c>
      <c r="M8" s="80"/>
      <c r="N8" s="165">
        <v>2</v>
      </c>
      <c r="O8" s="152"/>
      <c r="P8" s="152"/>
      <c r="Q8" s="165">
        <v>5177</v>
      </c>
      <c r="R8" s="185">
        <v>70670</v>
      </c>
      <c r="S8" s="165">
        <f>Q8*2.975625</f>
        <v>15404.810625</v>
      </c>
      <c r="T8" s="185">
        <f>R8*2.975625</f>
        <v>210287.41875000001</v>
      </c>
      <c r="U8" s="146">
        <f>S8*5*((N8-N7)+(N9-N8)/2)</f>
        <v>27112466.700000003</v>
      </c>
      <c r="V8" s="185">
        <f>T8*5*((N8-N7)+(N9-N8)/2)</f>
        <v>370105857</v>
      </c>
      <c r="X8" s="209">
        <v>3</v>
      </c>
      <c r="Y8" s="41"/>
      <c r="Z8" s="41"/>
      <c r="AA8" s="162">
        <v>95016</v>
      </c>
      <c r="AB8" s="40">
        <v>26994</v>
      </c>
      <c r="AC8" s="164">
        <v>115837</v>
      </c>
      <c r="AD8" s="162">
        <f>AA8*2.975625</f>
        <v>282731.98499999999</v>
      </c>
      <c r="AE8" s="40">
        <f t="shared" ref="AE8:AF8" si="0">AB8*2.975625</f>
        <v>80324.021250000005</v>
      </c>
      <c r="AF8" s="164">
        <f t="shared" si="0"/>
        <v>344687.47312500002</v>
      </c>
      <c r="AG8" s="40">
        <f>AD8*5*((X8-X7)+(X9-X8)/2)</f>
        <v>499021953.52499992</v>
      </c>
      <c r="AH8" s="40">
        <f>AE8*5*((X8-X7)+(X9-X8)/2)</f>
        <v>141771897.50624999</v>
      </c>
      <c r="AI8" s="164">
        <f>AF8*5*((X8-X7)+(X9-X8)/2)</f>
        <v>608373390.06562507</v>
      </c>
      <c r="AK8" s="80"/>
    </row>
    <row r="9" spans="1:61" x14ac:dyDescent="0.2">
      <c r="B9" t="s">
        <v>179</v>
      </c>
      <c r="C9">
        <v>466</v>
      </c>
      <c r="D9">
        <v>102589</v>
      </c>
      <c r="E9">
        <v>220.1480712890625</v>
      </c>
      <c r="F9">
        <v>32.071792602539062</v>
      </c>
      <c r="G9">
        <v>44303760</v>
      </c>
      <c r="H9">
        <v>431.8568115234375</v>
      </c>
      <c r="I9">
        <v>200</v>
      </c>
      <c r="J9">
        <v>2801</v>
      </c>
      <c r="K9">
        <v>478.10821533203125</v>
      </c>
      <c r="L9">
        <v>205.15158081054688</v>
      </c>
      <c r="M9" s="80"/>
      <c r="N9" s="165">
        <v>102</v>
      </c>
      <c r="O9" s="152"/>
      <c r="P9" s="152"/>
      <c r="Q9" s="165">
        <v>6131</v>
      </c>
      <c r="R9" s="185">
        <v>65575</v>
      </c>
      <c r="S9" s="165">
        <f t="shared" ref="S9:T56" si="1">Q9*2.975625</f>
        <v>18243.556874999998</v>
      </c>
      <c r="T9" s="185">
        <f t="shared" si="1"/>
        <v>195126.609375</v>
      </c>
      <c r="U9" s="146">
        <f>S9*5*((N9-N8)/2+(N10-N9)/2)</f>
        <v>9121778.4374999981</v>
      </c>
      <c r="V9" s="185">
        <f>T9*5*((N9-N8)/2+(N10-N9)/2)</f>
        <v>97563304.6875</v>
      </c>
      <c r="X9" s="209">
        <v>103</v>
      </c>
      <c r="Y9" s="41"/>
      <c r="Z9" s="41"/>
      <c r="AA9" s="162">
        <v>92911</v>
      </c>
      <c r="AB9" s="40">
        <v>33543</v>
      </c>
      <c r="AC9" s="164">
        <v>102589</v>
      </c>
      <c r="AD9" s="162">
        <f t="shared" ref="AD9:AD57" si="2">AA9*2.975625</f>
        <v>276468.294375</v>
      </c>
      <c r="AE9" s="40">
        <f t="shared" ref="AE9:AE57" si="3">AB9*2.975625</f>
        <v>99811.389374999999</v>
      </c>
      <c r="AF9" s="164">
        <f t="shared" ref="AF9:AF57" si="4">AC9*2.975625</f>
        <v>305266.393125</v>
      </c>
      <c r="AG9" s="40">
        <f>AD9*5*((X9-X8)/2+(X10-X9)/2)</f>
        <v>138234147.1875</v>
      </c>
      <c r="AH9" s="40">
        <f>AE9*5*((X9-X8)/2+(X10-X9)/2)</f>
        <v>49905694.6875</v>
      </c>
      <c r="AI9" s="164">
        <f>AF9*5*((X9-X8)/2+(X10-X9)/2)</f>
        <v>152633196.5625</v>
      </c>
      <c r="AK9" s="80"/>
    </row>
    <row r="10" spans="1:61" x14ac:dyDescent="0.2">
      <c r="C10" t="s">
        <v>0</v>
      </c>
      <c r="D10" t="s">
        <v>1</v>
      </c>
      <c r="E10" t="s">
        <v>2</v>
      </c>
      <c r="F10" t="s">
        <v>3</v>
      </c>
      <c r="G10" t="s">
        <v>4</v>
      </c>
      <c r="H10" t="s">
        <v>5</v>
      </c>
      <c r="I10" t="s">
        <v>6</v>
      </c>
      <c r="J10" t="s">
        <v>7</v>
      </c>
      <c r="K10" t="s">
        <v>8</v>
      </c>
      <c r="L10" t="s">
        <v>9</v>
      </c>
      <c r="M10" s="80"/>
      <c r="N10" s="165">
        <v>202</v>
      </c>
      <c r="O10" s="152"/>
      <c r="P10" s="152"/>
      <c r="Q10" s="165">
        <v>4305</v>
      </c>
      <c r="R10" s="185">
        <v>59788</v>
      </c>
      <c r="S10" s="165">
        <f t="shared" si="1"/>
        <v>12810.065624999999</v>
      </c>
      <c r="T10" s="185">
        <f t="shared" si="1"/>
        <v>177906.66750000001</v>
      </c>
      <c r="U10" s="146">
        <f t="shared" ref="U10:U13" si="5">S10*5*((N10-N9)/2+(N11-N10)/2)</f>
        <v>6405032.8125</v>
      </c>
      <c r="V10" s="185">
        <f t="shared" ref="V10:V14" si="6">T10*5*((N10-N9)/2+(N11-N10)/2)</f>
        <v>88953333.75</v>
      </c>
      <c r="X10" s="209">
        <v>203</v>
      </c>
      <c r="Y10" s="41"/>
      <c r="Z10" s="41"/>
      <c r="AA10" s="162">
        <v>118030</v>
      </c>
      <c r="AB10" s="40">
        <v>40743</v>
      </c>
      <c r="AC10" s="164">
        <v>146523</v>
      </c>
      <c r="AD10" s="162">
        <f t="shared" si="2"/>
        <v>351213.01874999999</v>
      </c>
      <c r="AE10" s="40">
        <f t="shared" si="3"/>
        <v>121235.889375</v>
      </c>
      <c r="AF10" s="164">
        <f t="shared" si="4"/>
        <v>435997.50187500002</v>
      </c>
      <c r="AG10" s="40">
        <f t="shared" ref="AG10:AG13" si="7">AD10*5*((X10-X9)/2+(X11-X10)/2)</f>
        <v>175606509.375</v>
      </c>
      <c r="AH10" s="40">
        <f t="shared" ref="AH10:AH13" si="8">AE10*5*((X10-X9)/2+(X11-X10)/2)</f>
        <v>60617944.6875</v>
      </c>
      <c r="AI10" s="164">
        <f t="shared" ref="AI10:AI13" si="9">AF10*5*((X10-X9)/2+(X11-X10)/2)</f>
        <v>217998750.9375</v>
      </c>
      <c r="AK10" s="80"/>
      <c r="AR10" s="80"/>
      <c r="AS10" s="80"/>
      <c r="AT10" s="80"/>
      <c r="AX10" s="80"/>
      <c r="AY10" s="80"/>
      <c r="AZ10" s="80"/>
      <c r="BD10" s="80"/>
      <c r="BE10" s="80"/>
      <c r="BF10" s="80"/>
      <c r="BG10" s="80"/>
      <c r="BH10" s="195"/>
      <c r="BI10" s="195"/>
    </row>
    <row r="11" spans="1:61" x14ac:dyDescent="0.2">
      <c r="B11" t="s">
        <v>180</v>
      </c>
      <c r="C11">
        <v>1285</v>
      </c>
      <c r="D11">
        <v>126317</v>
      </c>
      <c r="E11">
        <v>98.301170349121094</v>
      </c>
      <c r="F11">
        <v>27.676576614379883</v>
      </c>
      <c r="G11">
        <v>49308128</v>
      </c>
      <c r="H11">
        <v>390.35226440429688</v>
      </c>
      <c r="I11">
        <v>200</v>
      </c>
      <c r="J11">
        <v>2296</v>
      </c>
      <c r="K11">
        <v>428.40286254882812</v>
      </c>
      <c r="L11">
        <v>176.50529479980469</v>
      </c>
      <c r="M11" s="80"/>
      <c r="N11" s="165">
        <v>302</v>
      </c>
      <c r="O11" s="152"/>
      <c r="P11" s="152"/>
      <c r="Q11" s="165">
        <v>5516</v>
      </c>
      <c r="R11" s="185">
        <v>78565</v>
      </c>
      <c r="S11" s="165">
        <f t="shared" si="1"/>
        <v>16413.547500000001</v>
      </c>
      <c r="T11" s="185">
        <f t="shared" si="1"/>
        <v>233779.97812499999</v>
      </c>
      <c r="U11" s="146">
        <f t="shared" si="5"/>
        <v>8206773.75</v>
      </c>
      <c r="V11" s="185">
        <f t="shared" si="6"/>
        <v>116889989.0625</v>
      </c>
      <c r="X11" s="209">
        <v>303</v>
      </c>
      <c r="Y11" s="41"/>
      <c r="Z11" s="41"/>
      <c r="AA11" s="162">
        <v>105376</v>
      </c>
      <c r="AB11" s="40">
        <v>31761</v>
      </c>
      <c r="AC11" s="164">
        <v>120526</v>
      </c>
      <c r="AD11" s="162">
        <f t="shared" si="2"/>
        <v>313559.46000000002</v>
      </c>
      <c r="AE11" s="40">
        <f t="shared" si="3"/>
        <v>94508.825624999998</v>
      </c>
      <c r="AF11" s="164">
        <f t="shared" si="4"/>
        <v>358640.17875000002</v>
      </c>
      <c r="AG11" s="40">
        <f t="shared" si="7"/>
        <v>156779730</v>
      </c>
      <c r="AH11" s="40">
        <f t="shared" si="8"/>
        <v>47254412.8125</v>
      </c>
      <c r="AI11" s="164">
        <f t="shared" si="9"/>
        <v>179320089.375</v>
      </c>
      <c r="AK11" s="80"/>
      <c r="AU11" s="80"/>
      <c r="AV11" s="80"/>
      <c r="AW11" s="80"/>
      <c r="AX11" s="80"/>
      <c r="AY11" s="80"/>
      <c r="AZ11" s="80"/>
      <c r="BB11" s="80"/>
      <c r="BD11" s="80"/>
      <c r="BE11" s="80"/>
      <c r="BF11" s="80"/>
      <c r="BG11" s="80"/>
      <c r="BH11" s="80"/>
      <c r="BI11" s="80"/>
    </row>
    <row r="12" spans="1:61" x14ac:dyDescent="0.2">
      <c r="C12" t="s">
        <v>0</v>
      </c>
      <c r="D12" t="s">
        <v>1</v>
      </c>
      <c r="E12" t="s">
        <v>2</v>
      </c>
      <c r="F12" t="s">
        <v>3</v>
      </c>
      <c r="G12" t="s">
        <v>4</v>
      </c>
      <c r="H12" t="s">
        <v>5</v>
      </c>
      <c r="I12" t="s">
        <v>6</v>
      </c>
      <c r="J12" t="s">
        <v>7</v>
      </c>
      <c r="K12" t="s">
        <v>8</v>
      </c>
      <c r="L12" t="s">
        <v>9</v>
      </c>
      <c r="M12" s="80"/>
      <c r="N12" s="165">
        <v>402</v>
      </c>
      <c r="O12" s="152"/>
      <c r="P12" s="152"/>
      <c r="Q12" s="165">
        <v>7405</v>
      </c>
      <c r="R12" s="185">
        <v>61646</v>
      </c>
      <c r="S12" s="165">
        <f t="shared" si="1"/>
        <v>22034.503124999999</v>
      </c>
      <c r="T12" s="185">
        <f t="shared" si="1"/>
        <v>183435.37875</v>
      </c>
      <c r="U12" s="146">
        <f t="shared" si="5"/>
        <v>11017251.5625</v>
      </c>
      <c r="V12" s="185">
        <f t="shared" si="6"/>
        <v>91717689.375</v>
      </c>
      <c r="X12" s="209">
        <v>403</v>
      </c>
      <c r="Y12" s="41"/>
      <c r="Z12" s="41"/>
      <c r="AA12" s="162">
        <v>70665</v>
      </c>
      <c r="AB12" s="40">
        <v>18475</v>
      </c>
      <c r="AC12" s="164">
        <v>99501</v>
      </c>
      <c r="AD12" s="162">
        <f t="shared" si="2"/>
        <v>210272.54062499999</v>
      </c>
      <c r="AE12" s="40">
        <f t="shared" si="3"/>
        <v>54974.671875</v>
      </c>
      <c r="AF12" s="164">
        <f t="shared" si="4"/>
        <v>296077.66312500002</v>
      </c>
      <c r="AG12" s="40">
        <f t="shared" si="7"/>
        <v>105136270.3125</v>
      </c>
      <c r="AH12" s="40">
        <f t="shared" si="8"/>
        <v>27487335.9375</v>
      </c>
      <c r="AI12" s="164">
        <f t="shared" si="9"/>
        <v>148038831.5625</v>
      </c>
      <c r="AK12" s="80"/>
      <c r="AP12" s="80"/>
      <c r="AQ12" s="80"/>
      <c r="AU12" s="143"/>
      <c r="AV12" s="143"/>
      <c r="AW12" s="143"/>
      <c r="AX12" s="143"/>
      <c r="AY12" s="143"/>
      <c r="AZ12" s="143"/>
      <c r="BC12" s="80"/>
      <c r="BF12" s="143"/>
      <c r="BG12" s="143"/>
      <c r="BH12" s="143"/>
      <c r="BI12" s="143"/>
    </row>
    <row r="13" spans="1:61" x14ac:dyDescent="0.2">
      <c r="B13" t="s">
        <v>181</v>
      </c>
      <c r="C13">
        <v>1111</v>
      </c>
      <c r="D13">
        <v>105311</v>
      </c>
      <c r="E13">
        <v>94.789375305175781</v>
      </c>
      <c r="F13">
        <v>24.220283508300781</v>
      </c>
      <c r="G13">
        <v>41745968</v>
      </c>
      <c r="H13">
        <v>396.40652465820312</v>
      </c>
      <c r="I13">
        <v>200</v>
      </c>
      <c r="J13">
        <v>2627</v>
      </c>
      <c r="K13">
        <v>444.46908569335938</v>
      </c>
      <c r="L13">
        <v>201.03390502929688</v>
      </c>
      <c r="M13" s="80"/>
      <c r="N13" s="165">
        <v>502</v>
      </c>
      <c r="O13" s="152"/>
      <c r="P13" s="152"/>
      <c r="Q13" s="165">
        <v>2590</v>
      </c>
      <c r="R13" s="185">
        <v>81710</v>
      </c>
      <c r="S13" s="165">
        <f t="shared" si="1"/>
        <v>7706.8687499999996</v>
      </c>
      <c r="T13" s="185">
        <f t="shared" si="1"/>
        <v>243138.31875000001</v>
      </c>
      <c r="U13" s="146">
        <f t="shared" si="5"/>
        <v>3853434.375</v>
      </c>
      <c r="V13" s="185">
        <f t="shared" si="6"/>
        <v>121569159.375</v>
      </c>
      <c r="X13" s="209">
        <v>503</v>
      </c>
      <c r="Y13" s="41"/>
      <c r="Z13" s="41"/>
      <c r="AA13" s="162">
        <v>44713</v>
      </c>
      <c r="AB13" s="40">
        <v>22738</v>
      </c>
      <c r="AC13" s="164">
        <v>70404</v>
      </c>
      <c r="AD13" s="162">
        <f t="shared" si="2"/>
        <v>133049.12062500001</v>
      </c>
      <c r="AE13" s="40">
        <f t="shared" si="3"/>
        <v>67659.761249999996</v>
      </c>
      <c r="AF13" s="164">
        <f t="shared" si="4"/>
        <v>209495.9025</v>
      </c>
      <c r="AG13" s="40">
        <f t="shared" si="7"/>
        <v>66524560.3125</v>
      </c>
      <c r="AH13" s="40">
        <f t="shared" si="8"/>
        <v>33829880.625</v>
      </c>
      <c r="AI13" s="164">
        <f t="shared" si="9"/>
        <v>104747951.25</v>
      </c>
      <c r="AK13" s="80"/>
      <c r="AP13" s="80"/>
      <c r="AQ13" s="80"/>
      <c r="AU13" s="143"/>
      <c r="AV13" s="143"/>
      <c r="AW13" s="143"/>
      <c r="AX13" s="143"/>
      <c r="AY13" s="143"/>
      <c r="AZ13" s="143"/>
      <c r="BC13" s="80"/>
      <c r="BF13" s="143"/>
      <c r="BG13" s="143"/>
      <c r="BH13" s="143"/>
      <c r="BI13" s="143"/>
    </row>
    <row r="14" spans="1:61" x14ac:dyDescent="0.2">
      <c r="C14" t="s">
        <v>0</v>
      </c>
      <c r="D14" t="s">
        <v>1</v>
      </c>
      <c r="E14" t="s">
        <v>2</v>
      </c>
      <c r="F14" t="s">
        <v>3</v>
      </c>
      <c r="G14" t="s">
        <v>4</v>
      </c>
      <c r="H14" t="s">
        <v>5</v>
      </c>
      <c r="I14" t="s">
        <v>6</v>
      </c>
      <c r="J14" t="s">
        <v>7</v>
      </c>
      <c r="K14" t="s">
        <v>8</v>
      </c>
      <c r="L14" t="s">
        <v>9</v>
      </c>
      <c r="M14" s="80"/>
      <c r="N14" s="165">
        <v>602</v>
      </c>
      <c r="O14" s="152"/>
      <c r="P14" s="152"/>
      <c r="Q14" s="165">
        <v>3967</v>
      </c>
      <c r="R14" s="185">
        <v>72757</v>
      </c>
      <c r="S14" s="165">
        <f t="shared" si="1"/>
        <v>11804.304375</v>
      </c>
      <c r="T14" s="185">
        <f t="shared" si="1"/>
        <v>216497.548125</v>
      </c>
      <c r="U14" s="146">
        <f>S14*5*((N14-N13)/2)</f>
        <v>2951076.09375</v>
      </c>
      <c r="V14" s="185">
        <f t="shared" si="6"/>
        <v>108248774.06250001</v>
      </c>
      <c r="X14" s="209">
        <v>603</v>
      </c>
      <c r="Y14" s="41"/>
      <c r="Z14" s="41"/>
      <c r="AA14" s="162">
        <v>17</v>
      </c>
      <c r="AB14" s="40">
        <v>8</v>
      </c>
      <c r="AC14" s="164">
        <v>11201</v>
      </c>
      <c r="AD14" s="162">
        <f t="shared" si="2"/>
        <v>50.585625</v>
      </c>
      <c r="AE14" s="40">
        <f t="shared" si="3"/>
        <v>23.805</v>
      </c>
      <c r="AF14" s="164">
        <f t="shared" si="4"/>
        <v>33329.975624999999</v>
      </c>
      <c r="AG14" s="40">
        <f>AD14*5*(X14-X13)/2</f>
        <v>12646.40625</v>
      </c>
      <c r="AH14" s="40">
        <f>AE14*5*(X14-X13)/2</f>
        <v>5951.25</v>
      </c>
      <c r="AI14" s="164">
        <f>AF14*5*(X14-X13)/2</f>
        <v>8332493.9062499991</v>
      </c>
      <c r="AK14" s="80"/>
      <c r="AP14" s="80"/>
      <c r="AQ14" s="80"/>
      <c r="AU14" s="143"/>
      <c r="AV14" s="143"/>
      <c r="AW14" s="143"/>
      <c r="AX14" s="143"/>
      <c r="AY14" s="143"/>
      <c r="AZ14" s="143"/>
      <c r="BC14" s="80"/>
      <c r="BF14" s="143"/>
      <c r="BG14" s="143"/>
      <c r="BH14" s="143"/>
      <c r="BI14" s="143"/>
    </row>
    <row r="15" spans="1:61" x14ac:dyDescent="0.2">
      <c r="B15" t="s">
        <v>182</v>
      </c>
      <c r="C15">
        <v>369</v>
      </c>
      <c r="D15">
        <v>146523</v>
      </c>
      <c r="E15">
        <v>397.081298828125</v>
      </c>
      <c r="F15">
        <v>41.356563568115234</v>
      </c>
      <c r="G15">
        <v>62350080</v>
      </c>
      <c r="H15">
        <v>425.531005859375</v>
      </c>
      <c r="I15">
        <v>200</v>
      </c>
      <c r="J15">
        <v>2007</v>
      </c>
      <c r="K15">
        <v>465.47433471679688</v>
      </c>
      <c r="L15">
        <v>188.65234375</v>
      </c>
      <c r="M15" s="80"/>
      <c r="N15" s="165">
        <v>702</v>
      </c>
      <c r="O15" s="152"/>
      <c r="P15" s="152"/>
      <c r="Q15" s="165"/>
      <c r="R15" s="185">
        <v>6</v>
      </c>
      <c r="S15" s="165"/>
      <c r="T15" s="185">
        <f t="shared" si="1"/>
        <v>17.853749999999998</v>
      </c>
      <c r="U15" s="146"/>
      <c r="V15" s="185">
        <f>T15*5*((N15-N14)/2)</f>
        <v>4463.4374999999991</v>
      </c>
      <c r="X15" s="209">
        <v>703</v>
      </c>
      <c r="Y15" s="41"/>
      <c r="Z15" s="41"/>
      <c r="AA15" s="162"/>
      <c r="AB15" s="40"/>
      <c r="AC15" s="164"/>
      <c r="AD15" s="162"/>
      <c r="AE15" s="40"/>
      <c r="AF15" s="164"/>
      <c r="AG15" s="40"/>
      <c r="AH15" s="40"/>
      <c r="AI15" s="164"/>
      <c r="AK15" s="80"/>
      <c r="AP15" s="80"/>
      <c r="AQ15" s="80"/>
      <c r="AU15" s="143"/>
      <c r="AV15" s="143"/>
      <c r="AW15" s="143"/>
      <c r="AX15" s="143"/>
      <c r="AY15" s="143"/>
      <c r="AZ15" s="143"/>
      <c r="BC15" s="80"/>
      <c r="BF15" s="143"/>
      <c r="BG15" s="143"/>
      <c r="BH15" s="143"/>
      <c r="BI15" s="143"/>
    </row>
    <row r="16" spans="1:61" x14ac:dyDescent="0.2">
      <c r="C16" t="s">
        <v>0</v>
      </c>
      <c r="D16" t="s">
        <v>1</v>
      </c>
      <c r="E16" t="s">
        <v>2</v>
      </c>
      <c r="F16" t="s">
        <v>3</v>
      </c>
      <c r="G16" t="s">
        <v>4</v>
      </c>
      <c r="H16" t="s">
        <v>5</v>
      </c>
      <c r="I16" t="s">
        <v>6</v>
      </c>
      <c r="J16" t="s">
        <v>7</v>
      </c>
      <c r="K16" t="s">
        <v>8</v>
      </c>
      <c r="L16" t="s">
        <v>9</v>
      </c>
      <c r="M16" s="80"/>
      <c r="N16" s="165">
        <v>802</v>
      </c>
      <c r="O16" s="152"/>
      <c r="P16" s="152"/>
      <c r="Q16" s="165"/>
      <c r="R16" s="185"/>
      <c r="S16" s="165"/>
      <c r="T16" s="185"/>
      <c r="U16" s="146"/>
      <c r="V16" s="185"/>
      <c r="X16" s="209">
        <v>803</v>
      </c>
      <c r="Y16" s="41"/>
      <c r="Z16" s="41"/>
      <c r="AA16" s="162"/>
      <c r="AB16" s="40"/>
      <c r="AC16" s="164"/>
      <c r="AD16" s="162"/>
      <c r="AE16" s="40"/>
      <c r="AF16" s="164"/>
      <c r="AG16" s="40"/>
      <c r="AH16" s="40"/>
      <c r="AI16" s="164"/>
      <c r="AK16" s="80"/>
      <c r="AP16" s="80"/>
      <c r="AQ16" s="80"/>
      <c r="AU16" s="143"/>
      <c r="AV16" s="143"/>
      <c r="AW16" s="143"/>
      <c r="AX16" s="143"/>
      <c r="AY16" s="143"/>
      <c r="AZ16" s="143"/>
      <c r="BC16" s="80"/>
      <c r="BF16" s="143"/>
      <c r="BG16" s="143"/>
      <c r="BH16" s="143"/>
      <c r="BI16" s="143"/>
    </row>
    <row r="17" spans="2:61" x14ac:dyDescent="0.2">
      <c r="B17" t="s">
        <v>183</v>
      </c>
      <c r="C17">
        <v>1608</v>
      </c>
      <c r="D17">
        <v>116099</v>
      </c>
      <c r="E17">
        <v>72.200874328613281</v>
      </c>
      <c r="F17">
        <v>25.595300674438477</v>
      </c>
      <c r="G17">
        <v>44627356</v>
      </c>
      <c r="H17">
        <v>384.39053344726562</v>
      </c>
      <c r="I17">
        <v>200</v>
      </c>
      <c r="J17">
        <v>1906</v>
      </c>
      <c r="K17">
        <v>420.31021118164062</v>
      </c>
      <c r="L17">
        <v>170.01351928710938</v>
      </c>
      <c r="M17" s="80"/>
      <c r="N17" s="165"/>
      <c r="O17" s="146"/>
      <c r="P17" s="146"/>
      <c r="Q17" s="165"/>
      <c r="R17" s="185"/>
      <c r="S17" s="165"/>
      <c r="T17" s="185"/>
      <c r="U17" s="146"/>
      <c r="V17" s="185"/>
      <c r="X17" s="162"/>
      <c r="Y17" s="40"/>
      <c r="Z17" s="40"/>
      <c r="AA17" s="162"/>
      <c r="AB17" s="40"/>
      <c r="AC17" s="164"/>
      <c r="AD17" s="162"/>
      <c r="AE17" s="40"/>
      <c r="AF17" s="164"/>
      <c r="AG17" s="40"/>
      <c r="AH17" s="40"/>
      <c r="AI17" s="164"/>
      <c r="AK17" s="80"/>
      <c r="AP17" s="80"/>
      <c r="AQ17" s="80"/>
      <c r="AU17" s="143"/>
      <c r="AV17" s="143"/>
      <c r="AW17" s="143"/>
      <c r="AX17" s="143"/>
      <c r="AY17" s="143"/>
      <c r="AZ17" s="143"/>
      <c r="BC17" s="80"/>
      <c r="BF17" s="143"/>
      <c r="BG17" s="143"/>
      <c r="BH17" s="143"/>
      <c r="BI17" s="143"/>
    </row>
    <row r="18" spans="2:61" x14ac:dyDescent="0.2">
      <c r="C18" t="s">
        <v>0</v>
      </c>
      <c r="D18" t="s">
        <v>1</v>
      </c>
      <c r="E18" t="s">
        <v>2</v>
      </c>
      <c r="F18" t="s">
        <v>3</v>
      </c>
      <c r="G18" t="s">
        <v>4</v>
      </c>
      <c r="H18" t="s">
        <v>5</v>
      </c>
      <c r="I18" t="s">
        <v>6</v>
      </c>
      <c r="J18" t="s">
        <v>7</v>
      </c>
      <c r="K18" t="s">
        <v>8</v>
      </c>
      <c r="L18" t="s">
        <v>9</v>
      </c>
      <c r="M18" s="80"/>
      <c r="N18" s="189"/>
      <c r="O18" s="3" t="s">
        <v>46</v>
      </c>
      <c r="P18" s="180"/>
      <c r="Q18" s="189"/>
      <c r="R18" s="198"/>
      <c r="S18" s="189"/>
      <c r="T18" s="198"/>
      <c r="U18" s="161">
        <f>SUM(U8:U14)</f>
        <v>68667813.731250003</v>
      </c>
      <c r="V18" s="216">
        <f>SUM(V8:V15)</f>
        <v>995052570.75</v>
      </c>
      <c r="X18" s="178"/>
      <c r="Y18" s="179"/>
      <c r="Z18" s="3" t="s">
        <v>46</v>
      </c>
      <c r="AA18" s="178"/>
      <c r="AB18" s="179"/>
      <c r="AC18" s="181"/>
      <c r="AD18" s="178"/>
      <c r="AE18" s="179"/>
      <c r="AF18" s="181"/>
      <c r="AG18" s="214">
        <f>SUM(AG8:AG14)</f>
        <v>1141315817.1187499</v>
      </c>
      <c r="AH18" s="214">
        <f t="shared" ref="AH18:AI18" si="10">SUM(AH8:AH14)</f>
        <v>360873117.50625002</v>
      </c>
      <c r="AI18" s="215">
        <f t="shared" si="10"/>
        <v>1419444703.6593752</v>
      </c>
      <c r="AK18" s="80"/>
      <c r="AP18" s="80"/>
      <c r="AQ18" s="80"/>
      <c r="AU18" s="143"/>
      <c r="AV18" s="143"/>
      <c r="AW18" s="143"/>
      <c r="AX18" s="143"/>
      <c r="AY18" s="143"/>
      <c r="AZ18" s="143"/>
      <c r="BC18" s="80"/>
      <c r="BF18" s="143"/>
      <c r="BG18" s="143"/>
      <c r="BH18" s="143"/>
      <c r="BI18" s="143"/>
    </row>
    <row r="19" spans="2:61" x14ac:dyDescent="0.2">
      <c r="B19" t="s">
        <v>184</v>
      </c>
      <c r="C19">
        <v>1440</v>
      </c>
      <c r="D19">
        <v>78374</v>
      </c>
      <c r="E19">
        <v>54.426387786865234</v>
      </c>
      <c r="F19">
        <v>17.355854034423828</v>
      </c>
      <c r="G19">
        <v>28451012</v>
      </c>
      <c r="H19">
        <v>363.01596069335938</v>
      </c>
      <c r="I19">
        <v>200</v>
      </c>
      <c r="J19">
        <v>2694</v>
      </c>
      <c r="K19">
        <v>423.96743774414062</v>
      </c>
      <c r="L19">
        <v>219.01551818847656</v>
      </c>
      <c r="M19" s="80"/>
      <c r="N19" s="199"/>
      <c r="O19" s="11" t="s">
        <v>47</v>
      </c>
      <c r="P19" s="172"/>
      <c r="Q19" s="199"/>
      <c r="R19" s="200"/>
      <c r="S19" s="199"/>
      <c r="T19" s="200"/>
      <c r="U19" s="172">
        <f>U18/10^9</f>
        <v>6.8667813731249999E-2</v>
      </c>
      <c r="V19" s="200">
        <f>V18/10^9</f>
        <v>0.99505257074999998</v>
      </c>
      <c r="X19" s="182"/>
      <c r="Y19" s="183"/>
      <c r="Z19" s="11" t="s">
        <v>47</v>
      </c>
      <c r="AA19" s="182"/>
      <c r="AB19" s="183"/>
      <c r="AC19" s="184"/>
      <c r="AD19" s="182"/>
      <c r="AE19" s="183"/>
      <c r="AF19" s="184"/>
      <c r="AG19" s="183">
        <f>AG18/10^9</f>
        <v>1.1413158171187499</v>
      </c>
      <c r="AH19" s="183">
        <f t="shared" ref="AH19:AI19" si="11">AH18/10^9</f>
        <v>0.36087311750625001</v>
      </c>
      <c r="AI19" s="184">
        <f t="shared" si="11"/>
        <v>1.4194447036593751</v>
      </c>
      <c r="AK19" s="80"/>
      <c r="AP19" s="80"/>
      <c r="AQ19" s="80"/>
      <c r="AU19" s="143"/>
      <c r="AV19" s="143"/>
      <c r="AW19" s="143"/>
      <c r="AX19" s="143"/>
      <c r="AY19" s="143"/>
      <c r="AZ19" s="143"/>
      <c r="BC19" s="80"/>
      <c r="BF19" s="143"/>
      <c r="BG19" s="143"/>
      <c r="BH19" s="143"/>
      <c r="BI19" s="143"/>
    </row>
    <row r="20" spans="2:61" x14ac:dyDescent="0.2">
      <c r="C20" t="s">
        <v>0</v>
      </c>
      <c r="D20" t="s">
        <v>1</v>
      </c>
      <c r="E20" t="s">
        <v>2</v>
      </c>
      <c r="F20" t="s">
        <v>3</v>
      </c>
      <c r="G20" t="s">
        <v>4</v>
      </c>
      <c r="H20" t="s">
        <v>5</v>
      </c>
      <c r="I20" t="s">
        <v>6</v>
      </c>
      <c r="J20" t="s">
        <v>7</v>
      </c>
      <c r="K20" t="s">
        <v>8</v>
      </c>
      <c r="L20" t="s">
        <v>9</v>
      </c>
      <c r="M20" s="80"/>
      <c r="N20" s="165"/>
      <c r="O20" s="146"/>
      <c r="P20" s="146"/>
      <c r="Q20" s="165"/>
      <c r="R20" s="185"/>
      <c r="S20" s="165"/>
      <c r="T20" s="185"/>
      <c r="U20" s="146"/>
      <c r="V20" s="185"/>
      <c r="X20" s="162"/>
      <c r="Y20" s="40"/>
      <c r="Z20" s="40"/>
      <c r="AA20" s="162"/>
      <c r="AB20" s="40"/>
      <c r="AC20" s="164"/>
      <c r="AD20" s="162"/>
      <c r="AE20" s="40"/>
      <c r="AF20" s="164"/>
      <c r="AG20" s="40"/>
      <c r="AH20" s="40"/>
      <c r="AI20" s="164"/>
      <c r="AK20" s="80"/>
      <c r="AP20" s="80"/>
      <c r="AQ20" s="80"/>
      <c r="AU20" s="143"/>
      <c r="AV20" s="143"/>
      <c r="AW20" s="143"/>
      <c r="AX20" s="143"/>
      <c r="AY20" s="143"/>
      <c r="AZ20" s="143"/>
      <c r="BC20" s="80"/>
      <c r="BF20" s="143"/>
      <c r="BG20" s="143"/>
      <c r="BH20" s="143"/>
      <c r="BI20" s="143"/>
    </row>
    <row r="21" spans="2:61" x14ac:dyDescent="0.2">
      <c r="B21" t="s">
        <v>206</v>
      </c>
      <c r="C21">
        <v>62</v>
      </c>
      <c r="D21">
        <v>10885</v>
      </c>
      <c r="E21">
        <v>175.56451416015625</v>
      </c>
      <c r="F21">
        <v>14.593304634094238</v>
      </c>
      <c r="G21">
        <v>5215649</v>
      </c>
      <c r="H21">
        <v>479.1593017578125</v>
      </c>
      <c r="I21">
        <v>200</v>
      </c>
      <c r="J21">
        <v>1599</v>
      </c>
      <c r="K21">
        <v>527.6162109375</v>
      </c>
      <c r="L21">
        <v>220.87373352050781</v>
      </c>
      <c r="M21" s="80"/>
      <c r="N21" s="166">
        <v>-300</v>
      </c>
      <c r="O21" s="146"/>
      <c r="P21" s="146">
        <v>2</v>
      </c>
      <c r="Q21" s="165"/>
      <c r="R21" s="185"/>
      <c r="S21" s="165"/>
      <c r="T21" s="185"/>
      <c r="U21" s="146"/>
      <c r="V21" s="185"/>
      <c r="X21" s="162">
        <v>-300</v>
      </c>
      <c r="Y21" s="40"/>
      <c r="Z21" s="40">
        <v>2</v>
      </c>
      <c r="AA21" s="162"/>
      <c r="AB21" s="40"/>
      <c r="AC21" s="164"/>
      <c r="AD21" s="162"/>
      <c r="AE21" s="40"/>
      <c r="AF21" s="164"/>
      <c r="AG21" s="40"/>
      <c r="AH21" s="40"/>
      <c r="AI21" s="164"/>
      <c r="AK21" s="80"/>
      <c r="AU21" s="143"/>
      <c r="AV21" s="143"/>
      <c r="AW21" s="143"/>
      <c r="AX21" s="143"/>
      <c r="AY21" s="143"/>
      <c r="AZ21" s="143"/>
      <c r="BF21" s="143"/>
      <c r="BG21" s="143"/>
      <c r="BH21" s="143"/>
      <c r="BI21" s="143"/>
    </row>
    <row r="22" spans="2:61" x14ac:dyDescent="0.2">
      <c r="C22" t="s">
        <v>0</v>
      </c>
      <c r="D22" t="s">
        <v>1</v>
      </c>
      <c r="E22" t="s">
        <v>2</v>
      </c>
      <c r="F22" t="s">
        <v>3</v>
      </c>
      <c r="G22" t="s">
        <v>4</v>
      </c>
      <c r="H22" t="s">
        <v>5</v>
      </c>
      <c r="I22" t="s">
        <v>6</v>
      </c>
      <c r="J22" t="s">
        <v>7</v>
      </c>
      <c r="K22" t="s">
        <v>8</v>
      </c>
      <c r="L22" t="s">
        <v>9</v>
      </c>
      <c r="M22" s="80"/>
      <c r="N22" s="165">
        <v>2</v>
      </c>
      <c r="O22" s="152"/>
      <c r="P22" s="152"/>
      <c r="Q22" s="165">
        <v>1656</v>
      </c>
      <c r="R22" s="185">
        <v>38229</v>
      </c>
      <c r="S22" s="165">
        <f t="shared" si="1"/>
        <v>4927.6350000000002</v>
      </c>
      <c r="T22" s="185">
        <f t="shared" si="1"/>
        <v>113755.168125</v>
      </c>
      <c r="U22" s="146">
        <f>S22*5*((N22-N21)+(N23-N22)/2)</f>
        <v>8672637.6000000015</v>
      </c>
      <c r="V22" s="185">
        <f>T22*5*((N22-N21)+(N23-N22)/2)</f>
        <v>200209095.89999998</v>
      </c>
      <c r="X22" s="209">
        <v>3</v>
      </c>
      <c r="Y22" s="40"/>
      <c r="Z22" s="40"/>
      <c r="AA22" s="162">
        <v>53401</v>
      </c>
      <c r="AB22" s="40">
        <v>18378</v>
      </c>
      <c r="AC22" s="164">
        <v>111952</v>
      </c>
      <c r="AD22" s="162">
        <f t="shared" si="2"/>
        <v>158901.35062499999</v>
      </c>
      <c r="AE22" s="40">
        <f t="shared" si="3"/>
        <v>54686.036249999997</v>
      </c>
      <c r="AF22" s="164">
        <f t="shared" si="4"/>
        <v>333127.17</v>
      </c>
      <c r="AG22" s="40">
        <f>AD22*5*((X22-X21)+(X23-X22)/2)</f>
        <v>280460883.85312498</v>
      </c>
      <c r="AH22" s="40">
        <f>AE22*5*((X22-X21)+(X23-X22)/2)</f>
        <v>96520853.981249988</v>
      </c>
      <c r="AI22" s="164">
        <f>AF22*5*((X22-X21)+(X23-X22)/2)</f>
        <v>587969455.04999995</v>
      </c>
      <c r="AK22" s="80"/>
      <c r="AU22" s="143"/>
      <c r="AV22" s="143"/>
      <c r="AW22" s="143"/>
      <c r="AX22" s="144"/>
      <c r="AY22" s="144"/>
      <c r="AZ22" s="144"/>
      <c r="BB22" s="80"/>
      <c r="BF22" s="143"/>
      <c r="BG22" s="143"/>
      <c r="BH22" s="144"/>
      <c r="BI22" s="144"/>
    </row>
    <row r="23" spans="2:61" x14ac:dyDescent="0.2">
      <c r="B23" t="s">
        <v>143</v>
      </c>
      <c r="C23">
        <v>372</v>
      </c>
      <c r="D23">
        <v>120526</v>
      </c>
      <c r="E23">
        <v>323.99462890625</v>
      </c>
      <c r="F23">
        <v>37.739501953125</v>
      </c>
      <c r="G23">
        <v>52993672</v>
      </c>
      <c r="H23">
        <v>439.6866455078125</v>
      </c>
      <c r="I23">
        <v>200</v>
      </c>
      <c r="J23">
        <v>2412</v>
      </c>
      <c r="K23">
        <v>491.6807861328125</v>
      </c>
      <c r="L23">
        <v>220.05828857421875</v>
      </c>
      <c r="N23" s="165">
        <v>102</v>
      </c>
      <c r="O23" s="152"/>
      <c r="P23" s="152"/>
      <c r="Q23" s="165">
        <v>2815</v>
      </c>
      <c r="R23" s="185">
        <v>42873</v>
      </c>
      <c r="S23" s="165">
        <f t="shared" si="1"/>
        <v>8376.3843749999996</v>
      </c>
      <c r="T23" s="185">
        <f t="shared" si="1"/>
        <v>127573.970625</v>
      </c>
      <c r="U23" s="146">
        <f>S23*5*((N23-N22)/2+(N24-N23)/2)</f>
        <v>4188192.1875</v>
      </c>
      <c r="V23" s="185">
        <f>T23*5*((N23-N22)/2+(N24-N23)/2)</f>
        <v>63786985.3125</v>
      </c>
      <c r="X23" s="209">
        <v>103</v>
      </c>
      <c r="Y23" s="40"/>
      <c r="Z23" s="40"/>
      <c r="AA23" s="162">
        <v>64516</v>
      </c>
      <c r="AB23" s="40">
        <v>24678</v>
      </c>
      <c r="AC23" s="164">
        <v>126317</v>
      </c>
      <c r="AD23" s="162">
        <f t="shared" si="2"/>
        <v>191975.42249999999</v>
      </c>
      <c r="AE23" s="40">
        <f t="shared" si="3"/>
        <v>73432.473750000005</v>
      </c>
      <c r="AF23" s="164">
        <f t="shared" si="4"/>
        <v>375872.02312500001</v>
      </c>
      <c r="AG23" s="40">
        <f>AD23*5*((X23-X22)/2+(X24-X23)/2)</f>
        <v>95987711.25</v>
      </c>
      <c r="AH23" s="40">
        <f>AE23*5*((X23-X22)/2+(X24-X23)/2)</f>
        <v>36716236.875</v>
      </c>
      <c r="AI23" s="164">
        <f>AF23*5*((X23-X22)/2+(X24-X23)/2)</f>
        <v>187936011.5625</v>
      </c>
      <c r="AK23" s="80"/>
      <c r="AP23" s="80"/>
      <c r="AQ23" s="80"/>
      <c r="AU23" s="143"/>
      <c r="AV23" s="143"/>
      <c r="AW23" s="143"/>
      <c r="AX23" s="143"/>
      <c r="AY23" s="143"/>
      <c r="AZ23" s="143"/>
      <c r="BC23" s="80"/>
      <c r="BF23" s="143"/>
      <c r="BG23" s="143"/>
      <c r="BH23" s="143"/>
      <c r="BI23" s="143"/>
    </row>
    <row r="24" spans="2:61" x14ac:dyDescent="0.2">
      <c r="C24" t="s">
        <v>0</v>
      </c>
      <c r="D24" t="s">
        <v>1</v>
      </c>
      <c r="E24" t="s">
        <v>2</v>
      </c>
      <c r="F24" t="s">
        <v>3</v>
      </c>
      <c r="G24" t="s">
        <v>4</v>
      </c>
      <c r="H24" t="s">
        <v>5</v>
      </c>
      <c r="I24" t="s">
        <v>6</v>
      </c>
      <c r="J24" t="s">
        <v>7</v>
      </c>
      <c r="K24" t="s">
        <v>8</v>
      </c>
      <c r="L24" t="s">
        <v>9</v>
      </c>
      <c r="M24" s="80"/>
      <c r="N24" s="165">
        <v>202</v>
      </c>
      <c r="O24" s="152"/>
      <c r="P24" s="152"/>
      <c r="Q24" s="165">
        <v>2199</v>
      </c>
      <c r="R24" s="185">
        <v>36415</v>
      </c>
      <c r="S24" s="165">
        <f t="shared" si="1"/>
        <v>6543.399375</v>
      </c>
      <c r="T24" s="185">
        <f t="shared" si="1"/>
        <v>108357.38437499999</v>
      </c>
      <c r="U24" s="146">
        <f t="shared" ref="U24:U28" si="12">S24*5*((N24-N23)/2+(N25-N24)/2)</f>
        <v>3271699.6875</v>
      </c>
      <c r="V24" s="185">
        <f>T24*5*((N24-N23)/2+(N25-N24)/2)</f>
        <v>54178692.1875</v>
      </c>
      <c r="X24" s="209">
        <v>203</v>
      </c>
      <c r="Y24" s="40"/>
      <c r="Z24" s="40"/>
      <c r="AA24" s="162">
        <v>64053</v>
      </c>
      <c r="AB24" s="40">
        <v>27961</v>
      </c>
      <c r="AC24" s="164">
        <v>116099</v>
      </c>
      <c r="AD24" s="162">
        <f t="shared" si="2"/>
        <v>190597.708125</v>
      </c>
      <c r="AE24" s="40">
        <f t="shared" si="3"/>
        <v>83201.450624999998</v>
      </c>
      <c r="AF24" s="164">
        <f t="shared" si="4"/>
        <v>345467.08687499998</v>
      </c>
      <c r="AG24" s="40">
        <f t="shared" ref="AG24:AG28" si="13">AD24*5*((X24-X23)/2+(X25-X24)/2)</f>
        <v>95298854.0625</v>
      </c>
      <c r="AH24" s="40">
        <f t="shared" ref="AH24:AH28" si="14">AE24*5*((X24-X23)/2+(X25-X24)/2)</f>
        <v>41600725.3125</v>
      </c>
      <c r="AI24" s="164">
        <f t="shared" ref="AI24:AI28" si="15">AF24*5*((X24-X23)/2+(X25-X24)/2)</f>
        <v>172733543.4375</v>
      </c>
      <c r="AK24" s="80"/>
      <c r="AP24" s="80"/>
      <c r="AQ24" s="80"/>
      <c r="AU24" s="143"/>
      <c r="AV24" s="143"/>
      <c r="AW24" s="143"/>
      <c r="AX24" s="143"/>
      <c r="AY24" s="143"/>
      <c r="AZ24" s="143"/>
      <c r="BC24" s="80"/>
      <c r="BF24" s="143"/>
      <c r="BG24" s="143"/>
      <c r="BH24" s="143"/>
      <c r="BI24" s="143"/>
    </row>
    <row r="25" spans="2:61" x14ac:dyDescent="0.2">
      <c r="B25" t="s">
        <v>144</v>
      </c>
      <c r="C25">
        <v>2126</v>
      </c>
      <c r="D25">
        <v>152056</v>
      </c>
      <c r="E25">
        <v>71.522109985351562</v>
      </c>
      <c r="F25">
        <v>27.777250289916992</v>
      </c>
      <c r="G25">
        <v>56414736</v>
      </c>
      <c r="H25">
        <v>371.01287841796875</v>
      </c>
      <c r="I25">
        <v>200</v>
      </c>
      <c r="J25">
        <v>2172</v>
      </c>
      <c r="K25">
        <v>407.20877075195312</v>
      </c>
      <c r="L25">
        <v>167.83453369140625</v>
      </c>
      <c r="M25" s="80"/>
      <c r="N25" s="165">
        <v>302</v>
      </c>
      <c r="O25" s="152"/>
      <c r="P25" s="152"/>
      <c r="Q25" s="165">
        <v>1722</v>
      </c>
      <c r="R25" s="185">
        <v>69729</v>
      </c>
      <c r="S25" s="165">
        <f t="shared" si="1"/>
        <v>5124.0262499999999</v>
      </c>
      <c r="T25" s="185">
        <f t="shared" si="1"/>
        <v>207487.355625</v>
      </c>
      <c r="U25" s="146">
        <f t="shared" si="12"/>
        <v>2562013.125</v>
      </c>
      <c r="V25" s="185">
        <f t="shared" ref="V25:V28" si="16">T25*5*((N25-N24)/2+(N26-N25)/2)</f>
        <v>103743677.8125</v>
      </c>
      <c r="X25" s="209">
        <v>303</v>
      </c>
      <c r="Y25" s="40"/>
      <c r="Z25" s="40"/>
      <c r="AA25" s="162">
        <v>88675</v>
      </c>
      <c r="AB25" s="40">
        <v>33232</v>
      </c>
      <c r="AC25" s="164">
        <v>152056</v>
      </c>
      <c r="AD25" s="162">
        <f t="shared" si="2"/>
        <v>263863.546875</v>
      </c>
      <c r="AE25" s="40">
        <f t="shared" si="3"/>
        <v>98885.97</v>
      </c>
      <c r="AF25" s="164">
        <f t="shared" si="4"/>
        <v>452461.63500000001</v>
      </c>
      <c r="AG25" s="40">
        <f t="shared" si="13"/>
        <v>131931773.4375</v>
      </c>
      <c r="AH25" s="40">
        <f t="shared" si="14"/>
        <v>49442985</v>
      </c>
      <c r="AI25" s="164">
        <f t="shared" si="15"/>
        <v>226230817.49999997</v>
      </c>
      <c r="AK25" s="80"/>
      <c r="AP25" s="80"/>
      <c r="AQ25" s="80"/>
      <c r="AU25" s="143"/>
      <c r="AV25" s="143"/>
      <c r="AW25" s="143"/>
      <c r="AX25" s="143"/>
      <c r="AY25" s="143"/>
      <c r="AZ25" s="143"/>
      <c r="BC25" s="80"/>
      <c r="BF25" s="143"/>
      <c r="BG25" s="143"/>
      <c r="BH25" s="143"/>
      <c r="BI25" s="143"/>
    </row>
    <row r="26" spans="2:61" x14ac:dyDescent="0.2">
      <c r="C26" t="s">
        <v>0</v>
      </c>
      <c r="D26" t="s">
        <v>1</v>
      </c>
      <c r="E26" t="s">
        <v>2</v>
      </c>
      <c r="F26" t="s">
        <v>3</v>
      </c>
      <c r="G26" t="s">
        <v>4</v>
      </c>
      <c r="H26" t="s">
        <v>5</v>
      </c>
      <c r="I26" t="s">
        <v>6</v>
      </c>
      <c r="J26" t="s">
        <v>7</v>
      </c>
      <c r="K26" t="s">
        <v>8</v>
      </c>
      <c r="L26" t="s">
        <v>9</v>
      </c>
      <c r="M26" s="80"/>
      <c r="N26" s="165">
        <v>402</v>
      </c>
      <c r="O26" s="152"/>
      <c r="P26" s="152"/>
      <c r="Q26" s="165">
        <v>3081</v>
      </c>
      <c r="R26" s="185">
        <v>70186</v>
      </c>
      <c r="S26" s="165">
        <f t="shared" si="1"/>
        <v>9167.9006250000002</v>
      </c>
      <c r="T26" s="185">
        <f t="shared" si="1"/>
        <v>208847.21625</v>
      </c>
      <c r="U26" s="146">
        <f t="shared" si="12"/>
        <v>4583950.3125</v>
      </c>
      <c r="V26" s="185">
        <f t="shared" si="16"/>
        <v>104423608.125</v>
      </c>
      <c r="X26" s="209">
        <v>403</v>
      </c>
      <c r="Y26" s="40"/>
      <c r="Z26" s="40"/>
      <c r="AA26" s="162">
        <v>83517</v>
      </c>
      <c r="AB26" s="40">
        <v>34212</v>
      </c>
      <c r="AC26" s="164">
        <v>159606</v>
      </c>
      <c r="AD26" s="162">
        <f t="shared" si="2"/>
        <v>248515.27312500001</v>
      </c>
      <c r="AE26" s="40">
        <f t="shared" si="3"/>
        <v>101802.0825</v>
      </c>
      <c r="AF26" s="164">
        <f t="shared" si="4"/>
        <v>474927.60375000001</v>
      </c>
      <c r="AG26" s="40">
        <f t="shared" si="13"/>
        <v>124257636.56250001</v>
      </c>
      <c r="AH26" s="40">
        <f t="shared" si="14"/>
        <v>50901041.25</v>
      </c>
      <c r="AI26" s="164">
        <f t="shared" si="15"/>
        <v>237463801.87499997</v>
      </c>
      <c r="AK26" s="80"/>
      <c r="AP26" s="80"/>
      <c r="AQ26" s="80"/>
      <c r="AU26" s="143"/>
      <c r="AV26" s="143"/>
      <c r="AW26" s="143"/>
      <c r="AX26" s="143"/>
      <c r="AY26" s="143"/>
      <c r="AZ26" s="143"/>
      <c r="BC26" s="80"/>
      <c r="BF26" s="143"/>
      <c r="BG26" s="143"/>
      <c r="BH26" s="143"/>
      <c r="BI26" s="143"/>
    </row>
    <row r="27" spans="2:61" x14ac:dyDescent="0.2">
      <c r="B27" t="s">
        <v>145</v>
      </c>
      <c r="C27">
        <v>1273</v>
      </c>
      <c r="D27">
        <v>60102</v>
      </c>
      <c r="E27">
        <v>47.212882995605469</v>
      </c>
      <c r="F27">
        <v>18.648305892944336</v>
      </c>
      <c r="G27">
        <v>21724476</v>
      </c>
      <c r="H27">
        <v>361.46011352539062</v>
      </c>
      <c r="I27">
        <v>200</v>
      </c>
      <c r="J27">
        <v>1662</v>
      </c>
      <c r="K27">
        <v>396.00579833984375</v>
      </c>
      <c r="L27">
        <v>161.76271057128906</v>
      </c>
      <c r="M27" s="80"/>
      <c r="N27" s="165">
        <v>502</v>
      </c>
      <c r="O27" s="152"/>
      <c r="P27" s="152"/>
      <c r="Q27" s="165">
        <v>1145</v>
      </c>
      <c r="R27" s="185">
        <v>12493</v>
      </c>
      <c r="S27" s="165">
        <f t="shared" si="1"/>
        <v>3407.0906249999998</v>
      </c>
      <c r="T27" s="185">
        <f t="shared" si="1"/>
        <v>37174.483124999999</v>
      </c>
      <c r="U27" s="146">
        <f t="shared" si="12"/>
        <v>1703545.3125</v>
      </c>
      <c r="V27" s="185">
        <f t="shared" si="16"/>
        <v>18587241.5625</v>
      </c>
      <c r="X27" s="209">
        <v>503</v>
      </c>
      <c r="Y27" s="40"/>
      <c r="Z27" s="40"/>
      <c r="AA27" s="162">
        <v>84007</v>
      </c>
      <c r="AB27" s="40">
        <v>30900</v>
      </c>
      <c r="AC27" s="164">
        <v>137949</v>
      </c>
      <c r="AD27" s="162">
        <f t="shared" si="2"/>
        <v>249973.329375</v>
      </c>
      <c r="AE27" s="40">
        <f t="shared" si="3"/>
        <v>91946.8125</v>
      </c>
      <c r="AF27" s="164">
        <f t="shared" si="4"/>
        <v>410484.49312499998</v>
      </c>
      <c r="AG27" s="40">
        <f t="shared" si="13"/>
        <v>124986664.68750001</v>
      </c>
      <c r="AH27" s="40">
        <f t="shared" si="14"/>
        <v>45973406.25</v>
      </c>
      <c r="AI27" s="164">
        <f t="shared" si="15"/>
        <v>205242246.5625</v>
      </c>
      <c r="AK27" s="80"/>
      <c r="AP27" s="80"/>
      <c r="AQ27" s="80"/>
      <c r="AU27" s="143"/>
      <c r="AV27" s="143"/>
      <c r="AW27" s="143"/>
      <c r="AX27" s="143"/>
      <c r="AY27" s="143"/>
      <c r="AZ27" s="143"/>
      <c r="BC27" s="80"/>
      <c r="BF27" s="143"/>
      <c r="BG27" s="143"/>
      <c r="BH27" s="143"/>
      <c r="BI27" s="143"/>
    </row>
    <row r="28" spans="2:61" x14ac:dyDescent="0.2">
      <c r="C28" t="s">
        <v>0</v>
      </c>
      <c r="D28" t="s">
        <v>1</v>
      </c>
      <c r="E28" t="s">
        <v>2</v>
      </c>
      <c r="F28" t="s">
        <v>3</v>
      </c>
      <c r="G28" t="s">
        <v>4</v>
      </c>
      <c r="H28" t="s">
        <v>5</v>
      </c>
      <c r="I28" t="s">
        <v>6</v>
      </c>
      <c r="J28" t="s">
        <v>7</v>
      </c>
      <c r="K28" t="s">
        <v>8</v>
      </c>
      <c r="L28" t="s">
        <v>9</v>
      </c>
      <c r="M28" s="80"/>
      <c r="N28" s="165">
        <v>602</v>
      </c>
      <c r="O28" s="152"/>
      <c r="P28" s="152"/>
      <c r="Q28" s="165">
        <v>349</v>
      </c>
      <c r="R28" s="185">
        <v>13594</v>
      </c>
      <c r="S28" s="165">
        <f t="shared" si="1"/>
        <v>1038.493125</v>
      </c>
      <c r="T28" s="185">
        <f t="shared" si="1"/>
        <v>40450.646249999998</v>
      </c>
      <c r="U28" s="146">
        <f t="shared" si="12"/>
        <v>519246.5625</v>
      </c>
      <c r="V28" s="185">
        <f t="shared" si="16"/>
        <v>20225323.125</v>
      </c>
      <c r="X28" s="209">
        <v>603</v>
      </c>
      <c r="Y28" s="40"/>
      <c r="Z28" s="40"/>
      <c r="AA28" s="162">
        <v>96374</v>
      </c>
      <c r="AB28" s="40">
        <v>37504</v>
      </c>
      <c r="AC28" s="164">
        <v>154051</v>
      </c>
      <c r="AD28" s="162">
        <f t="shared" si="2"/>
        <v>286772.88374999998</v>
      </c>
      <c r="AE28" s="40">
        <f t="shared" si="3"/>
        <v>111597.84</v>
      </c>
      <c r="AF28" s="164">
        <f t="shared" si="4"/>
        <v>458398.00687500002</v>
      </c>
      <c r="AG28" s="40">
        <f t="shared" si="13"/>
        <v>143386441.875</v>
      </c>
      <c r="AH28" s="40">
        <f t="shared" si="14"/>
        <v>55798919.999999993</v>
      </c>
      <c r="AI28" s="164">
        <f t="shared" si="15"/>
        <v>229199003.43750003</v>
      </c>
      <c r="AK28" s="80"/>
      <c r="AP28" s="80"/>
      <c r="AQ28" s="80"/>
      <c r="AU28" s="143"/>
      <c r="AV28" s="143"/>
      <c r="AW28" s="143"/>
      <c r="AX28" s="143"/>
      <c r="AY28" s="143"/>
      <c r="AZ28" s="143"/>
      <c r="BC28" s="80"/>
      <c r="BF28" s="143"/>
      <c r="BG28" s="143"/>
      <c r="BH28" s="143"/>
      <c r="BI28" s="143"/>
    </row>
    <row r="29" spans="2:61" x14ac:dyDescent="0.2">
      <c r="B29" t="s">
        <v>185</v>
      </c>
      <c r="C29">
        <v>218</v>
      </c>
      <c r="D29">
        <v>17697</v>
      </c>
      <c r="E29">
        <v>81.178901672363281</v>
      </c>
      <c r="F29">
        <v>5.423553466796875</v>
      </c>
      <c r="G29">
        <v>8272292</v>
      </c>
      <c r="H29">
        <v>467.44036865234375</v>
      </c>
      <c r="I29">
        <v>200</v>
      </c>
      <c r="J29">
        <v>2414</v>
      </c>
      <c r="K29">
        <v>544.24639892578125</v>
      </c>
      <c r="L29">
        <v>278.7537841796875</v>
      </c>
      <c r="M29" s="80"/>
      <c r="N29" s="165">
        <v>702</v>
      </c>
      <c r="O29" s="152"/>
      <c r="P29" s="152"/>
      <c r="Q29" s="165">
        <v>2767</v>
      </c>
      <c r="R29" s="185">
        <v>67051</v>
      </c>
      <c r="S29" s="165">
        <f t="shared" si="1"/>
        <v>8233.5543749999997</v>
      </c>
      <c r="T29" s="185">
        <f t="shared" si="1"/>
        <v>199518.63187499999</v>
      </c>
      <c r="U29" s="146">
        <f>S29*5*((N29-N28)/2)</f>
        <v>2058388.59375</v>
      </c>
      <c r="V29" s="185">
        <f>T29*5*((N29-N28)/2)</f>
        <v>49879657.96875</v>
      </c>
      <c r="X29" s="209">
        <v>703</v>
      </c>
      <c r="Y29" s="40"/>
      <c r="Z29" s="40"/>
      <c r="AA29" s="162">
        <v>106004</v>
      </c>
      <c r="AB29" s="40">
        <v>26313</v>
      </c>
      <c r="AC29" s="164">
        <v>167060</v>
      </c>
      <c r="AD29" s="162">
        <f t="shared" si="2"/>
        <v>315428.15249999997</v>
      </c>
      <c r="AE29" s="40">
        <f t="shared" si="3"/>
        <v>78297.620624999996</v>
      </c>
      <c r="AF29" s="164">
        <f t="shared" si="4"/>
        <v>497107.91249999998</v>
      </c>
      <c r="AG29" s="40">
        <f>AD29*5*(X29-X28)/2</f>
        <v>78857038.124999985</v>
      </c>
      <c r="AH29" s="40">
        <f>AE29*5*(X29-X28)/2</f>
        <v>19574405.15625</v>
      </c>
      <c r="AI29" s="164">
        <f>AF29*5*(X29-X28)/2</f>
        <v>124276978.125</v>
      </c>
      <c r="AK29" s="80"/>
      <c r="AP29" s="80"/>
      <c r="AQ29" s="80"/>
      <c r="AU29" s="143"/>
      <c r="AV29" s="143"/>
      <c r="AW29" s="143"/>
      <c r="AX29" s="143"/>
      <c r="AY29" s="143"/>
      <c r="AZ29" s="143"/>
      <c r="BC29" s="80"/>
      <c r="BF29" s="143"/>
      <c r="BG29" s="143"/>
      <c r="BH29" s="143"/>
      <c r="BI29" s="143"/>
    </row>
    <row r="30" spans="2:61" x14ac:dyDescent="0.2">
      <c r="C30" t="s">
        <v>0</v>
      </c>
      <c r="D30" t="s">
        <v>1</v>
      </c>
      <c r="E30" t="s">
        <v>2</v>
      </c>
      <c r="F30" t="s">
        <v>3</v>
      </c>
      <c r="G30" t="s">
        <v>4</v>
      </c>
      <c r="H30" t="s">
        <v>5</v>
      </c>
      <c r="I30" t="s">
        <v>6</v>
      </c>
      <c r="J30" t="s">
        <v>7</v>
      </c>
      <c r="K30" t="s">
        <v>8</v>
      </c>
      <c r="L30" t="s">
        <v>9</v>
      </c>
      <c r="M30" s="80"/>
      <c r="N30" s="165">
        <v>802</v>
      </c>
      <c r="O30" s="152"/>
      <c r="P30" s="152"/>
      <c r="Q30" s="165"/>
      <c r="R30" s="185"/>
      <c r="S30" s="165"/>
      <c r="T30" s="185"/>
      <c r="U30" s="146"/>
      <c r="V30" s="185"/>
      <c r="X30" s="209">
        <v>803</v>
      </c>
      <c r="Y30" s="40"/>
      <c r="Z30" s="40"/>
      <c r="AA30" s="162"/>
      <c r="AB30" s="40"/>
      <c r="AC30" s="164"/>
      <c r="AD30" s="162"/>
      <c r="AE30" s="40"/>
      <c r="AF30" s="164"/>
      <c r="AG30" s="40"/>
      <c r="AH30" s="40"/>
      <c r="AI30" s="164"/>
      <c r="AK30" s="80"/>
      <c r="AP30" s="80"/>
      <c r="AQ30" s="80"/>
      <c r="AU30" s="143"/>
      <c r="AV30" s="143"/>
      <c r="AW30" s="143"/>
      <c r="AX30" s="143"/>
      <c r="AY30" s="143"/>
      <c r="AZ30" s="143"/>
      <c r="BC30" s="80"/>
      <c r="BF30" s="143"/>
      <c r="BG30" s="143"/>
      <c r="BH30" s="143"/>
      <c r="BI30" s="143"/>
    </row>
    <row r="31" spans="2:61" x14ac:dyDescent="0.2">
      <c r="B31" t="s">
        <v>186</v>
      </c>
      <c r="C31">
        <v>407</v>
      </c>
      <c r="D31">
        <v>99501</v>
      </c>
      <c r="E31">
        <v>244.47419738769531</v>
      </c>
      <c r="F31">
        <v>37.234912872314453</v>
      </c>
      <c r="G31">
        <v>44794432</v>
      </c>
      <c r="H31">
        <v>450.19076538085938</v>
      </c>
      <c r="I31">
        <v>200</v>
      </c>
      <c r="J31">
        <v>3098</v>
      </c>
      <c r="K31">
        <v>504.5665283203125</v>
      </c>
      <c r="L31">
        <v>227.85008239746094</v>
      </c>
      <c r="M31" s="80"/>
      <c r="N31" s="165"/>
      <c r="O31" s="146"/>
      <c r="P31" s="146"/>
      <c r="Q31" s="165"/>
      <c r="R31" s="185"/>
      <c r="S31" s="165"/>
      <c r="T31" s="185"/>
      <c r="U31" s="146"/>
      <c r="V31" s="185"/>
      <c r="X31" s="162"/>
      <c r="Y31" s="40"/>
      <c r="Z31" s="40"/>
      <c r="AA31" s="162"/>
      <c r="AB31" s="40"/>
      <c r="AC31" s="164"/>
      <c r="AD31" s="162"/>
      <c r="AE31" s="40"/>
      <c r="AF31" s="164"/>
      <c r="AG31" s="40"/>
      <c r="AH31" s="40"/>
      <c r="AI31" s="164"/>
      <c r="AK31" s="80"/>
      <c r="AP31" s="80"/>
      <c r="AQ31" s="80"/>
      <c r="AU31" s="143"/>
      <c r="AV31" s="143"/>
      <c r="AW31" s="143"/>
      <c r="AX31" s="143"/>
      <c r="AZ31" s="143"/>
      <c r="BC31" s="80"/>
      <c r="BF31" s="143"/>
      <c r="BG31" s="143"/>
      <c r="BH31" s="143"/>
      <c r="BI31" s="143"/>
    </row>
    <row r="32" spans="2:61" x14ac:dyDescent="0.2">
      <c r="C32" t="s">
        <v>0</v>
      </c>
      <c r="D32" t="s">
        <v>1</v>
      </c>
      <c r="E32" t="s">
        <v>2</v>
      </c>
      <c r="F32" t="s">
        <v>3</v>
      </c>
      <c r="G32" t="s">
        <v>4</v>
      </c>
      <c r="H32" t="s">
        <v>5</v>
      </c>
      <c r="I32" t="s">
        <v>6</v>
      </c>
      <c r="J32" t="s">
        <v>7</v>
      </c>
      <c r="K32" t="s">
        <v>8</v>
      </c>
      <c r="L32" t="s">
        <v>9</v>
      </c>
      <c r="M32" s="80"/>
      <c r="N32" s="189"/>
      <c r="O32" s="3" t="s">
        <v>46</v>
      </c>
      <c r="P32" s="180"/>
      <c r="Q32" s="189"/>
      <c r="R32" s="198"/>
      <c r="S32" s="189"/>
      <c r="T32" s="198"/>
      <c r="U32" s="161">
        <f>SUM(U22:U29)</f>
        <v>27559673.381250001</v>
      </c>
      <c r="V32" s="216">
        <f>SUM(V22:V29)</f>
        <v>615034281.99374998</v>
      </c>
      <c r="X32" s="178"/>
      <c r="Y32" s="179"/>
      <c r="Z32" s="3" t="s">
        <v>46</v>
      </c>
      <c r="AA32" s="178"/>
      <c r="AB32" s="179"/>
      <c r="AC32" s="181"/>
      <c r="AD32" s="178"/>
      <c r="AE32" s="179"/>
      <c r="AF32" s="181"/>
      <c r="AG32" s="214">
        <f>SUM(AG22:AG29)</f>
        <v>1075167003.8531249</v>
      </c>
      <c r="AH32" s="214">
        <f t="shared" ref="AH32:AI32" si="17">SUM(AH22:AH29)</f>
        <v>396528573.82499999</v>
      </c>
      <c r="AI32" s="215">
        <f t="shared" si="17"/>
        <v>1971051857.55</v>
      </c>
      <c r="AK32" s="80"/>
      <c r="AP32" s="80"/>
      <c r="AQ32" s="80"/>
      <c r="AR32" s="80"/>
      <c r="AU32" s="143"/>
      <c r="AV32" s="143"/>
      <c r="AW32" s="143"/>
      <c r="AX32" s="143"/>
      <c r="AY32" s="143"/>
      <c r="AZ32" s="143"/>
      <c r="BF32" s="143"/>
      <c r="BG32" s="143"/>
      <c r="BH32" s="143"/>
      <c r="BI32" s="143"/>
    </row>
    <row r="33" spans="2:61" x14ac:dyDescent="0.2">
      <c r="B33" t="s">
        <v>187</v>
      </c>
      <c r="C33">
        <v>2539</v>
      </c>
      <c r="D33">
        <v>159606</v>
      </c>
      <c r="E33">
        <v>62.86175537109375</v>
      </c>
      <c r="F33">
        <v>26.205085754394531</v>
      </c>
      <c r="G33">
        <v>64154832</v>
      </c>
      <c r="H33">
        <v>401.95751953125</v>
      </c>
      <c r="I33">
        <v>200</v>
      </c>
      <c r="J33">
        <v>2105</v>
      </c>
      <c r="K33">
        <v>450.5279541015625</v>
      </c>
      <c r="L33">
        <v>203.48359680175781</v>
      </c>
      <c r="M33" s="80"/>
      <c r="N33" s="199"/>
      <c r="O33" s="11" t="s">
        <v>47</v>
      </c>
      <c r="P33" s="172"/>
      <c r="Q33" s="199"/>
      <c r="R33" s="200"/>
      <c r="S33" s="199"/>
      <c r="T33" s="200"/>
      <c r="U33" s="172">
        <f>U32/10^9</f>
        <v>2.755967338125E-2</v>
      </c>
      <c r="V33" s="200">
        <f>V32/10^9</f>
        <v>0.61503428199374999</v>
      </c>
      <c r="X33" s="182"/>
      <c r="Y33" s="183"/>
      <c r="Z33" s="11" t="s">
        <v>47</v>
      </c>
      <c r="AA33" s="182"/>
      <c r="AB33" s="183"/>
      <c r="AC33" s="184"/>
      <c r="AD33" s="182"/>
      <c r="AE33" s="183"/>
      <c r="AF33" s="184"/>
      <c r="AG33" s="183">
        <f>AG32/10^9</f>
        <v>1.0751670038531249</v>
      </c>
      <c r="AH33" s="183">
        <f t="shared" ref="AH33:AI33" si="18">AH32/10^9</f>
        <v>0.39652857382500001</v>
      </c>
      <c r="AI33" s="184">
        <f t="shared" si="18"/>
        <v>1.97105185755</v>
      </c>
      <c r="AK33" s="80"/>
      <c r="AU33" s="143"/>
      <c r="AV33" s="143"/>
      <c r="AW33" s="143"/>
      <c r="AX33" s="144"/>
      <c r="AY33" s="144"/>
      <c r="AZ33" s="144"/>
      <c r="BF33" s="143"/>
      <c r="BG33" s="143"/>
      <c r="BH33" s="144"/>
      <c r="BI33" s="144"/>
    </row>
    <row r="34" spans="2:61" x14ac:dyDescent="0.2">
      <c r="C34" t="s">
        <v>0</v>
      </c>
      <c r="D34" t="s">
        <v>1</v>
      </c>
      <c r="E34" t="s">
        <v>2</v>
      </c>
      <c r="F34" t="s">
        <v>3</v>
      </c>
      <c r="G34" t="s">
        <v>4</v>
      </c>
      <c r="H34" t="s">
        <v>5</v>
      </c>
      <c r="I34" t="s">
        <v>6</v>
      </c>
      <c r="J34" t="s">
        <v>7</v>
      </c>
      <c r="K34" t="s">
        <v>8</v>
      </c>
      <c r="L34" t="s">
        <v>9</v>
      </c>
      <c r="M34" s="80"/>
      <c r="N34" s="165"/>
      <c r="O34" s="146"/>
      <c r="P34" s="146"/>
      <c r="Q34" s="165"/>
      <c r="R34" s="185"/>
      <c r="S34" s="165"/>
      <c r="T34" s="185"/>
      <c r="U34" s="146"/>
      <c r="V34" s="185"/>
      <c r="X34" s="162"/>
      <c r="Y34" s="40"/>
      <c r="Z34" s="40"/>
      <c r="AA34" s="162"/>
      <c r="AB34" s="40"/>
      <c r="AC34" s="164"/>
      <c r="AD34" s="162"/>
      <c r="AE34" s="40"/>
      <c r="AF34" s="164"/>
      <c r="AG34" s="40"/>
      <c r="AH34" s="40"/>
      <c r="AI34" s="164"/>
      <c r="AK34" s="80"/>
      <c r="AU34" s="143"/>
      <c r="AV34" s="143"/>
      <c r="AW34" s="143"/>
      <c r="BB34" s="80"/>
      <c r="BF34" s="143"/>
      <c r="BG34" s="143"/>
    </row>
    <row r="35" spans="2:61" x14ac:dyDescent="0.2">
      <c r="B35" t="s">
        <v>188</v>
      </c>
      <c r="C35">
        <v>1582</v>
      </c>
      <c r="D35">
        <v>88841</v>
      </c>
      <c r="E35">
        <v>56.157394409179688</v>
      </c>
      <c r="F35">
        <v>24.843402862548828</v>
      </c>
      <c r="G35">
        <v>33320298</v>
      </c>
      <c r="H35">
        <v>375.055419921875</v>
      </c>
      <c r="I35">
        <v>200</v>
      </c>
      <c r="J35">
        <v>2368</v>
      </c>
      <c r="K35">
        <v>417.44735717773438</v>
      </c>
      <c r="L35">
        <v>183.29135131835938</v>
      </c>
      <c r="M35" s="80"/>
      <c r="N35" s="165"/>
      <c r="O35" s="146"/>
      <c r="P35" s="146"/>
      <c r="Q35" s="165"/>
      <c r="R35" s="185"/>
      <c r="S35" s="165"/>
      <c r="T35" s="185"/>
      <c r="U35" s="146"/>
      <c r="V35" s="185"/>
      <c r="X35" s="162"/>
      <c r="Y35" s="40"/>
      <c r="Z35" s="40"/>
      <c r="AA35" s="162"/>
      <c r="AB35" s="40"/>
      <c r="AC35" s="164"/>
      <c r="AD35" s="162"/>
      <c r="AE35" s="40"/>
      <c r="AF35" s="164"/>
      <c r="AG35" s="40"/>
      <c r="AH35" s="40"/>
      <c r="AI35" s="164"/>
      <c r="AK35" s="80"/>
      <c r="AP35" s="80"/>
      <c r="AQ35" s="80"/>
      <c r="AU35" s="143"/>
      <c r="AV35" s="143"/>
      <c r="AW35" s="143"/>
      <c r="AX35" s="143"/>
      <c r="AY35" s="143"/>
      <c r="AZ35" s="143"/>
      <c r="BC35" s="80"/>
      <c r="BF35" s="143"/>
      <c r="BG35" s="143"/>
      <c r="BH35" s="143"/>
      <c r="BI35" s="143"/>
    </row>
    <row r="36" spans="2:61" x14ac:dyDescent="0.2">
      <c r="C36" t="s">
        <v>0</v>
      </c>
      <c r="D36" t="s">
        <v>1</v>
      </c>
      <c r="E36" t="s">
        <v>2</v>
      </c>
      <c r="F36" t="s">
        <v>3</v>
      </c>
      <c r="G36" t="s">
        <v>4</v>
      </c>
      <c r="H36" t="s">
        <v>5</v>
      </c>
      <c r="I36" t="s">
        <v>6</v>
      </c>
      <c r="J36" t="s">
        <v>7</v>
      </c>
      <c r="K36" t="s">
        <v>8</v>
      </c>
      <c r="L36" t="s">
        <v>9</v>
      </c>
      <c r="M36" s="80"/>
      <c r="N36" s="166">
        <v>-300</v>
      </c>
      <c r="O36" s="146"/>
      <c r="P36" s="146">
        <v>3</v>
      </c>
      <c r="Q36" s="165"/>
      <c r="R36" s="185"/>
      <c r="S36" s="165"/>
      <c r="T36" s="185"/>
      <c r="U36" s="146"/>
      <c r="V36" s="185"/>
      <c r="X36" s="162">
        <v>-300</v>
      </c>
      <c r="Y36" s="40"/>
      <c r="Z36" s="40">
        <v>3</v>
      </c>
      <c r="AA36" s="162"/>
      <c r="AB36" s="40"/>
      <c r="AC36" s="164"/>
      <c r="AD36" s="162"/>
      <c r="AE36" s="40"/>
      <c r="AF36" s="164"/>
      <c r="AG36" s="40"/>
      <c r="AH36" s="40"/>
      <c r="AI36" s="164"/>
      <c r="AK36" s="80"/>
      <c r="AP36" s="80"/>
      <c r="AQ36" s="80"/>
      <c r="AU36" s="143"/>
      <c r="AV36" s="143"/>
      <c r="AW36" s="143"/>
      <c r="AX36" s="143"/>
      <c r="AY36" s="143"/>
      <c r="AZ36" s="143"/>
      <c r="BC36" s="80"/>
      <c r="BF36" s="143"/>
      <c r="BG36" s="143"/>
      <c r="BH36" s="143"/>
      <c r="BI36" s="143"/>
    </row>
    <row r="37" spans="2:61" x14ac:dyDescent="0.2">
      <c r="B37" t="s">
        <v>189</v>
      </c>
      <c r="C37">
        <v>783</v>
      </c>
      <c r="D37">
        <v>39565</v>
      </c>
      <c r="E37">
        <v>50.530014038085938</v>
      </c>
      <c r="F37">
        <v>11.532464027404785</v>
      </c>
      <c r="G37">
        <v>15758658</v>
      </c>
      <c r="H37">
        <v>398.29794311523438</v>
      </c>
      <c r="I37">
        <v>200</v>
      </c>
      <c r="J37">
        <v>1993</v>
      </c>
      <c r="K37">
        <v>447.1212158203125</v>
      </c>
      <c r="L37">
        <v>203.16525268554688</v>
      </c>
      <c r="M37" s="80"/>
      <c r="N37" s="165">
        <v>2</v>
      </c>
      <c r="O37" s="152"/>
      <c r="P37" s="152"/>
      <c r="Q37" s="165">
        <v>559</v>
      </c>
      <c r="R37" s="185">
        <v>6854</v>
      </c>
      <c r="S37" s="165">
        <f t="shared" si="1"/>
        <v>1663.3743749999999</v>
      </c>
      <c r="T37" s="185">
        <f t="shared" si="1"/>
        <v>20394.93375</v>
      </c>
      <c r="U37" s="146">
        <f>S37*5*((N37-N36)+(N38-N37)/2)</f>
        <v>2927538.8999999994</v>
      </c>
      <c r="V37" s="185">
        <f>T37*5*((N37-N36)+(N38-N37)/2)</f>
        <v>35895083.399999999</v>
      </c>
      <c r="X37" s="209">
        <v>3</v>
      </c>
      <c r="Y37" s="40"/>
      <c r="Z37" s="40"/>
      <c r="AA37" s="162">
        <v>22592</v>
      </c>
      <c r="AB37" s="40">
        <v>17680</v>
      </c>
      <c r="AC37" s="164">
        <v>58361</v>
      </c>
      <c r="AD37" s="162">
        <f t="shared" si="2"/>
        <v>67225.319999999992</v>
      </c>
      <c r="AE37" s="40">
        <f t="shared" si="3"/>
        <v>52609.05</v>
      </c>
      <c r="AF37" s="164">
        <f t="shared" si="4"/>
        <v>173660.450625</v>
      </c>
      <c r="AG37" s="40">
        <f>AD37*5*((X37-X36)+(X38-X37)/2)</f>
        <v>118652689.8</v>
      </c>
      <c r="AH37" s="40">
        <f>AE37*5*((X37-X36)+(X38-X37)/2)</f>
        <v>92854973.25</v>
      </c>
      <c r="AI37" s="164">
        <f>AF37*5*((X37-X36)+(X38-X37)/2)</f>
        <v>306510695.35312504</v>
      </c>
      <c r="AK37" s="80"/>
      <c r="AP37" s="80"/>
      <c r="AQ37" s="80"/>
      <c r="AU37" s="143"/>
      <c r="AV37" s="143"/>
      <c r="AW37" s="143"/>
      <c r="AX37" s="143"/>
      <c r="AY37" s="143"/>
      <c r="AZ37" s="143"/>
      <c r="BC37" s="80"/>
      <c r="BF37" s="143"/>
      <c r="BG37" s="143"/>
      <c r="BH37" s="143"/>
      <c r="BI37" s="143"/>
    </row>
    <row r="38" spans="2:61" x14ac:dyDescent="0.2">
      <c r="C38" t="s">
        <v>0</v>
      </c>
      <c r="D38" t="s">
        <v>1</v>
      </c>
      <c r="E38" t="s">
        <v>2</v>
      </c>
      <c r="F38" t="s">
        <v>3</v>
      </c>
      <c r="G38" t="s">
        <v>4</v>
      </c>
      <c r="H38" t="s">
        <v>5</v>
      </c>
      <c r="I38" t="s">
        <v>6</v>
      </c>
      <c r="J38" t="s">
        <v>7</v>
      </c>
      <c r="K38" t="s">
        <v>8</v>
      </c>
      <c r="L38" t="s">
        <v>9</v>
      </c>
      <c r="M38" s="80"/>
      <c r="N38" s="165">
        <v>102</v>
      </c>
      <c r="O38" s="152"/>
      <c r="P38" s="152"/>
      <c r="Q38" s="165">
        <v>846</v>
      </c>
      <c r="R38" s="185">
        <v>14534</v>
      </c>
      <c r="S38" s="165">
        <f t="shared" si="1"/>
        <v>2517.3787499999999</v>
      </c>
      <c r="T38" s="185">
        <f t="shared" si="1"/>
        <v>43247.733749999999</v>
      </c>
      <c r="U38" s="146">
        <f>S38*5*((N38-N37)/2+(N39-N38)/2)</f>
        <v>1258689.375</v>
      </c>
      <c r="V38" s="185">
        <f>T38*5*((N38-N37)/2+(N39-N38)/2)</f>
        <v>21623866.875</v>
      </c>
      <c r="X38" s="209">
        <v>103</v>
      </c>
      <c r="Y38" s="40"/>
      <c r="Z38" s="40"/>
      <c r="AA38" s="162">
        <v>18588</v>
      </c>
      <c r="AB38" s="40">
        <v>16410</v>
      </c>
      <c r="AC38" s="164">
        <v>105311</v>
      </c>
      <c r="AD38" s="162">
        <f t="shared" si="2"/>
        <v>55310.917499999996</v>
      </c>
      <c r="AE38" s="40">
        <f t="shared" si="3"/>
        <v>48830.006249999999</v>
      </c>
      <c r="AF38" s="164">
        <f t="shared" si="4"/>
        <v>313366.044375</v>
      </c>
      <c r="AG38" s="40">
        <f>AD38*5*((X38-X37)/2+(X39-X38)/2)</f>
        <v>27655458.749999996</v>
      </c>
      <c r="AH38" s="40">
        <f>AE38*5*((X38-X37)/2+(X39-X38)/2)</f>
        <v>24415003.125</v>
      </c>
      <c r="AI38" s="164">
        <f>AF38*5*((X38-X37)/2+(X39-X38)/2)</f>
        <v>156683022.1875</v>
      </c>
      <c r="AK38" s="80"/>
      <c r="AP38" s="80"/>
      <c r="AQ38" s="80"/>
      <c r="AU38" s="143"/>
      <c r="AV38" s="143"/>
      <c r="AW38" s="143"/>
      <c r="AX38" s="143"/>
      <c r="AY38" s="143"/>
      <c r="AZ38" s="143"/>
      <c r="BC38" s="80"/>
      <c r="BF38" s="143"/>
      <c r="BG38" s="143"/>
      <c r="BH38" s="143"/>
      <c r="BI38" s="143"/>
    </row>
    <row r="39" spans="2:61" x14ac:dyDescent="0.2">
      <c r="B39" t="s">
        <v>129</v>
      </c>
      <c r="C39">
        <v>212</v>
      </c>
      <c r="D39">
        <v>70404</v>
      </c>
      <c r="E39">
        <v>332.09432983398438</v>
      </c>
      <c r="F39">
        <v>25.349435806274414</v>
      </c>
      <c r="G39">
        <v>32755854</v>
      </c>
      <c r="H39">
        <v>465.25558471679688</v>
      </c>
      <c r="I39">
        <v>200</v>
      </c>
      <c r="J39">
        <v>1886</v>
      </c>
      <c r="K39">
        <v>510.65115356445312</v>
      </c>
      <c r="L39">
        <v>210.47999572753906</v>
      </c>
      <c r="M39" s="80"/>
      <c r="N39" s="165">
        <v>202</v>
      </c>
      <c r="O39" s="152"/>
      <c r="P39" s="152"/>
      <c r="Q39" s="165">
        <v>256</v>
      </c>
      <c r="R39" s="185">
        <v>5913</v>
      </c>
      <c r="S39" s="165">
        <f t="shared" si="1"/>
        <v>761.76</v>
      </c>
      <c r="T39" s="185">
        <f t="shared" si="1"/>
        <v>17594.870625</v>
      </c>
      <c r="U39" s="146">
        <f t="shared" ref="U39:U42" si="19">S39*5*((N39-N38)/2+(N40-N39)/2)</f>
        <v>380880</v>
      </c>
      <c r="V39" s="185">
        <f>T39*5*((N39-N38)/2+(N40-N39)/2)</f>
        <v>8797435.3125</v>
      </c>
      <c r="X39" s="209">
        <v>203</v>
      </c>
      <c r="Y39" s="40"/>
      <c r="Z39" s="40"/>
      <c r="AA39" s="162">
        <v>20095</v>
      </c>
      <c r="AB39" s="40">
        <v>96</v>
      </c>
      <c r="AC39" s="164">
        <v>78374</v>
      </c>
      <c r="AD39" s="162">
        <f t="shared" si="2"/>
        <v>59795.184374999997</v>
      </c>
      <c r="AE39" s="40">
        <f t="shared" si="3"/>
        <v>285.65999999999997</v>
      </c>
      <c r="AF39" s="164">
        <f t="shared" si="4"/>
        <v>233211.63375000001</v>
      </c>
      <c r="AG39" s="40">
        <f t="shared" ref="AG39:AG43" si="20">AD39*5*((X39-X38)/2+(X40-X39)/2)</f>
        <v>29897592.1875</v>
      </c>
      <c r="AH39" s="40">
        <f t="shared" ref="AH39:AH43" si="21">AE39*5*((X39-X38)/2+(X40-X39)/2)</f>
        <v>142829.99999999997</v>
      </c>
      <c r="AI39" s="164">
        <f t="shared" ref="AI39:AI43" si="22">AF39*5*((X39-X38)/2+(X40-X39)/2)</f>
        <v>116605816.875</v>
      </c>
      <c r="AK39" s="80"/>
      <c r="AP39" s="80"/>
      <c r="AQ39" s="80"/>
      <c r="AU39" s="143"/>
      <c r="AV39" s="143"/>
      <c r="AW39" s="143"/>
      <c r="AX39" s="143"/>
      <c r="AY39" s="143"/>
      <c r="AZ39" s="143"/>
      <c r="BC39" s="80"/>
      <c r="BF39" s="143"/>
      <c r="BG39" s="143"/>
      <c r="BH39" s="143"/>
      <c r="BI39" s="143"/>
    </row>
    <row r="40" spans="2:61" x14ac:dyDescent="0.2">
      <c r="C40" t="s">
        <v>0</v>
      </c>
      <c r="D40" t="s">
        <v>1</v>
      </c>
      <c r="E40" t="s">
        <v>2</v>
      </c>
      <c r="F40" t="s">
        <v>3</v>
      </c>
      <c r="G40" t="s">
        <v>4</v>
      </c>
      <c r="H40" t="s">
        <v>5</v>
      </c>
      <c r="I40" t="s">
        <v>6</v>
      </c>
      <c r="J40" t="s">
        <v>7</v>
      </c>
      <c r="K40" t="s">
        <v>8</v>
      </c>
      <c r="L40" t="s">
        <v>9</v>
      </c>
      <c r="M40" s="80"/>
      <c r="N40" s="165">
        <v>302</v>
      </c>
      <c r="O40" s="152"/>
      <c r="P40" s="152"/>
      <c r="Q40" s="165">
        <v>132</v>
      </c>
      <c r="R40" s="185">
        <v>6896</v>
      </c>
      <c r="S40" s="165">
        <f t="shared" si="1"/>
        <v>392.78249999999997</v>
      </c>
      <c r="T40" s="185">
        <f t="shared" si="1"/>
        <v>20519.91</v>
      </c>
      <c r="U40" s="146">
        <f t="shared" si="19"/>
        <v>196391.25</v>
      </c>
      <c r="V40" s="185">
        <f t="shared" ref="V40:V42" si="23">T40*5*((N40-N39)/2+(N41-N40)/2)</f>
        <v>10259955</v>
      </c>
      <c r="X40" s="209">
        <v>303</v>
      </c>
      <c r="Y40" s="40"/>
      <c r="Z40" s="40"/>
      <c r="AA40" s="162">
        <v>9909</v>
      </c>
      <c r="AB40" s="40">
        <v>7480</v>
      </c>
      <c r="AC40" s="164">
        <v>60102</v>
      </c>
      <c r="AD40" s="162">
        <f t="shared" si="2"/>
        <v>29485.468124999999</v>
      </c>
      <c r="AE40" s="40">
        <f t="shared" si="3"/>
        <v>22257.674999999999</v>
      </c>
      <c r="AF40" s="164">
        <f t="shared" si="4"/>
        <v>178841.01374999998</v>
      </c>
      <c r="AG40" s="40">
        <f>AD40*5*((X40-X39)/2+(X41-X40)/2)</f>
        <v>14742734.062500002</v>
      </c>
      <c r="AH40" s="40">
        <f t="shared" si="21"/>
        <v>11128837.5</v>
      </c>
      <c r="AI40" s="164">
        <f t="shared" si="22"/>
        <v>89420506.874999985</v>
      </c>
      <c r="AK40" s="80"/>
      <c r="AP40" s="80"/>
      <c r="AQ40" s="80"/>
      <c r="AU40" s="143"/>
      <c r="AV40" s="143"/>
      <c r="AW40" s="143"/>
      <c r="AX40" s="143"/>
      <c r="AY40" s="143"/>
      <c r="AZ40" s="143"/>
      <c r="BC40" s="80"/>
      <c r="BF40" s="143"/>
      <c r="BG40" s="143"/>
      <c r="BH40" s="143"/>
      <c r="BI40" s="143"/>
    </row>
    <row r="41" spans="2:61" x14ac:dyDescent="0.2">
      <c r="B41" t="s">
        <v>190</v>
      </c>
      <c r="C41">
        <v>359</v>
      </c>
      <c r="D41">
        <v>55070</v>
      </c>
      <c r="E41">
        <v>153.39833068847656</v>
      </c>
      <c r="F41">
        <v>15.3551025390625</v>
      </c>
      <c r="G41">
        <v>23071800</v>
      </c>
      <c r="H41">
        <v>418.95407104492188</v>
      </c>
      <c r="I41">
        <v>200</v>
      </c>
      <c r="J41">
        <v>3432</v>
      </c>
      <c r="K41">
        <v>460.209716796875</v>
      </c>
      <c r="L41">
        <v>190.44804382324219</v>
      </c>
      <c r="M41" s="80"/>
      <c r="N41" s="165">
        <v>402</v>
      </c>
      <c r="O41" s="152"/>
      <c r="P41" s="152"/>
      <c r="Q41" s="165">
        <v>567</v>
      </c>
      <c r="R41" s="185">
        <v>21076</v>
      </c>
      <c r="S41" s="165">
        <f t="shared" si="1"/>
        <v>1687.1793749999999</v>
      </c>
      <c r="T41" s="185">
        <f t="shared" si="1"/>
        <v>62714.272499999999</v>
      </c>
      <c r="U41" s="146">
        <f t="shared" si="19"/>
        <v>843589.6875</v>
      </c>
      <c r="V41" s="185">
        <f t="shared" si="23"/>
        <v>31357136.25</v>
      </c>
      <c r="X41" s="209">
        <v>403</v>
      </c>
      <c r="Y41" s="40"/>
      <c r="Z41" s="40"/>
      <c r="AA41" s="162">
        <v>28640</v>
      </c>
      <c r="AB41" s="40">
        <v>16583</v>
      </c>
      <c r="AC41" s="164">
        <v>88841</v>
      </c>
      <c r="AD41" s="162">
        <f t="shared" si="2"/>
        <v>85221.9</v>
      </c>
      <c r="AE41" s="40">
        <f t="shared" si="3"/>
        <v>49344.789375</v>
      </c>
      <c r="AF41" s="164">
        <f t="shared" si="4"/>
        <v>264357.50062499999</v>
      </c>
      <c r="AG41" s="40">
        <f t="shared" si="20"/>
        <v>42610950</v>
      </c>
      <c r="AH41" s="40">
        <f t="shared" si="21"/>
        <v>24672394.6875</v>
      </c>
      <c r="AI41" s="164">
        <f t="shared" si="22"/>
        <v>132178750.31249999</v>
      </c>
      <c r="AK41" s="80"/>
      <c r="AP41" s="80"/>
      <c r="AQ41" s="80"/>
      <c r="AU41" s="143"/>
      <c r="AV41" s="143"/>
      <c r="AW41" s="143"/>
      <c r="AX41" s="143"/>
      <c r="AY41" s="143"/>
      <c r="AZ41" s="143"/>
      <c r="BC41" s="80"/>
      <c r="BF41" s="143"/>
      <c r="BG41" s="143"/>
      <c r="BH41" s="143"/>
      <c r="BI41" s="143"/>
    </row>
    <row r="42" spans="2:61" x14ac:dyDescent="0.2">
      <c r="C42">
        <v>1989</v>
      </c>
      <c r="D42">
        <v>82879</v>
      </c>
      <c r="E42">
        <v>41.668678283691406</v>
      </c>
      <c r="F42">
        <v>19.928728103637695</v>
      </c>
      <c r="G42">
        <v>27386320</v>
      </c>
      <c r="H42">
        <v>330.4373779296875</v>
      </c>
      <c r="I42">
        <v>200</v>
      </c>
      <c r="J42">
        <v>1485</v>
      </c>
      <c r="K42">
        <v>352.55877685546875</v>
      </c>
      <c r="L42">
        <v>122.91798400878906</v>
      </c>
      <c r="M42" s="80"/>
      <c r="N42" s="165">
        <v>502</v>
      </c>
      <c r="O42" s="152"/>
      <c r="P42" s="152"/>
      <c r="Q42" s="165">
        <v>137</v>
      </c>
      <c r="R42" s="185">
        <v>5083</v>
      </c>
      <c r="S42" s="165">
        <f t="shared" si="1"/>
        <v>407.66062499999998</v>
      </c>
      <c r="T42" s="185">
        <f t="shared" si="1"/>
        <v>15125.101875</v>
      </c>
      <c r="U42" s="146">
        <f t="shared" si="19"/>
        <v>203830.3125</v>
      </c>
      <c r="V42" s="185">
        <f t="shared" si="23"/>
        <v>7562550.9374999991</v>
      </c>
      <c r="X42" s="209">
        <v>503</v>
      </c>
      <c r="Y42" s="40"/>
      <c r="Z42" s="40"/>
      <c r="AA42" s="162">
        <v>33050</v>
      </c>
      <c r="AB42" s="40">
        <v>18891</v>
      </c>
      <c r="AC42" s="164">
        <v>80478</v>
      </c>
      <c r="AD42" s="162">
        <f t="shared" si="2"/>
        <v>98344.40625</v>
      </c>
      <c r="AE42" s="40">
        <f t="shared" si="3"/>
        <v>56212.531875000001</v>
      </c>
      <c r="AF42" s="164">
        <f t="shared" si="4"/>
        <v>239472.34875</v>
      </c>
      <c r="AG42" s="40">
        <f t="shared" si="20"/>
        <v>49172203.125</v>
      </c>
      <c r="AH42" s="40">
        <f t="shared" si="21"/>
        <v>28106265.9375</v>
      </c>
      <c r="AI42" s="164">
        <f t="shared" si="22"/>
        <v>119736174.37499999</v>
      </c>
      <c r="AK42" s="80"/>
      <c r="AP42" s="80"/>
      <c r="AQ42" s="80"/>
      <c r="AU42" s="143"/>
      <c r="AV42" s="143"/>
      <c r="AW42" s="143"/>
      <c r="AX42" s="143"/>
      <c r="AY42" s="143"/>
      <c r="AZ42" s="143"/>
      <c r="BC42" s="80"/>
      <c r="BF42" s="143"/>
      <c r="BG42" s="143"/>
      <c r="BH42" s="143"/>
      <c r="BI42" s="143"/>
    </row>
    <row r="43" spans="2:61" x14ac:dyDescent="0.2">
      <c r="D43">
        <f>D41+D42</f>
        <v>137949</v>
      </c>
      <c r="M43" s="80"/>
      <c r="N43" s="165">
        <v>602</v>
      </c>
      <c r="O43" s="152"/>
      <c r="P43" s="152"/>
      <c r="Q43" s="165">
        <v>37</v>
      </c>
      <c r="R43" s="185">
        <v>1027</v>
      </c>
      <c r="S43" s="165">
        <f t="shared" si="1"/>
        <v>110.098125</v>
      </c>
      <c r="T43" s="185">
        <f t="shared" si="1"/>
        <v>3055.9668750000001</v>
      </c>
      <c r="U43" s="146">
        <f>S43*5*((N43-N42)/2)</f>
        <v>27524.53125</v>
      </c>
      <c r="V43" s="185">
        <f>T43*5*((N43-N42)/2)</f>
        <v>763991.71875</v>
      </c>
      <c r="X43" s="209">
        <v>603</v>
      </c>
      <c r="Y43" s="40"/>
      <c r="Z43" s="40"/>
      <c r="AA43" s="162">
        <v>25058</v>
      </c>
      <c r="AB43" s="40">
        <v>12892</v>
      </c>
      <c r="AC43" s="164">
        <v>98808</v>
      </c>
      <c r="AD43" s="162">
        <f t="shared" si="2"/>
        <v>74563.211249999993</v>
      </c>
      <c r="AE43" s="40">
        <f t="shared" si="3"/>
        <v>38361.7575</v>
      </c>
      <c r="AF43" s="164">
        <f t="shared" si="4"/>
        <v>294015.55499999999</v>
      </c>
      <c r="AG43" s="40">
        <f t="shared" si="20"/>
        <v>37281605.625</v>
      </c>
      <c r="AH43" s="40">
        <f t="shared" si="21"/>
        <v>19180878.75</v>
      </c>
      <c r="AI43" s="164">
        <f t="shared" si="22"/>
        <v>147007777.5</v>
      </c>
      <c r="AK43" s="80"/>
      <c r="AP43" s="80"/>
      <c r="AQ43" s="80"/>
      <c r="AU43" s="143"/>
      <c r="AV43" s="143"/>
      <c r="AW43" s="143"/>
      <c r="AX43" s="143"/>
      <c r="AZ43" s="143"/>
      <c r="BC43" s="80"/>
      <c r="BF43" s="143"/>
      <c r="BG43" s="143"/>
      <c r="BH43" s="143"/>
      <c r="BI43" s="143"/>
    </row>
    <row r="44" spans="2:61" x14ac:dyDescent="0.2">
      <c r="B44" t="s">
        <v>191</v>
      </c>
      <c r="C44" t="s">
        <v>0</v>
      </c>
      <c r="D44" t="s">
        <v>1</v>
      </c>
      <c r="E44" t="s">
        <v>2</v>
      </c>
      <c r="F44" t="s">
        <v>3</v>
      </c>
      <c r="G44" t="s">
        <v>4</v>
      </c>
      <c r="H44" t="s">
        <v>5</v>
      </c>
      <c r="I44" t="s">
        <v>6</v>
      </c>
      <c r="J44" t="s">
        <v>7</v>
      </c>
      <c r="K44" t="s">
        <v>8</v>
      </c>
      <c r="L44" t="s">
        <v>9</v>
      </c>
      <c r="M44" s="80"/>
      <c r="N44" s="165">
        <v>702</v>
      </c>
      <c r="O44" s="152"/>
      <c r="P44" s="152"/>
      <c r="Q44" s="165"/>
      <c r="R44" s="185"/>
      <c r="S44" s="165"/>
      <c r="T44" s="185"/>
      <c r="U44" s="146"/>
      <c r="V44" s="185"/>
      <c r="X44" s="209">
        <v>703</v>
      </c>
      <c r="Y44" s="40"/>
      <c r="Z44" s="40"/>
      <c r="AA44" s="162">
        <v>6323</v>
      </c>
      <c r="AB44" s="40">
        <v>1275</v>
      </c>
      <c r="AC44" s="164">
        <v>15851</v>
      </c>
      <c r="AD44" s="162">
        <f t="shared" si="2"/>
        <v>18814.876874999998</v>
      </c>
      <c r="AE44" s="40">
        <f t="shared" si="3"/>
        <v>3793.921875</v>
      </c>
      <c r="AF44" s="164">
        <f t="shared" si="4"/>
        <v>47166.631874999999</v>
      </c>
      <c r="AG44" s="40">
        <f>AD44*5*(X44-X43)/2</f>
        <v>4703719.21875</v>
      </c>
      <c r="AH44" s="40">
        <f>AE44*5*(X44-X43)/2</f>
        <v>948480.46875</v>
      </c>
      <c r="AI44" s="164">
        <f>AF44*5*(X44-X43)/2</f>
        <v>11791657.96875</v>
      </c>
      <c r="AK44" s="80"/>
      <c r="AU44" s="143"/>
      <c r="AV44" s="143"/>
      <c r="AW44" s="143"/>
      <c r="AX44" s="143"/>
      <c r="AY44" s="143"/>
      <c r="AZ44" s="143"/>
      <c r="BF44" s="143"/>
      <c r="BG44" s="143"/>
      <c r="BH44" s="143"/>
      <c r="BI44" s="143"/>
    </row>
    <row r="45" spans="2:61" x14ac:dyDescent="0.2">
      <c r="C45">
        <v>864</v>
      </c>
      <c r="D45">
        <v>80478</v>
      </c>
      <c r="E45">
        <v>93.145835876464844</v>
      </c>
      <c r="F45">
        <v>23.773344039916992</v>
      </c>
      <c r="G45">
        <v>30784524</v>
      </c>
      <c r="H45">
        <v>382.52099609375</v>
      </c>
      <c r="I45">
        <v>200</v>
      </c>
      <c r="J45">
        <v>1966</v>
      </c>
      <c r="K45">
        <v>421.36294555664062</v>
      </c>
      <c r="L45">
        <v>176.70429992675781</v>
      </c>
      <c r="M45" s="80"/>
      <c r="N45" s="165">
        <v>802</v>
      </c>
      <c r="O45" s="152"/>
      <c r="P45" s="152"/>
      <c r="Q45" s="165"/>
      <c r="R45" s="185"/>
      <c r="S45" s="165"/>
      <c r="T45" s="185"/>
      <c r="U45" s="146"/>
      <c r="V45" s="185"/>
      <c r="X45" s="209">
        <v>803</v>
      </c>
      <c r="Y45" s="40"/>
      <c r="Z45" s="40"/>
      <c r="AA45" s="162"/>
      <c r="AB45" s="40"/>
      <c r="AC45" s="164"/>
      <c r="AD45" s="162"/>
      <c r="AE45" s="40"/>
      <c r="AF45" s="164"/>
      <c r="AG45" s="40"/>
      <c r="AH45" s="40"/>
      <c r="AI45" s="164"/>
      <c r="AK45" s="80"/>
      <c r="AU45" s="143"/>
      <c r="AV45" s="143"/>
      <c r="AW45" s="143"/>
      <c r="AX45" s="144"/>
      <c r="AY45" s="144"/>
      <c r="AZ45" s="144"/>
      <c r="BF45" s="143"/>
      <c r="BG45" s="143"/>
      <c r="BH45" s="144"/>
      <c r="BI45" s="144"/>
    </row>
    <row r="46" spans="2:61" x14ac:dyDescent="0.2">
      <c r="B46" t="s">
        <v>207</v>
      </c>
      <c r="C46" t="s">
        <v>0</v>
      </c>
      <c r="D46" t="s">
        <v>1</v>
      </c>
      <c r="E46" t="s">
        <v>2</v>
      </c>
      <c r="F46" t="s">
        <v>3</v>
      </c>
      <c r="G46" t="s">
        <v>4</v>
      </c>
      <c r="H46" t="s">
        <v>5</v>
      </c>
      <c r="I46" t="s">
        <v>6</v>
      </c>
      <c r="J46" t="s">
        <v>7</v>
      </c>
      <c r="K46" t="s">
        <v>8</v>
      </c>
      <c r="L46" t="s">
        <v>9</v>
      </c>
      <c r="M46" s="80"/>
      <c r="N46" s="165"/>
      <c r="O46" s="146"/>
      <c r="P46" s="146"/>
      <c r="Q46" s="165"/>
      <c r="R46" s="185"/>
      <c r="S46" s="165"/>
      <c r="T46" s="185"/>
      <c r="U46" s="146"/>
      <c r="V46" s="185"/>
      <c r="X46" s="162"/>
      <c r="Y46" s="40"/>
      <c r="Z46" s="40"/>
      <c r="AA46" s="162"/>
      <c r="AB46" s="40"/>
      <c r="AC46" s="164"/>
      <c r="AD46" s="162"/>
      <c r="AE46" s="40"/>
      <c r="AF46" s="164"/>
      <c r="AG46" s="40"/>
      <c r="AH46" s="40"/>
      <c r="AI46" s="164"/>
      <c r="AK46" s="80"/>
      <c r="AU46" s="143"/>
      <c r="AV46" s="143"/>
      <c r="AW46" s="143"/>
      <c r="BF46" s="143"/>
      <c r="BG46" s="143"/>
    </row>
    <row r="47" spans="2:61" x14ac:dyDescent="0.2">
      <c r="C47">
        <v>500</v>
      </c>
      <c r="D47">
        <v>85012</v>
      </c>
      <c r="E47">
        <v>170.02400207519531</v>
      </c>
      <c r="F47">
        <v>22.683839797973633</v>
      </c>
      <c r="G47">
        <v>35116740</v>
      </c>
      <c r="H47">
        <v>413.07980346679688</v>
      </c>
      <c r="I47">
        <v>200</v>
      </c>
      <c r="J47">
        <v>1901</v>
      </c>
      <c r="K47">
        <v>457.08126831054688</v>
      </c>
      <c r="L47">
        <v>195.67414855957031</v>
      </c>
      <c r="M47" s="80"/>
      <c r="N47" s="189"/>
      <c r="O47" s="3" t="s">
        <v>46</v>
      </c>
      <c r="P47" s="180"/>
      <c r="Q47" s="189"/>
      <c r="R47" s="198"/>
      <c r="S47" s="189"/>
      <c r="T47" s="198"/>
      <c r="U47" s="161">
        <f>SUM(U37:U43)</f>
        <v>5838444.0562499994</v>
      </c>
      <c r="V47" s="216">
        <f>SUM(V37:V43)</f>
        <v>116260019.49375001</v>
      </c>
      <c r="X47" s="178"/>
      <c r="Y47" s="179"/>
      <c r="Z47" s="3" t="s">
        <v>46</v>
      </c>
      <c r="AA47" s="178"/>
      <c r="AB47" s="179"/>
      <c r="AC47" s="181"/>
      <c r="AD47" s="178"/>
      <c r="AE47" s="179"/>
      <c r="AF47" s="181"/>
      <c r="AG47" s="214">
        <f>SUM(AG37:AG44)</f>
        <v>324716952.76874995</v>
      </c>
      <c r="AH47" s="214">
        <f t="shared" ref="AH47:AI47" si="24">SUM(AH37:AH44)</f>
        <v>201449663.71875</v>
      </c>
      <c r="AI47" s="215">
        <f t="shared" si="24"/>
        <v>1079934401.4468751</v>
      </c>
      <c r="AK47" s="80"/>
      <c r="AP47" s="80"/>
      <c r="AQ47" s="80"/>
      <c r="AU47" s="143"/>
      <c r="AV47" s="143"/>
      <c r="AW47" s="143"/>
      <c r="AX47" s="143"/>
      <c r="AY47" s="143"/>
      <c r="AZ47" s="143"/>
      <c r="BC47" s="80"/>
      <c r="BF47" s="143"/>
      <c r="BG47" s="143"/>
      <c r="BH47" s="143"/>
      <c r="BI47" s="143"/>
    </row>
    <row r="48" spans="2:61" x14ac:dyDescent="0.2">
      <c r="B48" t="s">
        <v>192</v>
      </c>
      <c r="C48" t="s">
        <v>0</v>
      </c>
      <c r="D48" t="s">
        <v>1</v>
      </c>
      <c r="E48" t="s">
        <v>2</v>
      </c>
      <c r="F48" t="s">
        <v>3</v>
      </c>
      <c r="G48" t="s">
        <v>4</v>
      </c>
      <c r="H48" t="s">
        <v>5</v>
      </c>
      <c r="I48" t="s">
        <v>6</v>
      </c>
      <c r="J48" t="s">
        <v>7</v>
      </c>
      <c r="K48" t="s">
        <v>8</v>
      </c>
      <c r="L48" t="s">
        <v>9</v>
      </c>
      <c r="M48" s="80"/>
      <c r="N48" s="199"/>
      <c r="O48" s="11" t="s">
        <v>47</v>
      </c>
      <c r="P48" s="172"/>
      <c r="Q48" s="199"/>
      <c r="R48" s="200"/>
      <c r="S48" s="199"/>
      <c r="T48" s="200"/>
      <c r="U48" s="172">
        <f>U47/10^9</f>
        <v>5.8384440562499994E-3</v>
      </c>
      <c r="V48" s="200">
        <f>V47/10^9</f>
        <v>0.11626001949375001</v>
      </c>
      <c r="X48" s="182"/>
      <c r="Y48" s="183"/>
      <c r="Z48" s="11" t="s">
        <v>47</v>
      </c>
      <c r="AA48" s="182"/>
      <c r="AB48" s="183"/>
      <c r="AC48" s="184"/>
      <c r="AD48" s="182"/>
      <c r="AE48" s="183"/>
      <c r="AF48" s="184"/>
      <c r="AG48" s="183">
        <f>AG47/10^9</f>
        <v>0.32471695276874996</v>
      </c>
      <c r="AH48" s="183">
        <f t="shared" ref="AH48:AI48" si="25">AH47/10^9</f>
        <v>0.20144966371875</v>
      </c>
      <c r="AI48" s="184">
        <f t="shared" si="25"/>
        <v>1.079934401446875</v>
      </c>
      <c r="AK48" s="80"/>
      <c r="AP48" s="80"/>
      <c r="AQ48" s="80"/>
      <c r="AU48" s="143"/>
      <c r="AV48" s="143"/>
      <c r="AW48" s="143"/>
      <c r="AX48" s="143"/>
      <c r="AY48" s="143"/>
      <c r="AZ48" s="143"/>
      <c r="BC48" s="80"/>
      <c r="BF48" s="143"/>
      <c r="BG48" s="143"/>
      <c r="BH48" s="143"/>
      <c r="BI48" s="143"/>
    </row>
    <row r="49" spans="1:61" x14ac:dyDescent="0.2">
      <c r="C49">
        <v>247</v>
      </c>
      <c r="D49">
        <v>11201</v>
      </c>
      <c r="E49">
        <v>45.348178863525391</v>
      </c>
      <c r="F49">
        <v>4.6967511177062988</v>
      </c>
      <c r="G49">
        <v>4041704</v>
      </c>
      <c r="H49">
        <v>360.83419799804688</v>
      </c>
      <c r="I49">
        <v>200</v>
      </c>
      <c r="J49">
        <v>1952</v>
      </c>
      <c r="K49">
        <v>395.16683959960938</v>
      </c>
      <c r="L49">
        <v>161.10711669921875</v>
      </c>
      <c r="M49" s="80"/>
      <c r="N49" s="165"/>
      <c r="O49" s="146"/>
      <c r="P49" s="146"/>
      <c r="Q49" s="165"/>
      <c r="R49" s="185"/>
      <c r="S49" s="165"/>
      <c r="T49" s="185"/>
      <c r="U49" s="146"/>
      <c r="V49" s="185"/>
      <c r="X49" s="162"/>
      <c r="Y49" s="40"/>
      <c r="Z49" s="40"/>
      <c r="AA49" s="162"/>
      <c r="AB49" s="40"/>
      <c r="AC49" s="164"/>
      <c r="AD49" s="162"/>
      <c r="AE49" s="40"/>
      <c r="AF49" s="164"/>
      <c r="AG49" s="40"/>
      <c r="AH49" s="40"/>
      <c r="AI49" s="164"/>
      <c r="AK49" s="80"/>
      <c r="AP49" s="80"/>
      <c r="AQ49" s="80"/>
      <c r="AU49" s="143"/>
      <c r="AV49" s="143"/>
      <c r="AW49" s="143"/>
      <c r="AX49" s="143"/>
      <c r="AY49" s="143"/>
      <c r="AZ49" s="143"/>
      <c r="BC49" s="80"/>
      <c r="BF49" s="143"/>
      <c r="BG49" s="143"/>
      <c r="BH49" s="143"/>
      <c r="BI49" s="143"/>
    </row>
    <row r="50" spans="1:61" x14ac:dyDescent="0.2">
      <c r="B50" t="s">
        <v>193</v>
      </c>
      <c r="C50" t="s">
        <v>0</v>
      </c>
      <c r="D50" t="s">
        <v>1</v>
      </c>
      <c r="E50" t="s">
        <v>2</v>
      </c>
      <c r="F50" t="s">
        <v>3</v>
      </c>
      <c r="G50" t="s">
        <v>4</v>
      </c>
      <c r="H50" t="s">
        <v>5</v>
      </c>
      <c r="I50" t="s">
        <v>6</v>
      </c>
      <c r="J50" t="s">
        <v>7</v>
      </c>
      <c r="K50" t="s">
        <v>8</v>
      </c>
      <c r="L50" t="s">
        <v>9</v>
      </c>
      <c r="M50" s="80"/>
      <c r="N50" s="165"/>
      <c r="O50" s="146"/>
      <c r="P50" s="146"/>
      <c r="Q50" s="165"/>
      <c r="R50" s="185"/>
      <c r="S50" s="165"/>
      <c r="T50" s="185"/>
      <c r="U50" s="146"/>
      <c r="V50" s="185"/>
      <c r="X50" s="162"/>
      <c r="Y50" s="40"/>
      <c r="Z50" s="40"/>
      <c r="AA50" s="162"/>
      <c r="AB50" s="40"/>
      <c r="AC50" s="164"/>
      <c r="AD50" s="162"/>
      <c r="AE50" s="40"/>
      <c r="AF50" s="164"/>
      <c r="AG50" s="40"/>
      <c r="AH50" s="40"/>
      <c r="AI50" s="164"/>
      <c r="AK50" s="80"/>
      <c r="AP50" s="80"/>
      <c r="AQ50" s="80"/>
      <c r="AU50" s="143"/>
      <c r="AV50" s="143"/>
      <c r="AW50" s="143"/>
      <c r="AX50" s="143"/>
      <c r="AY50" s="143"/>
      <c r="AZ50" s="143"/>
      <c r="BC50" s="80"/>
      <c r="BF50" s="143"/>
      <c r="BG50" s="143"/>
      <c r="BH50" s="143"/>
      <c r="BI50" s="143"/>
    </row>
    <row r="51" spans="1:61" x14ac:dyDescent="0.2">
      <c r="C51">
        <v>1500</v>
      </c>
      <c r="D51">
        <v>129687</v>
      </c>
      <c r="E51">
        <v>86.458000183105469</v>
      </c>
      <c r="F51">
        <v>24.125524520874023</v>
      </c>
      <c r="G51">
        <v>49988748</v>
      </c>
      <c r="H51">
        <v>385.45687866210938</v>
      </c>
      <c r="I51">
        <v>200</v>
      </c>
      <c r="J51">
        <v>3296</v>
      </c>
      <c r="K51">
        <v>424.28955078125</v>
      </c>
      <c r="L51">
        <v>177.32630920410156</v>
      </c>
      <c r="N51" s="166">
        <v>-300</v>
      </c>
      <c r="O51" s="146"/>
      <c r="P51" s="146">
        <v>4</v>
      </c>
      <c r="Q51" s="165"/>
      <c r="R51" s="185"/>
      <c r="S51" s="165"/>
      <c r="T51" s="185"/>
      <c r="U51" s="146"/>
      <c r="V51" s="185"/>
      <c r="X51" s="162">
        <v>-300</v>
      </c>
      <c r="Y51" s="40"/>
      <c r="Z51" s="40">
        <v>4</v>
      </c>
      <c r="AA51" s="162"/>
      <c r="AB51" s="40"/>
      <c r="AC51" s="164"/>
      <c r="AD51" s="162"/>
      <c r="AE51" s="40"/>
      <c r="AF51" s="164"/>
      <c r="AG51" s="40"/>
      <c r="AH51" s="40"/>
      <c r="AI51" s="164"/>
      <c r="AP51" s="80"/>
      <c r="AQ51" s="80"/>
      <c r="AU51" s="143"/>
      <c r="AV51" s="143"/>
      <c r="AW51" s="143"/>
      <c r="AX51" s="143"/>
      <c r="AY51" s="143"/>
      <c r="AZ51" s="143"/>
      <c r="BC51" s="80"/>
      <c r="BF51" s="143"/>
      <c r="BG51" s="143"/>
      <c r="BH51" s="143"/>
      <c r="BI51" s="143"/>
    </row>
    <row r="52" spans="1:61" x14ac:dyDescent="0.2">
      <c r="C52">
        <v>635</v>
      </c>
      <c r="D52">
        <v>24364</v>
      </c>
      <c r="E52">
        <v>38.368503570556641</v>
      </c>
      <c r="F52">
        <v>21.268014907836914</v>
      </c>
      <c r="G52">
        <v>8577859</v>
      </c>
      <c r="H52">
        <v>352.071044921875</v>
      </c>
      <c r="I52">
        <v>200</v>
      </c>
      <c r="J52">
        <v>1908</v>
      </c>
      <c r="K52">
        <v>384.25079345703125</v>
      </c>
      <c r="L52">
        <v>153.93067932128906</v>
      </c>
      <c r="N52" s="165">
        <v>2</v>
      </c>
      <c r="O52" s="152"/>
      <c r="P52" s="152"/>
      <c r="Q52" s="165"/>
      <c r="R52" s="185"/>
      <c r="S52" s="165"/>
      <c r="T52" s="185"/>
      <c r="U52" s="146"/>
      <c r="V52" s="185"/>
      <c r="X52" s="209">
        <v>3</v>
      </c>
      <c r="Y52" s="40"/>
      <c r="Z52" s="40"/>
      <c r="AA52" s="162"/>
      <c r="AB52" s="40"/>
      <c r="AC52" s="164"/>
      <c r="AD52" s="162"/>
      <c r="AE52" s="40"/>
      <c r="AF52" s="164"/>
      <c r="AG52" s="40"/>
      <c r="AH52" s="40"/>
      <c r="AI52" s="164"/>
      <c r="AP52" s="80"/>
      <c r="AQ52" s="80"/>
      <c r="AU52" s="143"/>
      <c r="AV52" s="143"/>
      <c r="AW52" s="143"/>
      <c r="AX52" s="143"/>
      <c r="AY52" s="143"/>
      <c r="AZ52" s="143"/>
      <c r="BC52" s="80"/>
      <c r="BF52" s="143"/>
      <c r="BG52" s="143"/>
      <c r="BH52" s="143"/>
      <c r="BI52" s="143"/>
    </row>
    <row r="53" spans="1:61" x14ac:dyDescent="0.2">
      <c r="D53">
        <f>D51+D52</f>
        <v>154051</v>
      </c>
      <c r="N53" s="165">
        <v>102</v>
      </c>
      <c r="O53" s="152"/>
      <c r="P53" s="152"/>
      <c r="Q53" s="165"/>
      <c r="R53" s="185"/>
      <c r="S53" s="165"/>
      <c r="T53" s="185"/>
      <c r="U53" s="146"/>
      <c r="V53" s="185"/>
      <c r="X53" s="209">
        <v>103</v>
      </c>
      <c r="Y53" s="40"/>
      <c r="Z53" s="40"/>
      <c r="AA53" s="162"/>
      <c r="AB53" s="40"/>
      <c r="AC53" s="164"/>
      <c r="AD53" s="162"/>
      <c r="AE53" s="40"/>
      <c r="AF53" s="164"/>
      <c r="AG53" s="40"/>
      <c r="AH53" s="40"/>
      <c r="AI53" s="164"/>
      <c r="AP53" s="80"/>
      <c r="AQ53" s="80"/>
      <c r="AU53" s="143"/>
      <c r="AV53" s="143"/>
      <c r="AW53" s="143"/>
      <c r="AX53" s="143"/>
      <c r="AY53" s="143"/>
      <c r="AZ53" s="143"/>
      <c r="BC53" s="80"/>
      <c r="BF53" s="143"/>
      <c r="BG53" s="143"/>
      <c r="BH53" s="143"/>
      <c r="BI53" s="143"/>
    </row>
    <row r="54" spans="1:61" x14ac:dyDescent="0.2">
      <c r="B54" t="s">
        <v>200</v>
      </c>
      <c r="C54" t="s">
        <v>0</v>
      </c>
      <c r="D54" t="s">
        <v>1</v>
      </c>
      <c r="E54" t="s">
        <v>2</v>
      </c>
      <c r="F54" t="s">
        <v>3</v>
      </c>
      <c r="G54" t="s">
        <v>4</v>
      </c>
      <c r="H54" t="s">
        <v>5</v>
      </c>
      <c r="I54" t="s">
        <v>6</v>
      </c>
      <c r="J54" t="s">
        <v>7</v>
      </c>
      <c r="K54" t="s">
        <v>8</v>
      </c>
      <c r="L54" t="s">
        <v>9</v>
      </c>
      <c r="N54" s="165">
        <v>202</v>
      </c>
      <c r="O54" s="152"/>
      <c r="P54" s="152"/>
      <c r="Q54" s="165">
        <v>83</v>
      </c>
      <c r="R54" s="185">
        <v>319</v>
      </c>
      <c r="S54" s="165">
        <f t="shared" si="1"/>
        <v>246.97687500000001</v>
      </c>
      <c r="T54" s="185">
        <f t="shared" si="1"/>
        <v>949.22437500000001</v>
      </c>
      <c r="U54" s="146">
        <f>S54*5*((N54-N53)/2+(N55-N54)/2)</f>
        <v>123488.43750000001</v>
      </c>
      <c r="V54" s="185">
        <f>T54*5*((N54-N53)/2+(N55-N54)/2)</f>
        <v>474612.1875</v>
      </c>
      <c r="X54" s="209">
        <v>203</v>
      </c>
      <c r="Y54" s="40"/>
      <c r="Z54" s="40"/>
      <c r="AA54" s="162">
        <v>10913</v>
      </c>
      <c r="AB54" s="40">
        <v>3703</v>
      </c>
      <c r="AC54" s="164">
        <v>10885</v>
      </c>
      <c r="AD54" s="162">
        <f t="shared" si="2"/>
        <v>32472.995625</v>
      </c>
      <c r="AE54" s="40">
        <f t="shared" si="3"/>
        <v>11018.739374999999</v>
      </c>
      <c r="AF54" s="164">
        <f t="shared" si="4"/>
        <v>32389.678124999999</v>
      </c>
      <c r="AG54" s="40">
        <f>AD54*5*((X54-X53)/2+(X55-X54)/2)</f>
        <v>16236497.8125</v>
      </c>
      <c r="AH54" s="40">
        <f>AE54*5*((X54-X53)/2+(X55-X54)/2)</f>
        <v>5509369.6874999991</v>
      </c>
      <c r="AI54" s="164">
        <f t="shared" ref="AI54:AI56" si="26">AF54*5*((X54-X53)/2+(X55-X54)/2)</f>
        <v>16194839.0625</v>
      </c>
      <c r="AP54" s="80"/>
      <c r="AQ54" s="80"/>
      <c r="AU54" s="143"/>
      <c r="AV54" s="143"/>
      <c r="AW54" s="143"/>
      <c r="AX54" s="143"/>
      <c r="AY54" s="143"/>
      <c r="AZ54" s="143"/>
      <c r="BC54" s="80"/>
      <c r="BF54" s="143"/>
      <c r="BG54" s="143"/>
      <c r="BH54" s="143"/>
      <c r="BI54" s="143"/>
    </row>
    <row r="55" spans="1:61" x14ac:dyDescent="0.2">
      <c r="C55">
        <v>1123</v>
      </c>
      <c r="D55">
        <v>98808</v>
      </c>
      <c r="E55">
        <v>87.985755920410156</v>
      </c>
      <c r="F55">
        <v>32.594409942626953</v>
      </c>
      <c r="G55">
        <v>41284344</v>
      </c>
      <c r="H55">
        <v>417.82391357421875</v>
      </c>
      <c r="I55">
        <v>200</v>
      </c>
      <c r="J55">
        <v>2840</v>
      </c>
      <c r="K55">
        <v>476.04129028320312</v>
      </c>
      <c r="L55">
        <v>228.11943054199219</v>
      </c>
      <c r="N55" s="165">
        <v>302</v>
      </c>
      <c r="O55" s="152"/>
      <c r="P55" s="152"/>
      <c r="Q55" s="165">
        <v>675</v>
      </c>
      <c r="R55" s="185">
        <v>14966</v>
      </c>
      <c r="S55" s="165">
        <f t="shared" si="1"/>
        <v>2008.546875</v>
      </c>
      <c r="T55" s="185">
        <f t="shared" si="1"/>
        <v>44533.203750000001</v>
      </c>
      <c r="U55" s="146">
        <f>S55*5*((N55-N54)/2+(N56-N55)/2)</f>
        <v>1004273.4375</v>
      </c>
      <c r="V55" s="185">
        <f t="shared" ref="V55" si="27">T55*5*((N55-N54)/2+(N56-N55)/2)</f>
        <v>22266601.875</v>
      </c>
      <c r="X55" s="209">
        <v>303</v>
      </c>
      <c r="Y55" s="40"/>
      <c r="Z55" s="40"/>
      <c r="AA55" s="162">
        <v>14899</v>
      </c>
      <c r="AB55" s="40">
        <v>2812</v>
      </c>
      <c r="AC55" s="164">
        <v>17697</v>
      </c>
      <c r="AD55" s="162">
        <f t="shared" si="2"/>
        <v>44333.836875000001</v>
      </c>
      <c r="AE55" s="40">
        <f t="shared" si="3"/>
        <v>8367.4575000000004</v>
      </c>
      <c r="AF55" s="164">
        <f t="shared" si="4"/>
        <v>52659.635625000003</v>
      </c>
      <c r="AG55" s="40">
        <f>AD55*5*((X55-X54)/2+(X56-X55)/2)</f>
        <v>22166918.4375</v>
      </c>
      <c r="AH55" s="40">
        <f t="shared" ref="AH55:AH56" si="28">AE55*5*((X55-X54)/2+(X56-X55)/2)</f>
        <v>4183728.7500000005</v>
      </c>
      <c r="AI55" s="164">
        <f t="shared" si="26"/>
        <v>26329817.812500004</v>
      </c>
      <c r="AP55" s="80"/>
      <c r="AQ55" s="80"/>
      <c r="AU55" s="143"/>
      <c r="AV55" s="143"/>
      <c r="AW55" s="143"/>
      <c r="AX55" s="143"/>
      <c r="AZ55" s="143"/>
      <c r="BC55" s="80"/>
      <c r="BF55" s="143"/>
      <c r="BG55" s="143"/>
      <c r="BH55" s="143"/>
      <c r="BI55" s="143"/>
    </row>
    <row r="56" spans="1:61" x14ac:dyDescent="0.2">
      <c r="B56" t="s">
        <v>195</v>
      </c>
      <c r="C56" t="s">
        <v>0</v>
      </c>
      <c r="D56" t="s">
        <v>1</v>
      </c>
      <c r="E56" t="s">
        <v>2</v>
      </c>
      <c r="F56" t="s">
        <v>3</v>
      </c>
      <c r="G56" t="s">
        <v>4</v>
      </c>
      <c r="H56" t="s">
        <v>5</v>
      </c>
      <c r="I56" t="s">
        <v>6</v>
      </c>
      <c r="J56" t="s">
        <v>7</v>
      </c>
      <c r="K56" t="s">
        <v>8</v>
      </c>
      <c r="L56" t="s">
        <v>9</v>
      </c>
      <c r="N56" s="165">
        <v>402</v>
      </c>
      <c r="O56" s="152"/>
      <c r="P56" s="152"/>
      <c r="Q56" s="165">
        <v>17</v>
      </c>
      <c r="R56" s="185">
        <v>3466</v>
      </c>
      <c r="S56" s="165">
        <f t="shared" si="1"/>
        <v>50.585625</v>
      </c>
      <c r="T56" s="185">
        <f t="shared" si="1"/>
        <v>10313.516250000001</v>
      </c>
      <c r="U56" s="146">
        <f>S56*5*((N56-N55)/2)</f>
        <v>12646.40625</v>
      </c>
      <c r="V56" s="185">
        <f>T56*5*((N56-N55)/2)</f>
        <v>2578379.0625</v>
      </c>
      <c r="X56" s="209">
        <v>403</v>
      </c>
      <c r="Y56" s="40"/>
      <c r="Z56" s="40"/>
      <c r="AA56" s="162">
        <v>16732</v>
      </c>
      <c r="AB56" s="40">
        <v>11558</v>
      </c>
      <c r="AC56" s="164">
        <v>39565</v>
      </c>
      <c r="AD56" s="162">
        <f t="shared" si="2"/>
        <v>49788.157500000001</v>
      </c>
      <c r="AE56" s="40">
        <f t="shared" si="3"/>
        <v>34392.27375</v>
      </c>
      <c r="AF56" s="164">
        <f t="shared" si="4"/>
        <v>117730.60312499999</v>
      </c>
      <c r="AG56" s="40">
        <f t="shared" ref="AG56" si="29">AD56*5*((X56-X55)/2+(X57-X56)/2)</f>
        <v>24894078.75</v>
      </c>
      <c r="AH56" s="40">
        <f t="shared" si="28"/>
        <v>17196136.875</v>
      </c>
      <c r="AI56" s="164">
        <f t="shared" si="26"/>
        <v>58865301.5625</v>
      </c>
      <c r="AX56" s="143"/>
      <c r="AY56" s="143"/>
      <c r="AZ56" s="143"/>
      <c r="BH56" s="143"/>
      <c r="BI56" s="143"/>
    </row>
    <row r="57" spans="1:61" x14ac:dyDescent="0.2">
      <c r="C57">
        <v>1495</v>
      </c>
      <c r="D57">
        <v>167060</v>
      </c>
      <c r="E57">
        <v>111.74581909179688</v>
      </c>
      <c r="F57">
        <v>22.799760818481445</v>
      </c>
      <c r="G57">
        <v>71276608</v>
      </c>
      <c r="H57">
        <v>426.65274047851562</v>
      </c>
      <c r="I57">
        <v>200</v>
      </c>
      <c r="J57">
        <v>1960</v>
      </c>
      <c r="K57">
        <v>469.53622436523438</v>
      </c>
      <c r="L57">
        <v>196.04006958007812</v>
      </c>
      <c r="N57" s="165">
        <v>502</v>
      </c>
      <c r="O57" s="152"/>
      <c r="P57" s="152"/>
      <c r="Q57" s="165"/>
      <c r="R57" s="185"/>
      <c r="S57" s="165"/>
      <c r="T57" s="185"/>
      <c r="U57" s="146"/>
      <c r="V57" s="185"/>
      <c r="X57" s="209">
        <v>503</v>
      </c>
      <c r="Y57" s="40"/>
      <c r="Z57" s="40"/>
      <c r="AA57" s="162">
        <v>26291</v>
      </c>
      <c r="AB57" s="40">
        <v>25636</v>
      </c>
      <c r="AC57" s="164">
        <v>85012</v>
      </c>
      <c r="AD57" s="162">
        <f t="shared" si="2"/>
        <v>78232.156875000001</v>
      </c>
      <c r="AE57" s="40">
        <f t="shared" si="3"/>
        <v>76283.122499999998</v>
      </c>
      <c r="AF57" s="164">
        <f t="shared" si="4"/>
        <v>252963.83249999999</v>
      </c>
      <c r="AG57" s="40">
        <f>AD57*5*(X57-X56)/2</f>
        <v>19558039.21875</v>
      </c>
      <c r="AH57" s="40">
        <f>AE57*5*(X57-X56)/2</f>
        <v>19070780.625</v>
      </c>
      <c r="AI57" s="164">
        <f>AF57*5*(X57-X56)/2</f>
        <v>63240958.124999993</v>
      </c>
      <c r="AX57" s="144"/>
      <c r="AY57" s="144"/>
      <c r="AZ57" s="144"/>
      <c r="BH57" s="144"/>
      <c r="BI57" s="144"/>
    </row>
    <row r="58" spans="1:61" x14ac:dyDescent="0.2">
      <c r="B58" t="s">
        <v>196</v>
      </c>
      <c r="C58" t="s">
        <v>0</v>
      </c>
      <c r="D58" t="s">
        <v>1</v>
      </c>
      <c r="E58" t="s">
        <v>2</v>
      </c>
      <c r="F58" t="s">
        <v>3</v>
      </c>
      <c r="G58" t="s">
        <v>4</v>
      </c>
      <c r="H58" t="s">
        <v>5</v>
      </c>
      <c r="I58" t="s">
        <v>6</v>
      </c>
      <c r="J58" t="s">
        <v>7</v>
      </c>
      <c r="K58" t="s">
        <v>8</v>
      </c>
      <c r="L58" t="s">
        <v>9</v>
      </c>
      <c r="N58" s="165">
        <v>602</v>
      </c>
      <c r="O58" s="152"/>
      <c r="P58" s="152"/>
      <c r="Q58" s="165"/>
      <c r="R58" s="185"/>
      <c r="S58" s="165"/>
      <c r="T58" s="185"/>
      <c r="U58" s="146"/>
      <c r="V58" s="185"/>
      <c r="X58" s="209">
        <v>603</v>
      </c>
      <c r="Y58" s="40"/>
      <c r="Z58" s="40"/>
      <c r="AA58" s="162"/>
      <c r="AB58" s="40"/>
      <c r="AC58" s="164"/>
      <c r="AD58" s="162"/>
      <c r="AE58" s="40"/>
      <c r="AF58" s="164"/>
      <c r="AG58" s="40"/>
      <c r="AH58" s="40"/>
      <c r="AI58" s="164"/>
    </row>
    <row r="59" spans="1:61" x14ac:dyDescent="0.2">
      <c r="C59">
        <v>106</v>
      </c>
      <c r="D59">
        <v>15851</v>
      </c>
      <c r="E59">
        <v>149.53773498535156</v>
      </c>
      <c r="F59">
        <v>9.605036735534668</v>
      </c>
      <c r="G59">
        <v>7755399</v>
      </c>
      <c r="H59">
        <v>489.26873779296875</v>
      </c>
      <c r="I59">
        <v>200</v>
      </c>
      <c r="J59">
        <v>2307</v>
      </c>
      <c r="K59">
        <v>575.99676513671875</v>
      </c>
      <c r="L59">
        <v>303.95452880859375</v>
      </c>
      <c r="N59" s="165">
        <v>702</v>
      </c>
      <c r="O59" s="152"/>
      <c r="P59" s="152"/>
      <c r="Q59" s="165"/>
      <c r="R59" s="185"/>
      <c r="S59" s="165"/>
      <c r="T59" s="185"/>
      <c r="U59" s="146"/>
      <c r="V59" s="185"/>
      <c r="X59" s="209">
        <v>703</v>
      </c>
      <c r="Y59" s="40"/>
      <c r="Z59" s="40"/>
      <c r="AA59" s="162"/>
      <c r="AB59" s="40"/>
      <c r="AC59" s="164"/>
      <c r="AD59" s="162"/>
      <c r="AE59" s="40"/>
      <c r="AF59" s="164"/>
      <c r="AG59" s="40"/>
      <c r="AH59" s="40"/>
      <c r="AI59" s="164"/>
      <c r="AX59" s="210"/>
      <c r="AY59" s="210"/>
      <c r="AZ59" s="210"/>
      <c r="BH59" s="210"/>
      <c r="BI59" s="210"/>
    </row>
    <row r="60" spans="1:61" x14ac:dyDescent="0.2">
      <c r="N60" s="165">
        <v>802</v>
      </c>
      <c r="O60" s="152"/>
      <c r="P60" s="152"/>
      <c r="Q60" s="165"/>
      <c r="R60" s="185"/>
      <c r="S60" s="165"/>
      <c r="T60" s="185"/>
      <c r="U60" s="146"/>
      <c r="V60" s="185"/>
      <c r="X60" s="209">
        <v>803</v>
      </c>
      <c r="Y60" s="40"/>
      <c r="Z60" s="40"/>
      <c r="AA60" s="162"/>
      <c r="AB60" s="40"/>
      <c r="AC60" s="164"/>
      <c r="AD60" s="162"/>
      <c r="AE60" s="40"/>
      <c r="AF60" s="164"/>
      <c r="AG60" s="40"/>
      <c r="AH60" s="40"/>
      <c r="AI60" s="164"/>
    </row>
    <row r="61" spans="1:61" x14ac:dyDescent="0.2">
      <c r="A61" s="150" t="s">
        <v>18</v>
      </c>
      <c r="N61" s="165"/>
      <c r="O61" s="146"/>
      <c r="P61" s="146"/>
      <c r="Q61" s="165"/>
      <c r="R61" s="185"/>
      <c r="S61" s="165"/>
      <c r="T61" s="185"/>
      <c r="U61" s="146"/>
      <c r="V61" s="185"/>
      <c r="X61" s="162"/>
      <c r="Y61" s="40"/>
      <c r="Z61" s="40"/>
      <c r="AA61" s="162"/>
      <c r="AB61" s="40"/>
      <c r="AC61" s="164"/>
      <c r="AD61" s="162"/>
      <c r="AE61" s="40"/>
      <c r="AF61" s="164"/>
      <c r="AG61" s="40"/>
      <c r="AH61" s="40"/>
      <c r="AI61" s="164"/>
    </row>
    <row r="62" spans="1:61" x14ac:dyDescent="0.2">
      <c r="C62" t="s">
        <v>0</v>
      </c>
      <c r="D62" t="s">
        <v>1</v>
      </c>
      <c r="E62" t="s">
        <v>2</v>
      </c>
      <c r="F62" t="s">
        <v>3</v>
      </c>
      <c r="G62" t="s">
        <v>4</v>
      </c>
      <c r="H62" t="s">
        <v>5</v>
      </c>
      <c r="I62" t="s">
        <v>6</v>
      </c>
      <c r="J62" t="s">
        <v>7</v>
      </c>
      <c r="K62" t="s">
        <v>8</v>
      </c>
      <c r="L62" t="s">
        <v>9</v>
      </c>
      <c r="N62" s="189"/>
      <c r="O62" s="3" t="s">
        <v>46</v>
      </c>
      <c r="P62" s="180"/>
      <c r="Q62" s="189"/>
      <c r="R62" s="198"/>
      <c r="S62" s="189"/>
      <c r="T62" s="198"/>
      <c r="U62" s="161">
        <f>SUM(U54:U56)</f>
        <v>1140408.28125</v>
      </c>
      <c r="V62" s="216">
        <f>SUM(V54:V56)</f>
        <v>25319593.125</v>
      </c>
      <c r="X62" s="178"/>
      <c r="Y62" s="179"/>
      <c r="Z62" s="3" t="s">
        <v>46</v>
      </c>
      <c r="AA62" s="178"/>
      <c r="AB62" s="179"/>
      <c r="AC62" s="181"/>
      <c r="AD62" s="178"/>
      <c r="AE62" s="179"/>
      <c r="AF62" s="181"/>
      <c r="AG62" s="214">
        <f>SUM(AG54:AG57)</f>
        <v>82855534.21875</v>
      </c>
      <c r="AH62" s="214">
        <f t="shared" ref="AH62:AI62" si="30">SUM(AH54:AH57)</f>
        <v>45960015.9375</v>
      </c>
      <c r="AI62" s="215">
        <f t="shared" si="30"/>
        <v>164630916.5625</v>
      </c>
    </row>
    <row r="63" spans="1:61" x14ac:dyDescent="0.2">
      <c r="B63" t="s">
        <v>177</v>
      </c>
      <c r="C63">
        <v>787</v>
      </c>
      <c r="D63">
        <v>26994</v>
      </c>
      <c r="E63">
        <v>34.299873352050781</v>
      </c>
      <c r="F63">
        <v>6.6881890296936035</v>
      </c>
      <c r="G63">
        <v>8036482</v>
      </c>
      <c r="H63">
        <v>297.71365356445312</v>
      </c>
      <c r="I63">
        <v>200</v>
      </c>
      <c r="J63">
        <v>2434</v>
      </c>
      <c r="K63">
        <v>313.74630737304688</v>
      </c>
      <c r="L63">
        <v>99.011726379394531</v>
      </c>
      <c r="N63" s="182"/>
      <c r="O63" s="11" t="s">
        <v>47</v>
      </c>
      <c r="P63" s="183"/>
      <c r="Q63" s="182"/>
      <c r="R63" s="184"/>
      <c r="S63" s="182"/>
      <c r="T63" s="184"/>
      <c r="U63" s="183">
        <f>U62/10^9</f>
        <v>1.1404082812499999E-3</v>
      </c>
      <c r="V63" s="184">
        <f>V62/10^9</f>
        <v>2.5319593125000001E-2</v>
      </c>
      <c r="X63" s="182"/>
      <c r="Y63" s="183"/>
      <c r="Z63" s="11" t="s">
        <v>47</v>
      </c>
      <c r="AA63" s="182"/>
      <c r="AB63" s="183"/>
      <c r="AC63" s="184"/>
      <c r="AD63" s="182"/>
      <c r="AE63" s="183"/>
      <c r="AF63" s="184"/>
      <c r="AG63" s="183">
        <f>AG62/10^9</f>
        <v>8.2855534218749999E-2</v>
      </c>
      <c r="AH63" s="183">
        <f t="shared" ref="AH63:AI63" si="31">AH62/10^9</f>
        <v>4.5960015937500001E-2</v>
      </c>
      <c r="AI63" s="184">
        <f t="shared" si="31"/>
        <v>0.16463091656250001</v>
      </c>
    </row>
    <row r="64" spans="1:61" x14ac:dyDescent="0.2">
      <c r="C64" t="s">
        <v>0</v>
      </c>
      <c r="D64" t="s">
        <v>1</v>
      </c>
      <c r="E64" t="s">
        <v>2</v>
      </c>
      <c r="F64" t="s">
        <v>3</v>
      </c>
      <c r="G64" t="s">
        <v>4</v>
      </c>
      <c r="H64" t="s">
        <v>5</v>
      </c>
      <c r="I64" t="s">
        <v>6</v>
      </c>
      <c r="J64" t="s">
        <v>7</v>
      </c>
      <c r="K64" t="s">
        <v>8</v>
      </c>
      <c r="L64" t="s">
        <v>9</v>
      </c>
      <c r="N64" s="196"/>
      <c r="Q64" s="196"/>
      <c r="R64" s="197"/>
      <c r="S64" s="196"/>
      <c r="T64" s="197"/>
      <c r="V64" s="197"/>
      <c r="X64" s="162"/>
      <c r="Y64" s="40"/>
      <c r="Z64" s="40"/>
      <c r="AA64" s="162"/>
      <c r="AB64" s="40"/>
      <c r="AC64" s="164"/>
      <c r="AD64" s="162"/>
      <c r="AE64" s="40"/>
      <c r="AF64" s="164"/>
      <c r="AH64" s="40"/>
      <c r="AI64" s="164"/>
    </row>
    <row r="65" spans="2:35" x14ac:dyDescent="0.2">
      <c r="B65" t="s">
        <v>178</v>
      </c>
      <c r="C65">
        <v>551</v>
      </c>
      <c r="D65">
        <v>18378</v>
      </c>
      <c r="E65">
        <v>33.353900909423828</v>
      </c>
      <c r="F65">
        <v>3.7802214622497559</v>
      </c>
      <c r="G65">
        <v>5414195</v>
      </c>
      <c r="H65">
        <v>294.60195922851562</v>
      </c>
      <c r="I65">
        <v>200</v>
      </c>
      <c r="J65">
        <v>1609</v>
      </c>
      <c r="K65">
        <v>309.93560791015625</v>
      </c>
      <c r="L65">
        <v>96.279579162597656</v>
      </c>
      <c r="N65" s="196"/>
      <c r="Q65" s="196"/>
      <c r="R65" s="197"/>
      <c r="S65" s="196"/>
      <c r="T65" s="197"/>
      <c r="V65" s="197"/>
      <c r="X65" s="162"/>
      <c r="Y65" s="40"/>
      <c r="Z65" s="40"/>
      <c r="AA65" s="162"/>
      <c r="AB65" s="40"/>
      <c r="AC65" s="164"/>
      <c r="AD65" s="162"/>
      <c r="AE65" s="40"/>
      <c r="AF65" s="164"/>
      <c r="AG65" s="40"/>
      <c r="AH65" s="40"/>
      <c r="AI65" s="164"/>
    </row>
    <row r="66" spans="2:35" x14ac:dyDescent="0.2">
      <c r="C66" t="s">
        <v>0</v>
      </c>
      <c r="D66" t="s">
        <v>1</v>
      </c>
      <c r="E66" t="s">
        <v>2</v>
      </c>
      <c r="F66" t="s">
        <v>3</v>
      </c>
      <c r="G66" t="s">
        <v>4</v>
      </c>
      <c r="H66" t="s">
        <v>5</v>
      </c>
      <c r="I66" t="s">
        <v>6</v>
      </c>
      <c r="J66" t="s">
        <v>7</v>
      </c>
      <c r="K66" t="s">
        <v>8</v>
      </c>
      <c r="L66" t="s">
        <v>9</v>
      </c>
      <c r="N66" s="173"/>
      <c r="O66" s="38" t="s">
        <v>48</v>
      </c>
      <c r="P66" s="174"/>
      <c r="Q66" s="173"/>
      <c r="R66" s="191"/>
      <c r="S66" s="173"/>
      <c r="T66" s="191"/>
      <c r="U66" s="212">
        <f>SUM(U63,U48,U33,U19)</f>
        <v>0.10320633944999999</v>
      </c>
      <c r="V66" s="213">
        <f>SUM(V63,V48,V33,V19)</f>
        <v>1.7516664653625</v>
      </c>
      <c r="X66" s="176"/>
      <c r="Y66" s="177"/>
      <c r="Z66" s="38" t="s">
        <v>48</v>
      </c>
      <c r="AA66" s="176"/>
      <c r="AB66" s="177"/>
      <c r="AC66" s="188"/>
      <c r="AD66" s="176"/>
      <c r="AE66" s="177"/>
      <c r="AF66" s="188"/>
      <c r="AG66" s="212">
        <f>AG63+AG48+AG33+AG19</f>
        <v>2.6240553079593747</v>
      </c>
      <c r="AH66" s="212">
        <f t="shared" ref="AH66:AI66" si="32">AH63+AH48+AH33+AH19</f>
        <v>1.0048113709875</v>
      </c>
      <c r="AI66" s="213">
        <f t="shared" si="32"/>
        <v>4.6350618792187497</v>
      </c>
    </row>
    <row r="67" spans="2:35" x14ac:dyDescent="0.2">
      <c r="B67" t="s">
        <v>205</v>
      </c>
      <c r="C67">
        <v>313</v>
      </c>
      <c r="D67">
        <v>17680</v>
      </c>
      <c r="E67">
        <v>56.485622406005859</v>
      </c>
      <c r="F67">
        <v>5.6424689292907715</v>
      </c>
      <c r="G67">
        <v>5455523</v>
      </c>
      <c r="H67">
        <v>308.5703125</v>
      </c>
      <c r="I67">
        <v>200</v>
      </c>
      <c r="J67">
        <v>1509</v>
      </c>
      <c r="K67">
        <v>322.8616943359375</v>
      </c>
      <c r="L67">
        <v>94.994888305664062</v>
      </c>
    </row>
    <row r="68" spans="2:35" x14ac:dyDescent="0.2">
      <c r="C68" t="s">
        <v>0</v>
      </c>
      <c r="D68" t="s">
        <v>1</v>
      </c>
      <c r="E68" t="s">
        <v>2</v>
      </c>
      <c r="F68" t="s">
        <v>3</v>
      </c>
      <c r="G68" t="s">
        <v>4</v>
      </c>
      <c r="H68" t="s">
        <v>5</v>
      </c>
      <c r="I68" t="s">
        <v>6</v>
      </c>
      <c r="J68" t="s">
        <v>7</v>
      </c>
      <c r="K68" t="s">
        <v>8</v>
      </c>
      <c r="L68" t="s">
        <v>9</v>
      </c>
    </row>
    <row r="69" spans="2:35" x14ac:dyDescent="0.2">
      <c r="B69" t="s">
        <v>179</v>
      </c>
      <c r="C69">
        <v>994</v>
      </c>
      <c r="D69">
        <v>33543</v>
      </c>
      <c r="E69">
        <v>33.745471954345703</v>
      </c>
      <c r="F69">
        <v>10.486349105834961</v>
      </c>
      <c r="G69">
        <v>10502163</v>
      </c>
      <c r="H69">
        <v>313.09552001953125</v>
      </c>
      <c r="I69">
        <v>200</v>
      </c>
      <c r="J69">
        <v>1460</v>
      </c>
      <c r="K69">
        <v>332.15521240234375</v>
      </c>
      <c r="L69">
        <v>110.89761352539062</v>
      </c>
    </row>
    <row r="70" spans="2:35" x14ac:dyDescent="0.2">
      <c r="C70" t="s">
        <v>0</v>
      </c>
      <c r="D70" t="s">
        <v>1</v>
      </c>
      <c r="E70" t="s">
        <v>2</v>
      </c>
      <c r="F70" t="s">
        <v>3</v>
      </c>
      <c r="G70" t="s">
        <v>4</v>
      </c>
      <c r="H70" t="s">
        <v>5</v>
      </c>
      <c r="I70" t="s">
        <v>6</v>
      </c>
      <c r="J70" t="s">
        <v>7</v>
      </c>
      <c r="K70" t="s">
        <v>8</v>
      </c>
      <c r="L70" t="s">
        <v>9</v>
      </c>
    </row>
    <row r="71" spans="2:35" x14ac:dyDescent="0.2">
      <c r="B71" t="s">
        <v>180</v>
      </c>
      <c r="C71">
        <v>501</v>
      </c>
      <c r="D71">
        <v>24678</v>
      </c>
      <c r="E71">
        <v>49.257484436035156</v>
      </c>
      <c r="F71">
        <v>5.4070515632629395</v>
      </c>
      <c r="G71">
        <v>7309623</v>
      </c>
      <c r="H71">
        <v>296.19998168945312</v>
      </c>
      <c r="I71">
        <v>200</v>
      </c>
      <c r="J71">
        <v>1614</v>
      </c>
      <c r="K71">
        <v>310.98178100585938</v>
      </c>
      <c r="L71">
        <v>94.737686157226562</v>
      </c>
    </row>
    <row r="72" spans="2:35" x14ac:dyDescent="0.2">
      <c r="C72" t="s">
        <v>0</v>
      </c>
      <c r="D72" t="s">
        <v>1</v>
      </c>
      <c r="E72" t="s">
        <v>2</v>
      </c>
      <c r="F72" t="s">
        <v>3</v>
      </c>
      <c r="G72" t="s">
        <v>4</v>
      </c>
      <c r="H72" t="s">
        <v>5</v>
      </c>
      <c r="I72" t="s">
        <v>6</v>
      </c>
      <c r="J72" t="s">
        <v>7</v>
      </c>
      <c r="K72" t="s">
        <v>8</v>
      </c>
      <c r="L72" t="s">
        <v>9</v>
      </c>
    </row>
    <row r="73" spans="2:35" x14ac:dyDescent="0.2">
      <c r="B73" t="s">
        <v>181</v>
      </c>
      <c r="C73">
        <v>256</v>
      </c>
      <c r="D73">
        <v>16410</v>
      </c>
      <c r="E73">
        <v>64.1015625</v>
      </c>
      <c r="F73">
        <v>3.7741055488586426</v>
      </c>
      <c r="G73">
        <v>5798934</v>
      </c>
      <c r="H73">
        <v>353.3780517578125</v>
      </c>
      <c r="I73">
        <v>200</v>
      </c>
      <c r="J73">
        <v>2345</v>
      </c>
      <c r="K73">
        <v>381.98568725585938</v>
      </c>
      <c r="L73">
        <v>145.04141235351562</v>
      </c>
    </row>
    <row r="74" spans="2:35" x14ac:dyDescent="0.2">
      <c r="C74" t="s">
        <v>0</v>
      </c>
      <c r="D74" t="s">
        <v>1</v>
      </c>
      <c r="E74" t="s">
        <v>2</v>
      </c>
      <c r="F74" t="s">
        <v>3</v>
      </c>
      <c r="G74" t="s">
        <v>4</v>
      </c>
      <c r="H74" t="s">
        <v>5</v>
      </c>
      <c r="I74" t="s">
        <v>6</v>
      </c>
      <c r="J74" t="s">
        <v>7</v>
      </c>
      <c r="K74" t="s">
        <v>8</v>
      </c>
      <c r="L74" t="s">
        <v>9</v>
      </c>
    </row>
    <row r="75" spans="2:35" x14ac:dyDescent="0.2">
      <c r="B75" t="s">
        <v>182</v>
      </c>
      <c r="C75">
        <v>1108</v>
      </c>
      <c r="D75">
        <v>40743</v>
      </c>
      <c r="E75">
        <v>36.771659851074219</v>
      </c>
      <c r="F75">
        <v>11.499835968017578</v>
      </c>
      <c r="G75">
        <v>12044859</v>
      </c>
      <c r="H75">
        <v>295.63015747070312</v>
      </c>
      <c r="I75">
        <v>200</v>
      </c>
      <c r="J75">
        <v>1507</v>
      </c>
      <c r="K75">
        <v>311.20437622070312</v>
      </c>
      <c r="L75">
        <v>97.216140747070312</v>
      </c>
    </row>
    <row r="76" spans="2:35" x14ac:dyDescent="0.2">
      <c r="C76" t="s">
        <v>0</v>
      </c>
      <c r="D76" t="s">
        <v>1</v>
      </c>
      <c r="E76" t="s">
        <v>2</v>
      </c>
      <c r="F76" t="s">
        <v>3</v>
      </c>
      <c r="G76" t="s">
        <v>4</v>
      </c>
      <c r="H76" t="s">
        <v>5</v>
      </c>
      <c r="I76" t="s">
        <v>6</v>
      </c>
      <c r="J76" t="s">
        <v>7</v>
      </c>
      <c r="K76" t="s">
        <v>8</v>
      </c>
      <c r="L76" t="s">
        <v>9</v>
      </c>
    </row>
    <row r="77" spans="2:35" x14ac:dyDescent="0.2">
      <c r="B77" t="s">
        <v>183</v>
      </c>
      <c r="C77">
        <v>746</v>
      </c>
      <c r="D77">
        <v>27961</v>
      </c>
      <c r="E77">
        <v>37.481231689453125</v>
      </c>
      <c r="F77">
        <v>6.1643095016479492</v>
      </c>
      <c r="G77">
        <v>8564296</v>
      </c>
      <c r="H77">
        <v>306.29434204101562</v>
      </c>
      <c r="I77">
        <v>200</v>
      </c>
      <c r="J77">
        <v>1917</v>
      </c>
      <c r="K77">
        <v>323.48507690429688</v>
      </c>
      <c r="L77">
        <v>104.04984283447266</v>
      </c>
    </row>
    <row r="78" spans="2:35" x14ac:dyDescent="0.2">
      <c r="C78" t="s">
        <v>0</v>
      </c>
      <c r="D78" t="s">
        <v>1</v>
      </c>
      <c r="E78" t="s">
        <v>2</v>
      </c>
      <c r="F78" t="s">
        <v>3</v>
      </c>
      <c r="G78" t="s">
        <v>4</v>
      </c>
      <c r="H78" t="s">
        <v>5</v>
      </c>
      <c r="I78" t="s">
        <v>6</v>
      </c>
      <c r="J78" t="s">
        <v>7</v>
      </c>
      <c r="K78" t="s">
        <v>8</v>
      </c>
      <c r="L78" t="s">
        <v>9</v>
      </c>
    </row>
    <row r="79" spans="2:35" x14ac:dyDescent="0.2">
      <c r="B79" t="s">
        <v>184</v>
      </c>
      <c r="C79">
        <v>12</v>
      </c>
      <c r="D79">
        <v>96</v>
      </c>
      <c r="E79">
        <v>8</v>
      </c>
      <c r="F79">
        <v>2.1259116008877754E-2</v>
      </c>
      <c r="G79">
        <v>23092</v>
      </c>
      <c r="H79">
        <v>240.54167175292969</v>
      </c>
      <c r="I79">
        <v>200</v>
      </c>
      <c r="J79">
        <v>337</v>
      </c>
      <c r="K79">
        <v>242.91026306152344</v>
      </c>
      <c r="L79">
        <v>33.839324951171875</v>
      </c>
    </row>
    <row r="80" spans="2:35" x14ac:dyDescent="0.2">
      <c r="C80" t="s">
        <v>0</v>
      </c>
      <c r="D80" t="s">
        <v>1</v>
      </c>
      <c r="E80" t="s">
        <v>2</v>
      </c>
      <c r="F80" t="s">
        <v>3</v>
      </c>
      <c r="G80" t="s">
        <v>4</v>
      </c>
      <c r="H80" t="s">
        <v>5</v>
      </c>
      <c r="I80" t="s">
        <v>6</v>
      </c>
      <c r="J80" t="s">
        <v>7</v>
      </c>
      <c r="K80" t="s">
        <v>8</v>
      </c>
      <c r="L80" t="s">
        <v>9</v>
      </c>
    </row>
    <row r="81" spans="2:12" x14ac:dyDescent="0.2">
      <c r="B81" t="s">
        <v>206</v>
      </c>
      <c r="C81">
        <v>114</v>
      </c>
      <c r="D81" s="211">
        <v>3703</v>
      </c>
      <c r="E81">
        <v>32.482456207275391</v>
      </c>
      <c r="F81">
        <v>4.9645390510559082</v>
      </c>
      <c r="G81">
        <v>1177160</v>
      </c>
      <c r="H81">
        <v>317.89358520507812</v>
      </c>
      <c r="I81">
        <v>200</v>
      </c>
      <c r="J81">
        <v>892</v>
      </c>
      <c r="K81">
        <v>337.32388305664062</v>
      </c>
      <c r="L81">
        <v>112.83208465576172</v>
      </c>
    </row>
    <row r="82" spans="2:12" x14ac:dyDescent="0.2">
      <c r="C82" t="s">
        <v>0</v>
      </c>
      <c r="D82" t="s">
        <v>1</v>
      </c>
      <c r="E82" t="s">
        <v>2</v>
      </c>
      <c r="F82" t="s">
        <v>3</v>
      </c>
      <c r="G82" t="s">
        <v>4</v>
      </c>
      <c r="H82" t="s">
        <v>5</v>
      </c>
      <c r="I82" t="s">
        <v>6</v>
      </c>
      <c r="J82" t="s">
        <v>7</v>
      </c>
      <c r="K82" t="s">
        <v>8</v>
      </c>
      <c r="L82" t="s">
        <v>9</v>
      </c>
    </row>
    <row r="83" spans="2:12" x14ac:dyDescent="0.2">
      <c r="B83" t="s">
        <v>143</v>
      </c>
      <c r="C83">
        <v>866</v>
      </c>
      <c r="D83">
        <v>31761</v>
      </c>
      <c r="E83">
        <v>36.675518035888672</v>
      </c>
      <c r="F83">
        <v>9.9451093673706055</v>
      </c>
      <c r="G83">
        <v>10141568</v>
      </c>
      <c r="H83">
        <v>319.308837890625</v>
      </c>
      <c r="I83">
        <v>200</v>
      </c>
      <c r="J83">
        <v>2113</v>
      </c>
      <c r="K83">
        <v>348.52078247070312</v>
      </c>
      <c r="L83">
        <v>139.67318725585938</v>
      </c>
    </row>
    <row r="84" spans="2:12" x14ac:dyDescent="0.2">
      <c r="C84" t="s">
        <v>0</v>
      </c>
      <c r="D84" t="s">
        <v>1</v>
      </c>
      <c r="E84" t="s">
        <v>2</v>
      </c>
      <c r="F84" t="s">
        <v>3</v>
      </c>
      <c r="G84" t="s">
        <v>4</v>
      </c>
      <c r="H84" t="s">
        <v>5</v>
      </c>
      <c r="I84" t="s">
        <v>6</v>
      </c>
      <c r="J84" t="s">
        <v>7</v>
      </c>
      <c r="K84" t="s">
        <v>8</v>
      </c>
      <c r="L84" t="s">
        <v>9</v>
      </c>
    </row>
    <row r="85" spans="2:12" x14ac:dyDescent="0.2">
      <c r="B85" t="s">
        <v>144</v>
      </c>
      <c r="C85">
        <v>707</v>
      </c>
      <c r="D85">
        <v>33232</v>
      </c>
      <c r="E85">
        <v>47.004241943359375</v>
      </c>
      <c r="F85">
        <v>6.0707473754882812</v>
      </c>
      <c r="G85">
        <v>9708868</v>
      </c>
      <c r="H85">
        <v>292.1541748046875</v>
      </c>
      <c r="I85">
        <v>200</v>
      </c>
      <c r="J85">
        <v>1884</v>
      </c>
      <c r="K85">
        <v>308.61264038085938</v>
      </c>
      <c r="L85">
        <v>99.436943054199219</v>
      </c>
    </row>
    <row r="86" spans="2:12" x14ac:dyDescent="0.2">
      <c r="C86" t="s">
        <v>0</v>
      </c>
      <c r="D86" t="s">
        <v>1</v>
      </c>
      <c r="E86" t="s">
        <v>2</v>
      </c>
      <c r="F86" t="s">
        <v>3</v>
      </c>
      <c r="G86" t="s">
        <v>4</v>
      </c>
      <c r="H86" t="s">
        <v>5</v>
      </c>
      <c r="I86" t="s">
        <v>6</v>
      </c>
      <c r="J86" t="s">
        <v>7</v>
      </c>
      <c r="K86" t="s">
        <v>8</v>
      </c>
      <c r="L86" t="s">
        <v>9</v>
      </c>
    </row>
    <row r="87" spans="2:12" x14ac:dyDescent="0.2">
      <c r="B87" t="s">
        <v>145</v>
      </c>
      <c r="C87">
        <v>152</v>
      </c>
      <c r="D87">
        <v>7480</v>
      </c>
      <c r="E87">
        <v>49.210525512695312</v>
      </c>
      <c r="F87">
        <v>2.3208768367767334</v>
      </c>
      <c r="G87">
        <v>2235860</v>
      </c>
      <c r="H87">
        <v>298.91177368164062</v>
      </c>
      <c r="I87">
        <v>200</v>
      </c>
      <c r="J87">
        <v>1086</v>
      </c>
      <c r="K87">
        <v>310.90274047851562</v>
      </c>
      <c r="L87">
        <v>85.511756896972656</v>
      </c>
    </row>
    <row r="88" spans="2:12" x14ac:dyDescent="0.2">
      <c r="C88" t="s">
        <v>0</v>
      </c>
      <c r="D88" t="s">
        <v>1</v>
      </c>
      <c r="E88" t="s">
        <v>2</v>
      </c>
      <c r="F88" t="s">
        <v>3</v>
      </c>
      <c r="G88" t="s">
        <v>4</v>
      </c>
      <c r="H88" t="s">
        <v>5</v>
      </c>
      <c r="I88" t="s">
        <v>6</v>
      </c>
      <c r="J88" t="s">
        <v>7</v>
      </c>
      <c r="K88" t="s">
        <v>8</v>
      </c>
      <c r="L88" t="s">
        <v>9</v>
      </c>
    </row>
    <row r="89" spans="2:12" x14ac:dyDescent="0.2">
      <c r="B89" t="s">
        <v>185</v>
      </c>
      <c r="C89">
        <v>107</v>
      </c>
      <c r="D89" s="211">
        <v>2812</v>
      </c>
      <c r="E89">
        <v>26.280374526977539</v>
      </c>
      <c r="F89">
        <v>0.86178624629974365</v>
      </c>
      <c r="G89">
        <v>826050</v>
      </c>
      <c r="H89">
        <v>293.75888061523438</v>
      </c>
      <c r="I89">
        <v>200</v>
      </c>
      <c r="J89">
        <v>1111</v>
      </c>
      <c r="K89">
        <v>308.24661254882812</v>
      </c>
      <c r="L89">
        <v>93.390029907226562</v>
      </c>
    </row>
    <row r="90" spans="2:12" x14ac:dyDescent="0.2">
      <c r="C90" t="s">
        <v>0</v>
      </c>
      <c r="D90" t="s">
        <v>1</v>
      </c>
      <c r="E90" t="s">
        <v>2</v>
      </c>
      <c r="F90" t="s">
        <v>3</v>
      </c>
      <c r="G90" t="s">
        <v>4</v>
      </c>
      <c r="H90" t="s">
        <v>5</v>
      </c>
      <c r="I90" t="s">
        <v>6</v>
      </c>
      <c r="J90" t="s">
        <v>7</v>
      </c>
      <c r="K90" t="s">
        <v>8</v>
      </c>
      <c r="L90" t="s">
        <v>9</v>
      </c>
    </row>
    <row r="91" spans="2:12" x14ac:dyDescent="0.2">
      <c r="B91" t="s">
        <v>186</v>
      </c>
      <c r="C91">
        <v>742</v>
      </c>
      <c r="D91">
        <v>18475</v>
      </c>
      <c r="E91">
        <v>24.898921966552734</v>
      </c>
      <c r="F91">
        <v>6.9136495590209961</v>
      </c>
      <c r="G91">
        <v>5815595</v>
      </c>
      <c r="H91">
        <v>314.7818603515625</v>
      </c>
      <c r="I91">
        <v>200</v>
      </c>
      <c r="J91">
        <v>2012</v>
      </c>
      <c r="K91">
        <v>342.21841430664062</v>
      </c>
      <c r="L91">
        <v>134.26026916503906</v>
      </c>
    </row>
    <row r="92" spans="2:12" x14ac:dyDescent="0.2">
      <c r="C92" t="s">
        <v>0</v>
      </c>
      <c r="D92" t="s">
        <v>1</v>
      </c>
      <c r="E92" t="s">
        <v>2</v>
      </c>
      <c r="F92" t="s">
        <v>3</v>
      </c>
      <c r="G92" t="s">
        <v>4</v>
      </c>
      <c r="H92" t="s">
        <v>5</v>
      </c>
      <c r="I92" t="s">
        <v>6</v>
      </c>
      <c r="J92" t="s">
        <v>7</v>
      </c>
      <c r="K92" t="s">
        <v>8</v>
      </c>
      <c r="L92" t="s">
        <v>9</v>
      </c>
    </row>
    <row r="93" spans="2:12" x14ac:dyDescent="0.2">
      <c r="B93" t="s">
        <v>187</v>
      </c>
      <c r="C93">
        <v>816</v>
      </c>
      <c r="D93">
        <v>34212</v>
      </c>
      <c r="E93">
        <v>41.926471710205078</v>
      </c>
      <c r="F93">
        <v>7.6366925239562988</v>
      </c>
      <c r="G93">
        <v>10340761</v>
      </c>
      <c r="H93">
        <v>302.25537109375</v>
      </c>
      <c r="I93">
        <v>200</v>
      </c>
      <c r="J93">
        <v>2215</v>
      </c>
      <c r="K93">
        <v>322.48614501953125</v>
      </c>
      <c r="L93">
        <v>112.42329406738281</v>
      </c>
    </row>
    <row r="94" spans="2:12" x14ac:dyDescent="0.2">
      <c r="C94" t="s">
        <v>0</v>
      </c>
      <c r="D94" t="s">
        <v>1</v>
      </c>
      <c r="E94" t="s">
        <v>2</v>
      </c>
      <c r="F94" t="s">
        <v>3</v>
      </c>
      <c r="G94" t="s">
        <v>4</v>
      </c>
      <c r="H94" t="s">
        <v>5</v>
      </c>
      <c r="I94" t="s">
        <v>6</v>
      </c>
      <c r="J94" t="s">
        <v>7</v>
      </c>
      <c r="K94" t="s">
        <v>8</v>
      </c>
      <c r="L94" t="s">
        <v>9</v>
      </c>
    </row>
    <row r="95" spans="2:12" x14ac:dyDescent="0.2">
      <c r="B95" t="s">
        <v>188</v>
      </c>
      <c r="C95">
        <v>352</v>
      </c>
      <c r="D95">
        <v>16583</v>
      </c>
      <c r="E95">
        <v>47.110794067382812</v>
      </c>
      <c r="F95">
        <v>4.6372523307800293</v>
      </c>
      <c r="G95">
        <v>4961130</v>
      </c>
      <c r="H95">
        <v>299.16961669921875</v>
      </c>
      <c r="I95">
        <v>200</v>
      </c>
      <c r="J95">
        <v>1358</v>
      </c>
      <c r="K95">
        <v>313.19894409179688</v>
      </c>
      <c r="L95">
        <v>92.68829345703125</v>
      </c>
    </row>
    <row r="96" spans="2:12" x14ac:dyDescent="0.2">
      <c r="C96" t="s">
        <v>0</v>
      </c>
      <c r="D96" t="s">
        <v>1</v>
      </c>
      <c r="E96" t="s">
        <v>2</v>
      </c>
      <c r="F96" t="s">
        <v>3</v>
      </c>
      <c r="G96" t="s">
        <v>4</v>
      </c>
      <c r="H96" t="s">
        <v>5</v>
      </c>
      <c r="I96" t="s">
        <v>6</v>
      </c>
      <c r="J96" t="s">
        <v>7</v>
      </c>
      <c r="K96" t="s">
        <v>8</v>
      </c>
      <c r="L96" t="s">
        <v>9</v>
      </c>
    </row>
    <row r="97" spans="2:12" x14ac:dyDescent="0.2">
      <c r="B97" t="s">
        <v>189</v>
      </c>
      <c r="C97">
        <v>154</v>
      </c>
      <c r="D97" s="211">
        <v>11558</v>
      </c>
      <c r="E97">
        <v>75.051948547363281</v>
      </c>
      <c r="F97">
        <v>3.3689427375793457</v>
      </c>
      <c r="G97">
        <v>3838601</v>
      </c>
      <c r="H97">
        <v>332.11636352539062</v>
      </c>
      <c r="I97">
        <v>200</v>
      </c>
      <c r="J97">
        <v>2266</v>
      </c>
      <c r="K97">
        <v>363.42794799804688</v>
      </c>
      <c r="L97">
        <v>147.57572937011719</v>
      </c>
    </row>
    <row r="98" spans="2:12" x14ac:dyDescent="0.2">
      <c r="C98" t="s">
        <v>0</v>
      </c>
      <c r="D98" t="s">
        <v>1</v>
      </c>
      <c r="E98" t="s">
        <v>2</v>
      </c>
      <c r="F98" t="s">
        <v>3</v>
      </c>
      <c r="G98" t="s">
        <v>4</v>
      </c>
      <c r="H98" t="s">
        <v>5</v>
      </c>
      <c r="I98" t="s">
        <v>6</v>
      </c>
      <c r="J98" t="s">
        <v>7</v>
      </c>
      <c r="K98" t="s">
        <v>8</v>
      </c>
      <c r="L98" t="s">
        <v>9</v>
      </c>
    </row>
    <row r="99" spans="2:12" x14ac:dyDescent="0.2">
      <c r="B99" t="s">
        <v>129</v>
      </c>
      <c r="C99">
        <v>401</v>
      </c>
      <c r="D99">
        <v>22738</v>
      </c>
      <c r="E99">
        <v>56.703243255615234</v>
      </c>
      <c r="F99">
        <v>8.1869707107543945</v>
      </c>
      <c r="G99">
        <v>6515672</v>
      </c>
      <c r="H99">
        <v>286.5543212890625</v>
      </c>
      <c r="I99">
        <v>200</v>
      </c>
      <c r="J99">
        <v>917</v>
      </c>
      <c r="K99">
        <v>295.78363037109375</v>
      </c>
      <c r="L99">
        <v>73.31146240234375</v>
      </c>
    </row>
    <row r="100" spans="2:12" x14ac:dyDescent="0.2">
      <c r="C100" t="s">
        <v>0</v>
      </c>
      <c r="D100" t="s">
        <v>1</v>
      </c>
      <c r="E100" t="s">
        <v>2</v>
      </c>
      <c r="F100" t="s">
        <v>3</v>
      </c>
      <c r="G100" t="s">
        <v>4</v>
      </c>
      <c r="H100" t="s">
        <v>5</v>
      </c>
      <c r="I100" t="s">
        <v>6</v>
      </c>
      <c r="J100" t="s">
        <v>7</v>
      </c>
      <c r="K100" t="s">
        <v>8</v>
      </c>
      <c r="L100" t="s">
        <v>9</v>
      </c>
    </row>
    <row r="101" spans="2:12" x14ac:dyDescent="0.2">
      <c r="B101" t="s">
        <v>190</v>
      </c>
      <c r="C101">
        <v>371</v>
      </c>
      <c r="D101">
        <v>8854</v>
      </c>
      <c r="E101">
        <v>23.865228652954102</v>
      </c>
      <c r="F101">
        <v>2.4687502384185791</v>
      </c>
      <c r="G101">
        <v>2481136</v>
      </c>
      <c r="H101">
        <v>280.22769165039062</v>
      </c>
      <c r="I101">
        <v>200</v>
      </c>
      <c r="J101">
        <v>799</v>
      </c>
      <c r="K101">
        <v>289.23715209960938</v>
      </c>
      <c r="L101">
        <v>71.627983093261719</v>
      </c>
    </row>
    <row r="102" spans="2:12" x14ac:dyDescent="0.2">
      <c r="C102">
        <v>301</v>
      </c>
      <c r="D102">
        <v>22046</v>
      </c>
      <c r="E102">
        <v>73.242523193359375</v>
      </c>
      <c r="F102">
        <v>5.30108642578125</v>
      </c>
      <c r="G102">
        <v>7143230</v>
      </c>
      <c r="H102">
        <v>324.01480102539062</v>
      </c>
      <c r="I102">
        <v>200</v>
      </c>
      <c r="J102">
        <v>1918</v>
      </c>
      <c r="K102">
        <v>343.16830444335938</v>
      </c>
      <c r="L102">
        <v>113.04380798339844</v>
      </c>
    </row>
    <row r="103" spans="2:12" x14ac:dyDescent="0.2">
      <c r="D103">
        <f>D101+D102</f>
        <v>30900</v>
      </c>
    </row>
    <row r="104" spans="2:12" x14ac:dyDescent="0.2">
      <c r="B104" t="s">
        <v>191</v>
      </c>
      <c r="C104" t="s">
        <v>0</v>
      </c>
      <c r="D104" t="s">
        <v>1</v>
      </c>
      <c r="E104" t="s">
        <v>2</v>
      </c>
      <c r="F104" t="s">
        <v>3</v>
      </c>
      <c r="G104" t="s">
        <v>4</v>
      </c>
      <c r="H104" t="s">
        <v>5</v>
      </c>
      <c r="I104" t="s">
        <v>6</v>
      </c>
      <c r="J104" t="s">
        <v>7</v>
      </c>
      <c r="K104" t="s">
        <v>8</v>
      </c>
      <c r="L104" t="s">
        <v>9</v>
      </c>
    </row>
    <row r="105" spans="2:12" x14ac:dyDescent="0.2">
      <c r="C105">
        <v>290</v>
      </c>
      <c r="D105">
        <v>18891</v>
      </c>
      <c r="E105">
        <v>65.141380310058594</v>
      </c>
      <c r="F105">
        <v>5.5804347991943359</v>
      </c>
      <c r="G105">
        <v>5967189</v>
      </c>
      <c r="H105">
        <v>315.87469482421875</v>
      </c>
      <c r="I105">
        <v>200</v>
      </c>
      <c r="J105">
        <v>1148</v>
      </c>
      <c r="K105">
        <v>331.13681030273438</v>
      </c>
      <c r="L105">
        <v>99.371871948242188</v>
      </c>
    </row>
    <row r="106" spans="2:12" x14ac:dyDescent="0.2">
      <c r="B106" t="s">
        <v>207</v>
      </c>
      <c r="C106" t="s">
        <v>0</v>
      </c>
      <c r="D106" t="s">
        <v>1</v>
      </c>
      <c r="E106" t="s">
        <v>2</v>
      </c>
      <c r="F106" t="s">
        <v>3</v>
      </c>
      <c r="G106" t="s">
        <v>4</v>
      </c>
      <c r="H106" t="s">
        <v>5</v>
      </c>
      <c r="I106" t="s">
        <v>6</v>
      </c>
      <c r="J106" t="s">
        <v>7</v>
      </c>
      <c r="K106" t="s">
        <v>8</v>
      </c>
      <c r="L106" t="s">
        <v>9</v>
      </c>
    </row>
    <row r="107" spans="2:12" x14ac:dyDescent="0.2">
      <c r="C107">
        <v>282</v>
      </c>
      <c r="D107">
        <v>25636</v>
      </c>
      <c r="E107">
        <v>90.907798767089844</v>
      </c>
      <c r="F107">
        <v>6.8404803276062012</v>
      </c>
      <c r="G107">
        <v>7952663</v>
      </c>
      <c r="H107">
        <v>310.21466064453125</v>
      </c>
      <c r="I107">
        <v>200</v>
      </c>
      <c r="J107">
        <v>1658</v>
      </c>
      <c r="K107">
        <v>328.1495361328125</v>
      </c>
      <c r="L107">
        <v>106.99989318847656</v>
      </c>
    </row>
    <row r="108" spans="2:12" x14ac:dyDescent="0.2">
      <c r="B108" t="s">
        <v>192</v>
      </c>
      <c r="C108" t="s">
        <v>0</v>
      </c>
      <c r="D108" t="s">
        <v>1</v>
      </c>
      <c r="E108" t="s">
        <v>2</v>
      </c>
      <c r="F108" t="s">
        <v>3</v>
      </c>
      <c r="G108" t="s">
        <v>4</v>
      </c>
      <c r="H108" t="s">
        <v>5</v>
      </c>
      <c r="I108" t="s">
        <v>6</v>
      </c>
      <c r="J108" t="s">
        <v>7</v>
      </c>
      <c r="K108" t="s">
        <v>8</v>
      </c>
      <c r="L108" t="s">
        <v>9</v>
      </c>
    </row>
    <row r="109" spans="2:12" x14ac:dyDescent="0.2">
      <c r="C109">
        <v>6</v>
      </c>
      <c r="D109">
        <v>8</v>
      </c>
      <c r="E109">
        <v>1.3333333730697632</v>
      </c>
      <c r="F109">
        <v>3.3545226324349642E-3</v>
      </c>
      <c r="G109">
        <v>2002</v>
      </c>
      <c r="H109">
        <v>250.25</v>
      </c>
      <c r="I109">
        <v>201</v>
      </c>
      <c r="J109">
        <v>425</v>
      </c>
      <c r="K109">
        <v>261.76181030273438</v>
      </c>
      <c r="L109">
        <v>76.773612976074219</v>
      </c>
    </row>
    <row r="110" spans="2:12" x14ac:dyDescent="0.2">
      <c r="B110" t="s">
        <v>193</v>
      </c>
      <c r="C110" t="s">
        <v>0</v>
      </c>
      <c r="D110" t="s">
        <v>1</v>
      </c>
      <c r="E110" t="s">
        <v>2</v>
      </c>
      <c r="F110" t="s">
        <v>3</v>
      </c>
      <c r="G110" t="s">
        <v>4</v>
      </c>
      <c r="H110" t="s">
        <v>5</v>
      </c>
      <c r="I110" t="s">
        <v>6</v>
      </c>
      <c r="J110" t="s">
        <v>7</v>
      </c>
      <c r="K110" t="s">
        <v>8</v>
      </c>
      <c r="L110" t="s">
        <v>9</v>
      </c>
    </row>
    <row r="111" spans="2:12" x14ac:dyDescent="0.2">
      <c r="C111">
        <v>775</v>
      </c>
      <c r="D111">
        <v>29206</v>
      </c>
      <c r="E111">
        <v>37.685161590576172</v>
      </c>
      <c r="F111">
        <v>5.4331588745117188</v>
      </c>
      <c r="G111">
        <v>8576402</v>
      </c>
      <c r="H111">
        <v>293.65206909179688</v>
      </c>
      <c r="I111">
        <v>200</v>
      </c>
      <c r="J111">
        <v>2022</v>
      </c>
      <c r="K111">
        <v>308.18179321289062</v>
      </c>
      <c r="L111">
        <v>93.511924743652344</v>
      </c>
    </row>
    <row r="112" spans="2:12" x14ac:dyDescent="0.2">
      <c r="C112">
        <v>116</v>
      </c>
      <c r="D112">
        <v>8298</v>
      </c>
      <c r="E112">
        <v>71.53448486328125</v>
      </c>
      <c r="F112">
        <v>7.2435555458068848</v>
      </c>
      <c r="G112">
        <v>2742827</v>
      </c>
      <c r="H112">
        <v>330.54074096679688</v>
      </c>
      <c r="I112">
        <v>200</v>
      </c>
      <c r="J112">
        <v>1952</v>
      </c>
      <c r="K112">
        <v>361.79913330078125</v>
      </c>
      <c r="L112">
        <v>147.11029052734375</v>
      </c>
    </row>
    <row r="113" spans="1:12" x14ac:dyDescent="0.2">
      <c r="D113">
        <f>D111+D112</f>
        <v>37504</v>
      </c>
    </row>
    <row r="114" spans="1:12" x14ac:dyDescent="0.2">
      <c r="B114" t="s">
        <v>200</v>
      </c>
      <c r="C114" t="s">
        <v>0</v>
      </c>
      <c r="D114" t="s">
        <v>1</v>
      </c>
      <c r="E114" t="s">
        <v>2</v>
      </c>
      <c r="F114" t="s">
        <v>3</v>
      </c>
      <c r="G114" t="s">
        <v>4</v>
      </c>
      <c r="H114" t="s">
        <v>5</v>
      </c>
      <c r="I114" t="s">
        <v>6</v>
      </c>
      <c r="J114" t="s">
        <v>7</v>
      </c>
      <c r="K114" t="s">
        <v>8</v>
      </c>
      <c r="L114" t="s">
        <v>9</v>
      </c>
    </row>
    <row r="115" spans="1:12" x14ac:dyDescent="0.2">
      <c r="C115">
        <v>260</v>
      </c>
      <c r="D115">
        <v>12892</v>
      </c>
      <c r="E115">
        <v>49.584613800048828</v>
      </c>
      <c r="F115">
        <v>4.2527642250061035</v>
      </c>
      <c r="G115">
        <v>5103671</v>
      </c>
      <c r="H115">
        <v>395.87890625</v>
      </c>
      <c r="I115">
        <v>200</v>
      </c>
      <c r="J115">
        <v>2805</v>
      </c>
      <c r="K115">
        <v>454.65664672851562</v>
      </c>
      <c r="L115">
        <v>223.59011840820312</v>
      </c>
    </row>
    <row r="116" spans="1:12" x14ac:dyDescent="0.2">
      <c r="C116" t="s">
        <v>0</v>
      </c>
      <c r="D116" t="s">
        <v>1</v>
      </c>
      <c r="E116" t="s">
        <v>2</v>
      </c>
      <c r="F116" t="s">
        <v>3</v>
      </c>
      <c r="G116" t="s">
        <v>4</v>
      </c>
      <c r="H116" t="s">
        <v>5</v>
      </c>
      <c r="I116" t="s">
        <v>6</v>
      </c>
      <c r="J116" t="s">
        <v>7</v>
      </c>
      <c r="K116" t="s">
        <v>8</v>
      </c>
      <c r="L116" t="s">
        <v>9</v>
      </c>
    </row>
    <row r="117" spans="1:12" x14ac:dyDescent="0.2">
      <c r="B117" t="s">
        <v>195</v>
      </c>
      <c r="C117">
        <v>948</v>
      </c>
      <c r="D117">
        <v>26313</v>
      </c>
      <c r="E117">
        <v>27.756328582763672</v>
      </c>
      <c r="F117">
        <v>3.5911054611206055</v>
      </c>
      <c r="G117">
        <v>7452403</v>
      </c>
      <c r="H117">
        <v>283.22134399414062</v>
      </c>
      <c r="I117">
        <v>200</v>
      </c>
      <c r="J117">
        <v>1670</v>
      </c>
      <c r="K117">
        <v>298.59567260742188</v>
      </c>
      <c r="L117">
        <v>94.578231811523438</v>
      </c>
    </row>
    <row r="118" spans="1:12" x14ac:dyDescent="0.2">
      <c r="C118" t="s">
        <v>0</v>
      </c>
      <c r="D118" t="s">
        <v>1</v>
      </c>
      <c r="E118" t="s">
        <v>2</v>
      </c>
      <c r="F118" t="s">
        <v>3</v>
      </c>
      <c r="G118" t="s">
        <v>4</v>
      </c>
      <c r="H118" t="s">
        <v>5</v>
      </c>
      <c r="I118" t="s">
        <v>6</v>
      </c>
      <c r="J118" t="s">
        <v>7</v>
      </c>
      <c r="K118" t="s">
        <v>8</v>
      </c>
      <c r="L118" t="s">
        <v>9</v>
      </c>
    </row>
    <row r="119" spans="1:12" x14ac:dyDescent="0.2">
      <c r="B119" t="s">
        <v>196</v>
      </c>
      <c r="C119">
        <v>40</v>
      </c>
      <c r="D119">
        <v>1275</v>
      </c>
      <c r="E119">
        <v>31.875</v>
      </c>
      <c r="F119">
        <v>0.77259618043899536</v>
      </c>
      <c r="G119">
        <v>407841</v>
      </c>
      <c r="H119">
        <v>319.87530517578125</v>
      </c>
      <c r="I119">
        <v>200</v>
      </c>
      <c r="J119">
        <v>944</v>
      </c>
      <c r="K119">
        <v>337.43911743164062</v>
      </c>
      <c r="L119">
        <v>107.44742584228516</v>
      </c>
    </row>
    <row r="121" spans="1:12" x14ac:dyDescent="0.2">
      <c r="A121" s="150" t="s">
        <v>17</v>
      </c>
    </row>
    <row r="122" spans="1:12" x14ac:dyDescent="0.2">
      <c r="C122" t="s">
        <v>0</v>
      </c>
      <c r="D122" t="s">
        <v>1</v>
      </c>
      <c r="E122" t="s">
        <v>2</v>
      </c>
      <c r="F122" t="s">
        <v>3</v>
      </c>
      <c r="G122" t="s">
        <v>4</v>
      </c>
      <c r="H122" t="s">
        <v>5</v>
      </c>
      <c r="I122" t="s">
        <v>6</v>
      </c>
      <c r="J122" t="s">
        <v>7</v>
      </c>
      <c r="K122" t="s">
        <v>8</v>
      </c>
      <c r="L122" t="s">
        <v>9</v>
      </c>
    </row>
    <row r="123" spans="1:12" x14ac:dyDescent="0.2">
      <c r="B123" t="s">
        <v>177</v>
      </c>
      <c r="C123">
        <v>331</v>
      </c>
      <c r="D123">
        <v>95016</v>
      </c>
      <c r="E123">
        <v>287.05740356445312</v>
      </c>
      <c r="F123">
        <v>23.541711807250977</v>
      </c>
      <c r="G123">
        <v>13457593</v>
      </c>
      <c r="H123">
        <v>141.63502502441406</v>
      </c>
      <c r="I123">
        <v>70</v>
      </c>
      <c r="J123">
        <v>1576</v>
      </c>
      <c r="K123">
        <v>165.09187316894531</v>
      </c>
      <c r="L123">
        <v>84.822441101074219</v>
      </c>
    </row>
    <row r="124" spans="1:12" x14ac:dyDescent="0.2">
      <c r="C124" t="s">
        <v>0</v>
      </c>
      <c r="D124" t="s">
        <v>1</v>
      </c>
      <c r="E124" t="s">
        <v>2</v>
      </c>
      <c r="F124" t="s">
        <v>3</v>
      </c>
      <c r="G124" t="s">
        <v>4</v>
      </c>
      <c r="H124" t="s">
        <v>5</v>
      </c>
      <c r="I124" t="s">
        <v>6</v>
      </c>
      <c r="J124" t="s">
        <v>7</v>
      </c>
      <c r="K124" t="s">
        <v>8</v>
      </c>
      <c r="L124" t="s">
        <v>9</v>
      </c>
    </row>
    <row r="125" spans="1:12" x14ac:dyDescent="0.2">
      <c r="B125" t="s">
        <v>178</v>
      </c>
      <c r="C125">
        <v>637</v>
      </c>
      <c r="D125">
        <v>53401</v>
      </c>
      <c r="E125">
        <v>83.832023620605469</v>
      </c>
      <c r="F125">
        <v>10.984198570251465</v>
      </c>
      <c r="G125">
        <v>7111638</v>
      </c>
      <c r="H125">
        <v>133.17424011230469</v>
      </c>
      <c r="I125">
        <v>70</v>
      </c>
      <c r="J125">
        <v>1428</v>
      </c>
      <c r="K125">
        <v>151.56326293945312</v>
      </c>
      <c r="L125">
        <v>72.360504150390625</v>
      </c>
    </row>
    <row r="126" spans="1:12" x14ac:dyDescent="0.2">
      <c r="C126" t="s">
        <v>0</v>
      </c>
      <c r="D126" t="s">
        <v>1</v>
      </c>
      <c r="E126" t="s">
        <v>2</v>
      </c>
      <c r="F126" t="s">
        <v>3</v>
      </c>
      <c r="G126" t="s">
        <v>4</v>
      </c>
      <c r="H126" t="s">
        <v>5</v>
      </c>
      <c r="I126" t="s">
        <v>6</v>
      </c>
      <c r="J126" t="s">
        <v>7</v>
      </c>
      <c r="K126" t="s">
        <v>8</v>
      </c>
      <c r="L126" t="s">
        <v>9</v>
      </c>
    </row>
    <row r="127" spans="1:12" x14ac:dyDescent="0.2">
      <c r="B127" t="s">
        <v>205</v>
      </c>
      <c r="C127">
        <v>397</v>
      </c>
      <c r="D127">
        <v>22592</v>
      </c>
      <c r="E127">
        <v>56.90679931640625</v>
      </c>
      <c r="F127">
        <v>7.2101054191589355</v>
      </c>
      <c r="G127">
        <v>3488831</v>
      </c>
      <c r="H127">
        <v>154.42771911621094</v>
      </c>
      <c r="I127">
        <v>70</v>
      </c>
      <c r="J127">
        <v>1574</v>
      </c>
      <c r="K127">
        <v>182.44486999511719</v>
      </c>
      <c r="L127">
        <v>97.150466918945312</v>
      </c>
    </row>
    <row r="128" spans="1:12" x14ac:dyDescent="0.2">
      <c r="C128" t="s">
        <v>0</v>
      </c>
      <c r="D128" t="s">
        <v>1</v>
      </c>
      <c r="E128" t="s">
        <v>2</v>
      </c>
      <c r="F128" t="s">
        <v>3</v>
      </c>
      <c r="G128" t="s">
        <v>4</v>
      </c>
      <c r="H128" t="s">
        <v>5</v>
      </c>
      <c r="I128" t="s">
        <v>6</v>
      </c>
      <c r="J128" t="s">
        <v>7</v>
      </c>
      <c r="K128" t="s">
        <v>8</v>
      </c>
      <c r="L128" t="s">
        <v>9</v>
      </c>
    </row>
    <row r="129" spans="2:12" x14ac:dyDescent="0.2">
      <c r="B129" t="s">
        <v>179</v>
      </c>
      <c r="C129">
        <v>499</v>
      </c>
      <c r="D129">
        <v>92911</v>
      </c>
      <c r="E129">
        <v>186.19438171386719</v>
      </c>
      <c r="F129">
        <v>29.046215057373047</v>
      </c>
      <c r="G129">
        <v>13996552</v>
      </c>
      <c r="H129">
        <v>150.64472961425781</v>
      </c>
      <c r="I129">
        <v>70</v>
      </c>
      <c r="J129">
        <v>1523</v>
      </c>
      <c r="K129">
        <v>177.90994262695312</v>
      </c>
      <c r="L129">
        <v>94.647308349609375</v>
      </c>
    </row>
    <row r="130" spans="2:12" x14ac:dyDescent="0.2">
      <c r="C130" t="s">
        <v>0</v>
      </c>
      <c r="D130" t="s">
        <v>1</v>
      </c>
      <c r="E130" t="s">
        <v>2</v>
      </c>
      <c r="F130" t="s">
        <v>3</v>
      </c>
      <c r="G130" t="s">
        <v>4</v>
      </c>
      <c r="H130" t="s">
        <v>5</v>
      </c>
      <c r="I130" t="s">
        <v>6</v>
      </c>
      <c r="J130" t="s">
        <v>7</v>
      </c>
      <c r="K130" t="s">
        <v>8</v>
      </c>
      <c r="L130" t="s">
        <v>9</v>
      </c>
    </row>
    <row r="131" spans="2:12" x14ac:dyDescent="0.2">
      <c r="B131" t="s">
        <v>180</v>
      </c>
      <c r="C131">
        <v>591</v>
      </c>
      <c r="D131">
        <v>64516</v>
      </c>
      <c r="E131">
        <v>109.16413116455078</v>
      </c>
      <c r="F131">
        <v>14.135722160339355</v>
      </c>
      <c r="G131">
        <v>8707503</v>
      </c>
      <c r="H131">
        <v>134.96656799316406</v>
      </c>
      <c r="I131">
        <v>70</v>
      </c>
      <c r="J131">
        <v>1132</v>
      </c>
      <c r="K131">
        <v>156.92141723632812</v>
      </c>
      <c r="L131">
        <v>80.052207946777344</v>
      </c>
    </row>
    <row r="132" spans="2:12" x14ac:dyDescent="0.2">
      <c r="C132" t="s">
        <v>0</v>
      </c>
      <c r="D132" t="s">
        <v>1</v>
      </c>
      <c r="E132" t="s">
        <v>2</v>
      </c>
      <c r="F132" t="s">
        <v>3</v>
      </c>
      <c r="G132" t="s">
        <v>4</v>
      </c>
      <c r="H132" t="s">
        <v>5</v>
      </c>
      <c r="I132" t="s">
        <v>6</v>
      </c>
      <c r="J132" t="s">
        <v>7</v>
      </c>
      <c r="K132" t="s">
        <v>8</v>
      </c>
      <c r="L132" t="s">
        <v>9</v>
      </c>
    </row>
    <row r="133" spans="2:12" x14ac:dyDescent="0.2">
      <c r="B133" t="s">
        <v>181</v>
      </c>
      <c r="C133">
        <v>214</v>
      </c>
      <c r="D133">
        <v>18588</v>
      </c>
      <c r="E133">
        <v>86.859809875488281</v>
      </c>
      <c r="F133">
        <v>4.275019645690918</v>
      </c>
      <c r="G133">
        <v>3233338</v>
      </c>
      <c r="H133">
        <v>173.94760131835938</v>
      </c>
      <c r="I133">
        <v>70</v>
      </c>
      <c r="J133">
        <v>1526</v>
      </c>
      <c r="K133">
        <v>216.56427001953125</v>
      </c>
      <c r="L133">
        <v>129.00508117675781</v>
      </c>
    </row>
    <row r="134" spans="2:12" x14ac:dyDescent="0.2">
      <c r="C134" t="s">
        <v>0</v>
      </c>
      <c r="D134" t="s">
        <v>1</v>
      </c>
      <c r="E134" t="s">
        <v>2</v>
      </c>
      <c r="F134" t="s">
        <v>3</v>
      </c>
      <c r="G134" t="s">
        <v>4</v>
      </c>
      <c r="H134" t="s">
        <v>5</v>
      </c>
      <c r="I134" t="s">
        <v>6</v>
      </c>
      <c r="J134" t="s">
        <v>7</v>
      </c>
      <c r="K134" t="s">
        <v>8</v>
      </c>
      <c r="L134" t="s">
        <v>9</v>
      </c>
    </row>
    <row r="135" spans="2:12" x14ac:dyDescent="0.2">
      <c r="B135" t="s">
        <v>182</v>
      </c>
      <c r="C135">
        <v>378</v>
      </c>
      <c r="D135">
        <v>118030</v>
      </c>
      <c r="E135">
        <v>312.24868774414062</v>
      </c>
      <c r="F135">
        <v>33.314327239990234</v>
      </c>
      <c r="G135">
        <v>15350387</v>
      </c>
      <c r="H135">
        <v>130.05496215820312</v>
      </c>
      <c r="I135">
        <v>70</v>
      </c>
      <c r="J135">
        <v>1032</v>
      </c>
      <c r="K135">
        <v>146.5654296875</v>
      </c>
      <c r="L135">
        <v>67.580543518066406</v>
      </c>
    </row>
    <row r="136" spans="2:12" x14ac:dyDescent="0.2">
      <c r="C136" t="s">
        <v>0</v>
      </c>
      <c r="D136" t="s">
        <v>1</v>
      </c>
      <c r="E136" t="s">
        <v>2</v>
      </c>
      <c r="F136" t="s">
        <v>3</v>
      </c>
      <c r="G136" t="s">
        <v>4</v>
      </c>
      <c r="H136" t="s">
        <v>5</v>
      </c>
      <c r="I136" t="s">
        <v>6</v>
      </c>
      <c r="J136" t="s">
        <v>7</v>
      </c>
      <c r="K136" t="s">
        <v>8</v>
      </c>
      <c r="L136" t="s">
        <v>9</v>
      </c>
    </row>
    <row r="137" spans="2:12" x14ac:dyDescent="0.2">
      <c r="B137" t="s">
        <v>183</v>
      </c>
      <c r="C137">
        <v>625</v>
      </c>
      <c r="D137">
        <v>64053</v>
      </c>
      <c r="E137">
        <v>102.48480224609375</v>
      </c>
      <c r="F137">
        <v>14.121187210083008</v>
      </c>
      <c r="G137">
        <v>8387312</v>
      </c>
      <c r="H137">
        <v>130.94331359863281</v>
      </c>
      <c r="I137">
        <v>70</v>
      </c>
      <c r="J137">
        <v>1353</v>
      </c>
      <c r="K137">
        <v>151.3057861328125</v>
      </c>
      <c r="L137">
        <v>75.810867309570312</v>
      </c>
    </row>
    <row r="138" spans="2:12" x14ac:dyDescent="0.2">
      <c r="C138" t="s">
        <v>0</v>
      </c>
      <c r="D138" t="s">
        <v>1</v>
      </c>
      <c r="E138" t="s">
        <v>2</v>
      </c>
      <c r="F138" t="s">
        <v>3</v>
      </c>
      <c r="G138" t="s">
        <v>4</v>
      </c>
      <c r="H138" t="s">
        <v>5</v>
      </c>
      <c r="I138" t="s">
        <v>6</v>
      </c>
      <c r="J138" t="s">
        <v>7</v>
      </c>
      <c r="K138" t="s">
        <v>8</v>
      </c>
      <c r="L138" t="s">
        <v>9</v>
      </c>
    </row>
    <row r="139" spans="2:12" x14ac:dyDescent="0.2">
      <c r="B139" t="s">
        <v>184</v>
      </c>
      <c r="C139">
        <v>202</v>
      </c>
      <c r="D139">
        <v>20095</v>
      </c>
      <c r="E139">
        <v>99.480201721191406</v>
      </c>
      <c r="F139">
        <v>4.4500198364257812</v>
      </c>
      <c r="G139">
        <v>3083725</v>
      </c>
      <c r="H139">
        <v>153.45732116699219</v>
      </c>
      <c r="I139">
        <v>70</v>
      </c>
      <c r="J139">
        <v>1351</v>
      </c>
      <c r="K139">
        <v>180.03273010253906</v>
      </c>
      <c r="L139">
        <v>94.141555786132812</v>
      </c>
    </row>
    <row r="140" spans="2:12" x14ac:dyDescent="0.2">
      <c r="C140" t="s">
        <v>0</v>
      </c>
      <c r="D140" t="s">
        <v>1</v>
      </c>
      <c r="E140" t="s">
        <v>2</v>
      </c>
      <c r="F140" t="s">
        <v>3</v>
      </c>
      <c r="G140" t="s">
        <v>4</v>
      </c>
      <c r="H140" t="s">
        <v>5</v>
      </c>
      <c r="I140" t="s">
        <v>6</v>
      </c>
      <c r="J140" t="s">
        <v>7</v>
      </c>
      <c r="K140" t="s">
        <v>8</v>
      </c>
      <c r="L140" t="s">
        <v>9</v>
      </c>
    </row>
    <row r="141" spans="2:12" x14ac:dyDescent="0.2">
      <c r="B141" t="s">
        <v>206</v>
      </c>
      <c r="C141">
        <v>112</v>
      </c>
      <c r="D141">
        <v>10913</v>
      </c>
      <c r="E141">
        <v>97.4375</v>
      </c>
      <c r="F141">
        <v>14.630844116210938</v>
      </c>
      <c r="G141">
        <v>1425426</v>
      </c>
      <c r="H141">
        <v>130.61724853515625</v>
      </c>
      <c r="I141">
        <v>70</v>
      </c>
      <c r="J141">
        <v>825</v>
      </c>
      <c r="K141">
        <v>145.24400329589844</v>
      </c>
      <c r="L141">
        <v>63.521293640136719</v>
      </c>
    </row>
    <row r="142" spans="2:12" x14ac:dyDescent="0.2">
      <c r="C142" t="s">
        <v>0</v>
      </c>
      <c r="D142" t="s">
        <v>1</v>
      </c>
      <c r="E142" t="s">
        <v>2</v>
      </c>
      <c r="F142" t="s">
        <v>3</v>
      </c>
      <c r="G142" t="s">
        <v>4</v>
      </c>
      <c r="H142" t="s">
        <v>5</v>
      </c>
      <c r="I142" t="s">
        <v>6</v>
      </c>
      <c r="J142" t="s">
        <v>7</v>
      </c>
      <c r="K142" t="s">
        <v>8</v>
      </c>
      <c r="L142" t="s">
        <v>9</v>
      </c>
    </row>
    <row r="143" spans="2:12" x14ac:dyDescent="0.2">
      <c r="B143" t="s">
        <v>143</v>
      </c>
      <c r="C143">
        <v>394</v>
      </c>
      <c r="D143">
        <v>105376</v>
      </c>
      <c r="E143">
        <v>267.4517822265625</v>
      </c>
      <c r="F143">
        <v>32.995681762695312</v>
      </c>
      <c r="G143">
        <v>14865460</v>
      </c>
      <c r="H143">
        <v>141.07064819335938</v>
      </c>
      <c r="I143">
        <v>70</v>
      </c>
      <c r="J143">
        <v>1535</v>
      </c>
      <c r="K143">
        <v>163.21943664550781</v>
      </c>
      <c r="L143">
        <v>82.095405578613281</v>
      </c>
    </row>
    <row r="144" spans="2:12" x14ac:dyDescent="0.2">
      <c r="C144" t="s">
        <v>0</v>
      </c>
      <c r="D144" t="s">
        <v>1</v>
      </c>
      <c r="E144" t="s">
        <v>2</v>
      </c>
      <c r="F144" t="s">
        <v>3</v>
      </c>
      <c r="G144" t="s">
        <v>4</v>
      </c>
      <c r="H144" t="s">
        <v>5</v>
      </c>
      <c r="I144" t="s">
        <v>6</v>
      </c>
      <c r="J144" t="s">
        <v>7</v>
      </c>
      <c r="K144" t="s">
        <v>8</v>
      </c>
      <c r="L144" t="s">
        <v>9</v>
      </c>
    </row>
    <row r="145" spans="2:12" x14ac:dyDescent="0.2">
      <c r="B145" t="s">
        <v>144</v>
      </c>
      <c r="C145">
        <v>666</v>
      </c>
      <c r="D145">
        <v>88675</v>
      </c>
      <c r="E145">
        <v>133.14564514160156</v>
      </c>
      <c r="F145">
        <v>16.198949813842773</v>
      </c>
      <c r="G145">
        <v>10751023</v>
      </c>
      <c r="H145">
        <v>121.24074554443359</v>
      </c>
      <c r="I145">
        <v>70</v>
      </c>
      <c r="J145">
        <v>1039</v>
      </c>
      <c r="K145">
        <v>135.54592895507812</v>
      </c>
      <c r="L145">
        <v>60.608421325683594</v>
      </c>
    </row>
    <row r="146" spans="2:12" x14ac:dyDescent="0.2">
      <c r="C146" t="s">
        <v>0</v>
      </c>
      <c r="D146" t="s">
        <v>1</v>
      </c>
      <c r="E146" t="s">
        <v>2</v>
      </c>
      <c r="F146" t="s">
        <v>3</v>
      </c>
      <c r="G146" t="s">
        <v>4</v>
      </c>
      <c r="H146" t="s">
        <v>5</v>
      </c>
      <c r="I146" t="s">
        <v>6</v>
      </c>
      <c r="J146" t="s">
        <v>7</v>
      </c>
      <c r="K146" t="s">
        <v>8</v>
      </c>
      <c r="L146" t="s">
        <v>9</v>
      </c>
    </row>
    <row r="147" spans="2:12" x14ac:dyDescent="0.2">
      <c r="B147" t="s">
        <v>145</v>
      </c>
      <c r="C147">
        <v>158</v>
      </c>
      <c r="D147">
        <v>9909</v>
      </c>
      <c r="E147">
        <v>62.715190887451172</v>
      </c>
      <c r="F147">
        <v>3.0745410919189453</v>
      </c>
      <c r="G147">
        <v>1584768</v>
      </c>
      <c r="H147">
        <v>159.93218994140625</v>
      </c>
      <c r="I147">
        <v>70</v>
      </c>
      <c r="J147">
        <v>1240</v>
      </c>
      <c r="K147">
        <v>195.71641540527344</v>
      </c>
      <c r="L147">
        <v>112.81227111816406</v>
      </c>
    </row>
    <row r="148" spans="2:12" x14ac:dyDescent="0.2">
      <c r="C148" t="s">
        <v>0</v>
      </c>
      <c r="D148" t="s">
        <v>1</v>
      </c>
      <c r="E148" t="s">
        <v>2</v>
      </c>
      <c r="F148" t="s">
        <v>3</v>
      </c>
      <c r="G148" t="s">
        <v>4</v>
      </c>
      <c r="H148" t="s">
        <v>5</v>
      </c>
      <c r="I148" t="s">
        <v>6</v>
      </c>
      <c r="J148" t="s">
        <v>7</v>
      </c>
      <c r="K148" t="s">
        <v>8</v>
      </c>
      <c r="L148" t="s">
        <v>9</v>
      </c>
    </row>
    <row r="149" spans="2:12" x14ac:dyDescent="0.2">
      <c r="B149" t="s">
        <v>185</v>
      </c>
      <c r="C149">
        <v>335</v>
      </c>
      <c r="D149">
        <v>14899</v>
      </c>
      <c r="E149">
        <v>44.474628448486328</v>
      </c>
      <c r="F149">
        <v>4.5660576820373535</v>
      </c>
      <c r="G149">
        <v>2126710</v>
      </c>
      <c r="H149">
        <v>142.74179077148438</v>
      </c>
      <c r="I149">
        <v>70</v>
      </c>
      <c r="J149">
        <v>1200</v>
      </c>
      <c r="K149">
        <v>168.5489501953125</v>
      </c>
      <c r="L149">
        <v>89.629959106445312</v>
      </c>
    </row>
    <row r="150" spans="2:12" x14ac:dyDescent="0.2">
      <c r="C150" t="s">
        <v>0</v>
      </c>
      <c r="D150" t="s">
        <v>1</v>
      </c>
      <c r="E150" t="s">
        <v>2</v>
      </c>
      <c r="F150" t="s">
        <v>3</v>
      </c>
      <c r="G150" t="s">
        <v>4</v>
      </c>
      <c r="H150" t="s">
        <v>5</v>
      </c>
      <c r="I150" t="s">
        <v>6</v>
      </c>
      <c r="J150" t="s">
        <v>7</v>
      </c>
      <c r="K150" t="s">
        <v>8</v>
      </c>
      <c r="L150" t="s">
        <v>9</v>
      </c>
    </row>
    <row r="151" spans="2:12" x14ac:dyDescent="0.2">
      <c r="B151" t="s">
        <v>186</v>
      </c>
      <c r="C151">
        <v>435</v>
      </c>
      <c r="D151">
        <v>70665</v>
      </c>
      <c r="E151">
        <v>162.44827270507812</v>
      </c>
      <c r="F151">
        <v>26.444007873535156</v>
      </c>
      <c r="G151">
        <v>9861972</v>
      </c>
      <c r="H151">
        <v>139.55949401855469</v>
      </c>
      <c r="I151">
        <v>70</v>
      </c>
      <c r="J151">
        <v>1548</v>
      </c>
      <c r="K151">
        <v>167.54591369628906</v>
      </c>
      <c r="L151">
        <v>92.708045959472656</v>
      </c>
    </row>
    <row r="152" spans="2:12" x14ac:dyDescent="0.2">
      <c r="C152" t="s">
        <v>0</v>
      </c>
      <c r="D152" t="s">
        <v>1</v>
      </c>
      <c r="E152" t="s">
        <v>2</v>
      </c>
      <c r="F152" t="s">
        <v>3</v>
      </c>
      <c r="G152" t="s">
        <v>4</v>
      </c>
      <c r="H152" t="s">
        <v>5</v>
      </c>
      <c r="I152" t="s">
        <v>6</v>
      </c>
      <c r="J152" t="s">
        <v>7</v>
      </c>
      <c r="K152" t="s">
        <v>8</v>
      </c>
      <c r="L152" t="s">
        <v>9</v>
      </c>
    </row>
    <row r="153" spans="2:12" x14ac:dyDescent="0.2">
      <c r="B153" t="s">
        <v>187</v>
      </c>
      <c r="C153">
        <v>1014</v>
      </c>
      <c r="D153">
        <v>83517</v>
      </c>
      <c r="E153">
        <v>82.363906860351562</v>
      </c>
      <c r="F153">
        <v>18.64239501953125</v>
      </c>
      <c r="G153">
        <v>10778107</v>
      </c>
      <c r="H153">
        <v>129.0528564453125</v>
      </c>
      <c r="I153">
        <v>70</v>
      </c>
      <c r="J153">
        <v>1065</v>
      </c>
      <c r="K153">
        <v>150.14781188964844</v>
      </c>
      <c r="L153">
        <v>76.744537353515625</v>
      </c>
    </row>
    <row r="154" spans="2:12" x14ac:dyDescent="0.2">
      <c r="C154" t="s">
        <v>0</v>
      </c>
      <c r="D154" t="s">
        <v>1</v>
      </c>
      <c r="E154" t="s">
        <v>2</v>
      </c>
      <c r="F154" t="s">
        <v>3</v>
      </c>
      <c r="G154" t="s">
        <v>4</v>
      </c>
      <c r="H154" t="s">
        <v>5</v>
      </c>
      <c r="I154" t="s">
        <v>6</v>
      </c>
      <c r="J154" t="s">
        <v>7</v>
      </c>
      <c r="K154" t="s">
        <v>8</v>
      </c>
      <c r="L154" t="s">
        <v>9</v>
      </c>
    </row>
    <row r="155" spans="2:12" x14ac:dyDescent="0.2">
      <c r="B155" t="s">
        <v>188</v>
      </c>
      <c r="C155">
        <v>308</v>
      </c>
      <c r="D155">
        <v>28640</v>
      </c>
      <c r="E155">
        <v>92.987014770507812</v>
      </c>
      <c r="F155">
        <v>8.0088586807250977</v>
      </c>
      <c r="G155">
        <v>4151788</v>
      </c>
      <c r="H155">
        <v>144.96466064453125</v>
      </c>
      <c r="I155">
        <v>70</v>
      </c>
      <c r="J155">
        <v>1129</v>
      </c>
      <c r="K155">
        <v>166.42095947265625</v>
      </c>
      <c r="L155">
        <v>81.738510131835938</v>
      </c>
    </row>
    <row r="156" spans="2:12" x14ac:dyDescent="0.2">
      <c r="C156" t="s">
        <v>0</v>
      </c>
      <c r="D156" t="s">
        <v>1</v>
      </c>
      <c r="E156" t="s">
        <v>2</v>
      </c>
      <c r="F156" t="s">
        <v>3</v>
      </c>
      <c r="G156" t="s">
        <v>4</v>
      </c>
      <c r="H156" t="s">
        <v>5</v>
      </c>
      <c r="I156" t="s">
        <v>6</v>
      </c>
      <c r="J156" t="s">
        <v>7</v>
      </c>
      <c r="K156" t="s">
        <v>8</v>
      </c>
      <c r="L156" t="s">
        <v>9</v>
      </c>
    </row>
    <row r="157" spans="2:12" x14ac:dyDescent="0.2">
      <c r="B157" t="s">
        <v>189</v>
      </c>
      <c r="C157">
        <v>320</v>
      </c>
      <c r="D157">
        <v>16732</v>
      </c>
      <c r="E157">
        <v>52.287498474121094</v>
      </c>
      <c r="F157">
        <v>4.8770675659179688</v>
      </c>
      <c r="G157">
        <v>2367748</v>
      </c>
      <c r="H157">
        <v>141.51016235351562</v>
      </c>
      <c r="I157">
        <v>70</v>
      </c>
      <c r="J157">
        <v>1018</v>
      </c>
      <c r="K157">
        <v>162.11521911621094</v>
      </c>
      <c r="L157">
        <v>79.096275329589844</v>
      </c>
    </row>
    <row r="158" spans="2:12" x14ac:dyDescent="0.2">
      <c r="C158" t="s">
        <v>0</v>
      </c>
      <c r="D158" t="s">
        <v>1</v>
      </c>
      <c r="E158" t="s">
        <v>2</v>
      </c>
      <c r="F158" t="s">
        <v>3</v>
      </c>
      <c r="G158" t="s">
        <v>4</v>
      </c>
      <c r="H158" t="s">
        <v>5</v>
      </c>
      <c r="I158" t="s">
        <v>6</v>
      </c>
      <c r="J158" t="s">
        <v>7</v>
      </c>
      <c r="K158" t="s">
        <v>8</v>
      </c>
      <c r="L158" t="s">
        <v>9</v>
      </c>
    </row>
    <row r="159" spans="2:12" x14ac:dyDescent="0.2">
      <c r="B159" t="s">
        <v>129</v>
      </c>
      <c r="C159">
        <v>218</v>
      </c>
      <c r="D159">
        <v>44713</v>
      </c>
      <c r="E159">
        <v>205.10549926757812</v>
      </c>
      <c r="F159">
        <v>16.099216461181641</v>
      </c>
      <c r="G159">
        <v>7013134</v>
      </c>
      <c r="H159">
        <v>156.84776306152344</v>
      </c>
      <c r="I159">
        <v>70</v>
      </c>
      <c r="J159">
        <v>1208</v>
      </c>
      <c r="K159">
        <v>175.57569885253906</v>
      </c>
      <c r="L159">
        <v>78.902496337890625</v>
      </c>
    </row>
    <row r="160" spans="2:12" x14ac:dyDescent="0.2">
      <c r="C160" t="s">
        <v>0</v>
      </c>
      <c r="D160" t="s">
        <v>1</v>
      </c>
      <c r="E160" t="s">
        <v>2</v>
      </c>
      <c r="F160" t="s">
        <v>3</v>
      </c>
      <c r="G160" t="s">
        <v>4</v>
      </c>
      <c r="H160" t="s">
        <v>5</v>
      </c>
      <c r="I160" t="s">
        <v>6</v>
      </c>
      <c r="J160" t="s">
        <v>7</v>
      </c>
      <c r="K160" t="s">
        <v>8</v>
      </c>
      <c r="L160" t="s">
        <v>9</v>
      </c>
    </row>
    <row r="161" spans="2:12" x14ac:dyDescent="0.2">
      <c r="B161" t="s">
        <v>190</v>
      </c>
      <c r="C161">
        <v>191</v>
      </c>
      <c r="D161">
        <v>49756</v>
      </c>
      <c r="E161">
        <v>260.50262451171875</v>
      </c>
      <c r="F161">
        <v>13.873406410217285</v>
      </c>
      <c r="G161">
        <v>6752939</v>
      </c>
      <c r="H161">
        <v>135.72109985351562</v>
      </c>
      <c r="I161">
        <v>70</v>
      </c>
      <c r="J161">
        <v>1228</v>
      </c>
      <c r="K161">
        <v>150.73892211914062</v>
      </c>
      <c r="L161">
        <v>65.589675903320312</v>
      </c>
    </row>
    <row r="162" spans="2:12" x14ac:dyDescent="0.2">
      <c r="C162">
        <v>406</v>
      </c>
      <c r="D162">
        <v>34251</v>
      </c>
      <c r="E162">
        <v>84.362068176269531</v>
      </c>
      <c r="F162">
        <v>8.2358484268188477</v>
      </c>
      <c r="G162">
        <v>4655509</v>
      </c>
      <c r="H162">
        <v>135.92329406738281</v>
      </c>
      <c r="I162">
        <v>70</v>
      </c>
      <c r="J162">
        <v>1544</v>
      </c>
      <c r="K162">
        <v>161.43557739257812</v>
      </c>
      <c r="L162">
        <v>87.099380493164062</v>
      </c>
    </row>
    <row r="163" spans="2:12" x14ac:dyDescent="0.2">
      <c r="D163">
        <f>D161+D162</f>
        <v>84007</v>
      </c>
    </row>
    <row r="164" spans="2:12" x14ac:dyDescent="0.2">
      <c r="B164" t="s">
        <v>191</v>
      </c>
      <c r="C164" t="s">
        <v>0</v>
      </c>
      <c r="D164" t="s">
        <v>1</v>
      </c>
      <c r="E164" t="s">
        <v>2</v>
      </c>
      <c r="F164" t="s">
        <v>3</v>
      </c>
      <c r="G164" t="s">
        <v>4</v>
      </c>
      <c r="H164" t="s">
        <v>5</v>
      </c>
      <c r="I164" t="s">
        <v>6</v>
      </c>
      <c r="J164" t="s">
        <v>7</v>
      </c>
      <c r="K164" t="s">
        <v>8</v>
      </c>
      <c r="L164" t="s">
        <v>9</v>
      </c>
    </row>
    <row r="165" spans="2:12" x14ac:dyDescent="0.2">
      <c r="C165">
        <v>275</v>
      </c>
      <c r="D165">
        <v>33050</v>
      </c>
      <c r="E165">
        <v>120.18181610107422</v>
      </c>
      <c r="F165">
        <v>9.7630290985107422</v>
      </c>
      <c r="G165">
        <v>4854767</v>
      </c>
      <c r="H165">
        <v>146.89158630371094</v>
      </c>
      <c r="I165">
        <v>70</v>
      </c>
      <c r="J165">
        <v>1551</v>
      </c>
      <c r="K165">
        <v>167.16287231445312</v>
      </c>
      <c r="L165">
        <v>79.789009094238281</v>
      </c>
    </row>
    <row r="166" spans="2:12" x14ac:dyDescent="0.2">
      <c r="B166" t="s">
        <v>207</v>
      </c>
      <c r="C166" t="s">
        <v>0</v>
      </c>
      <c r="D166" t="s">
        <v>1</v>
      </c>
      <c r="E166" t="s">
        <v>2</v>
      </c>
      <c r="F166" t="s">
        <v>3</v>
      </c>
      <c r="G166" t="s">
        <v>4</v>
      </c>
      <c r="H166" t="s">
        <v>5</v>
      </c>
      <c r="I166" t="s">
        <v>6</v>
      </c>
      <c r="J166" t="s">
        <v>7</v>
      </c>
      <c r="K166" t="s">
        <v>8</v>
      </c>
      <c r="L166" t="s">
        <v>9</v>
      </c>
    </row>
    <row r="167" spans="2:12" x14ac:dyDescent="0.2">
      <c r="C167">
        <v>503</v>
      </c>
      <c r="D167">
        <v>26291</v>
      </c>
      <c r="E167">
        <v>52.268390655517578</v>
      </c>
      <c r="F167">
        <v>7.0152544975280762</v>
      </c>
      <c r="G167">
        <v>3771339</v>
      </c>
      <c r="H167">
        <v>143.44601440429688</v>
      </c>
      <c r="I167">
        <v>70</v>
      </c>
      <c r="J167">
        <v>1484</v>
      </c>
      <c r="K167">
        <v>166.58578491210938</v>
      </c>
      <c r="L167">
        <v>84.699851989746094</v>
      </c>
    </row>
    <row r="168" spans="2:12" x14ac:dyDescent="0.2">
      <c r="B168" t="s">
        <v>192</v>
      </c>
      <c r="C168" t="s">
        <v>0</v>
      </c>
      <c r="D168" t="s">
        <v>1</v>
      </c>
      <c r="E168" t="s">
        <v>2</v>
      </c>
      <c r="F168" t="s">
        <v>3</v>
      </c>
      <c r="G168" t="s">
        <v>4</v>
      </c>
      <c r="H168" t="s">
        <v>5</v>
      </c>
      <c r="I168" t="s">
        <v>6</v>
      </c>
      <c r="J168" t="s">
        <v>7</v>
      </c>
      <c r="K168" t="s">
        <v>8</v>
      </c>
      <c r="L168" t="s">
        <v>9</v>
      </c>
    </row>
    <row r="169" spans="2:12" x14ac:dyDescent="0.2">
      <c r="C169">
        <v>7</v>
      </c>
      <c r="D169">
        <v>17</v>
      </c>
      <c r="E169">
        <v>2.4285714626312256</v>
      </c>
      <c r="F169">
        <v>7.1283606812357903E-3</v>
      </c>
      <c r="G169">
        <v>2230</v>
      </c>
      <c r="H169">
        <v>131.17646789550781</v>
      </c>
      <c r="I169">
        <v>72</v>
      </c>
      <c r="J169">
        <v>218</v>
      </c>
      <c r="K169">
        <v>140.34536743164062</v>
      </c>
      <c r="L169">
        <v>49.895469665527344</v>
      </c>
    </row>
    <row r="170" spans="2:12" x14ac:dyDescent="0.2">
      <c r="B170" t="s">
        <v>193</v>
      </c>
      <c r="C170" t="s">
        <v>0</v>
      </c>
      <c r="D170" t="s">
        <v>1</v>
      </c>
      <c r="E170" t="s">
        <v>2</v>
      </c>
      <c r="F170" t="s">
        <v>3</v>
      </c>
      <c r="G170" t="s">
        <v>4</v>
      </c>
      <c r="H170" t="s">
        <v>5</v>
      </c>
      <c r="I170" t="s">
        <v>6</v>
      </c>
      <c r="J170" t="s">
        <v>7</v>
      </c>
      <c r="K170" t="s">
        <v>8</v>
      </c>
      <c r="L170" t="s">
        <v>9</v>
      </c>
    </row>
    <row r="171" spans="2:12" x14ac:dyDescent="0.2">
      <c r="C171">
        <v>607</v>
      </c>
      <c r="D171">
        <v>85197</v>
      </c>
      <c r="E171">
        <v>140.35749816894531</v>
      </c>
      <c r="F171">
        <v>15.849101066589355</v>
      </c>
      <c r="G171">
        <v>10007821</v>
      </c>
      <c r="H171">
        <v>117.46682739257812</v>
      </c>
      <c r="I171">
        <v>70</v>
      </c>
      <c r="J171">
        <v>948</v>
      </c>
      <c r="K171">
        <v>130.63186645507812</v>
      </c>
      <c r="L171">
        <v>57.150947570800781</v>
      </c>
    </row>
    <row r="172" spans="2:12" x14ac:dyDescent="0.2">
      <c r="C172">
        <v>113</v>
      </c>
      <c r="D172">
        <v>11177</v>
      </c>
      <c r="E172">
        <v>98.911506652832031</v>
      </c>
      <c r="F172">
        <v>9.7567148208618164</v>
      </c>
      <c r="G172">
        <v>1374980</v>
      </c>
      <c r="H172">
        <v>123.01869964599609</v>
      </c>
      <c r="I172">
        <v>70</v>
      </c>
      <c r="J172">
        <v>639</v>
      </c>
      <c r="K172">
        <v>135.71075439453125</v>
      </c>
      <c r="L172">
        <v>57.304519653320312</v>
      </c>
    </row>
    <row r="173" spans="2:12" x14ac:dyDescent="0.2">
      <c r="D173">
        <f>D171+D172</f>
        <v>96374</v>
      </c>
    </row>
    <row r="174" spans="2:12" x14ac:dyDescent="0.2">
      <c r="B174" t="s">
        <v>200</v>
      </c>
      <c r="C174" t="s">
        <v>0</v>
      </c>
      <c r="D174" t="s">
        <v>1</v>
      </c>
      <c r="E174" t="s">
        <v>2</v>
      </c>
      <c r="F174" t="s">
        <v>3</v>
      </c>
      <c r="G174" t="s">
        <v>4</v>
      </c>
      <c r="H174" t="s">
        <v>5</v>
      </c>
      <c r="I174" t="s">
        <v>6</v>
      </c>
      <c r="J174" t="s">
        <v>7</v>
      </c>
      <c r="K174" t="s">
        <v>8</v>
      </c>
      <c r="L174" t="s">
        <v>9</v>
      </c>
    </row>
    <row r="175" spans="2:12" x14ac:dyDescent="0.2">
      <c r="C175">
        <v>279</v>
      </c>
      <c r="D175">
        <v>25058</v>
      </c>
      <c r="E175">
        <v>89.813621520996094</v>
      </c>
      <c r="F175">
        <v>8.2660388946533203</v>
      </c>
      <c r="G175">
        <v>4515715</v>
      </c>
      <c r="H175">
        <v>180.21051025390625</v>
      </c>
      <c r="I175">
        <v>70</v>
      </c>
      <c r="J175">
        <v>1239</v>
      </c>
      <c r="K175">
        <v>211.81260681152344</v>
      </c>
      <c r="L175">
        <v>111.30477905273438</v>
      </c>
    </row>
    <row r="176" spans="2:12" x14ac:dyDescent="0.2">
      <c r="B176" t="s">
        <v>195</v>
      </c>
      <c r="C176" t="s">
        <v>0</v>
      </c>
      <c r="D176" t="s">
        <v>1</v>
      </c>
      <c r="E176" t="s">
        <v>2</v>
      </c>
      <c r="F176" t="s">
        <v>3</v>
      </c>
      <c r="G176" t="s">
        <v>4</v>
      </c>
      <c r="H176" t="s">
        <v>5</v>
      </c>
      <c r="I176" t="s">
        <v>6</v>
      </c>
      <c r="J176" t="s">
        <v>7</v>
      </c>
      <c r="K176" t="s">
        <v>8</v>
      </c>
      <c r="L176" t="s">
        <v>9</v>
      </c>
    </row>
    <row r="177" spans="1:13" x14ac:dyDescent="0.2">
      <c r="C177">
        <v>518</v>
      </c>
      <c r="D177">
        <v>106004</v>
      </c>
      <c r="E177">
        <v>204.64093017578125</v>
      </c>
      <c r="F177">
        <v>14.467052459716797</v>
      </c>
      <c r="G177">
        <v>13859721</v>
      </c>
      <c r="H177">
        <v>130.74714660644531</v>
      </c>
      <c r="I177">
        <v>70</v>
      </c>
      <c r="J177">
        <v>1202</v>
      </c>
      <c r="K177">
        <v>148.12313842773438</v>
      </c>
      <c r="L177">
        <v>69.610702514648438</v>
      </c>
    </row>
    <row r="178" spans="1:13" x14ac:dyDescent="0.2">
      <c r="B178" t="s">
        <v>196</v>
      </c>
      <c r="C178" t="s">
        <v>0</v>
      </c>
      <c r="D178" t="s">
        <v>1</v>
      </c>
      <c r="E178" t="s">
        <v>2</v>
      </c>
      <c r="F178" t="s">
        <v>3</v>
      </c>
      <c r="G178" t="s">
        <v>4</v>
      </c>
      <c r="H178" t="s">
        <v>5</v>
      </c>
      <c r="I178" t="s">
        <v>6</v>
      </c>
      <c r="J178" t="s">
        <v>7</v>
      </c>
      <c r="K178" t="s">
        <v>8</v>
      </c>
      <c r="L178" t="s">
        <v>9</v>
      </c>
    </row>
    <row r="179" spans="1:13" x14ac:dyDescent="0.2">
      <c r="C179">
        <v>70</v>
      </c>
      <c r="D179">
        <v>6323</v>
      </c>
      <c r="E179">
        <v>90.328575134277344</v>
      </c>
      <c r="F179">
        <v>3.8314709663391113</v>
      </c>
      <c r="G179">
        <v>1130543</v>
      </c>
      <c r="H179">
        <v>178.79850769042969</v>
      </c>
      <c r="I179">
        <v>70</v>
      </c>
      <c r="J179">
        <v>993</v>
      </c>
      <c r="K179">
        <v>203.46023559570312</v>
      </c>
      <c r="L179">
        <v>97.09356689453125</v>
      </c>
    </row>
    <row r="181" spans="1:13" x14ac:dyDescent="0.2">
      <c r="A181" s="150" t="s">
        <v>81</v>
      </c>
    </row>
    <row r="182" spans="1:13" x14ac:dyDescent="0.2">
      <c r="B182" t="s">
        <v>156</v>
      </c>
      <c r="C182" t="s">
        <v>0</v>
      </c>
      <c r="D182" t="s">
        <v>1</v>
      </c>
      <c r="E182" t="s">
        <v>2</v>
      </c>
      <c r="F182" t="s">
        <v>3</v>
      </c>
      <c r="G182" t="s">
        <v>4</v>
      </c>
      <c r="H182" t="s">
        <v>5</v>
      </c>
      <c r="I182" t="s">
        <v>6</v>
      </c>
      <c r="J182" t="s">
        <v>7</v>
      </c>
      <c r="K182" t="s">
        <v>8</v>
      </c>
      <c r="L182" t="s">
        <v>9</v>
      </c>
    </row>
    <row r="183" spans="1:13" x14ac:dyDescent="0.2">
      <c r="C183">
        <v>439</v>
      </c>
      <c r="D183">
        <v>70670</v>
      </c>
      <c r="E183">
        <v>160.9794921875</v>
      </c>
      <c r="F183">
        <v>21.838083267211914</v>
      </c>
      <c r="G183">
        <v>13234765</v>
      </c>
      <c r="H183">
        <v>187.27557373046875</v>
      </c>
      <c r="I183">
        <v>120</v>
      </c>
      <c r="J183">
        <v>1145</v>
      </c>
      <c r="K183">
        <v>198.92192077636719</v>
      </c>
      <c r="L183">
        <v>67.065567016601562</v>
      </c>
      <c r="M183" t="s">
        <v>152</v>
      </c>
    </row>
    <row r="184" spans="1:13" x14ac:dyDescent="0.2">
      <c r="B184" t="s">
        <v>157</v>
      </c>
      <c r="C184" t="s">
        <v>0</v>
      </c>
      <c r="D184" t="s">
        <v>1</v>
      </c>
      <c r="E184" t="s">
        <v>2</v>
      </c>
      <c r="F184" t="s">
        <v>3</v>
      </c>
      <c r="G184" t="s">
        <v>4</v>
      </c>
      <c r="H184" t="s">
        <v>5</v>
      </c>
      <c r="I184" t="s">
        <v>6</v>
      </c>
      <c r="J184" t="s">
        <v>7</v>
      </c>
      <c r="K184" t="s">
        <v>8</v>
      </c>
      <c r="L184" t="s">
        <v>9</v>
      </c>
    </row>
    <row r="185" spans="1:13" x14ac:dyDescent="0.2">
      <c r="C185">
        <v>43</v>
      </c>
      <c r="D185">
        <v>19453</v>
      </c>
      <c r="E185">
        <v>452.39535522460938</v>
      </c>
      <c r="F185">
        <v>38.258663177490234</v>
      </c>
      <c r="G185">
        <v>3494256</v>
      </c>
      <c r="H185">
        <v>179.62556457519531</v>
      </c>
      <c r="I185">
        <v>120</v>
      </c>
      <c r="J185">
        <v>734</v>
      </c>
      <c r="K185">
        <v>187.75067138671875</v>
      </c>
      <c r="L185">
        <v>54.634910583496094</v>
      </c>
      <c r="M185" t="s">
        <v>153</v>
      </c>
    </row>
    <row r="186" spans="1:13" x14ac:dyDescent="0.2">
      <c r="B186" t="s">
        <v>157</v>
      </c>
      <c r="C186" t="s">
        <v>0</v>
      </c>
      <c r="D186" t="s">
        <v>1</v>
      </c>
      <c r="E186" t="s">
        <v>2</v>
      </c>
      <c r="F186" t="s">
        <v>3</v>
      </c>
      <c r="G186" t="s">
        <v>4</v>
      </c>
      <c r="H186" t="s">
        <v>5</v>
      </c>
      <c r="I186" t="s">
        <v>6</v>
      </c>
      <c r="J186" t="s">
        <v>7</v>
      </c>
      <c r="K186" t="s">
        <v>8</v>
      </c>
      <c r="L186" t="s">
        <v>9</v>
      </c>
    </row>
    <row r="187" spans="1:13" x14ac:dyDescent="0.2">
      <c r="C187">
        <v>349</v>
      </c>
      <c r="D187">
        <v>18776</v>
      </c>
      <c r="E187">
        <v>53.799427032470703</v>
      </c>
      <c r="F187">
        <v>6.6131305694580078</v>
      </c>
      <c r="G187">
        <v>3615191</v>
      </c>
      <c r="H187">
        <v>192.54319763183594</v>
      </c>
      <c r="I187">
        <v>120</v>
      </c>
      <c r="J187">
        <v>1955</v>
      </c>
      <c r="K187">
        <v>210.57412719726562</v>
      </c>
      <c r="L187">
        <v>85.255973815917969</v>
      </c>
      <c r="M187" t="s">
        <v>153</v>
      </c>
    </row>
    <row r="188" spans="1:13" x14ac:dyDescent="0.2">
      <c r="B188" t="s">
        <v>201</v>
      </c>
      <c r="C188" t="s">
        <v>0</v>
      </c>
      <c r="D188" t="s">
        <v>1</v>
      </c>
      <c r="E188" t="s">
        <v>2</v>
      </c>
      <c r="F188" t="s">
        <v>3</v>
      </c>
      <c r="G188" t="s">
        <v>4</v>
      </c>
      <c r="H188" t="s">
        <v>5</v>
      </c>
      <c r="I188" t="s">
        <v>6</v>
      </c>
      <c r="J188" t="s">
        <v>7</v>
      </c>
      <c r="K188" t="s">
        <v>8</v>
      </c>
      <c r="L188" t="s">
        <v>9</v>
      </c>
    </row>
    <row r="189" spans="1:13" x14ac:dyDescent="0.2">
      <c r="C189">
        <v>134</v>
      </c>
      <c r="D189">
        <v>3381</v>
      </c>
      <c r="E189">
        <v>25.231344223022461</v>
      </c>
      <c r="F189">
        <v>4.4770188331604004</v>
      </c>
      <c r="G189">
        <v>573178</v>
      </c>
      <c r="H189">
        <v>169.52912902832031</v>
      </c>
      <c r="I189">
        <v>120</v>
      </c>
      <c r="J189">
        <v>986</v>
      </c>
      <c r="K189">
        <v>178.79878234863281</v>
      </c>
      <c r="L189">
        <v>56.823234558105469</v>
      </c>
      <c r="M189" t="s">
        <v>154</v>
      </c>
    </row>
    <row r="190" spans="1:13" x14ac:dyDescent="0.2">
      <c r="B190" t="s">
        <v>201</v>
      </c>
      <c r="C190" t="s">
        <v>0</v>
      </c>
      <c r="D190" t="s">
        <v>1</v>
      </c>
      <c r="E190" t="s">
        <v>2</v>
      </c>
      <c r="F190" t="s">
        <v>3</v>
      </c>
      <c r="G190" t="s">
        <v>4</v>
      </c>
      <c r="H190" t="s">
        <v>5</v>
      </c>
      <c r="I190" t="s">
        <v>6</v>
      </c>
      <c r="J190" t="s">
        <v>7</v>
      </c>
      <c r="K190" t="s">
        <v>8</v>
      </c>
      <c r="L190" t="s">
        <v>9</v>
      </c>
    </row>
    <row r="191" spans="1:13" x14ac:dyDescent="0.2">
      <c r="C191">
        <v>200</v>
      </c>
      <c r="D191">
        <v>3473</v>
      </c>
      <c r="E191">
        <v>17.364999771118164</v>
      </c>
      <c r="F191">
        <v>3.3816943168640137</v>
      </c>
      <c r="G191">
        <v>575715</v>
      </c>
      <c r="H191">
        <v>165.76878356933594</v>
      </c>
      <c r="I191">
        <v>120</v>
      </c>
      <c r="J191">
        <v>453</v>
      </c>
      <c r="K191">
        <v>172.28187561035156</v>
      </c>
      <c r="L191">
        <v>46.922874450683594</v>
      </c>
      <c r="M191" t="s">
        <v>154</v>
      </c>
    </row>
    <row r="194" spans="2:12" x14ac:dyDescent="0.2">
      <c r="B194" t="s">
        <v>158</v>
      </c>
      <c r="C194" t="s">
        <v>0</v>
      </c>
      <c r="D194" t="s">
        <v>1</v>
      </c>
      <c r="E194" t="s">
        <v>2</v>
      </c>
      <c r="F194" t="s">
        <v>3</v>
      </c>
      <c r="G194" t="s">
        <v>4</v>
      </c>
      <c r="H194" t="s">
        <v>5</v>
      </c>
      <c r="I194" t="s">
        <v>6</v>
      </c>
      <c r="J194" t="s">
        <v>7</v>
      </c>
      <c r="K194" t="s">
        <v>8</v>
      </c>
      <c r="L194" t="s">
        <v>9</v>
      </c>
    </row>
    <row r="195" spans="2:12" x14ac:dyDescent="0.2">
      <c r="C195">
        <v>777</v>
      </c>
      <c r="D195">
        <v>65575</v>
      </c>
      <c r="E195">
        <v>84.395111083984375</v>
      </c>
      <c r="F195">
        <v>18.991006851196289</v>
      </c>
      <c r="G195">
        <v>12881583</v>
      </c>
      <c r="H195">
        <v>196.44046020507812</v>
      </c>
      <c r="I195">
        <v>120</v>
      </c>
      <c r="J195">
        <v>2285</v>
      </c>
      <c r="K195">
        <v>217.95635986328125</v>
      </c>
      <c r="L195">
        <v>94.425193786621094</v>
      </c>
    </row>
    <row r="196" spans="2:12" x14ac:dyDescent="0.2">
      <c r="B196" t="s">
        <v>159</v>
      </c>
      <c r="C196" t="s">
        <v>0</v>
      </c>
      <c r="D196" t="s">
        <v>1</v>
      </c>
      <c r="E196" t="s">
        <v>2</v>
      </c>
      <c r="F196" t="s">
        <v>3</v>
      </c>
      <c r="G196" t="s">
        <v>4</v>
      </c>
      <c r="H196" t="s">
        <v>5</v>
      </c>
      <c r="I196" t="s">
        <v>6</v>
      </c>
      <c r="J196" t="s">
        <v>7</v>
      </c>
      <c r="K196" t="s">
        <v>8</v>
      </c>
      <c r="L196" t="s">
        <v>9</v>
      </c>
    </row>
    <row r="197" spans="2:12" x14ac:dyDescent="0.2">
      <c r="C197">
        <v>654</v>
      </c>
      <c r="D197">
        <v>42873</v>
      </c>
      <c r="E197">
        <v>65.555046081542969</v>
      </c>
      <c r="F197">
        <v>8.8573436737060547</v>
      </c>
      <c r="G197">
        <v>8399704</v>
      </c>
      <c r="H197">
        <v>195.92060852050781</v>
      </c>
      <c r="I197">
        <v>120</v>
      </c>
      <c r="J197">
        <v>2282</v>
      </c>
      <c r="K197">
        <v>213.57797241210938</v>
      </c>
      <c r="L197">
        <v>85.033309936523438</v>
      </c>
    </row>
    <row r="198" spans="2:12" x14ac:dyDescent="0.2">
      <c r="B198" t="s">
        <v>160</v>
      </c>
      <c r="C198" t="s">
        <v>0</v>
      </c>
      <c r="D198" t="s">
        <v>1</v>
      </c>
      <c r="E198" t="s">
        <v>2</v>
      </c>
      <c r="F198" t="s">
        <v>3</v>
      </c>
      <c r="G198" t="s">
        <v>4</v>
      </c>
      <c r="H198" t="s">
        <v>5</v>
      </c>
      <c r="I198" t="s">
        <v>6</v>
      </c>
      <c r="J198" t="s">
        <v>7</v>
      </c>
      <c r="K198" t="s">
        <v>8</v>
      </c>
      <c r="L198" t="s">
        <v>9</v>
      </c>
    </row>
    <row r="199" spans="2:12" x14ac:dyDescent="0.2">
      <c r="C199">
        <v>393</v>
      </c>
      <c r="D199">
        <v>14534</v>
      </c>
      <c r="E199">
        <v>36.982189178466797</v>
      </c>
      <c r="F199">
        <v>4.1964302062988281</v>
      </c>
      <c r="G199">
        <v>2750895</v>
      </c>
      <c r="H199">
        <v>189.27308654785156</v>
      </c>
      <c r="I199">
        <v>120</v>
      </c>
      <c r="J199">
        <v>1225</v>
      </c>
      <c r="K199">
        <v>204.92015075683594</v>
      </c>
      <c r="L199">
        <v>78.536384582519531</v>
      </c>
    </row>
    <row r="202" spans="2:12" x14ac:dyDescent="0.2">
      <c r="B202" t="s">
        <v>96</v>
      </c>
      <c r="C202" t="s">
        <v>0</v>
      </c>
      <c r="D202" t="s">
        <v>1</v>
      </c>
      <c r="E202" t="s">
        <v>2</v>
      </c>
      <c r="F202" t="s">
        <v>3</v>
      </c>
      <c r="G202" t="s">
        <v>4</v>
      </c>
      <c r="H202" t="s">
        <v>5</v>
      </c>
      <c r="I202" t="s">
        <v>6</v>
      </c>
      <c r="J202" t="s">
        <v>7</v>
      </c>
      <c r="K202" t="s">
        <v>8</v>
      </c>
      <c r="L202" t="s">
        <v>9</v>
      </c>
    </row>
    <row r="203" spans="2:12" x14ac:dyDescent="0.2">
      <c r="C203">
        <v>1385</v>
      </c>
      <c r="D203">
        <v>59788</v>
      </c>
      <c r="E203">
        <v>43.168231964111328</v>
      </c>
      <c r="F203">
        <v>17.584136962890625</v>
      </c>
      <c r="G203">
        <v>10744836</v>
      </c>
      <c r="H203">
        <v>179.71559143066406</v>
      </c>
      <c r="I203">
        <v>120</v>
      </c>
      <c r="J203">
        <v>905</v>
      </c>
      <c r="K203">
        <v>192.50495910644531</v>
      </c>
      <c r="L203">
        <v>68.996116638183594</v>
      </c>
    </row>
    <row r="204" spans="2:12" x14ac:dyDescent="0.2">
      <c r="B204" t="s">
        <v>98</v>
      </c>
      <c r="C204" t="s">
        <v>0</v>
      </c>
      <c r="D204" t="s">
        <v>1</v>
      </c>
      <c r="E204" t="s">
        <v>2</v>
      </c>
      <c r="F204" t="s">
        <v>3</v>
      </c>
      <c r="G204" t="s">
        <v>4</v>
      </c>
      <c r="H204" t="s">
        <v>5</v>
      </c>
      <c r="I204" t="s">
        <v>6</v>
      </c>
      <c r="J204" t="s">
        <v>7</v>
      </c>
      <c r="K204" t="s">
        <v>8</v>
      </c>
      <c r="L204" t="s">
        <v>9</v>
      </c>
    </row>
    <row r="205" spans="2:12" x14ac:dyDescent="0.2">
      <c r="C205">
        <v>775</v>
      </c>
      <c r="D205">
        <v>36415</v>
      </c>
      <c r="E205">
        <v>46.987094879150391</v>
      </c>
      <c r="F205">
        <v>8.1434898376464844</v>
      </c>
      <c r="G205">
        <v>6432007</v>
      </c>
      <c r="H205">
        <v>176.63070678710938</v>
      </c>
      <c r="I205">
        <v>120</v>
      </c>
      <c r="J205">
        <v>1102</v>
      </c>
      <c r="K205">
        <v>190.52947998046875</v>
      </c>
      <c r="L205">
        <v>71.435813903808594</v>
      </c>
    </row>
    <row r="206" spans="2:12" x14ac:dyDescent="0.2">
      <c r="B206" t="s">
        <v>97</v>
      </c>
      <c r="C206" t="s">
        <v>0</v>
      </c>
      <c r="D206" t="s">
        <v>1</v>
      </c>
      <c r="E206" t="s">
        <v>2</v>
      </c>
      <c r="F206" t="s">
        <v>3</v>
      </c>
      <c r="G206" t="s">
        <v>4</v>
      </c>
      <c r="H206" t="s">
        <v>5</v>
      </c>
      <c r="I206" t="s">
        <v>6</v>
      </c>
      <c r="J206" t="s">
        <v>7</v>
      </c>
      <c r="K206" t="s">
        <v>8</v>
      </c>
      <c r="L206" t="s">
        <v>9</v>
      </c>
    </row>
    <row r="207" spans="2:12" x14ac:dyDescent="0.2">
      <c r="C207">
        <v>250</v>
      </c>
      <c r="D207">
        <v>5913</v>
      </c>
      <c r="E207">
        <v>23.652000427246094</v>
      </c>
      <c r="F207">
        <v>1.8764220476150513</v>
      </c>
      <c r="G207">
        <v>1077043</v>
      </c>
      <c r="H207">
        <v>182.1483154296875</v>
      </c>
      <c r="I207">
        <v>120</v>
      </c>
      <c r="J207">
        <v>800</v>
      </c>
      <c r="K207">
        <v>194.51266479492188</v>
      </c>
      <c r="L207">
        <v>68.243453979492188</v>
      </c>
    </row>
    <row r="208" spans="2:12" x14ac:dyDescent="0.2">
      <c r="B208" t="s">
        <v>95</v>
      </c>
      <c r="C208" t="s">
        <v>0</v>
      </c>
      <c r="D208" t="s">
        <v>1</v>
      </c>
      <c r="E208" t="s">
        <v>2</v>
      </c>
      <c r="F208" t="s">
        <v>3</v>
      </c>
      <c r="G208" t="s">
        <v>4</v>
      </c>
      <c r="H208" t="s">
        <v>5</v>
      </c>
      <c r="I208" t="s">
        <v>6</v>
      </c>
      <c r="J208" t="s">
        <v>7</v>
      </c>
      <c r="K208" t="s">
        <v>8</v>
      </c>
      <c r="L208" t="s">
        <v>9</v>
      </c>
    </row>
    <row r="209" spans="2:12" x14ac:dyDescent="0.2">
      <c r="C209">
        <v>18</v>
      </c>
      <c r="D209">
        <v>319</v>
      </c>
      <c r="E209">
        <v>17.722221374511719</v>
      </c>
      <c r="F209">
        <v>0.1999962329864502</v>
      </c>
      <c r="G209">
        <v>47225</v>
      </c>
      <c r="H209">
        <v>148.04075622558594</v>
      </c>
      <c r="I209">
        <v>120</v>
      </c>
      <c r="J209">
        <v>230</v>
      </c>
      <c r="K209">
        <v>150.12017822265625</v>
      </c>
      <c r="L209">
        <v>24.899805068969727</v>
      </c>
    </row>
    <row r="210" spans="2:12" x14ac:dyDescent="0.2">
      <c r="B210" t="s">
        <v>119</v>
      </c>
      <c r="C210" t="s">
        <v>0</v>
      </c>
      <c r="D210" t="s">
        <v>1</v>
      </c>
      <c r="E210" t="s">
        <v>2</v>
      </c>
      <c r="F210" t="s">
        <v>3</v>
      </c>
      <c r="G210" t="s">
        <v>4</v>
      </c>
      <c r="H210" t="s">
        <v>5</v>
      </c>
      <c r="I210" t="s">
        <v>6</v>
      </c>
      <c r="J210" t="s">
        <v>7</v>
      </c>
      <c r="K210" t="s">
        <v>8</v>
      </c>
      <c r="L210" t="s">
        <v>9</v>
      </c>
    </row>
    <row r="211" spans="2:12" x14ac:dyDescent="0.2">
      <c r="C211">
        <v>743</v>
      </c>
      <c r="D211">
        <v>78565</v>
      </c>
      <c r="E211">
        <v>105.74024200439453</v>
      </c>
      <c r="F211">
        <v>26.33087158203125</v>
      </c>
      <c r="G211">
        <v>14447617</v>
      </c>
      <c r="H211">
        <v>183.89381408691406</v>
      </c>
      <c r="I211">
        <v>120</v>
      </c>
      <c r="J211">
        <v>1254</v>
      </c>
      <c r="K211">
        <v>196.77044677734375</v>
      </c>
      <c r="L211">
        <v>70.011970520019531</v>
      </c>
    </row>
    <row r="212" spans="2:12" x14ac:dyDescent="0.2">
      <c r="B212" t="s">
        <v>203</v>
      </c>
      <c r="C212" t="s">
        <v>0</v>
      </c>
      <c r="D212" t="s">
        <v>1</v>
      </c>
      <c r="E212" t="s">
        <v>2</v>
      </c>
      <c r="F212" t="s">
        <v>3</v>
      </c>
      <c r="G212" t="s">
        <v>4</v>
      </c>
      <c r="H212" t="s">
        <v>5</v>
      </c>
      <c r="I212" t="s">
        <v>6</v>
      </c>
      <c r="J212" t="s">
        <v>7</v>
      </c>
      <c r="K212" t="s">
        <v>8</v>
      </c>
      <c r="L212" t="s">
        <v>9</v>
      </c>
    </row>
    <row r="213" spans="2:12" x14ac:dyDescent="0.2">
      <c r="C213">
        <v>310</v>
      </c>
      <c r="D213">
        <v>16457</v>
      </c>
      <c r="E213">
        <v>53.08709716796875</v>
      </c>
      <c r="F213">
        <v>9.792510986328125</v>
      </c>
      <c r="G213">
        <v>2771751</v>
      </c>
      <c r="H213">
        <v>168.423828125</v>
      </c>
      <c r="I213">
        <v>120</v>
      </c>
      <c r="J213">
        <v>903</v>
      </c>
      <c r="K213">
        <v>177.85520935058594</v>
      </c>
      <c r="L213">
        <v>57.147960662841797</v>
      </c>
    </row>
    <row r="214" spans="2:12" x14ac:dyDescent="0.2">
      <c r="B214" t="s">
        <v>204</v>
      </c>
      <c r="C214" t="s">
        <v>0</v>
      </c>
      <c r="D214" t="s">
        <v>1</v>
      </c>
      <c r="E214" t="s">
        <v>2</v>
      </c>
      <c r="F214" t="s">
        <v>3</v>
      </c>
      <c r="G214" t="s">
        <v>4</v>
      </c>
      <c r="H214" t="s">
        <v>5</v>
      </c>
      <c r="I214" t="s">
        <v>6</v>
      </c>
      <c r="J214" t="s">
        <v>7</v>
      </c>
      <c r="K214" t="s">
        <v>8</v>
      </c>
      <c r="L214" t="s">
        <v>9</v>
      </c>
    </row>
    <row r="215" spans="2:12" x14ac:dyDescent="0.2">
      <c r="C215">
        <v>449</v>
      </c>
      <c r="D215">
        <v>53272</v>
      </c>
      <c r="E215">
        <v>118.64588165283203</v>
      </c>
      <c r="F215">
        <v>16.178083419799805</v>
      </c>
      <c r="G215">
        <v>9679519</v>
      </c>
      <c r="H215">
        <v>181.69993591308594</v>
      </c>
      <c r="I215">
        <v>120</v>
      </c>
      <c r="J215">
        <v>1208</v>
      </c>
      <c r="K215">
        <v>195.69767761230469</v>
      </c>
      <c r="L215">
        <v>72.682289123535156</v>
      </c>
    </row>
    <row r="216" spans="2:12" x14ac:dyDescent="0.2">
      <c r="B216" t="s">
        <v>120</v>
      </c>
      <c r="C216" t="s">
        <v>0</v>
      </c>
      <c r="D216" t="s">
        <v>1</v>
      </c>
      <c r="E216" t="s">
        <v>2</v>
      </c>
      <c r="F216" t="s">
        <v>3</v>
      </c>
      <c r="G216" t="s">
        <v>4</v>
      </c>
      <c r="H216" t="s">
        <v>5</v>
      </c>
      <c r="I216" t="s">
        <v>6</v>
      </c>
      <c r="J216" t="s">
        <v>7</v>
      </c>
      <c r="K216" t="s">
        <v>8</v>
      </c>
      <c r="L216" t="s">
        <v>9</v>
      </c>
    </row>
    <row r="217" spans="2:12" x14ac:dyDescent="0.2">
      <c r="C217">
        <v>226</v>
      </c>
      <c r="D217">
        <v>6896</v>
      </c>
      <c r="E217">
        <v>30.513275146484375</v>
      </c>
      <c r="F217">
        <v>2.3093435764312744</v>
      </c>
      <c r="G217">
        <v>1261850</v>
      </c>
      <c r="H217">
        <v>182.98289489746094</v>
      </c>
      <c r="I217">
        <v>120</v>
      </c>
      <c r="J217">
        <v>954</v>
      </c>
      <c r="K217">
        <v>196.27883911132812</v>
      </c>
      <c r="L217">
        <v>71.011550903320312</v>
      </c>
    </row>
    <row r="218" spans="2:12" x14ac:dyDescent="0.2">
      <c r="B218" t="s">
        <v>161</v>
      </c>
      <c r="C218" t="s">
        <v>0</v>
      </c>
      <c r="D218" t="s">
        <v>1</v>
      </c>
      <c r="E218" t="s">
        <v>2</v>
      </c>
      <c r="F218" t="s">
        <v>3</v>
      </c>
      <c r="G218" t="s">
        <v>4</v>
      </c>
      <c r="H218" t="s">
        <v>5</v>
      </c>
      <c r="I218" t="s">
        <v>6</v>
      </c>
      <c r="J218" t="s">
        <v>7</v>
      </c>
      <c r="K218" t="s">
        <v>8</v>
      </c>
      <c r="L218" t="s">
        <v>9</v>
      </c>
    </row>
    <row r="219" spans="2:12" x14ac:dyDescent="0.2">
      <c r="C219">
        <v>379</v>
      </c>
      <c r="D219">
        <v>14966</v>
      </c>
      <c r="E219">
        <v>39.488124847412109</v>
      </c>
      <c r="F219">
        <v>6.589148998260498</v>
      </c>
      <c r="G219">
        <v>2829944</v>
      </c>
      <c r="H219">
        <v>189.09153747558594</v>
      </c>
      <c r="I219">
        <v>120</v>
      </c>
      <c r="J219">
        <v>2626</v>
      </c>
      <c r="K219">
        <v>204.48472595214844</v>
      </c>
      <c r="L219">
        <v>77.835700988769531</v>
      </c>
    </row>
    <row r="220" spans="2:12" x14ac:dyDescent="0.2">
      <c r="B220" t="s">
        <v>162</v>
      </c>
      <c r="C220" t="s">
        <v>0</v>
      </c>
      <c r="D220" t="s">
        <v>1</v>
      </c>
      <c r="E220" t="s">
        <v>2</v>
      </c>
      <c r="F220" t="s">
        <v>3</v>
      </c>
      <c r="G220" t="s">
        <v>4</v>
      </c>
      <c r="H220" t="s">
        <v>5</v>
      </c>
      <c r="I220" t="s">
        <v>6</v>
      </c>
      <c r="J220" t="s">
        <v>7</v>
      </c>
      <c r="K220" t="s">
        <v>8</v>
      </c>
      <c r="L220" t="s">
        <v>9</v>
      </c>
    </row>
    <row r="221" spans="2:12" x14ac:dyDescent="0.2">
      <c r="C221">
        <v>628</v>
      </c>
      <c r="D221">
        <v>61646</v>
      </c>
      <c r="E221">
        <v>98.162422180175781</v>
      </c>
      <c r="F221">
        <v>24.03980827331543</v>
      </c>
      <c r="G221">
        <v>11381152</v>
      </c>
      <c r="H221">
        <v>184.62109375</v>
      </c>
      <c r="I221">
        <v>120</v>
      </c>
      <c r="J221">
        <v>1787</v>
      </c>
      <c r="K221">
        <v>199.96908569335938</v>
      </c>
      <c r="L221">
        <v>76.828948974609375</v>
      </c>
    </row>
    <row r="222" spans="2:12" x14ac:dyDescent="0.2">
      <c r="B222" t="s">
        <v>163</v>
      </c>
      <c r="C222" t="s">
        <v>0</v>
      </c>
      <c r="D222" t="s">
        <v>1</v>
      </c>
      <c r="E222" t="s">
        <v>2</v>
      </c>
      <c r="F222" t="s">
        <v>3</v>
      </c>
      <c r="G222" t="s">
        <v>4</v>
      </c>
      <c r="H222" t="s">
        <v>5</v>
      </c>
      <c r="I222" t="s">
        <v>6</v>
      </c>
      <c r="J222" t="s">
        <v>7</v>
      </c>
      <c r="K222" t="s">
        <v>8</v>
      </c>
      <c r="L222" t="s">
        <v>9</v>
      </c>
    </row>
    <row r="223" spans="2:12" x14ac:dyDescent="0.2">
      <c r="C223">
        <v>1049</v>
      </c>
      <c r="D223">
        <v>70186</v>
      </c>
      <c r="E223">
        <v>66.90753173828125</v>
      </c>
      <c r="F223">
        <v>10.051081657409668</v>
      </c>
      <c r="G223">
        <v>12645612</v>
      </c>
      <c r="H223">
        <v>180.1728515625</v>
      </c>
      <c r="I223">
        <v>120</v>
      </c>
      <c r="J223">
        <v>2695</v>
      </c>
      <c r="K223">
        <v>195.09130859375</v>
      </c>
      <c r="L223">
        <v>74.82220458984375</v>
      </c>
    </row>
    <row r="224" spans="2:12" x14ac:dyDescent="0.2">
      <c r="B224" t="s">
        <v>164</v>
      </c>
      <c r="C224" t="s">
        <v>0</v>
      </c>
      <c r="D224" t="s">
        <v>1</v>
      </c>
      <c r="E224" t="s">
        <v>2</v>
      </c>
      <c r="F224" t="s">
        <v>3</v>
      </c>
      <c r="G224" t="s">
        <v>4</v>
      </c>
      <c r="H224" t="s">
        <v>5</v>
      </c>
      <c r="I224" t="s">
        <v>6</v>
      </c>
      <c r="J224" t="s">
        <v>7</v>
      </c>
      <c r="K224" t="s">
        <v>8</v>
      </c>
      <c r="L224" t="s">
        <v>9</v>
      </c>
    </row>
    <row r="225" spans="2:12" x14ac:dyDescent="0.2">
      <c r="C225">
        <v>341</v>
      </c>
      <c r="D225">
        <v>21076</v>
      </c>
      <c r="E225">
        <v>61.806449890136719</v>
      </c>
      <c r="F225">
        <v>6.4196009635925293</v>
      </c>
      <c r="G225">
        <v>3770826</v>
      </c>
      <c r="H225">
        <v>178.91563415527344</v>
      </c>
      <c r="I225">
        <v>120</v>
      </c>
      <c r="J225">
        <v>916</v>
      </c>
      <c r="K225">
        <v>188.21078491210938</v>
      </c>
      <c r="L225">
        <v>58.416584014892578</v>
      </c>
    </row>
    <row r="226" spans="2:12" x14ac:dyDescent="0.2">
      <c r="B226" t="s">
        <v>165</v>
      </c>
      <c r="C226" t="s">
        <v>0</v>
      </c>
      <c r="D226" t="s">
        <v>1</v>
      </c>
      <c r="E226" t="s">
        <v>2</v>
      </c>
      <c r="F226" t="s">
        <v>3</v>
      </c>
      <c r="G226" t="s">
        <v>4</v>
      </c>
      <c r="H226" t="s">
        <v>5</v>
      </c>
      <c r="I226" t="s">
        <v>6</v>
      </c>
      <c r="J226" t="s">
        <v>7</v>
      </c>
      <c r="K226" t="s">
        <v>8</v>
      </c>
      <c r="L226" t="s">
        <v>9</v>
      </c>
    </row>
    <row r="227" spans="2:12" x14ac:dyDescent="0.2">
      <c r="C227">
        <v>158</v>
      </c>
      <c r="D227">
        <v>3466</v>
      </c>
      <c r="E227">
        <v>21.936708450317383</v>
      </c>
      <c r="F227">
        <v>1.4824763536453247</v>
      </c>
      <c r="G227">
        <v>528449</v>
      </c>
      <c r="H227">
        <v>152.46653747558594</v>
      </c>
      <c r="I227">
        <v>120</v>
      </c>
      <c r="J227">
        <v>329</v>
      </c>
      <c r="K227">
        <v>155.77389526367188</v>
      </c>
      <c r="L227">
        <v>31.928981781005859</v>
      </c>
    </row>
    <row r="228" spans="2:12" x14ac:dyDescent="0.2">
      <c r="B228" t="s">
        <v>107</v>
      </c>
      <c r="C228" t="s">
        <v>0</v>
      </c>
      <c r="D228" t="s">
        <v>1</v>
      </c>
      <c r="E228" t="s">
        <v>2</v>
      </c>
      <c r="F228" t="s">
        <v>3</v>
      </c>
      <c r="G228" t="s">
        <v>4</v>
      </c>
      <c r="H228" t="s">
        <v>5</v>
      </c>
      <c r="I228" t="s">
        <v>6</v>
      </c>
      <c r="J228" t="s">
        <v>7</v>
      </c>
      <c r="K228" t="s">
        <v>8</v>
      </c>
      <c r="L228" t="s">
        <v>9</v>
      </c>
    </row>
    <row r="229" spans="2:12" x14ac:dyDescent="0.2">
      <c r="C229">
        <v>360</v>
      </c>
      <c r="D229">
        <v>21367</v>
      </c>
      <c r="E229">
        <v>59.352779388427734</v>
      </c>
      <c r="F229">
        <v>11.567111968994141</v>
      </c>
      <c r="G229">
        <v>3750108</v>
      </c>
      <c r="H229">
        <v>175.50933837890625</v>
      </c>
      <c r="I229">
        <v>120</v>
      </c>
      <c r="J229">
        <v>809</v>
      </c>
      <c r="K229">
        <v>185.23480224609375</v>
      </c>
      <c r="L229">
        <v>59.231777191162109</v>
      </c>
    </row>
    <row r="230" spans="2:12" x14ac:dyDescent="0.2">
      <c r="B230" t="s">
        <v>107</v>
      </c>
      <c r="C230" t="s">
        <v>0</v>
      </c>
      <c r="D230" t="s">
        <v>1</v>
      </c>
      <c r="E230" t="s">
        <v>2</v>
      </c>
      <c r="F230" t="s">
        <v>3</v>
      </c>
      <c r="G230" t="s">
        <v>4</v>
      </c>
      <c r="H230" t="s">
        <v>5</v>
      </c>
      <c r="I230" t="s">
        <v>6</v>
      </c>
      <c r="J230" t="s">
        <v>7</v>
      </c>
      <c r="K230" t="s">
        <v>8</v>
      </c>
      <c r="L230" t="s">
        <v>9</v>
      </c>
    </row>
    <row r="231" spans="2:12" x14ac:dyDescent="0.2">
      <c r="C231">
        <v>1004</v>
      </c>
      <c r="D231">
        <v>60343</v>
      </c>
      <c r="E231">
        <v>60.102588653564453</v>
      </c>
      <c r="F231">
        <v>8.6420583724975586</v>
      </c>
      <c r="G231">
        <v>10395926</v>
      </c>
      <c r="H231">
        <v>172.28056335449219</v>
      </c>
      <c r="I231">
        <v>120</v>
      </c>
      <c r="J231">
        <v>1198</v>
      </c>
      <c r="K231">
        <v>184.45111083984375</v>
      </c>
      <c r="L231">
        <v>65.890953063964844</v>
      </c>
    </row>
    <row r="232" spans="2:12" x14ac:dyDescent="0.2">
      <c r="B232" t="s">
        <v>109</v>
      </c>
      <c r="C232" t="s">
        <v>0</v>
      </c>
      <c r="D232" t="s">
        <v>1</v>
      </c>
      <c r="E232" t="s">
        <v>2</v>
      </c>
      <c r="F232" t="s">
        <v>3</v>
      </c>
      <c r="G232" t="s">
        <v>4</v>
      </c>
      <c r="H232" t="s">
        <v>5</v>
      </c>
      <c r="I232" t="s">
        <v>6</v>
      </c>
      <c r="J232" t="s">
        <v>7</v>
      </c>
      <c r="K232" t="s">
        <v>8</v>
      </c>
      <c r="L232" t="s">
        <v>9</v>
      </c>
    </row>
    <row r="233" spans="2:12" x14ac:dyDescent="0.2">
      <c r="C233">
        <v>401</v>
      </c>
      <c r="D233">
        <v>12493</v>
      </c>
      <c r="E233">
        <v>31.154613494873047</v>
      </c>
      <c r="F233">
        <v>3.5274021625518799</v>
      </c>
      <c r="G233">
        <v>1933327</v>
      </c>
      <c r="H233">
        <v>154.75282287597656</v>
      </c>
      <c r="I233">
        <v>120</v>
      </c>
      <c r="J233">
        <v>909</v>
      </c>
      <c r="K233">
        <v>160.51679992675781</v>
      </c>
      <c r="L233">
        <v>42.628707885742188</v>
      </c>
    </row>
    <row r="234" spans="2:12" x14ac:dyDescent="0.2">
      <c r="B234" t="s">
        <v>108</v>
      </c>
      <c r="C234" t="s">
        <v>0</v>
      </c>
      <c r="D234" t="s">
        <v>1</v>
      </c>
      <c r="E234" t="s">
        <v>2</v>
      </c>
      <c r="F234" t="s">
        <v>3</v>
      </c>
      <c r="G234" t="s">
        <v>4</v>
      </c>
      <c r="H234" t="s">
        <v>5</v>
      </c>
      <c r="I234" t="s">
        <v>6</v>
      </c>
      <c r="J234" t="s">
        <v>7</v>
      </c>
      <c r="K234" t="s">
        <v>8</v>
      </c>
      <c r="L234" t="s">
        <v>9</v>
      </c>
    </row>
    <row r="235" spans="2:12" x14ac:dyDescent="0.2">
      <c r="C235">
        <v>423</v>
      </c>
      <c r="D235">
        <v>5083</v>
      </c>
      <c r="E235">
        <v>12.016548156738281</v>
      </c>
      <c r="F235">
        <v>1.5835976600646973</v>
      </c>
      <c r="G235">
        <v>817417</v>
      </c>
      <c r="H235">
        <v>160.81388854980469</v>
      </c>
      <c r="I235">
        <v>120</v>
      </c>
      <c r="J235">
        <v>572</v>
      </c>
      <c r="K235">
        <v>168.20343017578125</v>
      </c>
      <c r="L235">
        <v>49.308086395263672</v>
      </c>
    </row>
    <row r="236" spans="2:12" x14ac:dyDescent="0.2">
      <c r="B236" t="s">
        <v>130</v>
      </c>
      <c r="C236" t="s">
        <v>0</v>
      </c>
      <c r="D236" t="s">
        <v>1</v>
      </c>
      <c r="E236" t="s">
        <v>2</v>
      </c>
      <c r="F236" t="s">
        <v>3</v>
      </c>
      <c r="G236" t="s">
        <v>4</v>
      </c>
      <c r="H236" t="s">
        <v>5</v>
      </c>
      <c r="I236" t="s">
        <v>6</v>
      </c>
      <c r="J236" t="s">
        <v>7</v>
      </c>
      <c r="K236" t="s">
        <v>8</v>
      </c>
      <c r="L236" t="s">
        <v>9</v>
      </c>
    </row>
    <row r="237" spans="2:12" x14ac:dyDescent="0.2">
      <c r="C237">
        <v>626</v>
      </c>
      <c r="D237">
        <v>72757</v>
      </c>
      <c r="E237">
        <v>116.22524261474609</v>
      </c>
      <c r="F237">
        <v>13.740386962890625</v>
      </c>
      <c r="G237">
        <v>13185447</v>
      </c>
      <c r="H237">
        <v>181.22581481933594</v>
      </c>
      <c r="I237">
        <v>120</v>
      </c>
      <c r="J237">
        <v>1312</v>
      </c>
      <c r="K237">
        <v>197.02603149414062</v>
      </c>
      <c r="L237">
        <v>77.30755615234375</v>
      </c>
    </row>
    <row r="238" spans="2:12" x14ac:dyDescent="0.2">
      <c r="B238" t="s">
        <v>131</v>
      </c>
      <c r="C238" t="s">
        <v>0</v>
      </c>
      <c r="D238" t="s">
        <v>1</v>
      </c>
      <c r="E238" t="s">
        <v>2</v>
      </c>
      <c r="F238" t="s">
        <v>3</v>
      </c>
      <c r="G238" t="s">
        <v>4</v>
      </c>
      <c r="H238" t="s">
        <v>5</v>
      </c>
      <c r="I238" t="s">
        <v>6</v>
      </c>
      <c r="J238" t="s">
        <v>7</v>
      </c>
      <c r="K238" t="s">
        <v>8</v>
      </c>
      <c r="L238" t="s">
        <v>9</v>
      </c>
    </row>
    <row r="239" spans="2:12" x14ac:dyDescent="0.2">
      <c r="C239">
        <v>271</v>
      </c>
      <c r="D239">
        <v>13594</v>
      </c>
      <c r="E239">
        <v>50.162361145019531</v>
      </c>
      <c r="F239">
        <v>6.1006970405578613</v>
      </c>
      <c r="G239">
        <v>2262446</v>
      </c>
      <c r="H239">
        <v>166.42974853515625</v>
      </c>
      <c r="I239">
        <v>120</v>
      </c>
      <c r="J239">
        <v>549</v>
      </c>
      <c r="K239">
        <v>171.95549011230469</v>
      </c>
      <c r="L239">
        <v>43.241542816162109</v>
      </c>
    </row>
    <row r="240" spans="2:12" x14ac:dyDescent="0.2">
      <c r="B240" t="s">
        <v>166</v>
      </c>
      <c r="C240" t="s">
        <v>0</v>
      </c>
      <c r="D240" t="s">
        <v>1</v>
      </c>
      <c r="E240" t="s">
        <v>2</v>
      </c>
      <c r="F240" t="s">
        <v>3</v>
      </c>
      <c r="G240" t="s">
        <v>4</v>
      </c>
      <c r="H240" t="s">
        <v>5</v>
      </c>
      <c r="I240" t="s">
        <v>6</v>
      </c>
      <c r="J240" t="s">
        <v>7</v>
      </c>
      <c r="K240" t="s">
        <v>8</v>
      </c>
      <c r="L240" t="s">
        <v>9</v>
      </c>
    </row>
    <row r="241" spans="1:13" x14ac:dyDescent="0.2">
      <c r="C241">
        <v>32</v>
      </c>
      <c r="D241">
        <v>1027</v>
      </c>
      <c r="E241">
        <v>32.09375</v>
      </c>
      <c r="F241">
        <v>6.4664402008056641</v>
      </c>
      <c r="G241">
        <v>171272</v>
      </c>
      <c r="H241">
        <v>166.76922607421875</v>
      </c>
      <c r="I241">
        <v>120</v>
      </c>
      <c r="J241">
        <v>657</v>
      </c>
      <c r="K241">
        <v>178.21932983398438</v>
      </c>
      <c r="L241">
        <v>62.850265502929688</v>
      </c>
    </row>
    <row r="242" spans="1:13" x14ac:dyDescent="0.2">
      <c r="B242" t="s">
        <v>167</v>
      </c>
      <c r="C242" t="s">
        <v>0</v>
      </c>
      <c r="D242" t="s">
        <v>1</v>
      </c>
      <c r="E242" t="s">
        <v>2</v>
      </c>
      <c r="F242" t="s">
        <v>3</v>
      </c>
      <c r="G242" t="s">
        <v>4</v>
      </c>
      <c r="H242" t="s">
        <v>5</v>
      </c>
      <c r="I242" t="s">
        <v>6</v>
      </c>
      <c r="J242" t="s">
        <v>7</v>
      </c>
      <c r="K242" t="s">
        <v>8</v>
      </c>
      <c r="L242" t="s">
        <v>9</v>
      </c>
    </row>
    <row r="243" spans="1:13" x14ac:dyDescent="0.2">
      <c r="C243">
        <v>6</v>
      </c>
      <c r="D243">
        <v>6</v>
      </c>
      <c r="E243">
        <v>1</v>
      </c>
      <c r="F243">
        <v>3.0864197760820389E-3</v>
      </c>
      <c r="G243">
        <v>1165</v>
      </c>
      <c r="H243">
        <v>194.16667175292969</v>
      </c>
      <c r="I243">
        <v>142</v>
      </c>
      <c r="J243">
        <v>240</v>
      </c>
      <c r="K243">
        <v>198.11318969726562</v>
      </c>
      <c r="L243">
        <v>39.346370697021484</v>
      </c>
    </row>
    <row r="244" spans="1:13" x14ac:dyDescent="0.2">
      <c r="B244" t="s">
        <v>168</v>
      </c>
      <c r="C244" t="s">
        <v>0</v>
      </c>
      <c r="D244" t="s">
        <v>1</v>
      </c>
      <c r="E244" t="s">
        <v>2</v>
      </c>
      <c r="F244" t="s">
        <v>3</v>
      </c>
      <c r="G244" t="s">
        <v>4</v>
      </c>
      <c r="H244" t="s">
        <v>5</v>
      </c>
      <c r="I244" t="s">
        <v>6</v>
      </c>
      <c r="J244" t="s">
        <v>7</v>
      </c>
      <c r="K244" t="s">
        <v>8</v>
      </c>
      <c r="L244" t="s">
        <v>9</v>
      </c>
    </row>
    <row r="245" spans="1:13" x14ac:dyDescent="0.2">
      <c r="C245">
        <v>215</v>
      </c>
      <c r="D245">
        <v>57707</v>
      </c>
      <c r="E245">
        <v>268.4046630859375</v>
      </c>
      <c r="F245">
        <v>19.854942321777344</v>
      </c>
      <c r="G245">
        <v>10697524</v>
      </c>
      <c r="H245">
        <v>185.37654113769531</v>
      </c>
      <c r="I245">
        <v>120</v>
      </c>
      <c r="J245">
        <v>834</v>
      </c>
      <c r="K245">
        <v>196.43942260742188</v>
      </c>
      <c r="L245">
        <v>64.992179870605469</v>
      </c>
    </row>
    <row r="246" spans="1:13" x14ac:dyDescent="0.2">
      <c r="B246" t="s">
        <v>168</v>
      </c>
      <c r="C246" t="s">
        <v>0</v>
      </c>
      <c r="D246" t="s">
        <v>1</v>
      </c>
      <c r="E246" t="s">
        <v>2</v>
      </c>
      <c r="F246" t="s">
        <v>3</v>
      </c>
      <c r="G246" t="s">
        <v>4</v>
      </c>
      <c r="H246" t="s">
        <v>5</v>
      </c>
      <c r="I246" t="s">
        <v>6</v>
      </c>
      <c r="J246" t="s">
        <v>7</v>
      </c>
      <c r="K246" t="s">
        <v>8</v>
      </c>
      <c r="L246" t="s">
        <v>9</v>
      </c>
    </row>
    <row r="247" spans="1:13" x14ac:dyDescent="0.2">
      <c r="C247">
        <v>85</v>
      </c>
      <c r="D247">
        <v>9344</v>
      </c>
      <c r="E247">
        <v>109.92941284179688</v>
      </c>
      <c r="F247">
        <v>6.3779826164245605</v>
      </c>
      <c r="G247">
        <v>1734792</v>
      </c>
      <c r="H247">
        <v>185.65838623046875</v>
      </c>
      <c r="I247">
        <v>120</v>
      </c>
      <c r="J247">
        <v>788</v>
      </c>
      <c r="K247">
        <v>194.31120300292969</v>
      </c>
      <c r="L247">
        <v>57.339424133300781</v>
      </c>
    </row>
    <row r="249" spans="1:13" x14ac:dyDescent="0.2">
      <c r="A249" s="150" t="s">
        <v>83</v>
      </c>
      <c r="B249" t="s">
        <v>83</v>
      </c>
    </row>
    <row r="250" spans="1:13" x14ac:dyDescent="0.2">
      <c r="C250" t="s">
        <v>0</v>
      </c>
      <c r="D250" t="s">
        <v>1</v>
      </c>
      <c r="E250" t="s">
        <v>2</v>
      </c>
      <c r="F250" t="s">
        <v>3</v>
      </c>
      <c r="G250" t="s">
        <v>4</v>
      </c>
      <c r="H250" t="s">
        <v>5</v>
      </c>
      <c r="I250" t="s">
        <v>6</v>
      </c>
      <c r="J250" t="s">
        <v>7</v>
      </c>
      <c r="K250" t="s">
        <v>8</v>
      </c>
      <c r="L250" t="s">
        <v>9</v>
      </c>
    </row>
    <row r="251" spans="1:13" x14ac:dyDescent="0.2">
      <c r="B251" t="s">
        <v>156</v>
      </c>
      <c r="C251">
        <v>203</v>
      </c>
      <c r="D251">
        <v>5177</v>
      </c>
      <c r="E251">
        <v>25.502462387084961</v>
      </c>
      <c r="F251">
        <v>1.5997700691223145</v>
      </c>
      <c r="G251">
        <v>1897711</v>
      </c>
      <c r="H251">
        <v>366.56576538085938</v>
      </c>
      <c r="I251">
        <v>200</v>
      </c>
      <c r="J251">
        <v>1397</v>
      </c>
      <c r="K251">
        <v>400.53341674804688</v>
      </c>
      <c r="L251">
        <v>161.42041015625</v>
      </c>
      <c r="M251" t="s">
        <v>152</v>
      </c>
    </row>
    <row r="252" spans="1:13" x14ac:dyDescent="0.2">
      <c r="C252" t="s">
        <v>0</v>
      </c>
      <c r="D252" t="s">
        <v>1</v>
      </c>
      <c r="E252" t="s">
        <v>2</v>
      </c>
      <c r="F252" t="s">
        <v>3</v>
      </c>
      <c r="G252" t="s">
        <v>4</v>
      </c>
      <c r="H252" t="s">
        <v>5</v>
      </c>
      <c r="I252" t="s">
        <v>6</v>
      </c>
      <c r="J252" t="s">
        <v>7</v>
      </c>
      <c r="K252" t="s">
        <v>8</v>
      </c>
      <c r="L252" t="s">
        <v>9</v>
      </c>
    </row>
    <row r="253" spans="1:13" x14ac:dyDescent="0.2">
      <c r="B253" t="s">
        <v>157</v>
      </c>
      <c r="C253">
        <v>38</v>
      </c>
      <c r="D253">
        <v>490</v>
      </c>
      <c r="E253">
        <v>12.894737243652344</v>
      </c>
      <c r="F253">
        <v>0.96369427442550659</v>
      </c>
      <c r="G253">
        <v>162043</v>
      </c>
      <c r="H253">
        <v>330.70001220703125</v>
      </c>
      <c r="I253">
        <v>200</v>
      </c>
      <c r="J253">
        <v>865</v>
      </c>
      <c r="K253">
        <v>356.92007446289062</v>
      </c>
      <c r="L253">
        <v>134.27374267578125</v>
      </c>
      <c r="M253" t="s">
        <v>153</v>
      </c>
    </row>
    <row r="254" spans="1:13" x14ac:dyDescent="0.2">
      <c r="C254" t="s">
        <v>0</v>
      </c>
      <c r="D254" t="s">
        <v>1</v>
      </c>
      <c r="E254" t="s">
        <v>2</v>
      </c>
      <c r="F254" t="s">
        <v>3</v>
      </c>
      <c r="G254" t="s">
        <v>4</v>
      </c>
      <c r="H254" t="s">
        <v>5</v>
      </c>
      <c r="I254" t="s">
        <v>6</v>
      </c>
      <c r="J254" t="s">
        <v>7</v>
      </c>
      <c r="K254" t="s">
        <v>8</v>
      </c>
      <c r="L254" t="s">
        <v>9</v>
      </c>
    </row>
    <row r="255" spans="1:13" x14ac:dyDescent="0.2">
      <c r="B255" t="s">
        <v>157</v>
      </c>
      <c r="C255">
        <v>47</v>
      </c>
      <c r="D255">
        <v>684</v>
      </c>
      <c r="E255">
        <v>14.553191184997559</v>
      </c>
      <c r="F255">
        <v>0.24091292917728424</v>
      </c>
      <c r="G255">
        <v>264612</v>
      </c>
      <c r="H255">
        <v>386.85964965820312</v>
      </c>
      <c r="I255">
        <v>200</v>
      </c>
      <c r="J255">
        <v>1266</v>
      </c>
      <c r="K255">
        <v>432.30953979492188</v>
      </c>
      <c r="L255">
        <v>192.95376586914062</v>
      </c>
      <c r="M255" t="s">
        <v>153</v>
      </c>
    </row>
    <row r="256" spans="1:13" x14ac:dyDescent="0.2">
      <c r="C256" t="s">
        <v>0</v>
      </c>
      <c r="D256" t="s">
        <v>1</v>
      </c>
      <c r="E256" t="s">
        <v>2</v>
      </c>
      <c r="F256" t="s">
        <v>3</v>
      </c>
      <c r="G256" t="s">
        <v>4</v>
      </c>
      <c r="H256" t="s">
        <v>5</v>
      </c>
      <c r="I256" t="s">
        <v>6</v>
      </c>
      <c r="J256" t="s">
        <v>7</v>
      </c>
      <c r="K256" t="s">
        <v>8</v>
      </c>
      <c r="L256" t="s">
        <v>9</v>
      </c>
    </row>
    <row r="257" spans="2:13" x14ac:dyDescent="0.2">
      <c r="B257" t="s">
        <v>157</v>
      </c>
      <c r="C257">
        <v>9</v>
      </c>
      <c r="D257">
        <v>37</v>
      </c>
      <c r="E257">
        <v>4.1111111640930176</v>
      </c>
      <c r="F257">
        <v>4.8994291573762894E-2</v>
      </c>
      <c r="G257">
        <v>9302</v>
      </c>
      <c r="H257">
        <v>251.40541076660156</v>
      </c>
      <c r="I257">
        <v>201</v>
      </c>
      <c r="J257">
        <v>390</v>
      </c>
      <c r="K257">
        <v>256.7764892578125</v>
      </c>
      <c r="L257">
        <v>52.244441986083984</v>
      </c>
      <c r="M257" t="s">
        <v>154</v>
      </c>
    </row>
    <row r="258" spans="2:13" x14ac:dyDescent="0.2">
      <c r="C258" t="s">
        <v>0</v>
      </c>
      <c r="D258" t="s">
        <v>1</v>
      </c>
      <c r="E258" t="s">
        <v>2</v>
      </c>
      <c r="F258" t="s">
        <v>3</v>
      </c>
      <c r="G258" t="s">
        <v>4</v>
      </c>
      <c r="H258" t="s">
        <v>5</v>
      </c>
      <c r="I258" t="s">
        <v>6</v>
      </c>
      <c r="J258" t="s">
        <v>7</v>
      </c>
      <c r="K258" t="s">
        <v>8</v>
      </c>
      <c r="L258" t="s">
        <v>9</v>
      </c>
    </row>
    <row r="259" spans="2:13" x14ac:dyDescent="0.2">
      <c r="B259" t="s">
        <v>201</v>
      </c>
      <c r="C259">
        <v>12</v>
      </c>
      <c r="D259">
        <v>68</v>
      </c>
      <c r="E259">
        <v>5.6666665077209473</v>
      </c>
      <c r="F259">
        <v>6.6212266683578491E-2</v>
      </c>
      <c r="G259">
        <v>21249</v>
      </c>
      <c r="H259">
        <v>312.48529052734375</v>
      </c>
      <c r="I259">
        <v>200</v>
      </c>
      <c r="J259">
        <v>624</v>
      </c>
      <c r="K259">
        <v>332.68203735351562</v>
      </c>
      <c r="L259">
        <v>114.15026092529297</v>
      </c>
      <c r="M259" t="s">
        <v>154</v>
      </c>
    </row>
    <row r="262" spans="2:13" x14ac:dyDescent="0.2">
      <c r="C262" t="s">
        <v>0</v>
      </c>
      <c r="D262" t="s">
        <v>1</v>
      </c>
      <c r="E262" t="s">
        <v>2</v>
      </c>
      <c r="F262" t="s">
        <v>3</v>
      </c>
      <c r="G262" t="s">
        <v>4</v>
      </c>
      <c r="H262" t="s">
        <v>5</v>
      </c>
      <c r="I262" t="s">
        <v>6</v>
      </c>
      <c r="J262" t="s">
        <v>7</v>
      </c>
      <c r="K262" t="s">
        <v>8</v>
      </c>
      <c r="L262" t="s">
        <v>9</v>
      </c>
    </row>
    <row r="263" spans="2:13" x14ac:dyDescent="0.2">
      <c r="B263" t="s">
        <v>158</v>
      </c>
      <c r="C263">
        <v>217</v>
      </c>
      <c r="D263">
        <v>6131</v>
      </c>
      <c r="E263">
        <v>28.253456115722656</v>
      </c>
      <c r="F263">
        <v>1.7755831480026245</v>
      </c>
      <c r="G263">
        <v>2338812</v>
      </c>
      <c r="H263">
        <v>381.47317504882812</v>
      </c>
      <c r="I263">
        <v>200</v>
      </c>
      <c r="J263">
        <v>1397</v>
      </c>
      <c r="K263">
        <v>422.84417724609375</v>
      </c>
      <c r="L263">
        <v>182.41552734375</v>
      </c>
    </row>
    <row r="264" spans="2:13" x14ac:dyDescent="0.2">
      <c r="C264" t="s">
        <v>0</v>
      </c>
      <c r="D264" t="s">
        <v>1</v>
      </c>
      <c r="E264" t="s">
        <v>2</v>
      </c>
      <c r="F264" t="s">
        <v>3</v>
      </c>
      <c r="G264" t="s">
        <v>4</v>
      </c>
      <c r="H264" t="s">
        <v>5</v>
      </c>
      <c r="I264" t="s">
        <v>6</v>
      </c>
      <c r="J264" t="s">
        <v>7</v>
      </c>
      <c r="K264" t="s">
        <v>8</v>
      </c>
      <c r="L264" t="s">
        <v>9</v>
      </c>
    </row>
    <row r="265" spans="2:13" x14ac:dyDescent="0.2">
      <c r="B265" t="s">
        <v>159</v>
      </c>
      <c r="C265">
        <v>162</v>
      </c>
      <c r="D265">
        <v>2815</v>
      </c>
      <c r="E265">
        <v>17.376543045043945</v>
      </c>
      <c r="F265">
        <v>0.58156472444534302</v>
      </c>
      <c r="G265">
        <v>996092</v>
      </c>
      <c r="H265">
        <v>353.85150146484375</v>
      </c>
      <c r="I265">
        <v>200</v>
      </c>
      <c r="J265">
        <v>1365</v>
      </c>
      <c r="K265">
        <v>389.5252685546875</v>
      </c>
      <c r="L265">
        <v>162.84671020507812</v>
      </c>
    </row>
    <row r="266" spans="2:13" x14ac:dyDescent="0.2">
      <c r="C266" t="s">
        <v>0</v>
      </c>
      <c r="D266" t="s">
        <v>1</v>
      </c>
      <c r="E266" t="s">
        <v>2</v>
      </c>
      <c r="F266" t="s">
        <v>3</v>
      </c>
      <c r="G266" t="s">
        <v>4</v>
      </c>
      <c r="H266" t="s">
        <v>5</v>
      </c>
      <c r="I266" t="s">
        <v>6</v>
      </c>
      <c r="J266" t="s">
        <v>7</v>
      </c>
      <c r="K266" t="s">
        <v>8</v>
      </c>
      <c r="L266" t="s">
        <v>9</v>
      </c>
    </row>
    <row r="267" spans="2:13" x14ac:dyDescent="0.2">
      <c r="B267" t="s">
        <v>160</v>
      </c>
      <c r="C267">
        <v>49</v>
      </c>
      <c r="D267">
        <v>846</v>
      </c>
      <c r="E267">
        <v>17.26530647277832</v>
      </c>
      <c r="F267">
        <v>0.24426722526550293</v>
      </c>
      <c r="G267">
        <v>282519</v>
      </c>
      <c r="H267">
        <v>333.94680786132812</v>
      </c>
      <c r="I267">
        <v>200</v>
      </c>
      <c r="J267">
        <v>902</v>
      </c>
      <c r="K267">
        <v>359.0035400390625</v>
      </c>
      <c r="L267">
        <v>131.76902770996094</v>
      </c>
    </row>
    <row r="270" spans="2:13" x14ac:dyDescent="0.2">
      <c r="C270" t="s">
        <v>0</v>
      </c>
      <c r="D270" t="s">
        <v>1</v>
      </c>
      <c r="E270" t="s">
        <v>2</v>
      </c>
      <c r="F270" t="s">
        <v>3</v>
      </c>
      <c r="G270" t="s">
        <v>4</v>
      </c>
      <c r="H270" t="s">
        <v>5</v>
      </c>
      <c r="I270" t="s">
        <v>6</v>
      </c>
      <c r="J270" t="s">
        <v>7</v>
      </c>
      <c r="K270" t="s">
        <v>8</v>
      </c>
      <c r="L270" t="s">
        <v>9</v>
      </c>
    </row>
    <row r="271" spans="2:13" x14ac:dyDescent="0.2">
      <c r="B271" t="s">
        <v>96</v>
      </c>
      <c r="C271">
        <v>272</v>
      </c>
      <c r="D271">
        <v>4305</v>
      </c>
      <c r="E271">
        <v>15.827205657958984</v>
      </c>
      <c r="F271">
        <v>1.2661354541778564</v>
      </c>
      <c r="G271">
        <v>1464922</v>
      </c>
      <c r="H271">
        <v>340.28384399414062</v>
      </c>
      <c r="I271">
        <v>200</v>
      </c>
      <c r="J271">
        <v>1341</v>
      </c>
      <c r="K271">
        <v>369.01296997070312</v>
      </c>
      <c r="L271">
        <v>142.74972534179688</v>
      </c>
    </row>
    <row r="272" spans="2:13" x14ac:dyDescent="0.2">
      <c r="C272" t="s">
        <v>0</v>
      </c>
      <c r="D272" t="s">
        <v>1</v>
      </c>
      <c r="E272" t="s">
        <v>2</v>
      </c>
      <c r="F272" t="s">
        <v>3</v>
      </c>
      <c r="G272" t="s">
        <v>4</v>
      </c>
      <c r="H272" t="s">
        <v>5</v>
      </c>
      <c r="I272" t="s">
        <v>6</v>
      </c>
      <c r="J272" t="s">
        <v>7</v>
      </c>
      <c r="K272" t="s">
        <v>8</v>
      </c>
      <c r="L272" t="s">
        <v>9</v>
      </c>
    </row>
    <row r="273" spans="2:12" x14ac:dyDescent="0.2">
      <c r="B273" t="s">
        <v>98</v>
      </c>
      <c r="C273">
        <v>134</v>
      </c>
      <c r="D273">
        <v>2199</v>
      </c>
      <c r="E273">
        <v>16.41044807434082</v>
      </c>
      <c r="F273">
        <v>0.49176257848739624</v>
      </c>
      <c r="G273">
        <v>772010</v>
      </c>
      <c r="H273">
        <v>351.07321166992188</v>
      </c>
      <c r="I273">
        <v>200</v>
      </c>
      <c r="J273">
        <v>1350</v>
      </c>
      <c r="K273">
        <v>385.2786865234375</v>
      </c>
      <c r="L273">
        <v>158.70500183105469</v>
      </c>
    </row>
    <row r="274" spans="2:12" x14ac:dyDescent="0.2">
      <c r="C274" t="s">
        <v>0</v>
      </c>
      <c r="D274" t="s">
        <v>1</v>
      </c>
      <c r="E274" t="s">
        <v>2</v>
      </c>
      <c r="F274" t="s">
        <v>3</v>
      </c>
      <c r="G274" t="s">
        <v>4</v>
      </c>
      <c r="H274" t="s">
        <v>5</v>
      </c>
      <c r="I274" t="s">
        <v>6</v>
      </c>
      <c r="J274" t="s">
        <v>7</v>
      </c>
      <c r="K274" t="s">
        <v>8</v>
      </c>
      <c r="L274" t="s">
        <v>9</v>
      </c>
    </row>
    <row r="275" spans="2:12" x14ac:dyDescent="0.2">
      <c r="B275" t="s">
        <v>97</v>
      </c>
      <c r="C275">
        <v>26</v>
      </c>
      <c r="D275">
        <v>256</v>
      </c>
      <c r="E275">
        <v>9.8461542129516602</v>
      </c>
      <c r="F275">
        <v>8.1238634884357452E-2</v>
      </c>
      <c r="G275">
        <v>78750</v>
      </c>
      <c r="H275">
        <v>307.6171875</v>
      </c>
      <c r="I275">
        <v>200</v>
      </c>
      <c r="J275">
        <v>771</v>
      </c>
      <c r="K275">
        <v>329.84182739257812</v>
      </c>
      <c r="L275">
        <v>119.02649688720703</v>
      </c>
    </row>
    <row r="276" spans="2:12" x14ac:dyDescent="0.2">
      <c r="C276" t="s">
        <v>0</v>
      </c>
      <c r="D276" t="s">
        <v>1</v>
      </c>
      <c r="E276" t="s">
        <v>2</v>
      </c>
      <c r="F276" t="s">
        <v>3</v>
      </c>
      <c r="G276" t="s">
        <v>4</v>
      </c>
      <c r="H276" t="s">
        <v>5</v>
      </c>
      <c r="I276" t="s">
        <v>6</v>
      </c>
      <c r="J276" t="s">
        <v>7</v>
      </c>
      <c r="K276" t="s">
        <v>8</v>
      </c>
      <c r="L276" t="s">
        <v>9</v>
      </c>
    </row>
    <row r="277" spans="2:12" x14ac:dyDescent="0.2">
      <c r="B277" t="s">
        <v>95</v>
      </c>
      <c r="C277">
        <v>4</v>
      </c>
      <c r="D277">
        <v>83</v>
      </c>
      <c r="E277">
        <v>20.75</v>
      </c>
      <c r="F277">
        <v>5.2036639302968979E-2</v>
      </c>
      <c r="G277">
        <v>23510</v>
      </c>
      <c r="H277">
        <v>283.25302124023438</v>
      </c>
      <c r="I277">
        <v>200</v>
      </c>
      <c r="J277">
        <v>746</v>
      </c>
      <c r="K277">
        <v>298.20306396484375</v>
      </c>
      <c r="L277">
        <v>93.235115051269531</v>
      </c>
    </row>
    <row r="278" spans="2:12" x14ac:dyDescent="0.2">
      <c r="C278" t="s">
        <v>0</v>
      </c>
      <c r="D278" t="s">
        <v>1</v>
      </c>
      <c r="E278" t="s">
        <v>2</v>
      </c>
      <c r="F278" t="s">
        <v>3</v>
      </c>
      <c r="G278" t="s">
        <v>4</v>
      </c>
      <c r="H278" t="s">
        <v>5</v>
      </c>
      <c r="I278" t="s">
        <v>6</v>
      </c>
      <c r="J278" t="s">
        <v>7</v>
      </c>
      <c r="K278" t="s">
        <v>8</v>
      </c>
      <c r="L278" t="s">
        <v>9</v>
      </c>
    </row>
    <row r="279" spans="2:12" x14ac:dyDescent="0.2">
      <c r="B279" t="s">
        <v>119</v>
      </c>
      <c r="C279">
        <v>247</v>
      </c>
      <c r="D279">
        <v>5516</v>
      </c>
      <c r="E279">
        <v>22.33198356628418</v>
      </c>
      <c r="F279">
        <v>1.8486741781234741</v>
      </c>
      <c r="G279">
        <v>1994921</v>
      </c>
      <c r="H279">
        <v>361.66079711914062</v>
      </c>
      <c r="I279">
        <v>200</v>
      </c>
      <c r="J279">
        <v>1389</v>
      </c>
      <c r="K279">
        <v>398.958984375</v>
      </c>
      <c r="L279">
        <v>168.43318176269531</v>
      </c>
    </row>
    <row r="280" spans="2:12" x14ac:dyDescent="0.2">
      <c r="C280" t="s">
        <v>0</v>
      </c>
      <c r="D280" t="s">
        <v>1</v>
      </c>
      <c r="E280" t="s">
        <v>2</v>
      </c>
      <c r="F280" t="s">
        <v>3</v>
      </c>
      <c r="G280" t="s">
        <v>4</v>
      </c>
      <c r="H280" t="s">
        <v>5</v>
      </c>
      <c r="I280" t="s">
        <v>6</v>
      </c>
      <c r="J280" t="s">
        <v>7</v>
      </c>
      <c r="K280" t="s">
        <v>8</v>
      </c>
      <c r="L280" t="s">
        <v>9</v>
      </c>
    </row>
    <row r="281" spans="2:12" x14ac:dyDescent="0.2">
      <c r="B281" t="s">
        <v>203</v>
      </c>
      <c r="C281">
        <v>36</v>
      </c>
      <c r="D281">
        <v>489</v>
      </c>
      <c r="E281">
        <v>13.583333015441895</v>
      </c>
      <c r="F281">
        <v>0.29097270965576172</v>
      </c>
      <c r="G281">
        <v>160561</v>
      </c>
      <c r="H281">
        <v>328.34561157226562</v>
      </c>
      <c r="I281">
        <v>200</v>
      </c>
      <c r="J281">
        <v>1107</v>
      </c>
      <c r="K281">
        <v>355.64898681640625</v>
      </c>
      <c r="L281">
        <v>136.65782165527344</v>
      </c>
    </row>
    <row r="282" spans="2:12" x14ac:dyDescent="0.2">
      <c r="C282" t="s">
        <v>0</v>
      </c>
      <c r="D282" t="s">
        <v>1</v>
      </c>
      <c r="E282" t="s">
        <v>2</v>
      </c>
      <c r="F282" t="s">
        <v>3</v>
      </c>
      <c r="G282" t="s">
        <v>4</v>
      </c>
      <c r="H282" t="s">
        <v>5</v>
      </c>
      <c r="I282" t="s">
        <v>6</v>
      </c>
      <c r="J282" t="s">
        <v>7</v>
      </c>
      <c r="K282" t="s">
        <v>8</v>
      </c>
      <c r="L282" t="s">
        <v>9</v>
      </c>
    </row>
    <row r="283" spans="2:12" x14ac:dyDescent="0.2">
      <c r="B283" t="s">
        <v>202</v>
      </c>
      <c r="C283">
        <v>163</v>
      </c>
      <c r="D283">
        <v>2382</v>
      </c>
      <c r="E283">
        <v>14.613496780395508</v>
      </c>
      <c r="F283">
        <v>0.7233855128288269</v>
      </c>
      <c r="G283">
        <v>839749</v>
      </c>
      <c r="H283">
        <v>352.53945922851562</v>
      </c>
      <c r="I283">
        <v>200</v>
      </c>
      <c r="J283">
        <v>1370</v>
      </c>
      <c r="K283">
        <v>391.21957397460938</v>
      </c>
      <c r="L283">
        <v>169.61335754394531</v>
      </c>
    </row>
    <row r="284" spans="2:12" x14ac:dyDescent="0.2">
      <c r="C284" t="s">
        <v>0</v>
      </c>
      <c r="D284" t="s">
        <v>1</v>
      </c>
      <c r="E284" t="s">
        <v>2</v>
      </c>
      <c r="F284" t="s">
        <v>3</v>
      </c>
      <c r="G284" t="s">
        <v>4</v>
      </c>
      <c r="H284" t="s">
        <v>5</v>
      </c>
      <c r="I284" t="s">
        <v>6</v>
      </c>
      <c r="J284" t="s">
        <v>7</v>
      </c>
      <c r="K284" t="s">
        <v>8</v>
      </c>
      <c r="L284" t="s">
        <v>9</v>
      </c>
    </row>
    <row r="285" spans="2:12" x14ac:dyDescent="0.2">
      <c r="B285" t="s">
        <v>120</v>
      </c>
      <c r="C285">
        <v>13</v>
      </c>
      <c r="D285">
        <v>132</v>
      </c>
      <c r="E285">
        <v>10.15384578704834</v>
      </c>
      <c r="F285">
        <v>4.420437291264534E-2</v>
      </c>
      <c r="G285">
        <v>44740</v>
      </c>
      <c r="H285">
        <v>338.93939208984375</v>
      </c>
      <c r="I285">
        <v>200</v>
      </c>
      <c r="J285">
        <v>934</v>
      </c>
      <c r="K285">
        <v>380.31100463867188</v>
      </c>
      <c r="L285">
        <v>172.50090026855469</v>
      </c>
    </row>
    <row r="286" spans="2:12" x14ac:dyDescent="0.2">
      <c r="C286" t="s">
        <v>0</v>
      </c>
      <c r="D286" t="s">
        <v>1</v>
      </c>
      <c r="E286" t="s">
        <v>2</v>
      </c>
      <c r="F286" t="s">
        <v>3</v>
      </c>
      <c r="G286" t="s">
        <v>4</v>
      </c>
      <c r="H286" t="s">
        <v>5</v>
      </c>
      <c r="I286" t="s">
        <v>6</v>
      </c>
      <c r="J286" t="s">
        <v>7</v>
      </c>
      <c r="K286" t="s">
        <v>8</v>
      </c>
      <c r="L286" t="s">
        <v>9</v>
      </c>
    </row>
    <row r="287" spans="2:12" x14ac:dyDescent="0.2">
      <c r="B287" t="s">
        <v>161</v>
      </c>
      <c r="C287">
        <v>57</v>
      </c>
      <c r="D287">
        <v>675</v>
      </c>
      <c r="E287">
        <v>11.842104911804199</v>
      </c>
      <c r="F287">
        <v>0.29718533158302307</v>
      </c>
      <c r="G287">
        <v>191964</v>
      </c>
      <c r="H287">
        <v>284.39111328125</v>
      </c>
      <c r="I287">
        <v>200</v>
      </c>
      <c r="J287">
        <v>1066</v>
      </c>
      <c r="K287">
        <v>306.83734130859375</v>
      </c>
      <c r="L287">
        <v>115.19920349121094</v>
      </c>
    </row>
    <row r="288" spans="2:12" x14ac:dyDescent="0.2">
      <c r="C288" t="s">
        <v>0</v>
      </c>
      <c r="D288" t="s">
        <v>1</v>
      </c>
      <c r="E288" t="s">
        <v>2</v>
      </c>
      <c r="F288" t="s">
        <v>3</v>
      </c>
      <c r="G288" t="s">
        <v>4</v>
      </c>
      <c r="H288" t="s">
        <v>5</v>
      </c>
      <c r="I288" t="s">
        <v>6</v>
      </c>
      <c r="J288" t="s">
        <v>7</v>
      </c>
      <c r="K288" t="s">
        <v>8</v>
      </c>
      <c r="L288" t="s">
        <v>9</v>
      </c>
    </row>
    <row r="289" spans="2:12" x14ac:dyDescent="0.2">
      <c r="B289" t="s">
        <v>162</v>
      </c>
      <c r="C289">
        <v>260</v>
      </c>
      <c r="D289">
        <v>7405</v>
      </c>
      <c r="E289">
        <v>28.480770111083984</v>
      </c>
      <c r="F289">
        <v>2.8876938819885254</v>
      </c>
      <c r="G289">
        <v>2660837</v>
      </c>
      <c r="H289">
        <v>359.32977294921875</v>
      </c>
      <c r="I289">
        <v>200</v>
      </c>
      <c r="J289">
        <v>1295</v>
      </c>
      <c r="K289">
        <v>389.23031616210938</v>
      </c>
      <c r="L289">
        <v>149.6072998046875</v>
      </c>
    </row>
    <row r="290" spans="2:12" x14ac:dyDescent="0.2">
      <c r="C290" t="s">
        <v>0</v>
      </c>
      <c r="D290" t="s">
        <v>1</v>
      </c>
      <c r="E290" t="s">
        <v>2</v>
      </c>
      <c r="F290" t="s">
        <v>3</v>
      </c>
      <c r="G290" t="s">
        <v>4</v>
      </c>
      <c r="H290" t="s">
        <v>5</v>
      </c>
      <c r="I290" t="s">
        <v>6</v>
      </c>
      <c r="J290" t="s">
        <v>7</v>
      </c>
      <c r="K290" t="s">
        <v>8</v>
      </c>
      <c r="L290" t="s">
        <v>9</v>
      </c>
    </row>
    <row r="291" spans="2:12" x14ac:dyDescent="0.2">
      <c r="B291" t="s">
        <v>163</v>
      </c>
      <c r="C291">
        <v>214</v>
      </c>
      <c r="D291">
        <v>3081</v>
      </c>
      <c r="E291">
        <v>14.397195816040039</v>
      </c>
      <c r="F291">
        <v>0.4412187933921814</v>
      </c>
      <c r="G291">
        <v>1044475</v>
      </c>
      <c r="H291">
        <v>339.00518798828125</v>
      </c>
      <c r="I291">
        <v>200</v>
      </c>
      <c r="J291">
        <v>1289</v>
      </c>
      <c r="K291">
        <v>369.94708251953125</v>
      </c>
      <c r="L291">
        <v>148.10920715332031</v>
      </c>
    </row>
    <row r="292" spans="2:12" x14ac:dyDescent="0.2">
      <c r="C292" t="s">
        <v>0</v>
      </c>
      <c r="D292" t="s">
        <v>1</v>
      </c>
      <c r="E292" t="s">
        <v>2</v>
      </c>
      <c r="F292" t="s">
        <v>3</v>
      </c>
      <c r="G292" t="s">
        <v>4</v>
      </c>
      <c r="H292" t="s">
        <v>5</v>
      </c>
      <c r="I292" t="s">
        <v>6</v>
      </c>
      <c r="J292" t="s">
        <v>7</v>
      </c>
      <c r="K292" t="s">
        <v>8</v>
      </c>
      <c r="L292" t="s">
        <v>9</v>
      </c>
    </row>
    <row r="293" spans="2:12" x14ac:dyDescent="0.2">
      <c r="B293" t="s">
        <v>164</v>
      </c>
      <c r="C293">
        <v>50</v>
      </c>
      <c r="D293">
        <v>567</v>
      </c>
      <c r="E293">
        <v>11.340000152587891</v>
      </c>
      <c r="F293">
        <v>0.17270420491695404</v>
      </c>
      <c r="G293">
        <v>184145</v>
      </c>
      <c r="H293">
        <v>324.77072143554688</v>
      </c>
      <c r="I293">
        <v>200</v>
      </c>
      <c r="J293">
        <v>798</v>
      </c>
      <c r="K293">
        <v>347.44488525390625</v>
      </c>
      <c r="L293">
        <v>123.45816802978516</v>
      </c>
    </row>
    <row r="294" spans="2:12" x14ac:dyDescent="0.2">
      <c r="C294" t="s">
        <v>0</v>
      </c>
      <c r="D294" t="s">
        <v>1</v>
      </c>
      <c r="E294" t="s">
        <v>2</v>
      </c>
      <c r="F294" t="s">
        <v>3</v>
      </c>
      <c r="G294" t="s">
        <v>4</v>
      </c>
      <c r="H294" t="s">
        <v>5</v>
      </c>
      <c r="I294" t="s">
        <v>6</v>
      </c>
      <c r="J294" t="s">
        <v>7</v>
      </c>
      <c r="K294" t="s">
        <v>8</v>
      </c>
      <c r="L294" t="s">
        <v>9</v>
      </c>
    </row>
    <row r="295" spans="2:12" x14ac:dyDescent="0.2">
      <c r="B295" t="s">
        <v>165</v>
      </c>
      <c r="C295">
        <v>3</v>
      </c>
      <c r="D295">
        <v>17</v>
      </c>
      <c r="E295">
        <v>5.6666665077209473</v>
      </c>
      <c r="F295">
        <v>7.2712339460849762E-3</v>
      </c>
      <c r="G295">
        <v>4271</v>
      </c>
      <c r="H295">
        <v>251.23529052734375</v>
      </c>
      <c r="I295">
        <v>200</v>
      </c>
      <c r="J295">
        <v>328</v>
      </c>
      <c r="K295">
        <v>254.36968994140625</v>
      </c>
      <c r="L295">
        <v>39.809169769287109</v>
      </c>
    </row>
    <row r="296" spans="2:12" x14ac:dyDescent="0.2">
      <c r="C296" t="s">
        <v>0</v>
      </c>
      <c r="D296" t="s">
        <v>1</v>
      </c>
      <c r="E296" t="s">
        <v>2</v>
      </c>
      <c r="F296" t="s">
        <v>3</v>
      </c>
      <c r="G296" t="s">
        <v>4</v>
      </c>
      <c r="H296" t="s">
        <v>5</v>
      </c>
      <c r="I296" t="s">
        <v>6</v>
      </c>
      <c r="J296" t="s">
        <v>7</v>
      </c>
      <c r="K296" t="s">
        <v>8</v>
      </c>
      <c r="L296" t="s">
        <v>9</v>
      </c>
    </row>
    <row r="297" spans="2:12" x14ac:dyDescent="0.2">
      <c r="B297" t="s">
        <v>107</v>
      </c>
      <c r="C297">
        <v>86</v>
      </c>
      <c r="D297">
        <v>1649</v>
      </c>
      <c r="E297">
        <v>19.174419403076172</v>
      </c>
      <c r="F297">
        <v>0.89269280433654785</v>
      </c>
      <c r="G297">
        <v>582626</v>
      </c>
      <c r="H297">
        <v>353.32080078125</v>
      </c>
      <c r="I297">
        <v>200</v>
      </c>
      <c r="J297">
        <v>1253</v>
      </c>
      <c r="K297">
        <v>388.072998046875</v>
      </c>
      <c r="L297">
        <v>160.51496887207031</v>
      </c>
    </row>
    <row r="298" spans="2:12" x14ac:dyDescent="0.2">
      <c r="C298" t="s">
        <v>0</v>
      </c>
      <c r="D298" t="s">
        <v>1</v>
      </c>
      <c r="E298" t="s">
        <v>2</v>
      </c>
      <c r="F298" t="s">
        <v>3</v>
      </c>
      <c r="G298" t="s">
        <v>4</v>
      </c>
      <c r="H298" t="s">
        <v>5</v>
      </c>
      <c r="I298" t="s">
        <v>6</v>
      </c>
      <c r="J298" t="s">
        <v>7</v>
      </c>
      <c r="K298" t="s">
        <v>8</v>
      </c>
      <c r="L298" t="s">
        <v>9</v>
      </c>
    </row>
    <row r="299" spans="2:12" x14ac:dyDescent="0.2">
      <c r="B299" t="s">
        <v>109</v>
      </c>
      <c r="C299">
        <v>153</v>
      </c>
      <c r="D299">
        <v>1765</v>
      </c>
      <c r="E299">
        <v>11.535947799682617</v>
      </c>
      <c r="F299">
        <v>0.25277552008628845</v>
      </c>
      <c r="G299">
        <v>555282</v>
      </c>
      <c r="H299">
        <v>314.60736083984375</v>
      </c>
      <c r="I299">
        <v>200</v>
      </c>
      <c r="J299">
        <v>940</v>
      </c>
      <c r="K299">
        <v>337.3935546875</v>
      </c>
      <c r="L299">
        <v>121.88775634765625</v>
      </c>
    </row>
    <row r="300" spans="2:12" x14ac:dyDescent="0.2">
      <c r="C300" t="s">
        <v>0</v>
      </c>
      <c r="D300" t="s">
        <v>1</v>
      </c>
      <c r="E300" t="s">
        <v>2</v>
      </c>
      <c r="F300" t="s">
        <v>3</v>
      </c>
      <c r="G300" t="s">
        <v>4</v>
      </c>
      <c r="H300" t="s">
        <v>5</v>
      </c>
      <c r="I300" t="s">
        <v>6</v>
      </c>
      <c r="J300" t="s">
        <v>7</v>
      </c>
      <c r="K300" t="s">
        <v>8</v>
      </c>
      <c r="L300" t="s">
        <v>9</v>
      </c>
    </row>
    <row r="301" spans="2:12" x14ac:dyDescent="0.2">
      <c r="B301" t="s">
        <v>109</v>
      </c>
      <c r="C301">
        <v>44</v>
      </c>
      <c r="D301">
        <v>1145</v>
      </c>
      <c r="E301">
        <v>26.022727966308594</v>
      </c>
      <c r="F301">
        <v>0.32329106330871582</v>
      </c>
      <c r="G301">
        <v>397045</v>
      </c>
      <c r="H301">
        <v>346.76419067382812</v>
      </c>
      <c r="I301">
        <v>200</v>
      </c>
      <c r="J301">
        <v>905</v>
      </c>
      <c r="K301">
        <v>370.91064453125</v>
      </c>
      <c r="L301">
        <v>131.64080810546875</v>
      </c>
    </row>
    <row r="302" spans="2:12" x14ac:dyDescent="0.2">
      <c r="C302" t="s">
        <v>0</v>
      </c>
      <c r="D302" t="s">
        <v>1</v>
      </c>
      <c r="E302" t="s">
        <v>2</v>
      </c>
      <c r="F302" t="s">
        <v>3</v>
      </c>
      <c r="G302" t="s">
        <v>4</v>
      </c>
      <c r="H302" t="s">
        <v>5</v>
      </c>
      <c r="I302" t="s">
        <v>6</v>
      </c>
      <c r="J302" t="s">
        <v>7</v>
      </c>
      <c r="K302" t="s">
        <v>8</v>
      </c>
      <c r="L302" t="s">
        <v>9</v>
      </c>
    </row>
    <row r="303" spans="2:12" x14ac:dyDescent="0.2">
      <c r="B303" t="s">
        <v>108</v>
      </c>
      <c r="C303">
        <v>24</v>
      </c>
      <c r="D303">
        <v>137</v>
      </c>
      <c r="E303">
        <v>5.7083334922790527</v>
      </c>
      <c r="F303">
        <v>4.2682051658630371E-2</v>
      </c>
      <c r="G303">
        <v>37709</v>
      </c>
      <c r="H303">
        <v>275.2481689453125</v>
      </c>
      <c r="I303">
        <v>200</v>
      </c>
      <c r="J303">
        <v>556</v>
      </c>
      <c r="K303">
        <v>284.22994995117188</v>
      </c>
      <c r="L303">
        <v>70.888008117675781</v>
      </c>
    </row>
    <row r="304" spans="2:12" x14ac:dyDescent="0.2">
      <c r="C304" t="s">
        <v>0</v>
      </c>
      <c r="D304" t="s">
        <v>1</v>
      </c>
      <c r="E304" t="s">
        <v>2</v>
      </c>
      <c r="F304" t="s">
        <v>3</v>
      </c>
      <c r="G304" t="s">
        <v>4</v>
      </c>
      <c r="H304" t="s">
        <v>5</v>
      </c>
      <c r="I304" t="s">
        <v>6</v>
      </c>
      <c r="J304" t="s">
        <v>7</v>
      </c>
      <c r="K304" t="s">
        <v>8</v>
      </c>
      <c r="L304" t="s">
        <v>9</v>
      </c>
    </row>
    <row r="305" spans="2:12" x14ac:dyDescent="0.2">
      <c r="B305" t="s">
        <v>130</v>
      </c>
      <c r="C305">
        <v>186</v>
      </c>
      <c r="D305">
        <v>3967</v>
      </c>
      <c r="E305">
        <v>21.327957153320312</v>
      </c>
      <c r="F305">
        <v>0.7491803765296936</v>
      </c>
      <c r="G305">
        <v>1505097</v>
      </c>
      <c r="H305">
        <v>379.40432739257812</v>
      </c>
      <c r="I305">
        <v>200</v>
      </c>
      <c r="J305">
        <v>1345</v>
      </c>
      <c r="K305">
        <v>420.84396362304688</v>
      </c>
      <c r="L305">
        <v>182.10438537597656</v>
      </c>
    </row>
    <row r="306" spans="2:12" x14ac:dyDescent="0.2">
      <c r="C306" t="s">
        <v>0</v>
      </c>
      <c r="D306" t="s">
        <v>1</v>
      </c>
      <c r="E306" t="s">
        <v>2</v>
      </c>
      <c r="F306" t="s">
        <v>3</v>
      </c>
      <c r="G306" t="s">
        <v>4</v>
      </c>
      <c r="H306" t="s">
        <v>5</v>
      </c>
      <c r="I306" t="s">
        <v>6</v>
      </c>
      <c r="J306" t="s">
        <v>7</v>
      </c>
      <c r="K306" t="s">
        <v>8</v>
      </c>
      <c r="L306" t="s">
        <v>9</v>
      </c>
    </row>
    <row r="307" spans="2:12" x14ac:dyDescent="0.2">
      <c r="B307" t="s">
        <v>131</v>
      </c>
      <c r="C307">
        <v>30</v>
      </c>
      <c r="D307">
        <v>349</v>
      </c>
      <c r="E307">
        <v>11.633333206176758</v>
      </c>
      <c r="F307">
        <v>0.15662375092506409</v>
      </c>
      <c r="G307">
        <v>102011</v>
      </c>
      <c r="H307">
        <v>292.29513549804688</v>
      </c>
      <c r="I307">
        <v>200</v>
      </c>
      <c r="J307">
        <v>620</v>
      </c>
      <c r="K307">
        <v>304.8533935546875</v>
      </c>
      <c r="L307">
        <v>86.597618103027344</v>
      </c>
    </row>
    <row r="308" spans="2:12" x14ac:dyDescent="0.2">
      <c r="C308" t="s">
        <v>0</v>
      </c>
      <c r="D308" t="s">
        <v>1</v>
      </c>
      <c r="E308" t="s">
        <v>2</v>
      </c>
      <c r="F308" t="s">
        <v>3</v>
      </c>
      <c r="G308" t="s">
        <v>4</v>
      </c>
      <c r="H308" t="s">
        <v>5</v>
      </c>
      <c r="I308" t="s">
        <v>6</v>
      </c>
      <c r="J308" t="s">
        <v>7</v>
      </c>
      <c r="K308" t="s">
        <v>8</v>
      </c>
      <c r="L308" t="s">
        <v>9</v>
      </c>
    </row>
    <row r="309" spans="2:12" x14ac:dyDescent="0.2">
      <c r="B309" t="s">
        <v>166</v>
      </c>
      <c r="C309">
        <v>4</v>
      </c>
      <c r="D309">
        <v>37</v>
      </c>
      <c r="E309">
        <v>9.25</v>
      </c>
      <c r="F309">
        <v>0.23296813666820526</v>
      </c>
      <c r="G309">
        <v>10551</v>
      </c>
      <c r="H309">
        <v>285.16217041015625</v>
      </c>
      <c r="I309">
        <v>200</v>
      </c>
      <c r="J309">
        <v>528</v>
      </c>
      <c r="K309">
        <v>299.64776611328125</v>
      </c>
      <c r="L309">
        <v>92.039779663085938</v>
      </c>
    </row>
    <row r="310" spans="2:12" x14ac:dyDescent="0.2">
      <c r="C310" t="s">
        <v>0</v>
      </c>
      <c r="D310" t="s">
        <v>1</v>
      </c>
      <c r="E310" t="s">
        <v>2</v>
      </c>
      <c r="F310" t="s">
        <v>3</v>
      </c>
      <c r="G310" t="s">
        <v>4</v>
      </c>
      <c r="H310" t="s">
        <v>5</v>
      </c>
      <c r="I310" t="s">
        <v>6</v>
      </c>
      <c r="J310" t="s">
        <v>7</v>
      </c>
      <c r="K310" t="s">
        <v>8</v>
      </c>
      <c r="L310" t="s">
        <v>9</v>
      </c>
    </row>
    <row r="311" spans="2:12" x14ac:dyDescent="0.2">
      <c r="B311" t="s">
        <v>167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</row>
    <row r="312" spans="2:12" x14ac:dyDescent="0.2">
      <c r="C312" t="s">
        <v>0</v>
      </c>
      <c r="D312" t="s">
        <v>1</v>
      </c>
      <c r="E312" t="s">
        <v>2</v>
      </c>
      <c r="F312" t="s">
        <v>3</v>
      </c>
      <c r="G312" t="s">
        <v>4</v>
      </c>
      <c r="H312" t="s">
        <v>5</v>
      </c>
      <c r="I312" t="s">
        <v>6</v>
      </c>
      <c r="J312" t="s">
        <v>7</v>
      </c>
      <c r="K312" t="s">
        <v>8</v>
      </c>
      <c r="L312" t="s">
        <v>9</v>
      </c>
    </row>
    <row r="313" spans="2:12" x14ac:dyDescent="0.2">
      <c r="B313" t="s">
        <v>168</v>
      </c>
      <c r="C313">
        <v>111</v>
      </c>
      <c r="D313">
        <v>2178</v>
      </c>
      <c r="E313">
        <v>19.621622085571289</v>
      </c>
      <c r="F313">
        <v>0.74937295913696289</v>
      </c>
      <c r="G313">
        <v>733900</v>
      </c>
      <c r="H313">
        <v>336.96051025390625</v>
      </c>
      <c r="I313">
        <v>200</v>
      </c>
      <c r="J313">
        <v>1152</v>
      </c>
      <c r="K313">
        <v>366.72781372070312</v>
      </c>
      <c r="L313">
        <v>144.73048400878906</v>
      </c>
    </row>
    <row r="314" spans="2:12" x14ac:dyDescent="0.2">
      <c r="C314" t="s">
        <v>0</v>
      </c>
      <c r="D314" t="s">
        <v>1</v>
      </c>
      <c r="E314" t="s">
        <v>2</v>
      </c>
      <c r="F314" t="s">
        <v>3</v>
      </c>
      <c r="G314" t="s">
        <v>4</v>
      </c>
      <c r="H314" t="s">
        <v>5</v>
      </c>
      <c r="I314" t="s">
        <v>6</v>
      </c>
      <c r="J314" t="s">
        <v>7</v>
      </c>
      <c r="K314" t="s">
        <v>8</v>
      </c>
      <c r="L314" t="s">
        <v>9</v>
      </c>
    </row>
    <row r="315" spans="2:12" x14ac:dyDescent="0.2">
      <c r="B315" t="s">
        <v>168</v>
      </c>
      <c r="C315">
        <v>36</v>
      </c>
      <c r="D315">
        <v>589</v>
      </c>
      <c r="E315">
        <v>16.361110687255859</v>
      </c>
      <c r="F315">
        <v>0.40203681588172913</v>
      </c>
      <c r="G315">
        <v>211505</v>
      </c>
      <c r="H315">
        <v>359.0916748046875</v>
      </c>
      <c r="I315">
        <v>200</v>
      </c>
      <c r="J315">
        <v>1262</v>
      </c>
      <c r="K315">
        <v>397.49307250976562</v>
      </c>
      <c r="L315">
        <v>170.45205688476562</v>
      </c>
    </row>
  </sheetData>
  <mergeCells count="7">
    <mergeCell ref="Q2:R2"/>
    <mergeCell ref="AA2:AC2"/>
    <mergeCell ref="AD2:AF2"/>
    <mergeCell ref="S3:T3"/>
    <mergeCell ref="AD3:AF3"/>
    <mergeCell ref="S2:T2"/>
    <mergeCell ref="U2:V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99DC8-8F6A-EC41-BCDC-FA3B100AE346}">
  <dimension ref="A2:BH322"/>
  <sheetViews>
    <sheetView tabSelected="1" topLeftCell="A58" workbookViewId="0">
      <selection activeCell="AA14" sqref="AA14"/>
    </sheetView>
  </sheetViews>
  <sheetFormatPr baseColWidth="10" defaultRowHeight="16" x14ac:dyDescent="0.2"/>
  <cols>
    <col min="2" max="2" width="30.5" customWidth="1"/>
    <col min="3" max="3" width="17.83203125" customWidth="1"/>
    <col min="15" max="16" width="17.33203125" customWidth="1"/>
    <col min="17" max="17" width="25" customWidth="1"/>
    <col min="22" max="22" width="12.6640625" bestFit="1" customWidth="1"/>
    <col min="23" max="24" width="22.5" customWidth="1"/>
    <col min="25" max="26" width="13.33203125" customWidth="1"/>
    <col min="27" max="27" width="37" customWidth="1"/>
    <col min="29" max="29" width="10.83203125" style="146"/>
    <col min="34" max="34" width="19.1640625" customWidth="1"/>
    <col min="36" max="36" width="12.6640625" bestFit="1" customWidth="1"/>
    <col min="42" max="46" width="11" bestFit="1" customWidth="1"/>
    <col min="47" max="47" width="16.83203125" customWidth="1"/>
    <col min="49" max="49" width="11" bestFit="1" customWidth="1"/>
    <col min="51" max="56" width="11" bestFit="1" customWidth="1"/>
    <col min="57" max="57" width="10.83203125" customWidth="1"/>
    <col min="58" max="58" width="11" bestFit="1" customWidth="1"/>
    <col min="59" max="59" width="11.1640625" bestFit="1" customWidth="1"/>
  </cols>
  <sheetData>
    <row r="2" spans="1:60" x14ac:dyDescent="0.2">
      <c r="A2" s="150" t="s">
        <v>19</v>
      </c>
      <c r="O2" s="160" t="s">
        <v>80</v>
      </c>
      <c r="P2" s="161"/>
      <c r="Q2" s="161" t="s">
        <v>79</v>
      </c>
      <c r="R2" s="240" t="s">
        <v>10</v>
      </c>
      <c r="S2" s="241"/>
      <c r="T2" s="240" t="s">
        <v>11</v>
      </c>
      <c r="U2" s="241"/>
      <c r="V2" s="244" t="s">
        <v>82</v>
      </c>
      <c r="W2" s="241"/>
      <c r="X2" s="151"/>
      <c r="Y2" s="167" t="s">
        <v>80</v>
      </c>
      <c r="Z2" s="168"/>
      <c r="AA2" s="168" t="s">
        <v>79</v>
      </c>
      <c r="AB2" s="224" t="s">
        <v>10</v>
      </c>
      <c r="AC2" s="225"/>
      <c r="AD2" s="226"/>
      <c r="AE2" s="224" t="s">
        <v>11</v>
      </c>
      <c r="AF2" s="225"/>
      <c r="AG2" s="226"/>
      <c r="AH2" s="17"/>
      <c r="AI2" s="17" t="s">
        <v>12</v>
      </c>
      <c r="AJ2" s="18"/>
      <c r="AN2" s="146"/>
      <c r="AO2" s="146"/>
      <c r="AP2" s="248"/>
      <c r="AQ2" s="248"/>
      <c r="AR2" s="248"/>
      <c r="AS2" s="248"/>
      <c r="AT2" s="248"/>
      <c r="AU2" s="248"/>
      <c r="AV2" s="146"/>
      <c r="AW2" s="146"/>
      <c r="AX2" s="146"/>
      <c r="AY2" s="147"/>
      <c r="AZ2" s="147"/>
      <c r="BA2" s="147"/>
      <c r="BB2" s="147"/>
      <c r="BC2" s="147"/>
      <c r="BD2" s="147"/>
      <c r="BE2" s="147"/>
      <c r="BF2" s="147"/>
      <c r="BG2" s="147"/>
    </row>
    <row r="3" spans="1:60" x14ac:dyDescent="0.2">
      <c r="C3" t="s">
        <v>0</v>
      </c>
      <c r="D3" t="s">
        <v>1</v>
      </c>
      <c r="E3" t="s">
        <v>2</v>
      </c>
      <c r="F3" t="s">
        <v>3</v>
      </c>
      <c r="G3" t="s">
        <v>4</v>
      </c>
      <c r="H3" t="s">
        <v>5</v>
      </c>
      <c r="I3" t="s">
        <v>6</v>
      </c>
      <c r="J3" t="s">
        <v>7</v>
      </c>
      <c r="K3" t="s">
        <v>8</v>
      </c>
      <c r="L3" t="s">
        <v>9</v>
      </c>
      <c r="O3" s="162"/>
      <c r="P3" s="40"/>
      <c r="Q3" s="40"/>
      <c r="R3" s="60"/>
      <c r="S3" s="54"/>
      <c r="T3" s="242">
        <f>1.725*1.725</f>
        <v>2.9756250000000004</v>
      </c>
      <c r="U3" s="243"/>
      <c r="V3" s="53"/>
      <c r="W3" s="54"/>
      <c r="X3" s="53"/>
      <c r="Y3" s="60"/>
      <c r="Z3" s="53"/>
      <c r="AA3" s="53"/>
      <c r="AB3" s="165"/>
      <c r="AD3" s="185"/>
      <c r="AE3" s="242">
        <f>1.725*1.725</f>
        <v>2.9756250000000004</v>
      </c>
      <c r="AF3" s="249"/>
      <c r="AG3" s="243"/>
      <c r="AH3" s="147"/>
      <c r="AI3" s="147"/>
      <c r="AJ3" s="163"/>
      <c r="AN3" s="146"/>
      <c r="AO3" s="146"/>
      <c r="AP3" s="53"/>
      <c r="AQ3" s="53"/>
      <c r="AR3" s="249"/>
      <c r="AS3" s="249"/>
      <c r="AT3" s="53"/>
      <c r="AU3" s="53"/>
      <c r="AV3" s="146"/>
      <c r="AW3" s="146"/>
      <c r="AX3" s="146"/>
      <c r="AY3" s="146"/>
      <c r="AZ3" s="146"/>
      <c r="BA3" s="146"/>
      <c r="BB3" s="147"/>
      <c r="BC3" s="147"/>
      <c r="BD3" s="147"/>
      <c r="BE3" s="147"/>
      <c r="BF3" s="147"/>
      <c r="BG3" s="147"/>
    </row>
    <row r="4" spans="1:60" x14ac:dyDescent="0.2">
      <c r="B4" t="s">
        <v>156</v>
      </c>
      <c r="C4">
        <v>866</v>
      </c>
      <c r="D4">
        <v>119754</v>
      </c>
      <c r="E4">
        <v>138.2840576171875</v>
      </c>
      <c r="F4">
        <v>25.28797721862793</v>
      </c>
      <c r="G4">
        <v>47927736</v>
      </c>
      <c r="H4">
        <v>400.21826171875</v>
      </c>
      <c r="I4">
        <v>200</v>
      </c>
      <c r="J4">
        <v>2653</v>
      </c>
      <c r="K4">
        <v>451.78143310546875</v>
      </c>
      <c r="L4">
        <v>209.59918212890625</v>
      </c>
      <c r="O4" s="162"/>
      <c r="P4" s="40"/>
      <c r="Q4" s="40"/>
      <c r="R4" s="169" t="s">
        <v>76</v>
      </c>
      <c r="S4" s="163" t="s">
        <v>75</v>
      </c>
      <c r="T4" s="169" t="s">
        <v>76</v>
      </c>
      <c r="U4" s="163" t="s">
        <v>75</v>
      </c>
      <c r="V4" s="147" t="s">
        <v>76</v>
      </c>
      <c r="W4" s="163" t="s">
        <v>75</v>
      </c>
      <c r="X4" s="147"/>
      <c r="Y4" s="169"/>
      <c r="Z4" s="147"/>
      <c r="AA4" s="147"/>
      <c r="AB4" s="186" t="s">
        <v>17</v>
      </c>
      <c r="AC4" s="170" t="s">
        <v>49</v>
      </c>
      <c r="AD4" s="171" t="s">
        <v>19</v>
      </c>
      <c r="AE4" s="186" t="s">
        <v>17</v>
      </c>
      <c r="AF4" s="170" t="s">
        <v>49</v>
      </c>
      <c r="AG4" s="171" t="s">
        <v>19</v>
      </c>
      <c r="AH4" s="170" t="s">
        <v>17</v>
      </c>
      <c r="AI4" s="170" t="s">
        <v>49</v>
      </c>
      <c r="AJ4" s="171" t="s">
        <v>19</v>
      </c>
      <c r="AN4" s="146"/>
      <c r="AO4" s="146"/>
      <c r="AP4" s="147"/>
      <c r="AQ4" s="147"/>
      <c r="AR4" s="147"/>
      <c r="AS4" s="147"/>
      <c r="AT4" s="147"/>
      <c r="AU4" s="147"/>
      <c r="AV4" s="146"/>
      <c r="AW4" s="146"/>
      <c r="AX4" s="146"/>
      <c r="AY4" s="146"/>
      <c r="AZ4" s="146"/>
      <c r="BA4" s="146"/>
      <c r="BB4" s="147"/>
      <c r="BC4" s="147"/>
      <c r="BD4" s="147"/>
      <c r="BE4" s="147"/>
      <c r="BF4" s="147"/>
      <c r="BG4" s="147"/>
    </row>
    <row r="5" spans="1:60" x14ac:dyDescent="0.2">
      <c r="C5" t="s">
        <v>0</v>
      </c>
      <c r="D5" t="s">
        <v>1</v>
      </c>
      <c r="E5" t="s">
        <v>2</v>
      </c>
      <c r="F5" t="s">
        <v>3</v>
      </c>
      <c r="G5" t="s">
        <v>4</v>
      </c>
      <c r="H5" t="s">
        <v>5</v>
      </c>
      <c r="I5" t="s">
        <v>6</v>
      </c>
      <c r="J5" t="s">
        <v>7</v>
      </c>
      <c r="K5" t="s">
        <v>8</v>
      </c>
      <c r="L5" t="s">
        <v>9</v>
      </c>
      <c r="O5" s="162"/>
      <c r="P5" s="40"/>
      <c r="Q5" s="40"/>
      <c r="R5" s="162"/>
      <c r="S5" s="164"/>
      <c r="T5" s="162"/>
      <c r="U5" s="164"/>
      <c r="V5" s="40"/>
      <c r="W5" s="164"/>
      <c r="X5" s="40"/>
      <c r="Y5" s="162"/>
      <c r="Z5" s="40"/>
      <c r="AA5" s="40"/>
      <c r="AB5" s="162"/>
      <c r="AD5" s="164"/>
      <c r="AE5" s="162"/>
      <c r="AF5" s="40"/>
      <c r="AG5" s="164"/>
      <c r="AH5" s="40"/>
      <c r="AI5" s="40"/>
      <c r="AJ5" s="164"/>
      <c r="AN5" s="146"/>
      <c r="AO5" s="146"/>
      <c r="AP5" s="146"/>
      <c r="AQ5" s="146"/>
      <c r="AR5" s="147"/>
      <c r="AS5" s="147"/>
      <c r="AT5" s="147"/>
      <c r="AU5" s="147"/>
      <c r="AV5" s="146"/>
      <c r="AW5" s="146"/>
      <c r="AX5" s="146"/>
      <c r="AY5" s="146"/>
      <c r="AZ5" s="146"/>
      <c r="BA5" s="146"/>
      <c r="BB5" s="147"/>
      <c r="BC5" s="147"/>
      <c r="BD5" s="147"/>
      <c r="BE5" s="147"/>
      <c r="BF5" s="147"/>
      <c r="BG5" s="147"/>
    </row>
    <row r="6" spans="1:60" x14ac:dyDescent="0.2">
      <c r="B6" t="s">
        <v>157</v>
      </c>
      <c r="C6">
        <v>1443</v>
      </c>
      <c r="D6">
        <v>175662</v>
      </c>
      <c r="E6">
        <v>121.73388671875</v>
      </c>
      <c r="F6">
        <v>32.646316528320312</v>
      </c>
      <c r="G6">
        <v>63607912</v>
      </c>
      <c r="H6">
        <v>362.10400390625</v>
      </c>
      <c r="I6">
        <v>200</v>
      </c>
      <c r="J6">
        <v>2119</v>
      </c>
      <c r="K6">
        <v>394.24407958984375</v>
      </c>
      <c r="L6">
        <v>155.91368103027344</v>
      </c>
      <c r="O6" s="162"/>
      <c r="P6" s="40"/>
      <c r="Q6" s="40"/>
      <c r="R6" s="162"/>
      <c r="S6" s="164"/>
      <c r="T6" s="162"/>
      <c r="U6" s="164"/>
      <c r="V6" s="40"/>
      <c r="W6" s="164"/>
      <c r="X6" s="40"/>
      <c r="Y6" s="162"/>
      <c r="Z6" s="40"/>
      <c r="AA6" s="40"/>
      <c r="AB6" s="162"/>
      <c r="AD6" s="164"/>
      <c r="AE6" s="162"/>
      <c r="AF6" s="40"/>
      <c r="AG6" s="164"/>
      <c r="AH6" s="40"/>
      <c r="AI6" s="40"/>
      <c r="AJ6" s="164"/>
      <c r="AN6" s="146"/>
      <c r="AO6" s="146"/>
      <c r="AP6" s="147"/>
      <c r="AQ6" s="147"/>
      <c r="AR6" s="147"/>
      <c r="AS6" s="147"/>
      <c r="AT6" s="147"/>
      <c r="AU6" s="147"/>
      <c r="AV6" s="146"/>
      <c r="AW6" s="146"/>
      <c r="AX6" s="146"/>
      <c r="AY6" s="147"/>
      <c r="AZ6" s="147"/>
      <c r="BA6" s="147"/>
      <c r="BB6" s="147"/>
      <c r="BC6" s="147"/>
      <c r="BD6" s="147"/>
      <c r="BE6" s="147"/>
      <c r="BF6" s="147"/>
      <c r="BG6" s="147"/>
    </row>
    <row r="7" spans="1:60" x14ac:dyDescent="0.2">
      <c r="C7" t="s">
        <v>0</v>
      </c>
      <c r="D7" t="s">
        <v>1</v>
      </c>
      <c r="E7" t="s">
        <v>2</v>
      </c>
      <c r="F7" t="s">
        <v>3</v>
      </c>
      <c r="G7" t="s">
        <v>4</v>
      </c>
      <c r="H7" t="s">
        <v>5</v>
      </c>
      <c r="I7" t="s">
        <v>6</v>
      </c>
      <c r="J7" t="s">
        <v>7</v>
      </c>
      <c r="K7" t="s">
        <v>8</v>
      </c>
      <c r="L7" t="s">
        <v>9</v>
      </c>
      <c r="O7" s="165">
        <v>-300</v>
      </c>
      <c r="P7" s="146"/>
      <c r="Q7" s="40">
        <v>1</v>
      </c>
      <c r="R7" s="162"/>
      <c r="S7" s="164"/>
      <c r="T7" s="162"/>
      <c r="U7" s="164"/>
      <c r="V7" s="40"/>
      <c r="W7" s="164"/>
      <c r="X7" s="40"/>
      <c r="Y7" s="165">
        <v>-300</v>
      </c>
      <c r="Z7" s="146"/>
      <c r="AA7" s="40">
        <v>1</v>
      </c>
      <c r="AB7" s="162"/>
      <c r="AD7" s="164"/>
      <c r="AE7" s="162"/>
      <c r="AF7" s="40"/>
      <c r="AG7" s="164"/>
      <c r="AH7" s="40"/>
      <c r="AI7" s="40"/>
      <c r="AJ7" s="164"/>
      <c r="AN7" s="146"/>
      <c r="AO7" s="146"/>
      <c r="AP7" s="146"/>
      <c r="AQ7" s="146"/>
      <c r="AR7" s="147"/>
      <c r="AS7" s="147"/>
      <c r="AT7" s="147"/>
      <c r="AU7" s="147"/>
      <c r="AV7" s="146"/>
      <c r="AW7" s="146"/>
      <c r="AX7" s="146"/>
      <c r="AY7" s="146"/>
      <c r="AZ7" s="146"/>
      <c r="BA7" s="146"/>
      <c r="BB7" s="147"/>
      <c r="BC7" s="147"/>
      <c r="BD7" s="147"/>
      <c r="BE7" s="147"/>
      <c r="BF7" s="147"/>
      <c r="BG7" s="147"/>
    </row>
    <row r="8" spans="1:60" x14ac:dyDescent="0.2">
      <c r="B8" t="s">
        <v>158</v>
      </c>
      <c r="C8">
        <v>1031</v>
      </c>
      <c r="D8">
        <v>118508</v>
      </c>
      <c r="E8">
        <v>114.94471740722656</v>
      </c>
      <c r="F8">
        <v>29.500589370727539</v>
      </c>
      <c r="G8">
        <v>45206840</v>
      </c>
      <c r="H8">
        <v>381.466552734375</v>
      </c>
      <c r="I8">
        <v>200</v>
      </c>
      <c r="J8">
        <v>2420</v>
      </c>
      <c r="K8">
        <v>429.2218017578125</v>
      </c>
      <c r="L8">
        <v>196.76029968261719</v>
      </c>
      <c r="O8" s="166">
        <v>3</v>
      </c>
      <c r="P8" s="152"/>
      <c r="Q8" s="152"/>
      <c r="R8" s="162">
        <v>452</v>
      </c>
      <c r="S8" s="164">
        <v>8689</v>
      </c>
      <c r="T8" s="162">
        <f>R8*2.975625</f>
        <v>1344.9825000000001</v>
      </c>
      <c r="U8" s="164">
        <f>S8*2.975625</f>
        <v>25855.205624999999</v>
      </c>
      <c r="V8" s="40">
        <f>T8*5*((O8-O7)+(O9-O8)/2)</f>
        <v>2373894.1125000003</v>
      </c>
      <c r="W8" s="164">
        <f>U8*5*((O8-O7)+(O9-O8)/2)</f>
        <v>45634437.928125001</v>
      </c>
      <c r="X8" s="40"/>
      <c r="Y8" s="165">
        <v>2</v>
      </c>
      <c r="Z8" s="146"/>
      <c r="AA8" s="152"/>
      <c r="AB8" s="165">
        <v>21672</v>
      </c>
      <c r="AC8" s="146">
        <v>20011</v>
      </c>
      <c r="AD8" s="164">
        <v>119754</v>
      </c>
      <c r="AE8" s="162">
        <f>AB8*2.975625</f>
        <v>64487.745000000003</v>
      </c>
      <c r="AF8" s="40">
        <f>AC8*2.975625</f>
        <v>59545.231874999998</v>
      </c>
      <c r="AG8" s="164">
        <f>AD8*2.975625</f>
        <v>356342.99624999997</v>
      </c>
      <c r="AH8" s="40">
        <f>AE8*5*((Y8-Y7)+(Y9-Y8)/2)</f>
        <v>113498431.20000002</v>
      </c>
      <c r="AI8" s="40">
        <f>AF8*5*((Y8-Y7)+(Y9-Y8)/2)</f>
        <v>104799608.09999999</v>
      </c>
      <c r="AJ8" s="164">
        <f>AG8*5*((Y8-Y7)+(Y9-Y8)/2)</f>
        <v>627163673.39999986</v>
      </c>
      <c r="AN8" s="152"/>
      <c r="AO8" s="152"/>
      <c r="AP8" s="146"/>
      <c r="AQ8" s="146"/>
      <c r="AR8" s="148"/>
      <c r="AS8" s="148"/>
      <c r="AT8" s="148"/>
      <c r="AU8" s="148"/>
      <c r="AV8" s="146"/>
      <c r="AW8" s="146"/>
      <c r="AX8" s="147"/>
      <c r="AY8" s="146"/>
      <c r="AZ8" s="146"/>
      <c r="BA8" s="146"/>
      <c r="BB8" s="148"/>
      <c r="BC8" s="148"/>
      <c r="BD8" s="148"/>
      <c r="BE8" s="148"/>
      <c r="BF8" s="148"/>
      <c r="BG8" s="148"/>
    </row>
    <row r="9" spans="1:60" x14ac:dyDescent="0.2">
      <c r="C9" t="s">
        <v>0</v>
      </c>
      <c r="D9" t="s">
        <v>1</v>
      </c>
      <c r="E9" t="s">
        <v>2</v>
      </c>
      <c r="F9" t="s">
        <v>3</v>
      </c>
      <c r="G9" t="s">
        <v>4</v>
      </c>
      <c r="H9" t="s">
        <v>5</v>
      </c>
      <c r="I9" t="s">
        <v>6</v>
      </c>
      <c r="J9" t="s">
        <v>7</v>
      </c>
      <c r="K9" t="s">
        <v>8</v>
      </c>
      <c r="L9" t="s">
        <v>9</v>
      </c>
      <c r="O9" s="166">
        <v>103</v>
      </c>
      <c r="P9" s="152"/>
      <c r="Q9" s="152"/>
      <c r="R9" s="162">
        <v>4033</v>
      </c>
      <c r="S9" s="164">
        <v>18276</v>
      </c>
      <c r="T9" s="162">
        <f t="shared" ref="T9:T60" si="0">R9*2.975625</f>
        <v>12000.695625</v>
      </c>
      <c r="U9" s="164">
        <f t="shared" ref="U9:U60" si="1">S9*2.975625</f>
        <v>54382.522499999999</v>
      </c>
      <c r="V9" s="40">
        <f>T9*5*((O9-O8)/2+(O10-O9)/2)</f>
        <v>6000347.8125</v>
      </c>
      <c r="W9" s="164">
        <f t="shared" ref="W9:W16" si="2">U9*5*((O9-O8)/2+(O10-O9)/2)</f>
        <v>27191261.25</v>
      </c>
      <c r="X9" s="40"/>
      <c r="Y9" s="165">
        <v>102</v>
      </c>
      <c r="Z9" s="146"/>
      <c r="AA9" s="152"/>
      <c r="AB9" s="165">
        <v>27684</v>
      </c>
      <c r="AC9" s="146">
        <v>34730</v>
      </c>
      <c r="AD9" s="164">
        <v>118508</v>
      </c>
      <c r="AE9" s="162">
        <f t="shared" ref="AE9:AE61" si="3">AB9*2.975625</f>
        <v>82377.202499999999</v>
      </c>
      <c r="AF9" s="40">
        <f t="shared" ref="AF9:AF61" si="4">AC9*2.975625</f>
        <v>103343.45625</v>
      </c>
      <c r="AG9" s="164">
        <f t="shared" ref="AG9:AG61" si="5">AD9*2.975625</f>
        <v>352635.36749999999</v>
      </c>
      <c r="AH9" s="40">
        <f t="shared" ref="AH9:AH16" si="6">AE9*5*((Y9-Y8)/2+(Y10-Y9)/2)</f>
        <v>41188601.25</v>
      </c>
      <c r="AI9" s="40">
        <f t="shared" ref="AI9:AI16" si="7">AF9*5*((Y9-Y8)/2+(Y10-Y9)/2)</f>
        <v>51671728.125</v>
      </c>
      <c r="AJ9" s="164">
        <f>AG9*5*((Y9-Y8)/2+(Y10-Y9)/2)</f>
        <v>176317683.75</v>
      </c>
      <c r="AN9" s="152"/>
      <c r="AO9" s="152"/>
      <c r="AP9" s="146"/>
      <c r="AQ9" s="146"/>
      <c r="AR9" s="148"/>
      <c r="AS9" s="148"/>
      <c r="AT9" s="148"/>
      <c r="AU9" s="148"/>
      <c r="AV9" s="146"/>
      <c r="AW9" s="146"/>
      <c r="AX9" s="147"/>
      <c r="AY9" s="146"/>
      <c r="AZ9" s="146"/>
      <c r="BA9" s="146"/>
      <c r="BB9" s="148"/>
      <c r="BC9" s="148"/>
      <c r="BD9" s="148"/>
      <c r="BE9" s="148"/>
      <c r="BF9" s="148"/>
      <c r="BG9" s="148"/>
    </row>
    <row r="10" spans="1:60" x14ac:dyDescent="0.2">
      <c r="B10" t="s">
        <v>159</v>
      </c>
      <c r="C10">
        <v>898</v>
      </c>
      <c r="D10">
        <v>193557</v>
      </c>
      <c r="E10">
        <v>215.54231262207031</v>
      </c>
      <c r="F10">
        <v>42.742630004882812</v>
      </c>
      <c r="G10">
        <v>73799576</v>
      </c>
      <c r="H10">
        <v>381.28085327148438</v>
      </c>
      <c r="I10">
        <v>200</v>
      </c>
      <c r="J10">
        <v>2354</v>
      </c>
      <c r="K10">
        <v>422.90869140625</v>
      </c>
      <c r="L10">
        <v>182.96633911132812</v>
      </c>
      <c r="O10" s="166">
        <v>203</v>
      </c>
      <c r="P10" s="152"/>
      <c r="Q10" s="152"/>
      <c r="R10" s="162">
        <v>4600</v>
      </c>
      <c r="S10" s="164">
        <v>19218</v>
      </c>
      <c r="T10" s="162">
        <f t="shared" si="0"/>
        <v>13687.875</v>
      </c>
      <c r="U10" s="164">
        <f t="shared" si="1"/>
        <v>57185.561249999999</v>
      </c>
      <c r="V10" s="40">
        <f t="shared" ref="V10:V15" si="8">T10*5*((O10-O9)/2+(O11-O10)/2)</f>
        <v>6843937.5</v>
      </c>
      <c r="W10" s="164">
        <f t="shared" si="2"/>
        <v>28592780.625000004</v>
      </c>
      <c r="X10" s="40"/>
      <c r="Y10" s="165">
        <v>202</v>
      </c>
      <c r="Z10" s="146"/>
      <c r="AA10" s="152"/>
      <c r="AB10" s="165">
        <v>40339</v>
      </c>
      <c r="AC10" s="146">
        <v>33479</v>
      </c>
      <c r="AD10" s="164">
        <v>139334</v>
      </c>
      <c r="AE10" s="162">
        <f t="shared" si="3"/>
        <v>120033.736875</v>
      </c>
      <c r="AF10" s="40">
        <f t="shared" si="4"/>
        <v>99620.949374999997</v>
      </c>
      <c r="AG10" s="164">
        <f t="shared" si="5"/>
        <v>414605.73375000001</v>
      </c>
      <c r="AH10" s="40">
        <f t="shared" si="6"/>
        <v>60016868.437499993</v>
      </c>
      <c r="AI10" s="40">
        <f t="shared" si="7"/>
        <v>49810474.687499993</v>
      </c>
      <c r="AJ10" s="164">
        <f>AG10*5*((Y10-Y9)/2+(Y11-Y10)/2)</f>
        <v>207302866.87500003</v>
      </c>
      <c r="AN10" s="152"/>
      <c r="AO10" s="152"/>
      <c r="AP10" s="146"/>
      <c r="AQ10" s="146"/>
      <c r="AR10" s="148"/>
      <c r="AS10" s="148"/>
      <c r="AT10" s="148"/>
      <c r="AU10" s="148"/>
      <c r="AV10" s="146"/>
      <c r="AW10" s="146"/>
      <c r="AX10" s="147"/>
      <c r="AY10" s="146"/>
      <c r="AZ10" s="146"/>
      <c r="BA10" s="146"/>
      <c r="BB10" s="148"/>
      <c r="BC10" s="148"/>
      <c r="BD10" s="148"/>
      <c r="BE10" s="148"/>
      <c r="BF10" s="148"/>
      <c r="BG10" s="148"/>
    </row>
    <row r="11" spans="1:60" x14ac:dyDescent="0.2">
      <c r="C11" t="s">
        <v>0</v>
      </c>
      <c r="D11" t="s">
        <v>1</v>
      </c>
      <c r="E11" t="s">
        <v>2</v>
      </c>
      <c r="F11" t="s">
        <v>3</v>
      </c>
      <c r="G11" t="s">
        <v>4</v>
      </c>
      <c r="H11" t="s">
        <v>5</v>
      </c>
      <c r="I11" t="s">
        <v>6</v>
      </c>
      <c r="J11" t="s">
        <v>7</v>
      </c>
      <c r="K11" t="s">
        <v>8</v>
      </c>
      <c r="L11" t="s">
        <v>9</v>
      </c>
      <c r="O11" s="166">
        <v>303</v>
      </c>
      <c r="P11" s="152"/>
      <c r="Q11" s="152"/>
      <c r="R11" s="162">
        <v>5341</v>
      </c>
      <c r="S11" s="164">
        <v>21588</v>
      </c>
      <c r="T11" s="162">
        <f t="shared" si="0"/>
        <v>15892.813125000001</v>
      </c>
      <c r="U11" s="164">
        <f t="shared" si="1"/>
        <v>64237.792499999996</v>
      </c>
      <c r="V11" s="40">
        <f t="shared" si="8"/>
        <v>7946406.5625</v>
      </c>
      <c r="W11" s="164">
        <f t="shared" si="2"/>
        <v>32118896.249999996</v>
      </c>
      <c r="X11" s="40"/>
      <c r="Y11" s="165">
        <v>302</v>
      </c>
      <c r="Z11" s="146"/>
      <c r="AA11" s="152"/>
      <c r="AB11" s="165">
        <v>52154</v>
      </c>
      <c r="AC11" s="146">
        <v>49804</v>
      </c>
      <c r="AD11" s="164">
        <v>108061</v>
      </c>
      <c r="AE11" s="162">
        <f t="shared" si="3"/>
        <v>155190.74625</v>
      </c>
      <c r="AF11" s="40">
        <f t="shared" si="4"/>
        <v>148198.0275</v>
      </c>
      <c r="AG11" s="164">
        <f t="shared" si="5"/>
        <v>321549.013125</v>
      </c>
      <c r="AH11" s="40">
        <f t="shared" si="6"/>
        <v>77595373.125</v>
      </c>
      <c r="AI11" s="40">
        <f t="shared" si="7"/>
        <v>74099013.75</v>
      </c>
      <c r="AJ11" s="164">
        <f t="shared" ref="AJ11:AJ16" si="9">AG11*5*((Y11-Y10)/2+(Y12-Y11)/2)</f>
        <v>160774506.5625</v>
      </c>
      <c r="AN11" s="152"/>
      <c r="AO11" s="152"/>
      <c r="AP11" s="146"/>
      <c r="AQ11" s="146"/>
      <c r="AR11" s="148"/>
      <c r="AS11" s="148"/>
      <c r="AT11" s="148"/>
      <c r="AU11" s="148"/>
      <c r="AV11" s="146"/>
      <c r="AW11" s="146"/>
      <c r="AX11" s="147"/>
      <c r="AY11" s="146"/>
      <c r="AZ11" s="146"/>
      <c r="BA11" s="146"/>
      <c r="BB11" s="148"/>
      <c r="BC11" s="148"/>
      <c r="BD11" s="148"/>
      <c r="BE11" s="148"/>
      <c r="BF11" s="148"/>
      <c r="BG11" s="148"/>
    </row>
    <row r="12" spans="1:60" x14ac:dyDescent="0.2">
      <c r="B12" t="s">
        <v>160</v>
      </c>
      <c r="C12">
        <v>636</v>
      </c>
      <c r="D12">
        <v>215703</v>
      </c>
      <c r="E12">
        <v>339.15567016601562</v>
      </c>
      <c r="F12">
        <v>50.642471313476562</v>
      </c>
      <c r="G12">
        <v>87594840</v>
      </c>
      <c r="H12">
        <v>406.09002685546875</v>
      </c>
      <c r="I12">
        <v>200</v>
      </c>
      <c r="J12">
        <v>2965</v>
      </c>
      <c r="K12">
        <v>453.84280395507812</v>
      </c>
      <c r="L12">
        <v>202.64300537109375</v>
      </c>
      <c r="O12" s="166">
        <v>403</v>
      </c>
      <c r="P12" s="152"/>
      <c r="Q12" s="152"/>
      <c r="R12" s="162">
        <v>2892</v>
      </c>
      <c r="S12" s="164">
        <v>19569</v>
      </c>
      <c r="T12" s="162">
        <f t="shared" si="0"/>
        <v>8605.5074999999997</v>
      </c>
      <c r="U12" s="164">
        <f t="shared" si="1"/>
        <v>58230.005624999998</v>
      </c>
      <c r="V12" s="40">
        <f t="shared" si="8"/>
        <v>4302753.75</v>
      </c>
      <c r="W12" s="164">
        <f t="shared" si="2"/>
        <v>29115002.8125</v>
      </c>
      <c r="X12" s="40"/>
      <c r="Y12" s="165">
        <v>402</v>
      </c>
      <c r="Z12" s="146"/>
      <c r="AA12" s="152"/>
      <c r="AB12" s="165">
        <v>29196</v>
      </c>
      <c r="AC12" s="146">
        <v>39949</v>
      </c>
      <c r="AD12" s="164">
        <v>81147</v>
      </c>
      <c r="AE12" s="162">
        <f t="shared" si="3"/>
        <v>86876.347500000003</v>
      </c>
      <c r="AF12" s="40">
        <f t="shared" si="4"/>
        <v>118873.24312499999</v>
      </c>
      <c r="AG12" s="164">
        <f t="shared" si="5"/>
        <v>241463.041875</v>
      </c>
      <c r="AH12" s="40">
        <f t="shared" si="6"/>
        <v>43438173.750000007</v>
      </c>
      <c r="AI12" s="40">
        <f t="shared" si="7"/>
        <v>59436621.562499993</v>
      </c>
      <c r="AJ12" s="164">
        <f t="shared" si="9"/>
        <v>120731520.93750001</v>
      </c>
      <c r="AK12" s="80"/>
      <c r="AL12" s="80"/>
      <c r="AM12" s="80"/>
      <c r="AN12" s="152"/>
      <c r="AO12" s="152"/>
      <c r="AP12" s="146"/>
      <c r="AQ12" s="146"/>
      <c r="AR12" s="148"/>
      <c r="AS12" s="148"/>
      <c r="AT12" s="148"/>
      <c r="AU12" s="148"/>
      <c r="AV12" s="146"/>
      <c r="AW12" s="146"/>
      <c r="AX12" s="147"/>
      <c r="AY12" s="146"/>
      <c r="AZ12" s="146"/>
      <c r="BA12" s="146"/>
      <c r="BB12" s="148"/>
      <c r="BC12" s="148"/>
      <c r="BD12" s="148"/>
      <c r="BE12" s="148"/>
      <c r="BF12" s="148"/>
      <c r="BG12" s="148"/>
    </row>
    <row r="13" spans="1:60" x14ac:dyDescent="0.2">
      <c r="C13" t="s">
        <v>0</v>
      </c>
      <c r="D13" t="s">
        <v>1</v>
      </c>
      <c r="E13" t="s">
        <v>2</v>
      </c>
      <c r="F13" t="s">
        <v>3</v>
      </c>
      <c r="G13" t="s">
        <v>4</v>
      </c>
      <c r="H13" t="s">
        <v>5</v>
      </c>
      <c r="I13" t="s">
        <v>6</v>
      </c>
      <c r="J13" t="s">
        <v>7</v>
      </c>
      <c r="K13" t="s">
        <v>8</v>
      </c>
      <c r="L13" t="s">
        <v>9</v>
      </c>
      <c r="O13" s="166">
        <v>503</v>
      </c>
      <c r="P13" s="152"/>
      <c r="Q13" s="152"/>
      <c r="R13" s="162">
        <v>4749</v>
      </c>
      <c r="S13" s="164">
        <v>14368</v>
      </c>
      <c r="T13" s="162">
        <f t="shared" si="0"/>
        <v>14131.243124999999</v>
      </c>
      <c r="U13" s="164">
        <f t="shared" si="1"/>
        <v>42753.78</v>
      </c>
      <c r="V13" s="40">
        <f t="shared" si="8"/>
        <v>7065621.5625</v>
      </c>
      <c r="W13" s="164">
        <f t="shared" si="2"/>
        <v>21376890</v>
      </c>
      <c r="X13" s="40"/>
      <c r="Y13" s="165">
        <v>502</v>
      </c>
      <c r="Z13" s="146"/>
      <c r="AA13" s="152"/>
      <c r="AB13" s="165">
        <v>42303</v>
      </c>
      <c r="AC13" s="146">
        <v>32560</v>
      </c>
      <c r="AD13" s="187">
        <v>83388</v>
      </c>
      <c r="AE13" s="162">
        <f t="shared" si="3"/>
        <v>125877.864375</v>
      </c>
      <c r="AF13" s="40">
        <f t="shared" si="4"/>
        <v>96886.35</v>
      </c>
      <c r="AG13" s="164">
        <f t="shared" si="5"/>
        <v>248131.41750000001</v>
      </c>
      <c r="AH13" s="40">
        <f t="shared" si="6"/>
        <v>62938932.1875</v>
      </c>
      <c r="AI13" s="40">
        <f t="shared" si="7"/>
        <v>48443175</v>
      </c>
      <c r="AJ13" s="164">
        <f t="shared" si="9"/>
        <v>124065708.75000001</v>
      </c>
      <c r="AK13" s="80"/>
      <c r="AL13" s="80"/>
      <c r="AM13" s="80"/>
      <c r="AN13" s="152"/>
      <c r="AO13" s="152"/>
      <c r="AP13" s="146"/>
      <c r="AQ13" s="146"/>
      <c r="AR13" s="148"/>
      <c r="AS13" s="148"/>
      <c r="AT13" s="148"/>
      <c r="AU13" s="148"/>
      <c r="AV13" s="146"/>
      <c r="AW13" s="146"/>
      <c r="AX13" s="147"/>
      <c r="AY13" s="146"/>
      <c r="AZ13" s="146"/>
      <c r="BA13" s="147"/>
      <c r="BB13" s="148"/>
      <c r="BC13" s="148"/>
      <c r="BD13" s="148"/>
      <c r="BE13" s="148"/>
      <c r="BF13" s="148"/>
      <c r="BG13" s="148"/>
    </row>
    <row r="14" spans="1:60" x14ac:dyDescent="0.2">
      <c r="B14" t="s">
        <v>96</v>
      </c>
      <c r="C14">
        <v>659</v>
      </c>
      <c r="D14">
        <v>139334</v>
      </c>
      <c r="E14">
        <v>211.43247985839844</v>
      </c>
      <c r="F14">
        <v>33.173736572265625</v>
      </c>
      <c r="G14">
        <v>55701664</v>
      </c>
      <c r="H14">
        <v>399.77078247070312</v>
      </c>
      <c r="I14">
        <v>200</v>
      </c>
      <c r="J14">
        <v>3026</v>
      </c>
      <c r="K14">
        <v>458.31329345703125</v>
      </c>
      <c r="L14">
        <v>224.13029479980469</v>
      </c>
      <c r="O14" s="166">
        <v>603</v>
      </c>
      <c r="P14" s="152"/>
      <c r="Q14" s="152"/>
      <c r="R14" s="162">
        <v>1399</v>
      </c>
      <c r="S14" s="164">
        <v>18998</v>
      </c>
      <c r="T14" s="162">
        <f t="shared" si="0"/>
        <v>4162.899375</v>
      </c>
      <c r="U14" s="164">
        <f t="shared" si="1"/>
        <v>56530.923750000002</v>
      </c>
      <c r="V14" s="40">
        <f t="shared" si="8"/>
        <v>2081449.6875</v>
      </c>
      <c r="W14" s="164">
        <f t="shared" si="2"/>
        <v>28265461.875000004</v>
      </c>
      <c r="X14" s="40"/>
      <c r="Y14" s="165">
        <v>602</v>
      </c>
      <c r="Z14" s="146"/>
      <c r="AA14" s="152"/>
      <c r="AB14" s="165">
        <v>32071</v>
      </c>
      <c r="AC14" s="146">
        <v>24788</v>
      </c>
      <c r="AD14" s="164">
        <v>64924</v>
      </c>
      <c r="AE14" s="162">
        <f t="shared" si="3"/>
        <v>95431.269375000003</v>
      </c>
      <c r="AF14" s="40">
        <f t="shared" si="4"/>
        <v>73759.792499999996</v>
      </c>
      <c r="AG14" s="164">
        <f t="shared" si="5"/>
        <v>193189.47750000001</v>
      </c>
      <c r="AH14" s="40">
        <f t="shared" si="6"/>
        <v>47715634.687500007</v>
      </c>
      <c r="AI14" s="40">
        <f t="shared" si="7"/>
        <v>36879896.25</v>
      </c>
      <c r="AJ14" s="164">
        <f t="shared" si="9"/>
        <v>96594738.75</v>
      </c>
      <c r="AK14" s="80"/>
      <c r="AL14" s="80"/>
      <c r="AM14" s="80"/>
      <c r="AN14" s="152"/>
      <c r="AO14" s="152"/>
      <c r="AP14" s="146"/>
      <c r="AQ14" s="146"/>
      <c r="AR14" s="148"/>
      <c r="AS14" s="148"/>
      <c r="AT14" s="148"/>
      <c r="AU14" s="148"/>
      <c r="AV14" s="146"/>
      <c r="AW14" s="146"/>
      <c r="AX14" s="147"/>
      <c r="AY14" s="146"/>
      <c r="AZ14" s="146"/>
      <c r="BA14" s="146"/>
      <c r="BB14" s="148"/>
      <c r="BC14" s="148"/>
      <c r="BD14" s="148"/>
      <c r="BE14" s="148"/>
      <c r="BF14" s="148"/>
      <c r="BG14" s="148"/>
    </row>
    <row r="15" spans="1:60" x14ac:dyDescent="0.2">
      <c r="C15" t="s">
        <v>0</v>
      </c>
      <c r="D15" t="s">
        <v>1</v>
      </c>
      <c r="E15" t="s">
        <v>2</v>
      </c>
      <c r="F15" t="s">
        <v>3</v>
      </c>
      <c r="G15" t="s">
        <v>4</v>
      </c>
      <c r="H15" t="s">
        <v>5</v>
      </c>
      <c r="I15" t="s">
        <v>6</v>
      </c>
      <c r="J15" t="s">
        <v>7</v>
      </c>
      <c r="K15" t="s">
        <v>8</v>
      </c>
      <c r="L15" t="s">
        <v>9</v>
      </c>
      <c r="O15" s="166">
        <v>703</v>
      </c>
      <c r="P15" s="152"/>
      <c r="Q15" s="152"/>
      <c r="R15" s="162">
        <v>656</v>
      </c>
      <c r="S15" s="164">
        <v>946</v>
      </c>
      <c r="T15" s="162">
        <f t="shared" si="0"/>
        <v>1952.01</v>
      </c>
      <c r="U15" s="164">
        <f t="shared" si="1"/>
        <v>2814.9412499999999</v>
      </c>
      <c r="V15" s="40">
        <f t="shared" si="8"/>
        <v>976004.99999999988</v>
      </c>
      <c r="W15" s="164">
        <f t="shared" si="2"/>
        <v>1407470.625</v>
      </c>
      <c r="X15" s="40"/>
      <c r="Y15" s="165">
        <v>702</v>
      </c>
      <c r="Z15" s="146"/>
      <c r="AA15" s="152"/>
      <c r="AB15" s="165">
        <v>619</v>
      </c>
      <c r="AC15" s="146">
        <v>3813</v>
      </c>
      <c r="AD15" s="164">
        <v>26233</v>
      </c>
      <c r="AE15" s="162">
        <f t="shared" si="3"/>
        <v>1841.911875</v>
      </c>
      <c r="AF15" s="40">
        <f t="shared" si="4"/>
        <v>11346.058125</v>
      </c>
      <c r="AG15" s="164">
        <f t="shared" si="5"/>
        <v>78059.570624999993</v>
      </c>
      <c r="AH15" s="40">
        <f t="shared" si="6"/>
        <v>920955.93750000012</v>
      </c>
      <c r="AI15" s="40">
        <f t="shared" si="7"/>
        <v>5673029.0624999991</v>
      </c>
      <c r="AJ15" s="164">
        <f t="shared" si="9"/>
        <v>39029785.3125</v>
      </c>
      <c r="AK15" s="80"/>
      <c r="AL15" s="80"/>
      <c r="AM15" s="80"/>
      <c r="AN15" s="152"/>
      <c r="AO15" s="152"/>
      <c r="AP15" s="146"/>
      <c r="AQ15" s="146"/>
      <c r="AR15" s="148"/>
      <c r="AS15" s="148"/>
      <c r="AT15" s="148"/>
      <c r="AU15" s="148"/>
      <c r="AV15" s="146"/>
      <c r="AW15" s="146"/>
      <c r="AX15" s="147"/>
      <c r="AY15" s="146"/>
      <c r="AZ15" s="146"/>
      <c r="BA15" s="146"/>
      <c r="BB15" s="148"/>
      <c r="BC15" s="148"/>
      <c r="BD15" s="148"/>
      <c r="BE15" s="148"/>
      <c r="BF15" s="148"/>
      <c r="BG15" s="148"/>
    </row>
    <row r="16" spans="1:60" x14ac:dyDescent="0.2">
      <c r="B16" t="s">
        <v>98</v>
      </c>
      <c r="C16">
        <v>475</v>
      </c>
      <c r="D16">
        <v>57479</v>
      </c>
      <c r="E16">
        <v>121.0084228515625</v>
      </c>
      <c r="F16">
        <v>15.644588470458984</v>
      </c>
      <c r="G16">
        <v>21204700</v>
      </c>
      <c r="H16">
        <v>368.912109375</v>
      </c>
      <c r="I16">
        <v>200</v>
      </c>
      <c r="J16">
        <v>1746</v>
      </c>
      <c r="K16">
        <v>404.357666015625</v>
      </c>
      <c r="L16">
        <v>165.55657958984375</v>
      </c>
      <c r="O16" s="166">
        <v>803</v>
      </c>
      <c r="P16" s="152"/>
      <c r="Q16" s="152"/>
      <c r="R16" s="162">
        <v>1568</v>
      </c>
      <c r="S16" s="164">
        <v>14185</v>
      </c>
      <c r="T16" s="162">
        <f t="shared" si="0"/>
        <v>4665.78</v>
      </c>
      <c r="U16" s="164">
        <f t="shared" si="1"/>
        <v>42209.240624999999</v>
      </c>
      <c r="V16" s="40">
        <f>T16*5*((O16-O15)/2)</f>
        <v>1166445</v>
      </c>
      <c r="W16" s="164">
        <f t="shared" si="2"/>
        <v>15828465.234375</v>
      </c>
      <c r="X16" s="40"/>
      <c r="Y16" s="165">
        <v>802</v>
      </c>
      <c r="Z16" s="146"/>
      <c r="AA16" s="152"/>
      <c r="AB16" s="165">
        <v>8579</v>
      </c>
      <c r="AC16" s="146">
        <v>3603</v>
      </c>
      <c r="AD16" s="164">
        <v>14361</v>
      </c>
      <c r="AE16" s="162">
        <f t="shared" si="3"/>
        <v>25527.886875</v>
      </c>
      <c r="AF16" s="40">
        <f t="shared" si="4"/>
        <v>10721.176874999999</v>
      </c>
      <c r="AG16" s="164">
        <f t="shared" si="5"/>
        <v>42732.950624999998</v>
      </c>
      <c r="AH16" s="40">
        <f t="shared" si="6"/>
        <v>9636777.2953124996</v>
      </c>
      <c r="AI16" s="40">
        <f t="shared" si="7"/>
        <v>4047244.2703124997</v>
      </c>
      <c r="AJ16" s="164">
        <f t="shared" si="9"/>
        <v>16131688.860937499</v>
      </c>
      <c r="AK16" s="80"/>
      <c r="AL16" s="80"/>
      <c r="AM16" s="80"/>
      <c r="AN16" s="152"/>
      <c r="AO16" s="152"/>
      <c r="AP16" s="146"/>
      <c r="AQ16" s="146"/>
      <c r="AR16" s="148"/>
      <c r="AS16" s="148"/>
      <c r="AT16" s="148"/>
      <c r="AU16" s="148"/>
      <c r="AV16" s="146"/>
      <c r="AW16" s="146"/>
      <c r="AX16" s="147"/>
      <c r="AY16" s="146"/>
      <c r="AZ16" s="146"/>
      <c r="BA16" s="146"/>
      <c r="BB16" s="148"/>
      <c r="BC16" s="148"/>
      <c r="BD16" s="148"/>
      <c r="BE16" s="148"/>
      <c r="BF16" s="148"/>
      <c r="BG16" s="148"/>
      <c r="BH16" s="143"/>
    </row>
    <row r="17" spans="2:60" x14ac:dyDescent="0.2">
      <c r="C17" t="s">
        <v>0</v>
      </c>
      <c r="D17" t="s">
        <v>1</v>
      </c>
      <c r="E17" t="s">
        <v>2</v>
      </c>
      <c r="F17" t="s">
        <v>3</v>
      </c>
      <c r="G17" t="s">
        <v>4</v>
      </c>
      <c r="H17" t="s">
        <v>5</v>
      </c>
      <c r="I17" t="s">
        <v>6</v>
      </c>
      <c r="J17" t="s">
        <v>7</v>
      </c>
      <c r="K17" t="s">
        <v>8</v>
      </c>
      <c r="L17" t="s">
        <v>9</v>
      </c>
      <c r="O17" s="165">
        <v>853</v>
      </c>
      <c r="P17" s="146"/>
      <c r="Q17" s="40"/>
      <c r="R17" s="162"/>
      <c r="S17" s="164">
        <v>412</v>
      </c>
      <c r="T17" s="162"/>
      <c r="U17" s="164">
        <f t="shared" si="1"/>
        <v>1225.9575</v>
      </c>
      <c r="V17" s="40"/>
      <c r="W17" s="164">
        <f>U17*5*((O17-O16)/2)</f>
        <v>153244.6875</v>
      </c>
      <c r="X17" s="40"/>
      <c r="Y17" s="165">
        <v>853</v>
      </c>
      <c r="Z17" s="146"/>
      <c r="AA17" s="40"/>
      <c r="AB17" s="165">
        <v>489</v>
      </c>
      <c r="AC17" s="146">
        <v>1269</v>
      </c>
      <c r="AD17" s="164">
        <v>13444</v>
      </c>
      <c r="AE17" s="162">
        <f t="shared" si="3"/>
        <v>1455.0806250000001</v>
      </c>
      <c r="AF17" s="40">
        <f t="shared" si="4"/>
        <v>3776.0681249999998</v>
      </c>
      <c r="AG17" s="164">
        <f t="shared" si="5"/>
        <v>40004.302499999998</v>
      </c>
      <c r="AH17" s="40">
        <f>AE17*5*((Y17-Y16)/2)</f>
        <v>185522.77968750001</v>
      </c>
      <c r="AI17" s="40">
        <f>AF17*5*((Y17-Y16)/2)</f>
        <v>481448.68593749992</v>
      </c>
      <c r="AJ17" s="164">
        <f>AG17*5*(Y17-Y16)/2</f>
        <v>5100548.5687499996</v>
      </c>
      <c r="AK17" s="80"/>
      <c r="AL17" s="80"/>
      <c r="AM17" s="80"/>
      <c r="AN17" s="152"/>
      <c r="AO17" s="152"/>
      <c r="AP17" s="146"/>
      <c r="AQ17" s="146"/>
      <c r="AR17" s="148"/>
      <c r="AS17" s="148"/>
      <c r="AT17" s="148"/>
      <c r="AU17" s="148"/>
      <c r="AV17" s="146"/>
      <c r="AW17" s="146"/>
      <c r="AX17" s="146"/>
      <c r="AY17" s="146"/>
      <c r="AZ17" s="146"/>
      <c r="BA17" s="146"/>
      <c r="BB17" s="148"/>
      <c r="BC17" s="148"/>
      <c r="BD17" s="148"/>
      <c r="BE17" s="148"/>
      <c r="BF17" s="148"/>
      <c r="BG17" s="148"/>
    </row>
    <row r="18" spans="2:60" x14ac:dyDescent="0.2">
      <c r="B18" t="s">
        <v>97</v>
      </c>
      <c r="C18">
        <v>614</v>
      </c>
      <c r="D18">
        <v>170371</v>
      </c>
      <c r="E18">
        <v>277.47720336914062</v>
      </c>
      <c r="F18">
        <v>42.500522613525391</v>
      </c>
      <c r="G18">
        <v>66201272</v>
      </c>
      <c r="H18">
        <v>388.57125854492188</v>
      </c>
      <c r="I18">
        <v>200</v>
      </c>
      <c r="J18">
        <v>2144</v>
      </c>
      <c r="K18">
        <v>427.64141845703125</v>
      </c>
      <c r="L18">
        <v>178.57646179199219</v>
      </c>
      <c r="O18" s="165"/>
      <c r="P18" s="146"/>
      <c r="Q18" s="40"/>
      <c r="R18" s="162"/>
      <c r="S18" s="164"/>
      <c r="T18" s="162"/>
      <c r="U18" s="164"/>
      <c r="V18" s="40"/>
      <c r="W18" s="164"/>
      <c r="X18" s="40"/>
      <c r="Y18" s="165"/>
      <c r="Z18" s="146"/>
      <c r="AA18" s="40"/>
      <c r="AB18" s="162"/>
      <c r="AD18" s="164"/>
      <c r="AE18" s="162"/>
      <c r="AF18" s="40"/>
      <c r="AG18" s="164"/>
      <c r="AH18" s="40"/>
      <c r="AI18" s="40"/>
      <c r="AJ18" s="164"/>
      <c r="AK18" s="80"/>
      <c r="AL18" s="80"/>
      <c r="AM18" s="80"/>
      <c r="AN18" s="152"/>
      <c r="AO18" s="152"/>
      <c r="AP18" s="146"/>
      <c r="AQ18" s="146"/>
      <c r="AR18" s="148"/>
      <c r="AS18" s="148"/>
      <c r="AT18" s="148"/>
      <c r="AU18" s="148"/>
      <c r="AV18" s="146"/>
      <c r="AW18" s="146"/>
      <c r="AX18" s="146"/>
      <c r="AY18" s="146"/>
      <c r="AZ18" s="146"/>
      <c r="BA18" s="146"/>
      <c r="BB18" s="148"/>
      <c r="BC18" s="148"/>
      <c r="BD18" s="148"/>
      <c r="BE18" s="153"/>
      <c r="BF18" s="153"/>
      <c r="BG18" s="153"/>
    </row>
    <row r="19" spans="2:60" x14ac:dyDescent="0.2">
      <c r="C19" t="s">
        <v>0</v>
      </c>
      <c r="D19" t="s">
        <v>1</v>
      </c>
      <c r="E19" t="s">
        <v>2</v>
      </c>
      <c r="F19" t="s">
        <v>3</v>
      </c>
      <c r="G19" t="s">
        <v>4</v>
      </c>
      <c r="H19" t="s">
        <v>5</v>
      </c>
      <c r="I19" t="s">
        <v>6</v>
      </c>
      <c r="J19" t="s">
        <v>7</v>
      </c>
      <c r="K19" t="s">
        <v>8</v>
      </c>
      <c r="L19" t="s">
        <v>9</v>
      </c>
      <c r="O19" s="178"/>
      <c r="P19" s="3" t="s">
        <v>46</v>
      </c>
      <c r="Q19" s="179"/>
      <c r="R19" s="178"/>
      <c r="S19" s="181"/>
      <c r="T19" s="178"/>
      <c r="U19" s="181"/>
      <c r="V19" s="214">
        <f>SUM(V8:V17)</f>
        <v>38756860.987499997</v>
      </c>
      <c r="W19" s="215">
        <f>SUM(W8:W17)</f>
        <v>229683911.28749999</v>
      </c>
      <c r="X19" s="40"/>
      <c r="Y19" s="178"/>
      <c r="Z19" s="3" t="s">
        <v>46</v>
      </c>
      <c r="AA19" s="179"/>
      <c r="AB19" s="178"/>
      <c r="AC19" s="180"/>
      <c r="AD19" s="181"/>
      <c r="AE19" s="178"/>
      <c r="AF19" s="179"/>
      <c r="AG19" s="181"/>
      <c r="AH19" s="214">
        <f>SUM(AH8:AH17)</f>
        <v>457135270.6500001</v>
      </c>
      <c r="AI19" s="214">
        <f>SUM(AI8:AI17)</f>
        <v>435342239.49375004</v>
      </c>
      <c r="AJ19" s="215">
        <f>SUM(AJ8:AJ17)</f>
        <v>1573212721.7671874</v>
      </c>
      <c r="AK19" s="80"/>
      <c r="AL19" s="80"/>
      <c r="AM19" s="80"/>
      <c r="AN19" s="152"/>
      <c r="AO19" s="152"/>
      <c r="AP19" s="146"/>
      <c r="AQ19" s="146"/>
      <c r="AR19" s="148"/>
      <c r="AS19" s="148"/>
      <c r="AT19" s="154"/>
      <c r="AU19" s="148"/>
      <c r="AV19" s="146"/>
      <c r="AW19" s="146"/>
      <c r="AX19" s="146"/>
      <c r="AY19" s="146"/>
      <c r="AZ19" s="146"/>
      <c r="BA19" s="146"/>
      <c r="BB19" s="146"/>
      <c r="BC19" s="146"/>
      <c r="BD19" s="146"/>
      <c r="BE19" s="155"/>
      <c r="BF19" s="155"/>
      <c r="BG19" s="155"/>
    </row>
    <row r="20" spans="2:60" x14ac:dyDescent="0.2">
      <c r="B20" t="s">
        <v>95</v>
      </c>
      <c r="C20">
        <v>79</v>
      </c>
      <c r="D20">
        <v>15165</v>
      </c>
      <c r="E20">
        <v>191.96202087402344</v>
      </c>
      <c r="F20">
        <v>13.353939056396484</v>
      </c>
      <c r="G20">
        <v>6338125</v>
      </c>
      <c r="H20">
        <v>417.94427490234375</v>
      </c>
      <c r="I20">
        <v>200</v>
      </c>
      <c r="J20">
        <v>2018</v>
      </c>
      <c r="K20">
        <v>467.634033203125</v>
      </c>
      <c r="L20">
        <v>209.771728515625</v>
      </c>
      <c r="O20" s="182"/>
      <c r="P20" s="11" t="s">
        <v>47</v>
      </c>
      <c r="Q20" s="183"/>
      <c r="R20" s="182"/>
      <c r="S20" s="184"/>
      <c r="T20" s="182"/>
      <c r="U20" s="184"/>
      <c r="V20" s="183">
        <f>V19/10^9</f>
        <v>3.8756860987499996E-2</v>
      </c>
      <c r="W20" s="184">
        <f>W19/10^9</f>
        <v>0.22968391128749999</v>
      </c>
      <c r="X20" s="40"/>
      <c r="Y20" s="182"/>
      <c r="Z20" s="11" t="s">
        <v>47</v>
      </c>
      <c r="AA20" s="183"/>
      <c r="AB20" s="182"/>
      <c r="AC20" s="172"/>
      <c r="AD20" s="184"/>
      <c r="AE20" s="182"/>
      <c r="AF20" s="183"/>
      <c r="AG20" s="184"/>
      <c r="AH20" s="183">
        <f>AH19/10^9</f>
        <v>0.45713527065000009</v>
      </c>
      <c r="AI20" s="183">
        <f>AI19/10^9</f>
        <v>0.43534223949375006</v>
      </c>
      <c r="AJ20" s="184">
        <f>AJ19/10^9</f>
        <v>1.5732127217671874</v>
      </c>
      <c r="AK20" s="80"/>
      <c r="AL20" s="80"/>
      <c r="AM20" s="80"/>
      <c r="AN20" s="152"/>
      <c r="AO20" s="152"/>
      <c r="AP20" s="146"/>
      <c r="AQ20" s="146"/>
      <c r="AR20" s="148"/>
      <c r="AS20" s="148"/>
      <c r="AT20" s="148"/>
      <c r="AU20" s="148"/>
      <c r="AV20" s="146"/>
      <c r="AW20" s="146"/>
      <c r="AX20" s="146"/>
      <c r="AY20" s="146"/>
      <c r="AZ20" s="146"/>
      <c r="BA20" s="146"/>
      <c r="BB20" s="146"/>
      <c r="BC20" s="146"/>
      <c r="BD20" s="146"/>
      <c r="BE20" s="146"/>
      <c r="BF20" s="146"/>
      <c r="BG20" s="146"/>
    </row>
    <row r="21" spans="2:60" x14ac:dyDescent="0.2">
      <c r="C21" t="s">
        <v>0</v>
      </c>
      <c r="D21" t="s">
        <v>1</v>
      </c>
      <c r="E21" t="s">
        <v>2</v>
      </c>
      <c r="F21" t="s">
        <v>3</v>
      </c>
      <c r="G21" t="s">
        <v>4</v>
      </c>
      <c r="H21" t="s">
        <v>5</v>
      </c>
      <c r="I21" t="s">
        <v>6</v>
      </c>
      <c r="J21" t="s">
        <v>7</v>
      </c>
      <c r="K21" t="s">
        <v>8</v>
      </c>
      <c r="L21" t="s">
        <v>9</v>
      </c>
      <c r="O21" s="162"/>
      <c r="P21" s="40"/>
      <c r="Q21" s="40"/>
      <c r="R21" s="162"/>
      <c r="S21" s="164"/>
      <c r="T21" s="162"/>
      <c r="U21" s="164"/>
      <c r="V21" s="40"/>
      <c r="W21" s="164"/>
      <c r="X21" s="40"/>
      <c r="Y21" s="162"/>
      <c r="Z21" s="40"/>
      <c r="AA21" s="40"/>
      <c r="AB21" s="162"/>
      <c r="AD21" s="164"/>
      <c r="AE21" s="162"/>
      <c r="AF21" s="40"/>
      <c r="AG21" s="164"/>
      <c r="AH21" s="40"/>
      <c r="AI21" s="40"/>
      <c r="AJ21" s="164"/>
      <c r="AN21" s="146"/>
      <c r="AO21" s="146"/>
      <c r="AP21" s="146"/>
      <c r="AQ21" s="146"/>
      <c r="AR21" s="148"/>
      <c r="AS21" s="148"/>
      <c r="AT21" s="148"/>
      <c r="AU21" s="148"/>
      <c r="AV21" s="146"/>
      <c r="AW21" s="146"/>
      <c r="AX21" s="146"/>
      <c r="AY21" s="146"/>
      <c r="AZ21" s="146"/>
      <c r="BA21" s="146"/>
      <c r="BB21" s="148"/>
      <c r="BC21" s="148"/>
      <c r="BD21" s="148"/>
      <c r="BE21" s="148"/>
      <c r="BF21" s="148"/>
      <c r="BG21" s="148"/>
    </row>
    <row r="22" spans="2:60" x14ac:dyDescent="0.2">
      <c r="B22" t="s">
        <v>119</v>
      </c>
      <c r="C22">
        <v>631</v>
      </c>
      <c r="D22">
        <v>108061</v>
      </c>
      <c r="E22">
        <v>171.25357055664062</v>
      </c>
      <c r="F22">
        <v>22.309690475463867</v>
      </c>
      <c r="G22">
        <v>40692604</v>
      </c>
      <c r="H22">
        <v>376.5706787109375</v>
      </c>
      <c r="I22">
        <v>200</v>
      </c>
      <c r="J22">
        <v>1900</v>
      </c>
      <c r="K22">
        <v>407.38470458984375</v>
      </c>
      <c r="L22">
        <v>155.42463684082031</v>
      </c>
      <c r="O22" s="162"/>
      <c r="P22" s="40"/>
      <c r="Q22" s="40"/>
      <c r="R22" s="162"/>
      <c r="S22" s="164"/>
      <c r="T22" s="162"/>
      <c r="U22" s="164"/>
      <c r="V22" s="40"/>
      <c r="W22" s="164"/>
      <c r="X22" s="40"/>
      <c r="Y22" s="162"/>
      <c r="Z22" s="40"/>
      <c r="AA22" s="40"/>
      <c r="AB22" s="162"/>
      <c r="AD22" s="164"/>
      <c r="AE22" s="162"/>
      <c r="AF22" s="40"/>
      <c r="AG22" s="164"/>
      <c r="AH22" s="40"/>
      <c r="AI22" s="40"/>
      <c r="AJ22" s="164"/>
      <c r="AN22" s="146"/>
      <c r="AO22" s="146"/>
      <c r="AP22" s="146"/>
      <c r="AQ22" s="146"/>
      <c r="AR22" s="148"/>
      <c r="AS22" s="148"/>
      <c r="AT22" s="156"/>
      <c r="AU22" s="156"/>
      <c r="AV22" s="146"/>
      <c r="AW22" s="146"/>
      <c r="AX22" s="147"/>
      <c r="AY22" s="146"/>
      <c r="AZ22" s="146"/>
      <c r="BA22" s="146"/>
      <c r="BB22" s="148"/>
      <c r="BC22" s="148"/>
      <c r="BD22" s="148"/>
      <c r="BE22" s="148"/>
      <c r="BF22" s="148"/>
      <c r="BG22" s="148"/>
    </row>
    <row r="23" spans="2:60" x14ac:dyDescent="0.2">
      <c r="C23" t="s">
        <v>0</v>
      </c>
      <c r="D23" t="s">
        <v>1</v>
      </c>
      <c r="E23" t="s">
        <v>2</v>
      </c>
      <c r="F23" t="s">
        <v>3</v>
      </c>
      <c r="G23" t="s">
        <v>4</v>
      </c>
      <c r="H23" t="s">
        <v>5</v>
      </c>
      <c r="I23" t="s">
        <v>6</v>
      </c>
      <c r="J23" t="s">
        <v>7</v>
      </c>
      <c r="K23" t="s">
        <v>8</v>
      </c>
      <c r="L23" t="s">
        <v>9</v>
      </c>
      <c r="O23" s="162"/>
      <c r="P23" s="40"/>
      <c r="Q23" s="40"/>
      <c r="R23" s="162"/>
      <c r="S23" s="164"/>
      <c r="T23" s="162"/>
      <c r="U23" s="164"/>
      <c r="V23" s="40"/>
      <c r="W23" s="164"/>
      <c r="X23" s="40"/>
      <c r="Y23" s="162"/>
      <c r="Z23" s="40"/>
      <c r="AA23" s="40"/>
      <c r="AB23" s="162"/>
      <c r="AD23" s="164"/>
      <c r="AE23" s="162"/>
      <c r="AF23" s="40"/>
      <c r="AG23" s="164"/>
      <c r="AH23" s="40"/>
      <c r="AI23" s="40"/>
      <c r="AJ23" s="164"/>
      <c r="AN23" s="152"/>
      <c r="AO23" s="152"/>
      <c r="AP23" s="146"/>
      <c r="AQ23" s="146"/>
      <c r="AR23" s="148"/>
      <c r="AS23" s="148"/>
      <c r="AT23" s="148"/>
      <c r="AU23" s="148"/>
      <c r="AV23" s="146"/>
      <c r="AW23" s="146"/>
      <c r="AX23" s="147"/>
      <c r="AY23" s="146"/>
      <c r="AZ23" s="146"/>
      <c r="BA23" s="146"/>
      <c r="BB23" s="148"/>
      <c r="BC23" s="148"/>
      <c r="BD23" s="148"/>
      <c r="BE23" s="148"/>
      <c r="BF23" s="148"/>
      <c r="BG23" s="148"/>
    </row>
    <row r="24" spans="2:60" x14ac:dyDescent="0.2">
      <c r="B24" t="s">
        <v>121</v>
      </c>
      <c r="C24">
        <v>1077</v>
      </c>
      <c r="D24">
        <v>125018</v>
      </c>
      <c r="E24">
        <v>116.07984924316406</v>
      </c>
      <c r="F24">
        <v>25.250347137451172</v>
      </c>
      <c r="G24">
        <v>44510852</v>
      </c>
      <c r="H24">
        <v>356.03555297851562</v>
      </c>
      <c r="I24">
        <v>200</v>
      </c>
      <c r="J24">
        <v>1626</v>
      </c>
      <c r="K24">
        <v>383.443603515625</v>
      </c>
      <c r="L24">
        <v>142.36460876464844</v>
      </c>
      <c r="O24" s="165">
        <v>-300</v>
      </c>
      <c r="P24" s="146"/>
      <c r="Q24" s="146">
        <v>2</v>
      </c>
      <c r="R24" s="162"/>
      <c r="S24" s="164"/>
      <c r="T24" s="162"/>
      <c r="U24" s="164"/>
      <c r="V24" s="40"/>
      <c r="W24" s="164"/>
      <c r="X24" s="40"/>
      <c r="Y24" s="165">
        <v>-300</v>
      </c>
      <c r="Z24" s="146"/>
      <c r="AA24" s="146">
        <v>2</v>
      </c>
      <c r="AB24" s="162"/>
      <c r="AD24" s="164"/>
      <c r="AE24" s="162"/>
      <c r="AF24" s="40"/>
      <c r="AG24" s="164"/>
      <c r="AH24" s="40"/>
      <c r="AI24" s="40"/>
      <c r="AJ24" s="164"/>
      <c r="AN24" s="152"/>
      <c r="AO24" s="152"/>
      <c r="AP24" s="146"/>
      <c r="AQ24" s="146"/>
      <c r="AR24" s="148"/>
      <c r="AS24" s="148"/>
      <c r="AT24" s="148"/>
      <c r="AU24" s="148"/>
      <c r="AV24" s="146"/>
      <c r="AW24" s="146"/>
      <c r="AX24" s="147"/>
      <c r="AY24" s="146"/>
      <c r="AZ24" s="146"/>
      <c r="BA24" s="146"/>
      <c r="BB24" s="148"/>
      <c r="BC24" s="148"/>
      <c r="BD24" s="148"/>
      <c r="BE24" s="148"/>
      <c r="BF24" s="148"/>
      <c r="BG24" s="148"/>
    </row>
    <row r="25" spans="2:60" x14ac:dyDescent="0.2">
      <c r="C25" t="s">
        <v>0</v>
      </c>
      <c r="D25" t="s">
        <v>1</v>
      </c>
      <c r="E25" t="s">
        <v>2</v>
      </c>
      <c r="F25" t="s">
        <v>3</v>
      </c>
      <c r="G25" t="s">
        <v>4</v>
      </c>
      <c r="H25" t="s">
        <v>5</v>
      </c>
      <c r="I25" t="s">
        <v>6</v>
      </c>
      <c r="J25" t="s">
        <v>7</v>
      </c>
      <c r="K25" t="s">
        <v>8</v>
      </c>
      <c r="L25" t="s">
        <v>9</v>
      </c>
      <c r="O25" s="166">
        <v>3</v>
      </c>
      <c r="P25" s="152"/>
      <c r="Q25" s="152"/>
      <c r="R25" s="162">
        <v>813</v>
      </c>
      <c r="S25" s="164">
        <v>22499</v>
      </c>
      <c r="T25" s="162">
        <f t="shared" si="0"/>
        <v>2419.183125</v>
      </c>
      <c r="U25" s="164">
        <f t="shared" si="1"/>
        <v>66948.586874999994</v>
      </c>
      <c r="V25" s="40">
        <f>T25*5*((O25-O24)+(O26-O25)/2)</f>
        <v>4269858.2156250002</v>
      </c>
      <c r="W25" s="164">
        <f>U25*5*((O25-O24)+(O26-O25)/2)</f>
        <v>118164255.83437498</v>
      </c>
      <c r="X25" s="40"/>
      <c r="Y25" s="165">
        <v>2</v>
      </c>
      <c r="Z25" s="146"/>
      <c r="AA25" s="152"/>
      <c r="AB25" s="165">
        <v>22126</v>
      </c>
      <c r="AC25" s="146">
        <v>22553</v>
      </c>
      <c r="AD25" s="164">
        <v>175662</v>
      </c>
      <c r="AE25" s="162">
        <f t="shared" si="3"/>
        <v>65838.678750000006</v>
      </c>
      <c r="AF25" s="40">
        <f t="shared" si="4"/>
        <v>67109.270625000005</v>
      </c>
      <c r="AG25" s="164">
        <f t="shared" si="5"/>
        <v>522704.23875000002</v>
      </c>
      <c r="AH25" s="40">
        <f>AE25*5*((Y25-Y24)+(Y26-Y25)/2)</f>
        <v>115876074.60000002</v>
      </c>
      <c r="AI25" s="40">
        <f>AF25*5*((Y25-Y24)+(Y26-Y25)/2)</f>
        <v>118112316.30000001</v>
      </c>
      <c r="AJ25" s="164">
        <f>AG25*5*((Y25-Y24)+(Y26-Y25)/2)</f>
        <v>919959460.20000005</v>
      </c>
      <c r="AN25" s="152"/>
      <c r="AO25" s="152"/>
      <c r="AP25" s="146"/>
      <c r="AQ25" s="146"/>
      <c r="AR25" s="148"/>
      <c r="AS25" s="148"/>
      <c r="AT25" s="148"/>
      <c r="AU25" s="148"/>
      <c r="AV25" s="146"/>
      <c r="AW25" s="146"/>
      <c r="AX25" s="147"/>
      <c r="AY25" s="146"/>
      <c r="AZ25" s="146"/>
      <c r="BA25" s="146"/>
      <c r="BB25" s="148"/>
      <c r="BC25" s="148"/>
      <c r="BD25" s="148"/>
      <c r="BE25" s="148"/>
      <c r="BF25" s="148"/>
      <c r="BG25" s="148"/>
    </row>
    <row r="26" spans="2:60" x14ac:dyDescent="0.2">
      <c r="B26" t="s">
        <v>121</v>
      </c>
      <c r="C26">
        <v>467</v>
      </c>
      <c r="D26">
        <v>23260</v>
      </c>
      <c r="E26">
        <v>49.807281494140625</v>
      </c>
      <c r="F26">
        <v>18.921182632446289</v>
      </c>
      <c r="G26">
        <v>8328494</v>
      </c>
      <c r="H26">
        <v>358.060791015625</v>
      </c>
      <c r="I26">
        <v>200</v>
      </c>
      <c r="J26">
        <v>1278</v>
      </c>
      <c r="K26">
        <v>387.56436157226562</v>
      </c>
      <c r="L26">
        <v>148.31929016113281</v>
      </c>
      <c r="O26" s="166">
        <v>103</v>
      </c>
      <c r="P26" s="152"/>
      <c r="Q26" s="152"/>
      <c r="R26" s="162">
        <v>2334</v>
      </c>
      <c r="S26" s="164">
        <v>19401</v>
      </c>
      <c r="T26" s="162">
        <f t="shared" si="0"/>
        <v>6945.1087500000003</v>
      </c>
      <c r="U26" s="164">
        <f t="shared" si="1"/>
        <v>57730.100624999999</v>
      </c>
      <c r="V26" s="40">
        <f>T26*5*((O26-O25)/2+(O27-O26)/2)</f>
        <v>3472554.3750000005</v>
      </c>
      <c r="W26" s="164">
        <f t="shared" ref="W26:W32" si="10">U26*5*((O26-O25)/2+(O27-O26)/2)</f>
        <v>28865050.3125</v>
      </c>
      <c r="X26" s="40"/>
      <c r="Y26" s="165">
        <v>102</v>
      </c>
      <c r="Z26" s="146"/>
      <c r="AA26" s="152"/>
      <c r="AB26" s="165">
        <v>23787</v>
      </c>
      <c r="AC26" s="146">
        <v>23668</v>
      </c>
      <c r="AD26" s="164">
        <v>193557</v>
      </c>
      <c r="AE26" s="162">
        <f t="shared" si="3"/>
        <v>70781.191875000004</v>
      </c>
      <c r="AF26" s="40">
        <f t="shared" si="4"/>
        <v>70427.092499999999</v>
      </c>
      <c r="AG26" s="164">
        <f t="shared" si="5"/>
        <v>575953.04812499997</v>
      </c>
      <c r="AH26" s="40">
        <f>AE26*5*((Y26-Y25)/2+(Y27-Y26)/2)</f>
        <v>35390595.9375</v>
      </c>
      <c r="AI26" s="40">
        <f>AF26*5*((Y26-Y25)/2+(Y27-Y26)/2)</f>
        <v>35213546.25</v>
      </c>
      <c r="AJ26" s="164">
        <f>AG26*5*((Y26-Y25)/2+(Y27-Y26)/2)</f>
        <v>287976524.06249994</v>
      </c>
      <c r="AK26" s="80"/>
      <c r="AL26" s="80"/>
      <c r="AM26" s="80"/>
      <c r="AN26" s="152"/>
      <c r="AO26" s="152"/>
      <c r="AP26" s="146"/>
      <c r="AQ26" s="146"/>
      <c r="AR26" s="148"/>
      <c r="AS26" s="148"/>
      <c r="AT26" s="148"/>
      <c r="AU26" s="148"/>
      <c r="AV26" s="146"/>
      <c r="AW26" s="146"/>
      <c r="AX26" s="147"/>
      <c r="AY26" s="146"/>
      <c r="AZ26" s="146"/>
      <c r="BA26" s="146"/>
      <c r="BB26" s="148"/>
      <c r="BC26" s="148"/>
      <c r="BD26" s="148"/>
      <c r="BE26" s="148"/>
      <c r="BF26" s="148"/>
      <c r="BG26" s="148"/>
    </row>
    <row r="27" spans="2:60" x14ac:dyDescent="0.2">
      <c r="C27" t="s">
        <v>0</v>
      </c>
      <c r="D27" t="s">
        <v>1</v>
      </c>
      <c r="E27" t="s">
        <v>2</v>
      </c>
      <c r="F27" t="s">
        <v>3</v>
      </c>
      <c r="G27" t="s">
        <v>4</v>
      </c>
      <c r="H27" t="s">
        <v>5</v>
      </c>
      <c r="I27" t="s">
        <v>6</v>
      </c>
      <c r="J27" t="s">
        <v>7</v>
      </c>
      <c r="K27" t="s">
        <v>8</v>
      </c>
      <c r="L27" t="s">
        <v>9</v>
      </c>
      <c r="O27" s="166">
        <v>203</v>
      </c>
      <c r="P27" s="152"/>
      <c r="Q27" s="152"/>
      <c r="R27" s="162">
        <v>577</v>
      </c>
      <c r="S27" s="164">
        <v>6398</v>
      </c>
      <c r="T27" s="162">
        <f t="shared" si="0"/>
        <v>1716.9356250000001</v>
      </c>
      <c r="U27" s="164">
        <f t="shared" si="1"/>
        <v>19038.048749999998</v>
      </c>
      <c r="V27" s="40">
        <f t="shared" ref="V27:V31" si="11">T27*5*((O27-O26)/2+(O28-O27)/2)</f>
        <v>858467.8125</v>
      </c>
      <c r="W27" s="164">
        <f t="shared" si="10"/>
        <v>9519024.375</v>
      </c>
      <c r="X27" s="40"/>
      <c r="Y27" s="165">
        <v>202</v>
      </c>
      <c r="Z27" s="146"/>
      <c r="AA27" s="152"/>
      <c r="AB27" s="165">
        <v>14694</v>
      </c>
      <c r="AC27" s="146">
        <v>10706</v>
      </c>
      <c r="AD27" s="164">
        <v>57479</v>
      </c>
      <c r="AE27" s="162">
        <f t="shared" si="3"/>
        <v>43723.833749999998</v>
      </c>
      <c r="AF27" s="40">
        <f t="shared" si="4"/>
        <v>31857.041249999998</v>
      </c>
      <c r="AG27" s="164">
        <f t="shared" si="5"/>
        <v>171035.949375</v>
      </c>
      <c r="AH27" s="40">
        <f>AE27*5*((Y27-Y26)/2+(Y28-Y27)/2)</f>
        <v>21861916.875</v>
      </c>
      <c r="AI27" s="40">
        <f>AF27*5*((Y27-Y26)/2+(Y28-Y27)/2)</f>
        <v>15928520.624999998</v>
      </c>
      <c r="AJ27" s="164">
        <f>AG27*5*((Y27-Y26)/2+(Y28-Y27)/2)</f>
        <v>85517974.6875</v>
      </c>
      <c r="AK27" s="80"/>
      <c r="AL27" s="80"/>
      <c r="AM27" s="80"/>
      <c r="AN27" s="152"/>
      <c r="AO27" s="152"/>
      <c r="AP27" s="146"/>
      <c r="AQ27" s="146"/>
      <c r="AR27" s="148"/>
      <c r="AS27" s="148"/>
      <c r="AT27" s="148"/>
      <c r="AU27" s="148"/>
      <c r="AV27" s="146"/>
      <c r="AW27" s="146"/>
      <c r="AX27" s="147"/>
      <c r="AY27" s="147"/>
      <c r="AZ27" s="147"/>
      <c r="BA27" s="147"/>
      <c r="BB27" s="148"/>
      <c r="BC27" s="148"/>
      <c r="BD27" s="148"/>
      <c r="BE27" s="148"/>
      <c r="BF27" s="148"/>
      <c r="BG27" s="148"/>
    </row>
    <row r="28" spans="2:60" x14ac:dyDescent="0.2">
      <c r="B28" t="s">
        <v>120</v>
      </c>
      <c r="C28">
        <v>995</v>
      </c>
      <c r="D28">
        <v>156320</v>
      </c>
      <c r="E28">
        <v>157.10552978515625</v>
      </c>
      <c r="F28">
        <v>32.107002258300781</v>
      </c>
      <c r="G28">
        <v>58281820</v>
      </c>
      <c r="H28">
        <v>372.83660888671875</v>
      </c>
      <c r="I28">
        <v>200</v>
      </c>
      <c r="J28">
        <v>1849</v>
      </c>
      <c r="K28">
        <v>403.521484375</v>
      </c>
      <c r="L28">
        <v>154.34523010253906</v>
      </c>
      <c r="O28" s="166">
        <v>303</v>
      </c>
      <c r="P28" s="152"/>
      <c r="Q28" s="152"/>
      <c r="R28" s="162">
        <v>1200</v>
      </c>
      <c r="S28" s="164">
        <v>11870</v>
      </c>
      <c r="T28" s="162">
        <f t="shared" si="0"/>
        <v>3570.75</v>
      </c>
      <c r="U28" s="164">
        <f t="shared" si="1"/>
        <v>35320.668749999997</v>
      </c>
      <c r="V28" s="40">
        <f t="shared" si="11"/>
        <v>1785375</v>
      </c>
      <c r="W28" s="164">
        <f t="shared" si="10"/>
        <v>17660334.375</v>
      </c>
      <c r="X28" s="40"/>
      <c r="Y28" s="165">
        <v>302</v>
      </c>
      <c r="Z28" s="146"/>
      <c r="AA28" s="152"/>
      <c r="AB28" s="165">
        <v>23411</v>
      </c>
      <c r="AC28" s="146">
        <v>21741</v>
      </c>
      <c r="AD28" s="164">
        <v>125018</v>
      </c>
      <c r="AE28" s="162">
        <f t="shared" si="3"/>
        <v>69662.356874999998</v>
      </c>
      <c r="AF28" s="40">
        <f t="shared" si="4"/>
        <v>64693.063125000001</v>
      </c>
      <c r="AG28" s="164">
        <f t="shared" si="5"/>
        <v>372006.68624999997</v>
      </c>
      <c r="AH28" s="40">
        <f>(AE28+AE29)*5*((Y28-Y27)/2+(Y30-Y28)/2)</f>
        <v>46552165.3125</v>
      </c>
      <c r="AI28" s="40">
        <f>(AF28+AF29)*5*((Y28-Y27)/2+(Y30-Y28)/2)</f>
        <v>32999681.25</v>
      </c>
      <c r="AJ28" s="164">
        <f>AG28+AG29*5*((Y28-Y27)/2+(Y30-Y28)/2)</f>
        <v>34978525.436250001</v>
      </c>
      <c r="AK28" s="80"/>
      <c r="AL28" s="80"/>
      <c r="AM28" s="80"/>
      <c r="AN28" s="152"/>
      <c r="AO28" s="152"/>
      <c r="AP28" s="146"/>
      <c r="AQ28" s="146"/>
      <c r="AR28" s="148"/>
      <c r="AS28" s="148"/>
      <c r="AT28" s="148"/>
      <c r="AU28" s="148"/>
      <c r="AV28" s="146"/>
      <c r="AW28" s="146"/>
      <c r="AX28" s="147"/>
      <c r="AY28" s="146"/>
      <c r="AZ28" s="147"/>
      <c r="BA28" s="147"/>
      <c r="BB28" s="148"/>
      <c r="BC28" s="148"/>
      <c r="BD28" s="148"/>
      <c r="BE28" s="148"/>
      <c r="BF28" s="148"/>
      <c r="BG28" s="148"/>
    </row>
    <row r="29" spans="2:60" x14ac:dyDescent="0.2">
      <c r="C29" t="s">
        <v>0</v>
      </c>
      <c r="D29" t="s">
        <v>1</v>
      </c>
      <c r="E29" t="s">
        <v>2</v>
      </c>
      <c r="F29" t="s">
        <v>3</v>
      </c>
      <c r="G29" t="s">
        <v>4</v>
      </c>
      <c r="H29" t="s">
        <v>5</v>
      </c>
      <c r="I29" t="s">
        <v>6</v>
      </c>
      <c r="J29" t="s">
        <v>7</v>
      </c>
      <c r="K29" t="s">
        <v>8</v>
      </c>
      <c r="L29" t="s">
        <v>9</v>
      </c>
      <c r="O29" s="166">
        <v>403</v>
      </c>
      <c r="P29" s="152"/>
      <c r="Q29" s="152"/>
      <c r="R29" s="162">
        <v>3453</v>
      </c>
      <c r="S29" s="164">
        <v>26737</v>
      </c>
      <c r="T29" s="162">
        <f t="shared" si="0"/>
        <v>10274.833124999999</v>
      </c>
      <c r="U29" s="164">
        <f t="shared" si="1"/>
        <v>79559.285625000004</v>
      </c>
      <c r="V29" s="40">
        <f t="shared" si="11"/>
        <v>5137416.5624999991</v>
      </c>
      <c r="W29" s="164">
        <f t="shared" si="10"/>
        <v>39779642.8125</v>
      </c>
      <c r="X29" s="40"/>
      <c r="Y29" s="165"/>
      <c r="Z29" s="146"/>
      <c r="AA29" s="152"/>
      <c r="AB29" s="165">
        <v>7878</v>
      </c>
      <c r="AC29" s="146">
        <v>439</v>
      </c>
      <c r="AD29" s="164">
        <v>23260</v>
      </c>
      <c r="AE29" s="162">
        <f t="shared" si="3"/>
        <v>23441.973750000001</v>
      </c>
      <c r="AF29" s="40">
        <f t="shared" si="4"/>
        <v>1306.2993750000001</v>
      </c>
      <c r="AG29" s="164">
        <f t="shared" si="5"/>
        <v>69213.037500000006</v>
      </c>
      <c r="AH29" s="40"/>
      <c r="AI29" s="40"/>
      <c r="AJ29" s="164"/>
      <c r="AK29" s="80"/>
      <c r="AL29" s="80"/>
      <c r="AM29" s="80"/>
      <c r="AN29" s="152"/>
      <c r="AO29" s="152"/>
      <c r="AP29" s="146"/>
      <c r="AQ29" s="146"/>
      <c r="AR29" s="148"/>
      <c r="AS29" s="148"/>
      <c r="AT29" s="148"/>
      <c r="AU29" s="148"/>
      <c r="AV29" s="146"/>
      <c r="AW29" s="146"/>
      <c r="AX29" s="147"/>
      <c r="AY29" s="146"/>
      <c r="AZ29" s="146"/>
      <c r="BA29" s="146"/>
      <c r="BB29" s="148"/>
      <c r="BC29" s="148"/>
      <c r="BD29" s="148"/>
      <c r="BE29" s="148"/>
      <c r="BF29" s="148"/>
      <c r="BG29" s="148"/>
    </row>
    <row r="30" spans="2:60" x14ac:dyDescent="0.2">
      <c r="B30" t="s">
        <v>161</v>
      </c>
      <c r="C30">
        <v>669</v>
      </c>
      <c r="D30">
        <v>62205</v>
      </c>
      <c r="E30">
        <v>92.982063293457031</v>
      </c>
      <c r="F30">
        <v>18.733003616333008</v>
      </c>
      <c r="G30">
        <v>25023044</v>
      </c>
      <c r="H30">
        <v>402.26739501953125</v>
      </c>
      <c r="I30">
        <v>200</v>
      </c>
      <c r="J30">
        <v>2153</v>
      </c>
      <c r="K30">
        <v>447.09896850585938</v>
      </c>
      <c r="L30">
        <v>195.13691711425781</v>
      </c>
      <c r="O30" s="166">
        <v>503</v>
      </c>
      <c r="P30" s="152"/>
      <c r="Q30" s="152"/>
      <c r="R30" s="162">
        <v>2953</v>
      </c>
      <c r="S30" s="164">
        <v>19773</v>
      </c>
      <c r="T30" s="162">
        <f t="shared" si="0"/>
        <v>8787.0206249999992</v>
      </c>
      <c r="U30" s="164">
        <f t="shared" si="1"/>
        <v>58837.033125000002</v>
      </c>
      <c r="V30" s="40">
        <f t="shared" si="11"/>
        <v>4393510.3124999991</v>
      </c>
      <c r="W30" s="164">
        <f t="shared" si="10"/>
        <v>29418516.562500004</v>
      </c>
      <c r="X30" s="40"/>
      <c r="Y30" s="165">
        <v>402</v>
      </c>
      <c r="Z30" s="146"/>
      <c r="AA30" s="152"/>
      <c r="AB30" s="169">
        <v>29305</v>
      </c>
      <c r="AC30" s="147">
        <v>17393</v>
      </c>
      <c r="AD30" s="164">
        <v>117823</v>
      </c>
      <c r="AE30" s="162">
        <f t="shared" si="3"/>
        <v>87200.690625000003</v>
      </c>
      <c r="AF30" s="40">
        <f t="shared" si="4"/>
        <v>51755.045624999999</v>
      </c>
      <c r="AG30" s="164">
        <f t="shared" si="5"/>
        <v>350597.06437500002</v>
      </c>
      <c r="AH30" s="40">
        <f>AE30*5*((Y30-Y28)/2+(Y31-Y30)/2)</f>
        <v>43600345.3125</v>
      </c>
      <c r="AI30" s="40">
        <f>AF30*5*((Y30-Y28)/2+(Y31-Y30)/2)</f>
        <v>25877522.8125</v>
      </c>
      <c r="AJ30" s="164">
        <f>AG30*5*((Y30-Y28)/2+(Y31-Y30)/2)</f>
        <v>175298532.1875</v>
      </c>
      <c r="AK30" s="80"/>
      <c r="AL30" s="80"/>
      <c r="AM30" s="80"/>
      <c r="AN30" s="152"/>
      <c r="AO30" s="152"/>
      <c r="AP30" s="146"/>
      <c r="AQ30" s="146"/>
      <c r="AR30" s="148"/>
      <c r="AS30" s="148"/>
      <c r="AT30" s="148"/>
      <c r="AU30" s="148"/>
      <c r="AV30" s="146"/>
      <c r="AW30" s="146"/>
      <c r="AX30" s="147"/>
      <c r="AY30" s="146"/>
      <c r="AZ30" s="146"/>
      <c r="BA30" s="146"/>
      <c r="BB30" s="148"/>
      <c r="BC30" s="148"/>
      <c r="BD30" s="148"/>
      <c r="BE30" s="148"/>
      <c r="BF30" s="148"/>
      <c r="BG30" s="148"/>
      <c r="BH30" s="143"/>
    </row>
    <row r="31" spans="2:60" x14ac:dyDescent="0.2">
      <c r="C31" t="s">
        <v>0</v>
      </c>
      <c r="D31" t="s">
        <v>1</v>
      </c>
      <c r="E31" t="s">
        <v>2</v>
      </c>
      <c r="F31" t="s">
        <v>3</v>
      </c>
      <c r="G31" t="s">
        <v>4</v>
      </c>
      <c r="H31" t="s">
        <v>5</v>
      </c>
      <c r="I31" t="s">
        <v>6</v>
      </c>
      <c r="J31" t="s">
        <v>7</v>
      </c>
      <c r="K31" t="s">
        <v>8</v>
      </c>
      <c r="L31" t="s">
        <v>9</v>
      </c>
      <c r="O31" s="166">
        <v>603</v>
      </c>
      <c r="P31" s="152"/>
      <c r="Q31" s="152"/>
      <c r="R31" s="162">
        <v>3563</v>
      </c>
      <c r="S31" s="164">
        <v>34300</v>
      </c>
      <c r="T31" s="162">
        <f t="shared" si="0"/>
        <v>10602.151875</v>
      </c>
      <c r="U31" s="164">
        <f t="shared" si="1"/>
        <v>102063.9375</v>
      </c>
      <c r="V31" s="40">
        <f t="shared" si="11"/>
        <v>5301075.9374999991</v>
      </c>
      <c r="W31" s="164">
        <f t="shared" si="10"/>
        <v>51031968.75</v>
      </c>
      <c r="X31" s="40"/>
      <c r="Y31" s="165">
        <v>502</v>
      </c>
      <c r="Z31" s="146"/>
      <c r="AA31" s="152"/>
      <c r="AB31" s="165">
        <v>44818</v>
      </c>
      <c r="AC31" s="147">
        <v>32560</v>
      </c>
      <c r="AD31" s="187">
        <v>230329</v>
      </c>
      <c r="AE31" s="162">
        <f t="shared" si="3"/>
        <v>133361.56125</v>
      </c>
      <c r="AF31" s="40">
        <f t="shared" si="4"/>
        <v>96886.35</v>
      </c>
      <c r="AG31" s="164">
        <f t="shared" si="5"/>
        <v>685372.73062499997</v>
      </c>
      <c r="AH31" s="40">
        <f>AE31*5*((Y31-Y30)/2+(Y32-Y31)/2)</f>
        <v>66680780.625</v>
      </c>
      <c r="AI31" s="40">
        <f>AF31*5*((Y31-Y30)/2+(Y32-Y31)/2)</f>
        <v>48443175</v>
      </c>
      <c r="AJ31" s="164">
        <f>AG31*5*((Y31-Y30)/2+(Y32-Y31)/2)</f>
        <v>342686365.3125</v>
      </c>
      <c r="AK31" s="80"/>
      <c r="AL31" s="80"/>
      <c r="AM31" s="80"/>
      <c r="AN31" s="152"/>
      <c r="AO31" s="152"/>
      <c r="AP31" s="146"/>
      <c r="AQ31" s="146"/>
      <c r="AR31" s="148"/>
      <c r="AS31" s="148"/>
      <c r="AT31" s="148"/>
      <c r="AU31" s="148"/>
      <c r="AV31" s="146"/>
      <c r="AW31" s="146"/>
      <c r="AX31" s="147"/>
      <c r="AY31" s="146"/>
      <c r="AZ31" s="146"/>
      <c r="BA31" s="146"/>
      <c r="BB31" s="148"/>
      <c r="BC31" s="148"/>
      <c r="BD31" s="148"/>
      <c r="BE31" s="148"/>
      <c r="BF31" s="148"/>
      <c r="BG31" s="148"/>
    </row>
    <row r="32" spans="2:60" x14ac:dyDescent="0.2">
      <c r="B32" t="s">
        <v>162</v>
      </c>
      <c r="C32">
        <v>462</v>
      </c>
      <c r="D32">
        <v>81147</v>
      </c>
      <c r="E32">
        <v>175.64285278320312</v>
      </c>
      <c r="F32">
        <v>24.698373794555664</v>
      </c>
      <c r="G32">
        <v>30057580</v>
      </c>
      <c r="H32">
        <v>370.40899658203125</v>
      </c>
      <c r="I32">
        <v>200</v>
      </c>
      <c r="J32">
        <v>1993</v>
      </c>
      <c r="K32">
        <v>401.11703491210938</v>
      </c>
      <c r="L32">
        <v>153.92221069335938</v>
      </c>
      <c r="O32" s="166">
        <v>703</v>
      </c>
      <c r="P32" s="152"/>
      <c r="Q32" s="152"/>
      <c r="R32" s="162">
        <v>2168</v>
      </c>
      <c r="S32" s="164">
        <v>17913</v>
      </c>
      <c r="T32" s="162">
        <f t="shared" si="0"/>
        <v>6451.1549999999997</v>
      </c>
      <c r="U32" s="164">
        <f t="shared" si="1"/>
        <v>53302.370624999996</v>
      </c>
      <c r="V32" s="40">
        <f>T32*5*((O32-O31)/2)</f>
        <v>1612788.75</v>
      </c>
      <c r="W32" s="164">
        <f t="shared" si="10"/>
        <v>26651185.312499996</v>
      </c>
      <c r="X32" s="40"/>
      <c r="Y32" s="165">
        <v>602</v>
      </c>
      <c r="Z32" s="146"/>
      <c r="AA32" s="152"/>
      <c r="AB32" s="165">
        <v>53307</v>
      </c>
      <c r="AC32" s="146">
        <v>38604</v>
      </c>
      <c r="AD32" s="164">
        <v>187428</v>
      </c>
      <c r="AE32" s="162">
        <f t="shared" si="3"/>
        <v>158621.641875</v>
      </c>
      <c r="AF32" s="40">
        <f t="shared" si="4"/>
        <v>114871.0275</v>
      </c>
      <c r="AG32" s="164">
        <f t="shared" si="5"/>
        <v>557715.4425</v>
      </c>
      <c r="AH32" s="40">
        <f>AE32*5*((Y32-Y31)/2+(Y33-Y32)/2)</f>
        <v>79310820.9375</v>
      </c>
      <c r="AI32" s="40">
        <f>AF32*5*((Y32-Y31)/2+(Y33-Y32)/2)</f>
        <v>57435513.749999993</v>
      </c>
      <c r="AJ32" s="164">
        <f t="shared" ref="AJ32:AJ33" si="12">AG32*5*((Y32-Y31)/2+(Y33-Y32)/2)</f>
        <v>278857721.25</v>
      </c>
      <c r="AK32" s="80"/>
      <c r="AL32" s="80"/>
      <c r="AM32" s="80"/>
      <c r="AN32" s="152"/>
      <c r="AO32" s="152"/>
      <c r="AP32" s="147"/>
      <c r="AQ32" s="146"/>
      <c r="AR32" s="148"/>
      <c r="AS32" s="148"/>
      <c r="AT32" s="148"/>
      <c r="AU32" s="148"/>
      <c r="AV32" s="146"/>
      <c r="AW32" s="146"/>
      <c r="AX32" s="146"/>
      <c r="AY32" s="146"/>
      <c r="AZ32" s="146"/>
      <c r="BA32" s="146"/>
      <c r="BB32" s="148"/>
      <c r="BC32" s="148"/>
      <c r="BD32" s="148"/>
      <c r="BE32" s="153"/>
      <c r="BF32" s="153"/>
      <c r="BG32" s="153"/>
    </row>
    <row r="33" spans="2:59" x14ac:dyDescent="0.2">
      <c r="C33" t="s">
        <v>0</v>
      </c>
      <c r="D33" t="s">
        <v>1</v>
      </c>
      <c r="E33" t="s">
        <v>2</v>
      </c>
      <c r="F33" t="s">
        <v>3</v>
      </c>
      <c r="G33" t="s">
        <v>4</v>
      </c>
      <c r="H33" t="s">
        <v>5</v>
      </c>
      <c r="I33" t="s">
        <v>6</v>
      </c>
      <c r="J33" t="s">
        <v>7</v>
      </c>
      <c r="K33" t="s">
        <v>8</v>
      </c>
      <c r="L33" t="s">
        <v>9</v>
      </c>
      <c r="O33" s="166">
        <v>803</v>
      </c>
      <c r="P33" s="152"/>
      <c r="Q33" s="152"/>
      <c r="R33" s="162">
        <v>564</v>
      </c>
      <c r="S33" s="164">
        <v>7859</v>
      </c>
      <c r="T33" s="162"/>
      <c r="U33" s="164">
        <f t="shared" si="1"/>
        <v>23385.436874999999</v>
      </c>
      <c r="V33" s="40"/>
      <c r="W33" s="164">
        <f>U33*5*((O33-O32)/2)</f>
        <v>5846359.21875</v>
      </c>
      <c r="X33" s="40"/>
      <c r="Y33" s="165">
        <v>702</v>
      </c>
      <c r="Z33" s="146"/>
      <c r="AA33" s="152"/>
      <c r="AB33" s="165">
        <v>61016</v>
      </c>
      <c r="AC33" s="146">
        <v>32277</v>
      </c>
      <c r="AD33" s="164">
        <v>217033</v>
      </c>
      <c r="AE33" s="162">
        <f t="shared" si="3"/>
        <v>181560.73499999999</v>
      </c>
      <c r="AF33" s="40">
        <f t="shared" si="4"/>
        <v>96044.248124999998</v>
      </c>
      <c r="AG33" s="164">
        <f t="shared" si="5"/>
        <v>645808.82062499993</v>
      </c>
      <c r="AH33" s="40">
        <f>AE33*5*((Y33-Y32)/2+(Y34-Y33)/2)</f>
        <v>90780367.5</v>
      </c>
      <c r="AI33" s="40">
        <f>AF33*5*((Y33-Y32)/2+(Y34-Y33)/2)</f>
        <v>48022124.0625</v>
      </c>
      <c r="AJ33" s="164">
        <f t="shared" si="12"/>
        <v>322904410.31249994</v>
      </c>
      <c r="AK33" s="80"/>
      <c r="AL33" s="80"/>
      <c r="AM33" s="80"/>
      <c r="AN33" s="146"/>
      <c r="AO33" s="146"/>
      <c r="AP33" s="146"/>
      <c r="AQ33" s="146"/>
      <c r="AR33" s="148"/>
      <c r="AS33" s="148"/>
      <c r="AT33" s="156"/>
      <c r="AU33" s="156"/>
      <c r="AV33" s="146"/>
      <c r="AW33" s="146"/>
      <c r="AX33" s="146"/>
      <c r="AY33" s="146"/>
      <c r="AZ33" s="146"/>
      <c r="BA33" s="146"/>
      <c r="BB33" s="148"/>
      <c r="BC33" s="148"/>
      <c r="BD33" s="148"/>
      <c r="BE33" s="155"/>
      <c r="BF33" s="155"/>
      <c r="BG33" s="155"/>
    </row>
    <row r="34" spans="2:59" x14ac:dyDescent="0.2">
      <c r="B34" t="s">
        <v>163</v>
      </c>
      <c r="C34">
        <v>114</v>
      </c>
      <c r="D34">
        <v>25907</v>
      </c>
      <c r="E34">
        <v>227.25437927246094</v>
      </c>
      <c r="F34">
        <v>8.8860759735107422</v>
      </c>
      <c r="G34">
        <v>10118730</v>
      </c>
      <c r="H34">
        <v>390.5789794921875</v>
      </c>
      <c r="I34">
        <v>200</v>
      </c>
      <c r="J34">
        <v>1940</v>
      </c>
      <c r="K34">
        <v>428.81573486328125</v>
      </c>
      <c r="L34">
        <v>177.00566101074219</v>
      </c>
      <c r="O34" s="165">
        <v>853</v>
      </c>
      <c r="P34" s="146"/>
      <c r="Q34" s="40"/>
      <c r="R34" s="162">
        <v>22</v>
      </c>
      <c r="S34" s="164"/>
      <c r="T34" s="162"/>
      <c r="U34" s="164"/>
      <c r="V34" s="40"/>
      <c r="W34" s="164"/>
      <c r="X34" s="40"/>
      <c r="Y34" s="165">
        <v>802</v>
      </c>
      <c r="Z34" s="146"/>
      <c r="AA34" s="152"/>
      <c r="AB34" s="165">
        <v>6652</v>
      </c>
      <c r="AC34" s="146">
        <v>1197</v>
      </c>
      <c r="AD34" s="164">
        <v>20217</v>
      </c>
      <c r="AE34" s="162">
        <f t="shared" si="3"/>
        <v>19793.857499999998</v>
      </c>
      <c r="AF34" s="40">
        <f t="shared" si="4"/>
        <v>3561.8231249999999</v>
      </c>
      <c r="AG34" s="164">
        <f t="shared" si="5"/>
        <v>60158.210625</v>
      </c>
      <c r="AH34" s="40">
        <f>AE34*5*((Y34-Y33)/2)</f>
        <v>4948464.375</v>
      </c>
      <c r="AI34" s="40">
        <f>AF34*5*((Y34-Y33)/2)</f>
        <v>890455.78124999988</v>
      </c>
      <c r="AJ34" s="164">
        <f>AG34*5*(Y34-Y33)/2</f>
        <v>15039552.656249998</v>
      </c>
      <c r="AK34" s="80"/>
      <c r="AL34" s="80"/>
      <c r="AM34" s="80"/>
      <c r="AN34" s="146"/>
      <c r="AO34" s="146"/>
      <c r="AP34" s="146"/>
      <c r="AQ34" s="146"/>
      <c r="AR34" s="148"/>
      <c r="AS34" s="148"/>
      <c r="AT34" s="146"/>
      <c r="AU34" s="146"/>
      <c r="AV34" s="146"/>
      <c r="AW34" s="146"/>
      <c r="AX34" s="147"/>
      <c r="AY34" s="146"/>
      <c r="AZ34" s="146"/>
      <c r="BA34" s="146"/>
      <c r="BB34" s="148"/>
      <c r="BC34" s="148"/>
      <c r="BD34" s="148"/>
      <c r="BE34" s="148"/>
      <c r="BF34" s="148"/>
      <c r="BG34" s="148"/>
    </row>
    <row r="35" spans="2:59" x14ac:dyDescent="0.2">
      <c r="C35">
        <v>998</v>
      </c>
      <c r="D35">
        <v>91916</v>
      </c>
      <c r="E35">
        <v>92.100196838378906</v>
      </c>
      <c r="F35">
        <v>18.829959869384766</v>
      </c>
      <c r="G35">
        <v>34422480</v>
      </c>
      <c r="H35">
        <v>374.49932861328125</v>
      </c>
      <c r="I35">
        <v>200</v>
      </c>
      <c r="J35">
        <v>1877</v>
      </c>
      <c r="K35">
        <v>413.5050048828125</v>
      </c>
      <c r="L35">
        <v>175.31867980957031</v>
      </c>
      <c r="O35" s="166"/>
      <c r="P35" s="152"/>
      <c r="Q35" s="40"/>
      <c r="R35" s="162"/>
      <c r="S35" s="164"/>
      <c r="T35" s="162"/>
      <c r="U35" s="164"/>
      <c r="V35" s="40"/>
      <c r="W35" s="164"/>
      <c r="X35" s="40"/>
      <c r="Y35" s="165">
        <v>803</v>
      </c>
      <c r="Z35" s="146"/>
      <c r="AA35" s="40"/>
      <c r="AB35" s="162"/>
      <c r="AD35" s="164"/>
      <c r="AE35" s="162"/>
      <c r="AF35" s="40"/>
      <c r="AG35" s="164"/>
      <c r="AH35" s="40"/>
      <c r="AI35" s="40"/>
      <c r="AJ35" s="164"/>
      <c r="AK35" s="80"/>
      <c r="AL35" s="80"/>
      <c r="AM35" s="80"/>
      <c r="AN35" s="152"/>
      <c r="AO35" s="152"/>
      <c r="AP35" s="146"/>
      <c r="AQ35" s="146"/>
      <c r="AR35" s="148"/>
      <c r="AS35" s="148"/>
      <c r="AT35" s="148"/>
      <c r="AU35" s="148"/>
      <c r="AV35" s="146"/>
      <c r="AW35" s="146"/>
      <c r="AX35" s="147"/>
      <c r="AY35" s="146"/>
      <c r="AZ35" s="146"/>
      <c r="BA35" s="146"/>
      <c r="BB35" s="148"/>
      <c r="BC35" s="148"/>
      <c r="BD35" s="148"/>
      <c r="BE35" s="148"/>
      <c r="BF35" s="148"/>
      <c r="BG35" s="148"/>
    </row>
    <row r="36" spans="2:59" x14ac:dyDescent="0.2">
      <c r="D36">
        <f>D34+D35</f>
        <v>117823</v>
      </c>
      <c r="O36" s="178"/>
      <c r="P36" s="3" t="s">
        <v>46</v>
      </c>
      <c r="Q36" s="179"/>
      <c r="R36" s="178"/>
      <c r="S36" s="181"/>
      <c r="T36" s="178"/>
      <c r="U36" s="181"/>
      <c r="V36" s="214">
        <f>SUM(V25:V32)</f>
        <v>26831046.965624999</v>
      </c>
      <c r="W36" s="215">
        <f>SUM(W25:W32)</f>
        <v>321089978.33437496</v>
      </c>
      <c r="X36" s="40"/>
      <c r="Y36" s="178"/>
      <c r="Z36" s="3" t="s">
        <v>46</v>
      </c>
      <c r="AA36" s="179"/>
      <c r="AB36" s="178"/>
      <c r="AC36" s="180"/>
      <c r="AD36" s="181"/>
      <c r="AE36" s="178"/>
      <c r="AF36" s="179"/>
      <c r="AG36" s="181"/>
      <c r="AH36" s="214">
        <f>SUM(AH25:AH34)</f>
        <v>505001531.47500002</v>
      </c>
      <c r="AI36" s="214">
        <f>SUM(AI25:AI34)</f>
        <v>382922855.83125001</v>
      </c>
      <c r="AJ36" s="215">
        <f>SUM(AJ25:AJ34)</f>
        <v>2463219066.105</v>
      </c>
      <c r="AN36" s="152"/>
      <c r="AO36" s="152"/>
      <c r="AP36" s="146"/>
      <c r="AQ36" s="146"/>
      <c r="AR36" s="148"/>
      <c r="AS36" s="148"/>
      <c r="AT36" s="148"/>
      <c r="AU36" s="148"/>
      <c r="AV36" s="146"/>
      <c r="AW36" s="146"/>
      <c r="AX36" s="147"/>
      <c r="AY36" s="146"/>
      <c r="AZ36" s="146"/>
      <c r="BA36" s="146"/>
      <c r="BB36" s="148"/>
      <c r="BC36" s="148"/>
      <c r="BD36" s="148"/>
      <c r="BE36" s="148"/>
      <c r="BF36" s="148"/>
      <c r="BG36" s="148"/>
    </row>
    <row r="37" spans="2:59" x14ac:dyDescent="0.2">
      <c r="B37" t="s">
        <v>164</v>
      </c>
      <c r="C37" t="s">
        <v>0</v>
      </c>
      <c r="D37" t="s">
        <v>1</v>
      </c>
      <c r="E37" t="s">
        <v>2</v>
      </c>
      <c r="F37" t="s">
        <v>3</v>
      </c>
      <c r="G37" t="s">
        <v>4</v>
      </c>
      <c r="H37" t="s">
        <v>5</v>
      </c>
      <c r="I37" t="s">
        <v>6</v>
      </c>
      <c r="J37" t="s">
        <v>7</v>
      </c>
      <c r="K37" t="s">
        <v>8</v>
      </c>
      <c r="L37" t="s">
        <v>9</v>
      </c>
      <c r="O37" s="182"/>
      <c r="P37" s="11" t="s">
        <v>47</v>
      </c>
      <c r="Q37" s="183"/>
      <c r="R37" s="182"/>
      <c r="S37" s="184"/>
      <c r="T37" s="182"/>
      <c r="U37" s="184"/>
      <c r="V37" s="183">
        <f>V36/10^9</f>
        <v>2.6831046965625001E-2</v>
      </c>
      <c r="W37" s="184">
        <f>W36/10^9</f>
        <v>0.32108997833437497</v>
      </c>
      <c r="X37" s="40"/>
      <c r="Y37" s="182"/>
      <c r="Z37" s="11" t="s">
        <v>47</v>
      </c>
      <c r="AA37" s="183"/>
      <c r="AB37" s="182"/>
      <c r="AC37" s="172"/>
      <c r="AD37" s="184"/>
      <c r="AE37" s="182"/>
      <c r="AF37" s="183"/>
      <c r="AG37" s="184"/>
      <c r="AH37" s="183">
        <f>AH36/10^9</f>
        <v>0.50500153147500004</v>
      </c>
      <c r="AI37" s="183">
        <f>AI36/10^9</f>
        <v>0.38292285583125002</v>
      </c>
      <c r="AJ37" s="184">
        <f>AJ36/10^9</f>
        <v>2.4632190661050002</v>
      </c>
      <c r="AN37" s="152"/>
      <c r="AO37" s="152"/>
      <c r="AP37" s="146"/>
      <c r="AQ37" s="146"/>
      <c r="AR37" s="148"/>
      <c r="AS37" s="148"/>
      <c r="AT37" s="148"/>
      <c r="AU37" s="148"/>
      <c r="AV37" s="146"/>
      <c r="AW37" s="146"/>
      <c r="AX37" s="147"/>
      <c r="AY37" s="146"/>
      <c r="AZ37" s="146"/>
      <c r="BA37" s="146"/>
      <c r="BB37" s="148"/>
      <c r="BC37" s="148"/>
      <c r="BD37" s="148"/>
      <c r="BE37" s="148"/>
      <c r="BF37" s="148"/>
      <c r="BG37" s="148"/>
    </row>
    <row r="38" spans="2:59" x14ac:dyDescent="0.2">
      <c r="C38">
        <v>452</v>
      </c>
      <c r="D38">
        <v>57733</v>
      </c>
      <c r="E38">
        <v>127.72787475585938</v>
      </c>
      <c r="F38">
        <v>34.260265350341797</v>
      </c>
      <c r="G38">
        <v>20874300</v>
      </c>
      <c r="H38">
        <v>361.566162109375</v>
      </c>
      <c r="I38">
        <v>200</v>
      </c>
      <c r="J38">
        <v>1462</v>
      </c>
      <c r="K38">
        <v>389.44290161132812</v>
      </c>
      <c r="L38">
        <v>144.691650390625</v>
      </c>
      <c r="O38" s="162"/>
      <c r="P38" s="40"/>
      <c r="Q38" s="40"/>
      <c r="R38" s="162"/>
      <c r="S38" s="164"/>
      <c r="T38" s="162"/>
      <c r="U38" s="164"/>
      <c r="V38" s="40"/>
      <c r="W38" s="164"/>
      <c r="X38" s="40"/>
      <c r="Y38" s="162"/>
      <c r="Z38" s="40"/>
      <c r="AA38" s="40"/>
      <c r="AB38" s="162"/>
      <c r="AD38" s="164"/>
      <c r="AE38" s="162"/>
      <c r="AF38" s="40"/>
      <c r="AG38" s="164"/>
      <c r="AH38" s="40"/>
      <c r="AI38" s="40"/>
      <c r="AJ38" s="164"/>
      <c r="AK38" s="80"/>
      <c r="AL38" s="80"/>
      <c r="AM38" s="80"/>
      <c r="AN38" s="152"/>
      <c r="AO38" s="152"/>
      <c r="AP38" s="146"/>
      <c r="AQ38" s="146"/>
      <c r="AR38" s="148"/>
      <c r="AS38" s="148"/>
      <c r="AT38" s="148"/>
      <c r="AU38" s="148"/>
      <c r="AV38" s="146"/>
      <c r="AW38" s="146"/>
      <c r="AX38" s="147"/>
      <c r="AY38" s="147"/>
      <c r="AZ38" s="147"/>
      <c r="BA38" s="147"/>
      <c r="BB38" s="148"/>
      <c r="BC38" s="148"/>
      <c r="BD38" s="148"/>
      <c r="BE38" s="148"/>
      <c r="BF38" s="148"/>
      <c r="BG38" s="148"/>
    </row>
    <row r="39" spans="2:59" x14ac:dyDescent="0.2">
      <c r="C39">
        <v>207</v>
      </c>
      <c r="D39">
        <v>26899</v>
      </c>
      <c r="E39">
        <v>129.94685363769531</v>
      </c>
      <c r="F39">
        <v>33.139907836914062</v>
      </c>
      <c r="G39">
        <v>10322542</v>
      </c>
      <c r="H39">
        <v>383.75189208984375</v>
      </c>
      <c r="I39">
        <v>200</v>
      </c>
      <c r="J39">
        <v>1846</v>
      </c>
      <c r="K39">
        <v>417.82595825195312</v>
      </c>
      <c r="L39">
        <v>165.2664794921875</v>
      </c>
      <c r="O39" s="162"/>
      <c r="P39" s="40"/>
      <c r="Q39" s="40"/>
      <c r="R39" s="162"/>
      <c r="S39" s="164"/>
      <c r="T39" s="162"/>
      <c r="U39" s="164"/>
      <c r="V39" s="40"/>
      <c r="W39" s="164"/>
      <c r="X39" s="40"/>
      <c r="Y39" s="162"/>
      <c r="Z39" s="40"/>
      <c r="AA39" s="40"/>
      <c r="AB39" s="162"/>
      <c r="AD39" s="164"/>
      <c r="AE39" s="162"/>
      <c r="AF39" s="40"/>
      <c r="AG39" s="164"/>
      <c r="AH39" s="40"/>
      <c r="AI39" s="40"/>
      <c r="AJ39" s="164"/>
      <c r="AK39" s="80"/>
      <c r="AL39" s="80"/>
      <c r="AM39" s="80"/>
      <c r="AN39" s="152"/>
      <c r="AO39" s="152"/>
      <c r="AP39" s="146"/>
      <c r="AQ39" s="146"/>
      <c r="AR39" s="148"/>
      <c r="AS39" s="148"/>
      <c r="AT39" s="148"/>
      <c r="AU39" s="148"/>
      <c r="AV39" s="146"/>
      <c r="AW39" s="146"/>
      <c r="AX39" s="147"/>
      <c r="AY39" s="146"/>
      <c r="AZ39" s="146"/>
      <c r="BA39" s="147"/>
      <c r="BB39" s="148"/>
      <c r="BC39" s="148"/>
      <c r="BD39" s="148"/>
      <c r="BE39" s="148"/>
      <c r="BF39" s="148"/>
      <c r="BG39" s="148"/>
    </row>
    <row r="40" spans="2:59" x14ac:dyDescent="0.2">
      <c r="D40">
        <f>D38+D39</f>
        <v>84632</v>
      </c>
      <c r="O40" s="165">
        <v>-300</v>
      </c>
      <c r="P40" s="146"/>
      <c r="Q40" s="146">
        <v>3</v>
      </c>
      <c r="R40" s="162"/>
      <c r="S40" s="164"/>
      <c r="T40" s="162"/>
      <c r="U40" s="164"/>
      <c r="V40" s="40"/>
      <c r="W40" s="164"/>
      <c r="X40" s="40"/>
      <c r="Y40" s="162"/>
      <c r="Z40" s="40"/>
      <c r="AA40" s="40"/>
      <c r="AB40" s="162"/>
      <c r="AD40" s="164"/>
      <c r="AE40" s="162"/>
      <c r="AF40" s="40"/>
      <c r="AG40" s="164"/>
      <c r="AH40" s="40"/>
      <c r="AI40" s="40"/>
      <c r="AJ40" s="164"/>
      <c r="AK40" s="80"/>
      <c r="AL40" s="80"/>
      <c r="AM40" s="80"/>
      <c r="AN40" s="152"/>
      <c r="AO40" s="152"/>
      <c r="AP40" s="146"/>
      <c r="AQ40" s="146"/>
      <c r="AR40" s="148"/>
      <c r="AS40" s="148"/>
      <c r="AT40" s="148"/>
      <c r="AU40" s="148"/>
      <c r="AV40" s="146"/>
      <c r="AW40" s="146"/>
      <c r="AX40" s="147"/>
      <c r="AY40" s="146"/>
      <c r="AZ40" s="146"/>
      <c r="BA40" s="146"/>
      <c r="BB40" s="148"/>
      <c r="BC40" s="148"/>
      <c r="BD40" s="148"/>
      <c r="BE40" s="148"/>
      <c r="BF40" s="148"/>
      <c r="BG40" s="148"/>
    </row>
    <row r="41" spans="2:59" x14ac:dyDescent="0.2">
      <c r="B41" t="s">
        <v>165</v>
      </c>
      <c r="C41" t="s">
        <v>0</v>
      </c>
      <c r="D41" t="s">
        <v>1</v>
      </c>
      <c r="E41" t="s">
        <v>2</v>
      </c>
      <c r="F41" t="s">
        <v>3</v>
      </c>
      <c r="G41" t="s">
        <v>4</v>
      </c>
      <c r="H41" t="s">
        <v>5</v>
      </c>
      <c r="I41" t="s">
        <v>6</v>
      </c>
      <c r="J41" t="s">
        <v>7</v>
      </c>
      <c r="K41" t="s">
        <v>8</v>
      </c>
      <c r="L41" t="s">
        <v>9</v>
      </c>
      <c r="O41" s="166">
        <v>3</v>
      </c>
      <c r="P41" s="152"/>
      <c r="Q41" s="152"/>
      <c r="R41" s="162"/>
      <c r="S41" s="164"/>
      <c r="T41" s="162"/>
      <c r="U41" s="164"/>
      <c r="V41" s="40"/>
      <c r="W41" s="164"/>
      <c r="X41" s="40"/>
      <c r="Y41" s="165">
        <v>-300</v>
      </c>
      <c r="Z41" s="146"/>
      <c r="AA41" s="146">
        <v>3</v>
      </c>
      <c r="AB41" s="162"/>
      <c r="AD41" s="164"/>
      <c r="AE41" s="162"/>
      <c r="AF41" s="40"/>
      <c r="AG41" s="164"/>
      <c r="AH41" s="40"/>
      <c r="AI41" s="40"/>
      <c r="AJ41" s="164"/>
      <c r="AK41" s="80"/>
      <c r="AL41" s="80"/>
      <c r="AM41" s="80"/>
      <c r="AN41" s="152"/>
      <c r="AO41" s="152"/>
      <c r="AP41" s="146"/>
      <c r="AQ41" s="146"/>
      <c r="AR41" s="148"/>
      <c r="AS41" s="148"/>
      <c r="AT41" s="148"/>
      <c r="AU41" s="148"/>
      <c r="AV41" s="146"/>
      <c r="AW41" s="146"/>
      <c r="AX41" s="147"/>
      <c r="AY41" s="146"/>
      <c r="AZ41" s="146"/>
      <c r="BA41" s="146"/>
      <c r="BB41" s="148"/>
      <c r="BC41" s="148"/>
      <c r="BD41" s="148"/>
      <c r="BE41" s="148"/>
      <c r="BF41" s="148"/>
      <c r="BG41" s="148"/>
    </row>
    <row r="42" spans="2:59" x14ac:dyDescent="0.2">
      <c r="C42">
        <v>996</v>
      </c>
      <c r="D42">
        <v>64633</v>
      </c>
      <c r="E42">
        <v>64.892570495605469</v>
      </c>
      <c r="F42">
        <v>21.182535171508789</v>
      </c>
      <c r="G42">
        <v>23461068</v>
      </c>
      <c r="H42">
        <v>362.989013671875</v>
      </c>
      <c r="I42">
        <v>200</v>
      </c>
      <c r="J42">
        <v>2322</v>
      </c>
      <c r="K42">
        <v>393.25289916992188</v>
      </c>
      <c r="L42">
        <v>151.28390502929688</v>
      </c>
      <c r="O42" s="166">
        <v>103</v>
      </c>
      <c r="P42" s="152"/>
      <c r="Q42" s="152"/>
      <c r="R42" s="162">
        <v>2110</v>
      </c>
      <c r="S42" s="164">
        <v>14351</v>
      </c>
      <c r="T42" s="162">
        <f t="shared" si="0"/>
        <v>6278.5687500000004</v>
      </c>
      <c r="U42" s="164">
        <f t="shared" si="1"/>
        <v>42703.194374999999</v>
      </c>
      <c r="V42" s="40">
        <f>T42*5*((O42-O41/2)+(O43-O42)/2)</f>
        <v>4756015.828125</v>
      </c>
      <c r="W42" s="164">
        <f>U42*5*((O42-O41)/2+(O43-O42)/2)</f>
        <v>21351597.1875</v>
      </c>
      <c r="X42" s="40"/>
      <c r="Y42" s="165">
        <v>2</v>
      </c>
      <c r="Z42" s="146"/>
      <c r="AA42" s="152"/>
      <c r="AB42" s="162"/>
      <c r="AD42" s="164"/>
      <c r="AE42" s="162"/>
      <c r="AF42" s="40"/>
      <c r="AG42" s="164"/>
      <c r="AH42" s="40"/>
      <c r="AI42" s="40"/>
      <c r="AJ42" s="164"/>
      <c r="AK42" s="80"/>
      <c r="AL42" s="80"/>
      <c r="AM42" s="80"/>
      <c r="AN42" s="152"/>
      <c r="AO42" s="152"/>
      <c r="AP42" s="146"/>
      <c r="AQ42" s="146"/>
      <c r="AR42" s="148"/>
      <c r="AS42" s="148"/>
      <c r="AT42" s="148"/>
      <c r="AU42" s="148"/>
      <c r="AV42" s="146"/>
      <c r="AW42" s="146"/>
      <c r="AX42" s="147"/>
      <c r="AY42" s="146"/>
      <c r="AZ42" s="146"/>
      <c r="BA42" s="146"/>
      <c r="BB42" s="148"/>
      <c r="BC42" s="148"/>
      <c r="BD42" s="148"/>
      <c r="BE42" s="146"/>
      <c r="BF42" s="146"/>
      <c r="BG42" s="146"/>
    </row>
    <row r="43" spans="2:59" x14ac:dyDescent="0.2">
      <c r="C43">
        <v>373</v>
      </c>
      <c r="D43">
        <v>8136</v>
      </c>
      <c r="E43">
        <v>21.812332153320312</v>
      </c>
      <c r="F43">
        <v>5.829833984375</v>
      </c>
      <c r="G43">
        <v>2697297</v>
      </c>
      <c r="H43">
        <v>331.52618408203125</v>
      </c>
      <c r="I43">
        <v>200</v>
      </c>
      <c r="J43">
        <v>1230</v>
      </c>
      <c r="K43">
        <v>356.7750244140625</v>
      </c>
      <c r="L43">
        <v>131.82870483398438</v>
      </c>
      <c r="O43" s="166">
        <v>203</v>
      </c>
      <c r="P43" s="152"/>
      <c r="Q43" s="152"/>
      <c r="R43" s="162">
        <v>3176</v>
      </c>
      <c r="S43" s="164">
        <v>14267</v>
      </c>
      <c r="T43" s="162">
        <f t="shared" si="0"/>
        <v>9450.5849999999991</v>
      </c>
      <c r="U43" s="164">
        <f t="shared" si="1"/>
        <v>42453.241875</v>
      </c>
      <c r="V43" s="40">
        <f>T43*5*((O43-O42)/2+(O44-O43)/2)</f>
        <v>4725292.5</v>
      </c>
      <c r="W43" s="164">
        <f t="shared" ref="W43:W47" si="13">U43*5*((O43-O42)/2+(O44-O43)/2)</f>
        <v>21226620.9375</v>
      </c>
      <c r="X43" s="40"/>
      <c r="Y43" s="165">
        <v>102</v>
      </c>
      <c r="Z43" s="146"/>
      <c r="AA43" s="152"/>
      <c r="AB43" s="165">
        <v>40334</v>
      </c>
      <c r="AC43" s="146">
        <v>45952</v>
      </c>
      <c r="AD43" s="164">
        <v>215703</v>
      </c>
      <c r="AE43" s="162">
        <f t="shared" si="3"/>
        <v>120018.85875</v>
      </c>
      <c r="AF43" s="40">
        <f t="shared" si="4"/>
        <v>136735.92000000001</v>
      </c>
      <c r="AG43" s="164">
        <f t="shared" si="5"/>
        <v>641851.239375</v>
      </c>
      <c r="AH43" s="40">
        <f t="shared" ref="AH43:AH48" si="14">AE43*5*((Y43-Y42)/2+(Y44-Y43)/2)</f>
        <v>60009429.374999993</v>
      </c>
      <c r="AI43" s="40">
        <f t="shared" ref="AI43:AI48" si="15">AF43*5*((Y43-Y42)/2+(Y44-Y43)/2)</f>
        <v>68367960.000000015</v>
      </c>
      <c r="AJ43" s="164">
        <f>AG43*5*((Y43-Y42)+(Y44-Y43)/2)</f>
        <v>481388429.53125</v>
      </c>
      <c r="AK43" s="80"/>
      <c r="AL43" s="80"/>
      <c r="AM43" s="80"/>
      <c r="AN43" s="152"/>
      <c r="AO43" s="152"/>
      <c r="AP43" s="146"/>
      <c r="AQ43" s="146"/>
      <c r="AR43" s="148"/>
      <c r="AS43" s="148"/>
      <c r="AT43" s="148"/>
      <c r="AU43" s="148"/>
      <c r="AV43" s="146"/>
      <c r="AW43" s="146"/>
      <c r="AX43" s="146"/>
      <c r="AY43" s="146"/>
      <c r="AZ43" s="146"/>
      <c r="BA43" s="146"/>
      <c r="BB43" s="148"/>
      <c r="BC43" s="148"/>
      <c r="BD43" s="148"/>
      <c r="BE43" s="148"/>
      <c r="BF43" s="148"/>
      <c r="BG43" s="148"/>
    </row>
    <row r="44" spans="2:59" x14ac:dyDescent="0.2">
      <c r="D44">
        <f>D42+D43</f>
        <v>72769</v>
      </c>
      <c r="O44" s="166">
        <v>303</v>
      </c>
      <c r="P44" s="152"/>
      <c r="Q44" s="152"/>
      <c r="R44" s="162">
        <v>1411</v>
      </c>
      <c r="S44" s="164">
        <v>14886</v>
      </c>
      <c r="T44" s="162">
        <f t="shared" si="0"/>
        <v>4198.6068750000004</v>
      </c>
      <c r="U44" s="164">
        <f t="shared" si="1"/>
        <v>44295.153749999998</v>
      </c>
      <c r="V44" s="40">
        <f t="shared" ref="V44:V47" si="16">T44*5*((O44-O43)/2+(O45-O44)/2)</f>
        <v>2099303.4375000005</v>
      </c>
      <c r="W44" s="164">
        <f t="shared" si="13"/>
        <v>22147576.875</v>
      </c>
      <c r="X44" s="40"/>
      <c r="Y44" s="165">
        <v>202</v>
      </c>
      <c r="Z44" s="146"/>
      <c r="AA44" s="152"/>
      <c r="AB44" s="165">
        <v>37207</v>
      </c>
      <c r="AC44" s="146">
        <v>38955</v>
      </c>
      <c r="AD44" s="164">
        <v>170371</v>
      </c>
      <c r="AE44" s="162">
        <f t="shared" si="3"/>
        <v>110714.079375</v>
      </c>
      <c r="AF44" s="40">
        <f t="shared" si="4"/>
        <v>115915.471875</v>
      </c>
      <c r="AG44" s="164">
        <f t="shared" si="5"/>
        <v>506960.20687499997</v>
      </c>
      <c r="AH44" s="40">
        <f t="shared" si="14"/>
        <v>55357039.6875</v>
      </c>
      <c r="AI44" s="40">
        <f t="shared" si="15"/>
        <v>57957735.9375</v>
      </c>
      <c r="AJ44" s="164">
        <f>AG44*5*((Y44-Y43)/2+(Y45-Y44)/2)</f>
        <v>253480103.43749997</v>
      </c>
      <c r="AK44" s="80"/>
      <c r="AL44" s="80"/>
      <c r="AM44" s="80"/>
      <c r="AN44" s="146"/>
      <c r="AO44" s="146"/>
      <c r="AP44" s="146"/>
      <c r="AQ44" s="146"/>
      <c r="AR44" s="148"/>
      <c r="AS44" s="148"/>
      <c r="AT44" s="148"/>
      <c r="AU44" s="148"/>
      <c r="AV44" s="146"/>
      <c r="AW44" s="146"/>
      <c r="AX44" s="146"/>
      <c r="AY44" s="146"/>
      <c r="AZ44" s="146"/>
      <c r="BA44" s="146"/>
      <c r="BB44" s="148"/>
      <c r="BC44" s="148"/>
      <c r="BD44" s="148"/>
      <c r="BE44" s="156"/>
      <c r="BF44" s="156"/>
      <c r="BG44" s="156"/>
    </row>
    <row r="45" spans="2:59" x14ac:dyDescent="0.2">
      <c r="B45" t="s">
        <v>107</v>
      </c>
      <c r="C45" t="s">
        <v>0</v>
      </c>
      <c r="D45" t="s">
        <v>1</v>
      </c>
      <c r="E45" t="s">
        <v>2</v>
      </c>
      <c r="F45" t="s">
        <v>3</v>
      </c>
      <c r="G45" t="s">
        <v>4</v>
      </c>
      <c r="H45" t="s">
        <v>5</v>
      </c>
      <c r="I45" t="s">
        <v>6</v>
      </c>
      <c r="J45" t="s">
        <v>7</v>
      </c>
      <c r="K45" t="s">
        <v>8</v>
      </c>
      <c r="L45" t="s">
        <v>9</v>
      </c>
      <c r="O45" s="166">
        <v>403</v>
      </c>
      <c r="P45" s="152"/>
      <c r="Q45" s="152"/>
      <c r="R45" s="162">
        <v>1211</v>
      </c>
      <c r="S45" s="164">
        <v>16530</v>
      </c>
      <c r="T45" s="162">
        <f t="shared" si="0"/>
        <v>3603.4818749999999</v>
      </c>
      <c r="U45" s="164">
        <f t="shared" si="1"/>
        <v>49187.081250000003</v>
      </c>
      <c r="V45" s="40">
        <f t="shared" si="16"/>
        <v>1801740.9375</v>
      </c>
      <c r="W45" s="164">
        <f t="shared" si="13"/>
        <v>24593540.625</v>
      </c>
      <c r="X45" s="40"/>
      <c r="Y45" s="165">
        <v>302</v>
      </c>
      <c r="Z45" s="146"/>
      <c r="AA45" s="152"/>
      <c r="AB45" s="165">
        <v>42663</v>
      </c>
      <c r="AC45" s="146">
        <v>30730</v>
      </c>
      <c r="AD45" s="164">
        <v>156320</v>
      </c>
      <c r="AE45" s="162">
        <f t="shared" si="3"/>
        <v>126949.089375</v>
      </c>
      <c r="AF45" s="40">
        <f t="shared" si="4"/>
        <v>91440.956250000003</v>
      </c>
      <c r="AG45" s="164">
        <f t="shared" si="5"/>
        <v>465149.7</v>
      </c>
      <c r="AH45" s="40">
        <f t="shared" si="14"/>
        <v>63474544.6875</v>
      </c>
      <c r="AI45" s="40">
        <f t="shared" si="15"/>
        <v>45720478.125</v>
      </c>
      <c r="AJ45" s="164">
        <f t="shared" ref="AJ45:AJ48" si="17">AG45*5*((Y45-Y44)/2+(Y46-Y45)/2)</f>
        <v>232574850</v>
      </c>
      <c r="AK45" s="80"/>
      <c r="AL45" s="80"/>
      <c r="AM45" s="80"/>
      <c r="AN45" s="146"/>
      <c r="AO45" s="146"/>
      <c r="AP45" s="146"/>
      <c r="AQ45" s="146"/>
      <c r="AR45" s="148"/>
      <c r="AS45" s="148"/>
      <c r="AT45" s="156"/>
      <c r="AU45" s="156"/>
      <c r="AV45" s="146"/>
      <c r="AW45" s="146"/>
      <c r="AX45" s="146"/>
      <c r="AY45" s="146"/>
      <c r="AZ45" s="146"/>
      <c r="BA45" s="146"/>
      <c r="BB45" s="148"/>
      <c r="BC45" s="148"/>
      <c r="BD45" s="148"/>
      <c r="BE45" s="148"/>
      <c r="BF45" s="148"/>
      <c r="BG45" s="148"/>
    </row>
    <row r="46" spans="2:59" x14ac:dyDescent="0.2">
      <c r="C46">
        <v>996</v>
      </c>
      <c r="D46" s="149">
        <v>83388</v>
      </c>
      <c r="E46">
        <v>192.66165161132812</v>
      </c>
      <c r="F46">
        <v>51.165340423583984</v>
      </c>
      <c r="G46">
        <v>61554240</v>
      </c>
      <c r="H46">
        <v>320.777099609375</v>
      </c>
      <c r="I46">
        <v>200</v>
      </c>
      <c r="J46">
        <v>1431</v>
      </c>
      <c r="K46">
        <v>342.25607299804688</v>
      </c>
      <c r="L46">
        <v>119.33678436279297</v>
      </c>
      <c r="O46" s="166">
        <v>503</v>
      </c>
      <c r="P46" s="152"/>
      <c r="Q46" s="152"/>
      <c r="R46" s="162">
        <v>1844</v>
      </c>
      <c r="S46" s="164">
        <v>11918</v>
      </c>
      <c r="T46" s="162">
        <f t="shared" si="0"/>
        <v>5487.0524999999998</v>
      </c>
      <c r="U46" s="164">
        <f t="shared" si="1"/>
        <v>35463.498749999999</v>
      </c>
      <c r="V46" s="40">
        <f t="shared" si="16"/>
        <v>2743526.2499999995</v>
      </c>
      <c r="W46" s="164">
        <f t="shared" si="13"/>
        <v>17731749.375</v>
      </c>
      <c r="X46" s="40"/>
      <c r="Y46" s="165">
        <v>402</v>
      </c>
      <c r="Z46" s="146"/>
      <c r="AA46" s="152"/>
      <c r="AB46" s="169">
        <v>19994</v>
      </c>
      <c r="AC46" s="147">
        <v>14948</v>
      </c>
      <c r="AD46" s="164">
        <v>84632</v>
      </c>
      <c r="AE46" s="162">
        <f t="shared" si="3"/>
        <v>59494.646249999998</v>
      </c>
      <c r="AF46" s="40">
        <f t="shared" si="4"/>
        <v>44479.642500000002</v>
      </c>
      <c r="AG46" s="164">
        <f t="shared" si="5"/>
        <v>251833.095</v>
      </c>
      <c r="AH46" s="40">
        <f t="shared" si="14"/>
        <v>29747323.125</v>
      </c>
      <c r="AI46" s="40">
        <f t="shared" si="15"/>
        <v>22239821.250000004</v>
      </c>
      <c r="AJ46" s="164">
        <f t="shared" si="17"/>
        <v>125916547.50000001</v>
      </c>
      <c r="AK46" s="80"/>
      <c r="AL46" s="80"/>
      <c r="AM46" s="80"/>
      <c r="AN46" s="146"/>
      <c r="AO46" s="146"/>
      <c r="AP46" s="146"/>
      <c r="AQ46" s="146"/>
      <c r="AR46" s="148"/>
      <c r="AS46" s="148"/>
      <c r="AT46" s="146"/>
      <c r="AU46" s="146"/>
      <c r="AV46" s="146"/>
      <c r="AW46" s="146"/>
      <c r="AX46" s="147"/>
      <c r="AY46" s="146"/>
      <c r="AZ46" s="146"/>
      <c r="BA46" s="146"/>
      <c r="BB46" s="148"/>
      <c r="BC46" s="148"/>
      <c r="BD46" s="148"/>
      <c r="BE46" s="148"/>
      <c r="BF46" s="148"/>
      <c r="BG46" s="148"/>
    </row>
    <row r="47" spans="2:59" x14ac:dyDescent="0.2">
      <c r="C47" t="s">
        <v>0</v>
      </c>
      <c r="D47" s="149" t="s">
        <v>1</v>
      </c>
      <c r="E47" t="s">
        <v>2</v>
      </c>
      <c r="F47" t="s">
        <v>3</v>
      </c>
      <c r="G47" t="s">
        <v>4</v>
      </c>
      <c r="H47" t="s">
        <v>5</v>
      </c>
      <c r="I47" t="s">
        <v>6</v>
      </c>
      <c r="J47" t="s">
        <v>7</v>
      </c>
      <c r="K47" t="s">
        <v>8</v>
      </c>
      <c r="L47" t="s">
        <v>9</v>
      </c>
      <c r="O47" s="166">
        <v>603</v>
      </c>
      <c r="P47" s="152"/>
      <c r="Q47" s="152"/>
      <c r="R47" s="162">
        <v>1349</v>
      </c>
      <c r="S47" s="164">
        <v>14689</v>
      </c>
      <c r="T47" s="162">
        <f t="shared" si="0"/>
        <v>4014.118125</v>
      </c>
      <c r="U47" s="164">
        <f t="shared" si="1"/>
        <v>43708.955625000002</v>
      </c>
      <c r="V47" s="40">
        <f t="shared" si="16"/>
        <v>2007059.0625</v>
      </c>
      <c r="W47" s="164">
        <f t="shared" si="13"/>
        <v>21854477.8125</v>
      </c>
      <c r="X47" s="40"/>
      <c r="Y47" s="165">
        <v>502</v>
      </c>
      <c r="Z47" s="146"/>
      <c r="AA47" s="152"/>
      <c r="AB47" s="165">
        <v>29793</v>
      </c>
      <c r="AC47" s="146">
        <v>13476</v>
      </c>
      <c r="AD47" s="187">
        <v>111569</v>
      </c>
      <c r="AE47" s="162">
        <f t="shared" si="3"/>
        <v>88652.795624999999</v>
      </c>
      <c r="AF47" s="40">
        <f t="shared" si="4"/>
        <v>40099.522499999999</v>
      </c>
      <c r="AG47" s="164">
        <f t="shared" si="5"/>
        <v>331987.50562499999</v>
      </c>
      <c r="AH47" s="40">
        <f t="shared" si="14"/>
        <v>44326397.8125</v>
      </c>
      <c r="AI47" s="40">
        <f t="shared" si="15"/>
        <v>20049761.25</v>
      </c>
      <c r="AJ47" s="164">
        <f t="shared" si="17"/>
        <v>165993752.8125</v>
      </c>
      <c r="AN47" s="152"/>
      <c r="AO47" s="152"/>
      <c r="AP47" s="146"/>
      <c r="AQ47" s="146"/>
      <c r="AR47" s="148"/>
      <c r="AS47" s="148"/>
      <c r="AT47" s="148"/>
      <c r="AU47" s="148"/>
      <c r="AV47" s="146"/>
      <c r="AW47" s="146"/>
      <c r="AX47" s="147"/>
      <c r="AY47" s="146"/>
      <c r="AZ47" s="146"/>
      <c r="BA47" s="146"/>
      <c r="BB47" s="148"/>
      <c r="BC47" s="148"/>
      <c r="BD47" s="148"/>
      <c r="BE47" s="148"/>
      <c r="BF47" s="148"/>
      <c r="BG47" s="148"/>
    </row>
    <row r="48" spans="2:59" x14ac:dyDescent="0.2">
      <c r="B48" t="s">
        <v>109</v>
      </c>
      <c r="C48">
        <v>1322</v>
      </c>
      <c r="D48" s="149">
        <v>230329</v>
      </c>
      <c r="E48">
        <v>371.72540283203125</v>
      </c>
      <c r="F48">
        <v>81.35906982421875</v>
      </c>
      <c r="G48">
        <v>148349392</v>
      </c>
      <c r="H48">
        <v>301.87841796875</v>
      </c>
      <c r="I48">
        <v>200</v>
      </c>
      <c r="J48">
        <v>860</v>
      </c>
      <c r="K48">
        <v>310.50729370117188</v>
      </c>
      <c r="L48">
        <v>72.692550659179688</v>
      </c>
      <c r="O48" s="166">
        <v>703</v>
      </c>
      <c r="P48" s="152"/>
      <c r="Q48" s="152"/>
      <c r="R48" s="162">
        <v>4739</v>
      </c>
      <c r="S48" s="164">
        <v>5011</v>
      </c>
      <c r="T48" s="162">
        <f t="shared" si="0"/>
        <v>14101.486875000001</v>
      </c>
      <c r="U48" s="164">
        <f t="shared" si="1"/>
        <v>14910.856874999999</v>
      </c>
      <c r="V48" s="40">
        <f>T48*5*((O48-O47)/2)</f>
        <v>3525371.71875</v>
      </c>
      <c r="W48" s="164">
        <f>U48*5*((O48-O47)/2)</f>
        <v>3727714.21875</v>
      </c>
      <c r="X48" s="40"/>
      <c r="Y48" s="165">
        <v>602</v>
      </c>
      <c r="Z48" s="146"/>
      <c r="AA48" s="152"/>
      <c r="AB48" s="165">
        <v>26332</v>
      </c>
      <c r="AC48" s="146">
        <v>30029</v>
      </c>
      <c r="AD48" s="164">
        <v>152678</v>
      </c>
      <c r="AE48" s="162">
        <f t="shared" si="3"/>
        <v>78354.157500000001</v>
      </c>
      <c r="AF48" s="40">
        <f t="shared" si="4"/>
        <v>89355.043124999997</v>
      </c>
      <c r="AG48" s="164">
        <f t="shared" si="5"/>
        <v>454312.47375</v>
      </c>
      <c r="AH48" s="40">
        <f t="shared" si="14"/>
        <v>39177078.75</v>
      </c>
      <c r="AI48" s="40">
        <f t="shared" si="15"/>
        <v>44677521.562499993</v>
      </c>
      <c r="AJ48" s="164">
        <f t="shared" si="17"/>
        <v>227156236.875</v>
      </c>
      <c r="AN48" s="152"/>
      <c r="AO48" s="152"/>
      <c r="AP48" s="146"/>
      <c r="AQ48" s="146"/>
      <c r="AR48" s="148"/>
      <c r="AS48" s="148"/>
      <c r="AT48" s="148"/>
      <c r="AU48" s="148"/>
      <c r="AV48" s="146"/>
      <c r="AW48" s="146"/>
      <c r="AX48" s="147"/>
      <c r="AY48" s="146"/>
      <c r="AZ48" s="146"/>
      <c r="BA48" s="146"/>
      <c r="BB48" s="148"/>
      <c r="BC48" s="148"/>
      <c r="BD48" s="148"/>
      <c r="BE48" s="148"/>
      <c r="BF48" s="148"/>
      <c r="BG48" s="148"/>
    </row>
    <row r="49" spans="2:59" x14ac:dyDescent="0.2">
      <c r="C49" t="s">
        <v>0</v>
      </c>
      <c r="D49" t="s">
        <v>1</v>
      </c>
      <c r="E49" t="s">
        <v>2</v>
      </c>
      <c r="F49" t="s">
        <v>3</v>
      </c>
      <c r="G49" t="s">
        <v>4</v>
      </c>
      <c r="H49" t="s">
        <v>5</v>
      </c>
      <c r="I49" t="s">
        <v>6</v>
      </c>
      <c r="J49" t="s">
        <v>7</v>
      </c>
      <c r="K49" t="s">
        <v>8</v>
      </c>
      <c r="L49" t="s">
        <v>9</v>
      </c>
      <c r="O49" s="166">
        <v>803</v>
      </c>
      <c r="P49" s="152"/>
      <c r="Q49" s="152"/>
      <c r="R49" s="162"/>
      <c r="S49" s="164"/>
      <c r="T49" s="162"/>
      <c r="U49" s="164"/>
      <c r="V49" s="40"/>
      <c r="W49" s="164"/>
      <c r="X49" s="40"/>
      <c r="Y49" s="165">
        <v>702</v>
      </c>
      <c r="Z49" s="146"/>
      <c r="AA49" s="152"/>
      <c r="AB49" s="165">
        <v>23429</v>
      </c>
      <c r="AC49" s="146">
        <v>30834</v>
      </c>
      <c r="AD49" s="164">
        <v>260023</v>
      </c>
      <c r="AE49" s="162">
        <f t="shared" si="3"/>
        <v>69715.918124999997</v>
      </c>
      <c r="AF49" s="40">
        <f t="shared" si="4"/>
        <v>91750.421249999999</v>
      </c>
      <c r="AG49" s="164">
        <f t="shared" si="5"/>
        <v>773730.93937499996</v>
      </c>
      <c r="AH49" s="40">
        <f>AE49*5*((Y49-Y48)/2)</f>
        <v>17428979.531249996</v>
      </c>
      <c r="AI49" s="40">
        <f>AF49*5*((Y49-Y48)/2)</f>
        <v>22937605.3125</v>
      </c>
      <c r="AJ49" s="164">
        <f>AG49*5*(Y49-Y48)/2</f>
        <v>193432734.84375</v>
      </c>
      <c r="AN49" s="152"/>
      <c r="AO49" s="152"/>
      <c r="AP49" s="146"/>
      <c r="AQ49" s="146"/>
      <c r="AR49" s="148"/>
      <c r="AS49" s="148"/>
      <c r="AT49" s="148"/>
      <c r="AU49" s="148"/>
      <c r="AV49" s="146"/>
      <c r="AW49" s="146"/>
      <c r="AX49" s="147"/>
      <c r="AY49" s="146"/>
      <c r="AZ49" s="146"/>
      <c r="BA49" s="146"/>
      <c r="BB49" s="148"/>
      <c r="BC49" s="148"/>
      <c r="BD49" s="148"/>
      <c r="BE49" s="148"/>
      <c r="BF49" s="148"/>
      <c r="BG49" s="148"/>
    </row>
    <row r="50" spans="2:59" x14ac:dyDescent="0.2">
      <c r="B50" t="s">
        <v>108</v>
      </c>
      <c r="C50">
        <v>438</v>
      </c>
      <c r="D50" s="149">
        <v>111569</v>
      </c>
      <c r="E50">
        <v>789.84930419921875</v>
      </c>
      <c r="F50">
        <v>80.313774108886719</v>
      </c>
      <c r="G50">
        <v>126202944</v>
      </c>
      <c r="H50">
        <v>364.79690551757812</v>
      </c>
      <c r="I50">
        <v>200</v>
      </c>
      <c r="J50">
        <v>2085</v>
      </c>
      <c r="K50">
        <v>396.58370971679688</v>
      </c>
      <c r="L50">
        <v>155.56948852539062</v>
      </c>
      <c r="O50" s="178"/>
      <c r="P50" s="3" t="s">
        <v>46</v>
      </c>
      <c r="Q50" s="179"/>
      <c r="R50" s="178"/>
      <c r="S50" s="181"/>
      <c r="T50" s="178"/>
      <c r="U50" s="181"/>
      <c r="V50" s="214">
        <f>SUM(V42:V48)</f>
        <v>21658309.734375</v>
      </c>
      <c r="W50" s="215">
        <f>SUM(W42:W48)</f>
        <v>132633277.03125</v>
      </c>
      <c r="X50" s="40"/>
      <c r="Y50" s="165">
        <v>802</v>
      </c>
      <c r="Z50" s="146"/>
      <c r="AA50" s="152"/>
      <c r="AB50" s="162"/>
      <c r="AD50" s="164"/>
      <c r="AE50" s="162"/>
      <c r="AF50" s="40"/>
      <c r="AG50" s="164"/>
      <c r="AH50" s="40"/>
      <c r="AI50" s="40"/>
      <c r="AJ50" s="164"/>
      <c r="AK50" s="80"/>
      <c r="AL50" s="80"/>
      <c r="AM50" s="80"/>
      <c r="AN50" s="152"/>
      <c r="AO50" s="152"/>
      <c r="AP50" s="146"/>
      <c r="AQ50" s="146"/>
      <c r="AR50" s="148"/>
      <c r="AS50" s="148"/>
      <c r="AT50" s="148"/>
      <c r="AU50" s="148"/>
      <c r="AV50" s="146"/>
      <c r="AW50" s="146"/>
      <c r="AX50" s="147"/>
      <c r="AY50" s="147"/>
      <c r="AZ50" s="147"/>
      <c r="BA50" s="147"/>
      <c r="BB50" s="148"/>
      <c r="BC50" s="148"/>
      <c r="BD50" s="148"/>
      <c r="BE50" s="148"/>
      <c r="BF50" s="148"/>
      <c r="BG50" s="148"/>
    </row>
    <row r="51" spans="2:59" x14ac:dyDescent="0.2">
      <c r="C51" t="s">
        <v>0</v>
      </c>
      <c r="D51" t="s">
        <v>1</v>
      </c>
      <c r="E51" t="s">
        <v>2</v>
      </c>
      <c r="F51" t="s">
        <v>3</v>
      </c>
      <c r="G51" t="s">
        <v>4</v>
      </c>
      <c r="H51" t="s">
        <v>5</v>
      </c>
      <c r="I51" t="s">
        <v>6</v>
      </c>
      <c r="J51" t="s">
        <v>7</v>
      </c>
      <c r="K51" t="s">
        <v>8</v>
      </c>
      <c r="L51" t="s">
        <v>9</v>
      </c>
      <c r="O51" s="182"/>
      <c r="P51" s="11" t="s">
        <v>47</v>
      </c>
      <c r="Q51" s="183"/>
      <c r="R51" s="182"/>
      <c r="S51" s="184"/>
      <c r="T51" s="182"/>
      <c r="U51" s="184"/>
      <c r="V51" s="183">
        <f>V50/10^9</f>
        <v>2.1658309734374999E-2</v>
      </c>
      <c r="W51" s="184">
        <f>W50/10^9</f>
        <v>0.13263327703125</v>
      </c>
      <c r="X51" s="40"/>
      <c r="Y51" s="178"/>
      <c r="Z51" s="3" t="s">
        <v>46</v>
      </c>
      <c r="AA51" s="179"/>
      <c r="AB51" s="178"/>
      <c r="AC51" s="180"/>
      <c r="AD51" s="181"/>
      <c r="AE51" s="178"/>
      <c r="AF51" s="179"/>
      <c r="AG51" s="181"/>
      <c r="AH51" s="214">
        <f>SUM(AH43:AH49)</f>
        <v>309520792.96875</v>
      </c>
      <c r="AI51" s="214">
        <f>SUM(AI43:AI49)</f>
        <v>281950883.4375</v>
      </c>
      <c r="AJ51" s="215">
        <f>SUM(AJ43:AJ49)</f>
        <v>1679942655</v>
      </c>
      <c r="AK51" s="80"/>
      <c r="AL51" s="80"/>
      <c r="AM51" s="80"/>
      <c r="AN51" s="152"/>
      <c r="AO51" s="152"/>
      <c r="AP51" s="146"/>
      <c r="AQ51" s="146"/>
      <c r="AR51" s="148"/>
      <c r="AS51" s="148"/>
      <c r="AT51" s="148"/>
      <c r="AU51" s="148"/>
      <c r="AV51" s="146"/>
      <c r="AW51" s="146"/>
      <c r="AX51" s="147"/>
      <c r="AY51" s="146"/>
      <c r="AZ51" s="146"/>
      <c r="BA51" s="146"/>
      <c r="BB51" s="148"/>
      <c r="BC51" s="148"/>
      <c r="BD51" s="148"/>
      <c r="BE51" s="148"/>
      <c r="BF51" s="148"/>
      <c r="BG51" s="148"/>
    </row>
    <row r="52" spans="2:59" x14ac:dyDescent="0.2">
      <c r="B52" t="s">
        <v>130</v>
      </c>
      <c r="C52">
        <v>222</v>
      </c>
      <c r="D52">
        <v>64924</v>
      </c>
      <c r="E52">
        <v>292.450439453125</v>
      </c>
      <c r="F52">
        <v>41.100242614746094</v>
      </c>
      <c r="G52">
        <v>24109164</v>
      </c>
      <c r="H52">
        <v>371.34439086914062</v>
      </c>
      <c r="I52">
        <v>200</v>
      </c>
      <c r="J52">
        <v>1826</v>
      </c>
      <c r="K52">
        <v>399.30123901367188</v>
      </c>
      <c r="L52">
        <v>146.78152465820312</v>
      </c>
      <c r="O52" s="162"/>
      <c r="P52" s="40"/>
      <c r="Q52" s="40"/>
      <c r="R52" s="162"/>
      <c r="S52" s="164"/>
      <c r="T52" s="162"/>
      <c r="U52" s="164"/>
      <c r="V52" s="40"/>
      <c r="W52" s="164"/>
      <c r="X52" s="40"/>
      <c r="Y52" s="182"/>
      <c r="Z52" s="11" t="s">
        <v>47</v>
      </c>
      <c r="AA52" s="183"/>
      <c r="AB52" s="182"/>
      <c r="AC52" s="172"/>
      <c r="AD52" s="184"/>
      <c r="AE52" s="182"/>
      <c r="AF52" s="183"/>
      <c r="AG52" s="184"/>
      <c r="AH52" s="183">
        <f>AH51/10^9</f>
        <v>0.30952079296875001</v>
      </c>
      <c r="AI52" s="183">
        <f>AI51/10^9</f>
        <v>0.28195088343750002</v>
      </c>
      <c r="AJ52" s="184">
        <f>AJ51/10^9</f>
        <v>1.6799426550000001</v>
      </c>
      <c r="AK52" s="80"/>
      <c r="AL52" s="80"/>
      <c r="AM52" s="80"/>
      <c r="AN52" s="152"/>
      <c r="AO52" s="152"/>
      <c r="AP52" s="146"/>
      <c r="AQ52" s="146"/>
      <c r="AR52" s="148"/>
      <c r="AS52" s="148"/>
      <c r="AT52" s="148"/>
      <c r="AU52" s="148"/>
      <c r="AV52" s="146"/>
      <c r="AW52" s="146"/>
      <c r="AX52" s="147"/>
      <c r="AY52" s="146"/>
      <c r="AZ52" s="146"/>
      <c r="BA52" s="146"/>
      <c r="BB52" s="148"/>
      <c r="BC52" s="148"/>
      <c r="BD52" s="148"/>
      <c r="BE52" s="148"/>
      <c r="BF52" s="148"/>
      <c r="BG52" s="148"/>
    </row>
    <row r="53" spans="2:59" x14ac:dyDescent="0.2">
      <c r="C53" t="s">
        <v>0</v>
      </c>
      <c r="D53" t="s">
        <v>1</v>
      </c>
      <c r="E53" t="s">
        <v>2</v>
      </c>
      <c r="F53" t="s">
        <v>3</v>
      </c>
      <c r="G53" t="s">
        <v>4</v>
      </c>
      <c r="H53" t="s">
        <v>5</v>
      </c>
      <c r="I53" t="s">
        <v>6</v>
      </c>
      <c r="J53" t="s">
        <v>7</v>
      </c>
      <c r="K53" t="s">
        <v>8</v>
      </c>
      <c r="L53" t="s">
        <v>9</v>
      </c>
      <c r="O53" s="162"/>
      <c r="P53" s="40"/>
      <c r="Q53" s="40"/>
      <c r="R53" s="162"/>
      <c r="S53" s="164"/>
      <c r="T53" s="162"/>
      <c r="U53" s="164"/>
      <c r="V53" s="40"/>
      <c r="W53" s="164"/>
      <c r="X53" s="40"/>
      <c r="Y53" s="162"/>
      <c r="Z53" s="40"/>
      <c r="AA53" s="40"/>
      <c r="AB53" s="162"/>
      <c r="AD53" s="164"/>
      <c r="AE53" s="162"/>
      <c r="AF53" s="40"/>
      <c r="AG53" s="164"/>
      <c r="AH53" s="40"/>
      <c r="AI53" s="40"/>
      <c r="AJ53" s="164"/>
      <c r="AK53" s="80"/>
      <c r="AL53" s="80"/>
      <c r="AM53" s="80"/>
      <c r="AN53" s="152"/>
      <c r="AO53" s="152"/>
      <c r="AP53" s="146"/>
      <c r="AQ53" s="146"/>
      <c r="AR53" s="148"/>
      <c r="AS53" s="148"/>
      <c r="AT53" s="148"/>
      <c r="AU53" s="148"/>
      <c r="AV53" s="146"/>
      <c r="AW53" s="146"/>
      <c r="AX53" s="147"/>
      <c r="AY53" s="146"/>
      <c r="AZ53" s="146"/>
      <c r="BA53" s="146"/>
      <c r="BB53" s="148"/>
      <c r="BC53" s="148"/>
      <c r="BD53" s="148"/>
      <c r="BE53" s="148"/>
      <c r="BF53" s="146"/>
      <c r="BG53" s="148"/>
    </row>
    <row r="54" spans="2:59" x14ac:dyDescent="0.2">
      <c r="B54" t="s">
        <v>131</v>
      </c>
      <c r="C54">
        <v>1275</v>
      </c>
      <c r="D54">
        <v>187428</v>
      </c>
      <c r="E54">
        <v>147.00234985351562</v>
      </c>
      <c r="F54">
        <v>33.399860382080078</v>
      </c>
      <c r="G54">
        <v>68818464</v>
      </c>
      <c r="H54">
        <v>367.17279052734375</v>
      </c>
      <c r="I54">
        <v>200</v>
      </c>
      <c r="J54">
        <v>1948</v>
      </c>
      <c r="K54">
        <v>394.48495483398438</v>
      </c>
      <c r="L54">
        <v>144.23078918457031</v>
      </c>
      <c r="O54" s="162"/>
      <c r="P54" s="40"/>
      <c r="Q54" s="40"/>
      <c r="R54" s="162"/>
      <c r="S54" s="164"/>
      <c r="T54" s="162"/>
      <c r="U54" s="164"/>
      <c r="V54" s="40"/>
      <c r="W54" s="164"/>
      <c r="X54" s="40"/>
      <c r="Y54" s="162"/>
      <c r="Z54" s="40"/>
      <c r="AA54" s="40"/>
      <c r="AB54" s="162"/>
      <c r="AD54" s="164"/>
      <c r="AE54" s="162"/>
      <c r="AF54" s="40"/>
      <c r="AG54" s="164"/>
      <c r="AH54" s="40"/>
      <c r="AI54" s="40"/>
      <c r="AJ54" s="164"/>
      <c r="AK54" s="80"/>
      <c r="AL54" s="80"/>
      <c r="AM54" s="80"/>
      <c r="AN54" s="152"/>
      <c r="AO54" s="152"/>
      <c r="AP54" s="146"/>
      <c r="AQ54" s="146"/>
      <c r="AR54" s="148"/>
      <c r="AS54" s="148"/>
      <c r="AT54" s="148"/>
      <c r="AU54" s="148"/>
      <c r="AV54" s="146"/>
      <c r="AW54" s="146"/>
      <c r="AX54" s="147"/>
      <c r="AY54" s="146"/>
      <c r="AZ54" s="146"/>
      <c r="BA54" s="146"/>
      <c r="BB54" s="146"/>
      <c r="BC54" s="146"/>
      <c r="BD54" s="146"/>
      <c r="BE54" s="148"/>
      <c r="BF54" s="148"/>
      <c r="BG54" s="148"/>
    </row>
    <row r="55" spans="2:59" x14ac:dyDescent="0.2">
      <c r="C55" t="s">
        <v>0</v>
      </c>
      <c r="D55" t="s">
        <v>1</v>
      </c>
      <c r="E55" t="s">
        <v>2</v>
      </c>
      <c r="F55" t="s">
        <v>3</v>
      </c>
      <c r="G55" t="s">
        <v>4</v>
      </c>
      <c r="H55" t="s">
        <v>5</v>
      </c>
      <c r="I55" t="s">
        <v>6</v>
      </c>
      <c r="J55" t="s">
        <v>7</v>
      </c>
      <c r="K55" t="s">
        <v>8</v>
      </c>
      <c r="L55" t="s">
        <v>9</v>
      </c>
      <c r="O55" s="165">
        <v>-300</v>
      </c>
      <c r="P55" s="146"/>
      <c r="Q55" s="146">
        <v>4</v>
      </c>
      <c r="R55" s="162"/>
      <c r="S55" s="164"/>
      <c r="T55" s="162"/>
      <c r="U55" s="164"/>
      <c r="V55" s="40"/>
      <c r="W55" s="164"/>
      <c r="X55" s="40"/>
      <c r="Y55" s="162"/>
      <c r="Z55" s="40"/>
      <c r="AA55" s="146"/>
      <c r="AB55" s="162"/>
      <c r="AD55" s="164"/>
      <c r="AE55" s="162"/>
      <c r="AF55" s="40"/>
      <c r="AG55" s="164"/>
      <c r="AH55" s="40"/>
      <c r="AI55" s="40"/>
      <c r="AJ55" s="164"/>
      <c r="AK55" s="80"/>
      <c r="AL55" s="80"/>
      <c r="AM55" s="80"/>
      <c r="AN55" s="152"/>
      <c r="AO55" s="152"/>
      <c r="AP55" s="146"/>
      <c r="AQ55" s="146"/>
      <c r="AR55" s="148"/>
      <c r="AS55" s="148"/>
      <c r="AT55" s="148"/>
      <c r="AU55" s="148"/>
      <c r="AV55" s="146"/>
      <c r="AW55" s="146"/>
      <c r="AX55" s="146"/>
      <c r="AY55" s="146"/>
      <c r="AZ55" s="146"/>
      <c r="BA55" s="146"/>
      <c r="BB55" s="146"/>
      <c r="BC55" s="146"/>
      <c r="BD55" s="146"/>
      <c r="BE55" s="156"/>
      <c r="BF55" s="156"/>
      <c r="BG55" s="156"/>
    </row>
    <row r="56" spans="2:59" x14ac:dyDescent="0.2">
      <c r="B56" t="s">
        <v>166</v>
      </c>
      <c r="C56">
        <v>814</v>
      </c>
      <c r="D56">
        <v>152678</v>
      </c>
      <c r="E56">
        <v>187.56510925292969</v>
      </c>
      <c r="F56">
        <v>29.950839996337891</v>
      </c>
      <c r="G56">
        <v>59457528</v>
      </c>
      <c r="H56">
        <v>389.43087768554688</v>
      </c>
      <c r="I56">
        <v>200</v>
      </c>
      <c r="J56">
        <v>1662</v>
      </c>
      <c r="K56">
        <v>422.011474609375</v>
      </c>
      <c r="L56">
        <v>162.595458984375</v>
      </c>
      <c r="O56" s="166">
        <v>3</v>
      </c>
      <c r="P56" s="152"/>
      <c r="Q56" s="152"/>
      <c r="R56" s="162"/>
      <c r="S56" s="164"/>
      <c r="T56" s="162"/>
      <c r="U56" s="164"/>
      <c r="V56" s="40"/>
      <c r="W56" s="164"/>
      <c r="X56" s="40"/>
      <c r="Y56" s="165">
        <v>-300</v>
      </c>
      <c r="Z56" s="146"/>
      <c r="AA56" s="152">
        <v>4</v>
      </c>
      <c r="AB56" s="162"/>
      <c r="AD56" s="164"/>
      <c r="AE56" s="162"/>
      <c r="AF56" s="40"/>
      <c r="AG56" s="164"/>
      <c r="AH56" s="40"/>
      <c r="AI56" s="40"/>
      <c r="AJ56" s="164"/>
      <c r="AK56" s="80"/>
      <c r="AL56" s="80"/>
      <c r="AM56" s="80"/>
      <c r="AN56" s="146"/>
      <c r="AO56" s="146"/>
      <c r="AP56" s="146"/>
      <c r="AQ56" s="146"/>
      <c r="AR56" s="146"/>
      <c r="AS56" s="146"/>
      <c r="AT56" s="148"/>
      <c r="AU56" s="148"/>
      <c r="AV56" s="146"/>
      <c r="AW56" s="146"/>
      <c r="AX56" s="146"/>
      <c r="AY56" s="146"/>
      <c r="AZ56" s="146"/>
      <c r="BA56" s="146"/>
      <c r="BB56" s="146"/>
      <c r="BC56" s="146"/>
      <c r="BD56" s="146"/>
      <c r="BE56" s="146"/>
      <c r="BF56" s="146"/>
      <c r="BG56" s="146"/>
    </row>
    <row r="57" spans="2:59" x14ac:dyDescent="0.2">
      <c r="C57" t="s">
        <v>0</v>
      </c>
      <c r="D57" t="s">
        <v>1</v>
      </c>
      <c r="E57" t="s">
        <v>2</v>
      </c>
      <c r="F57" t="s">
        <v>3</v>
      </c>
      <c r="G57" t="s">
        <v>4</v>
      </c>
      <c r="H57" t="s">
        <v>5</v>
      </c>
      <c r="I57" t="s">
        <v>6</v>
      </c>
      <c r="J57" t="s">
        <v>7</v>
      </c>
      <c r="K57" t="s">
        <v>8</v>
      </c>
      <c r="L57" t="s">
        <v>9</v>
      </c>
      <c r="O57" s="166">
        <v>103</v>
      </c>
      <c r="P57" s="152"/>
      <c r="Q57" s="152"/>
      <c r="R57" s="162"/>
      <c r="S57" s="164"/>
      <c r="T57" s="162"/>
      <c r="U57" s="164"/>
      <c r="V57" s="40"/>
      <c r="W57" s="164"/>
      <c r="X57" s="40"/>
      <c r="Y57" s="165">
        <v>2</v>
      </c>
      <c r="Z57" s="146"/>
      <c r="AA57" s="152"/>
      <c r="AB57" s="162"/>
      <c r="AD57" s="164"/>
      <c r="AE57" s="162"/>
      <c r="AF57" s="40"/>
      <c r="AG57" s="164"/>
      <c r="AH57" s="40"/>
      <c r="AI57" s="40"/>
      <c r="AJ57" s="164"/>
      <c r="AK57" s="80"/>
      <c r="AL57" s="80"/>
      <c r="AM57" s="80"/>
      <c r="AN57" s="146"/>
      <c r="AO57" s="146"/>
      <c r="AP57" s="146"/>
      <c r="AQ57" s="146"/>
      <c r="AR57" s="146"/>
      <c r="AS57" s="146"/>
      <c r="AT57" s="156"/>
      <c r="AU57" s="156"/>
      <c r="AV57" s="146"/>
      <c r="AW57" s="146"/>
      <c r="AX57" s="146"/>
      <c r="AY57" s="146"/>
      <c r="AZ57" s="146"/>
      <c r="BA57" s="146"/>
      <c r="BB57" s="146"/>
      <c r="BC57" s="146"/>
      <c r="BD57" s="146"/>
      <c r="BE57" s="157"/>
      <c r="BF57" s="157"/>
      <c r="BG57" s="157"/>
    </row>
    <row r="58" spans="2:59" x14ac:dyDescent="0.2">
      <c r="B58" t="s">
        <v>167</v>
      </c>
      <c r="C58">
        <v>87</v>
      </c>
      <c r="D58">
        <v>26233</v>
      </c>
      <c r="E58">
        <v>301.52874755859375</v>
      </c>
      <c r="F58">
        <v>37.273902893066406</v>
      </c>
      <c r="G58">
        <v>8956366</v>
      </c>
      <c r="H58">
        <v>341.416015625</v>
      </c>
      <c r="I58">
        <v>200</v>
      </c>
      <c r="J58">
        <v>1657</v>
      </c>
      <c r="K58">
        <v>379.37277221679688</v>
      </c>
      <c r="L58">
        <v>165.40499877929688</v>
      </c>
      <c r="O58" s="166">
        <v>203</v>
      </c>
      <c r="P58" s="152"/>
      <c r="Q58" s="152"/>
      <c r="R58" s="162"/>
      <c r="S58" s="164"/>
      <c r="T58" s="162"/>
      <c r="U58" s="164"/>
      <c r="V58" s="40"/>
      <c r="W58" s="164"/>
      <c r="X58" s="40"/>
      <c r="Y58" s="165">
        <v>102</v>
      </c>
      <c r="Z58" s="146"/>
      <c r="AA58" s="152"/>
      <c r="AB58" s="162"/>
      <c r="AD58" s="164"/>
      <c r="AE58" s="162"/>
      <c r="AF58" s="40"/>
      <c r="AG58" s="164"/>
      <c r="AH58" s="40"/>
      <c r="AI58" s="40"/>
      <c r="AJ58" s="164"/>
      <c r="AK58" s="80"/>
      <c r="AL58" s="80"/>
      <c r="AM58" s="80"/>
      <c r="AN58" s="146"/>
      <c r="AO58" s="146"/>
      <c r="AP58" s="146"/>
      <c r="AQ58" s="146"/>
      <c r="AR58" s="146"/>
      <c r="AS58" s="146"/>
      <c r="AT58" s="146"/>
      <c r="AU58" s="146"/>
    </row>
    <row r="59" spans="2:59" x14ac:dyDescent="0.2">
      <c r="C59" t="s">
        <v>0</v>
      </c>
      <c r="D59" t="s">
        <v>1</v>
      </c>
      <c r="E59" t="s">
        <v>2</v>
      </c>
      <c r="F59" t="s">
        <v>3</v>
      </c>
      <c r="G59" t="s">
        <v>4</v>
      </c>
      <c r="H59" t="s">
        <v>5</v>
      </c>
      <c r="I59" t="s">
        <v>6</v>
      </c>
      <c r="J59" t="s">
        <v>7</v>
      </c>
      <c r="K59" t="s">
        <v>8</v>
      </c>
      <c r="L59" t="s">
        <v>9</v>
      </c>
      <c r="O59" s="166">
        <v>303</v>
      </c>
      <c r="P59" s="152"/>
      <c r="Q59" s="152"/>
      <c r="R59" s="162">
        <v>693</v>
      </c>
      <c r="S59" s="164">
        <v>6865</v>
      </c>
      <c r="T59" s="162">
        <f t="shared" si="0"/>
        <v>2062.1081250000002</v>
      </c>
      <c r="U59" s="164">
        <f t="shared" si="1"/>
        <v>20427.665625000001</v>
      </c>
      <c r="V59" s="40">
        <f>T59*5*((O59-O58/2)+(O60-O59)/2)</f>
        <v>2593100.9671875006</v>
      </c>
      <c r="W59" s="164">
        <f>U59*5*((O59-O58)/2+(O60-O59)/2)</f>
        <v>10213832.8125</v>
      </c>
      <c r="X59" s="40"/>
      <c r="Y59" s="165">
        <v>202</v>
      </c>
      <c r="Z59" s="146"/>
      <c r="AA59" s="152"/>
      <c r="AB59" s="165">
        <v>2077</v>
      </c>
      <c r="AC59" s="146">
        <v>2</v>
      </c>
      <c r="AD59" s="164">
        <v>15165</v>
      </c>
      <c r="AE59" s="162">
        <f t="shared" si="3"/>
        <v>6180.3731250000001</v>
      </c>
      <c r="AF59" s="40">
        <f t="shared" si="4"/>
        <v>5.9512499999999999</v>
      </c>
      <c r="AG59" s="164">
        <f t="shared" si="5"/>
        <v>45125.353125000001</v>
      </c>
      <c r="AH59" s="40">
        <f>AE59*5*((Y59-Y58)/2+(Y60-Y59)/2)</f>
        <v>3090186.5625</v>
      </c>
      <c r="AI59" s="40">
        <f>AF59*5*((Y59-Y58)/2+(Y60-Y59)/2)</f>
        <v>2975.625</v>
      </c>
      <c r="AJ59" s="164">
        <f>AG59*5*((Y59-Y58)+(Y60-Y59)/2)</f>
        <v>33844014.84375</v>
      </c>
      <c r="AN59" s="146"/>
      <c r="AO59" s="146"/>
      <c r="AP59" s="146"/>
      <c r="AQ59" s="146"/>
      <c r="AR59" s="146"/>
      <c r="AS59" s="146"/>
      <c r="AT59" s="158"/>
      <c r="AU59" s="157"/>
    </row>
    <row r="60" spans="2:59" x14ac:dyDescent="0.2">
      <c r="B60" t="s">
        <v>168</v>
      </c>
      <c r="C60">
        <v>1135</v>
      </c>
      <c r="D60">
        <v>217033</v>
      </c>
      <c r="E60">
        <v>191.218505859375</v>
      </c>
      <c r="F60">
        <v>43.132450103759766</v>
      </c>
      <c r="G60">
        <v>84985640</v>
      </c>
      <c r="H60">
        <v>391.579345703125</v>
      </c>
      <c r="I60">
        <v>200</v>
      </c>
      <c r="J60">
        <v>3237</v>
      </c>
      <c r="K60">
        <v>430.93270874023438</v>
      </c>
      <c r="L60">
        <v>179.91278076171875</v>
      </c>
      <c r="O60" s="166">
        <v>403</v>
      </c>
      <c r="P60" s="152"/>
      <c r="Q60" s="152"/>
      <c r="R60" s="162">
        <v>255</v>
      </c>
      <c r="S60" s="164">
        <v>5763</v>
      </c>
      <c r="T60" s="162">
        <f t="shared" si="0"/>
        <v>758.78437499999995</v>
      </c>
      <c r="U60" s="164">
        <f t="shared" si="1"/>
        <v>17148.526875</v>
      </c>
      <c r="V60" s="40">
        <f>T60*5*((O60-O59))</f>
        <v>379392.1875</v>
      </c>
      <c r="W60" s="164">
        <f>U60*5*((O60-O59)/2)</f>
        <v>4287131.71875</v>
      </c>
      <c r="X60" s="40"/>
      <c r="Y60" s="165">
        <v>302</v>
      </c>
      <c r="Z60" s="146"/>
      <c r="AA60" s="152"/>
      <c r="AB60" s="165">
        <v>10614</v>
      </c>
      <c r="AC60" s="146">
        <v>13814</v>
      </c>
      <c r="AD60" s="164">
        <v>62205</v>
      </c>
      <c r="AE60" s="162">
        <f t="shared" si="3"/>
        <v>31583.283749999999</v>
      </c>
      <c r="AF60" s="40">
        <f t="shared" si="4"/>
        <v>41105.283750000002</v>
      </c>
      <c r="AG60" s="164">
        <f t="shared" si="5"/>
        <v>185098.75312499999</v>
      </c>
      <c r="AH60" s="40">
        <f>AE60*5*((Y60-Y59)/2+(Y61-Y60)/2)</f>
        <v>15791641.874999998</v>
      </c>
      <c r="AI60" s="40">
        <f>AF60*5*((Y60-Y59)/2+(Y61-Y60)/2)</f>
        <v>20552641.875</v>
      </c>
      <c r="AJ60" s="164">
        <f>AG60*5*((Y60-Y59)/2+(Y61-Y60)/2)</f>
        <v>92549376.5625</v>
      </c>
      <c r="AN60" s="146"/>
      <c r="AO60" s="146"/>
      <c r="AP60" s="146"/>
      <c r="AQ60" s="146"/>
      <c r="AR60" s="146"/>
      <c r="AS60" s="146"/>
      <c r="AT60" s="146"/>
      <c r="AU60" s="159"/>
    </row>
    <row r="61" spans="2:59" x14ac:dyDescent="0.2">
      <c r="C61" t="s">
        <v>0</v>
      </c>
      <c r="D61" t="s">
        <v>1</v>
      </c>
      <c r="E61" t="s">
        <v>2</v>
      </c>
      <c r="F61" t="s">
        <v>3</v>
      </c>
      <c r="G61" t="s">
        <v>4</v>
      </c>
      <c r="H61" t="s">
        <v>5</v>
      </c>
      <c r="I61" t="s">
        <v>6</v>
      </c>
      <c r="J61" t="s">
        <v>7</v>
      </c>
      <c r="K61" t="s">
        <v>8</v>
      </c>
      <c r="L61" t="s">
        <v>9</v>
      </c>
      <c r="O61" s="166">
        <v>503</v>
      </c>
      <c r="P61" s="152"/>
      <c r="Q61" s="152"/>
      <c r="R61" s="162"/>
      <c r="S61" s="164"/>
      <c r="T61" s="162"/>
      <c r="U61" s="164"/>
      <c r="V61" s="40"/>
      <c r="W61" s="164"/>
      <c r="X61" s="40"/>
      <c r="Y61" s="165">
        <v>402</v>
      </c>
      <c r="Z61" s="146"/>
      <c r="AA61" s="152"/>
      <c r="AB61" s="169">
        <v>10118</v>
      </c>
      <c r="AC61" s="147">
        <v>27318</v>
      </c>
      <c r="AD61" s="164">
        <v>72769</v>
      </c>
      <c r="AE61" s="162">
        <f t="shared" si="3"/>
        <v>30107.373749999999</v>
      </c>
      <c r="AF61" s="40">
        <f t="shared" si="4"/>
        <v>81288.123749999999</v>
      </c>
      <c r="AG61" s="164">
        <f t="shared" si="5"/>
        <v>216533.25562499999</v>
      </c>
      <c r="AH61" s="40">
        <f>AE61*5*((Y61-Y60)/2)</f>
        <v>7526843.4375</v>
      </c>
      <c r="AI61" s="40">
        <f>AF61*5*((Y61-Y60)/2)</f>
        <v>20322030.9375</v>
      </c>
      <c r="AJ61" s="164">
        <f>AG61*5*(Y61-Y60)/2</f>
        <v>54133313.90625</v>
      </c>
      <c r="AN61" s="146"/>
      <c r="AO61" s="146"/>
      <c r="AP61" s="146"/>
      <c r="AQ61" s="148"/>
      <c r="AR61" s="148"/>
      <c r="AS61" s="148"/>
      <c r="AT61" s="148"/>
      <c r="AU61" s="146"/>
    </row>
    <row r="62" spans="2:59" x14ac:dyDescent="0.2">
      <c r="B62" t="s">
        <v>169</v>
      </c>
      <c r="C62">
        <v>757</v>
      </c>
      <c r="D62">
        <v>260023</v>
      </c>
      <c r="E62">
        <v>343.49142456054688</v>
      </c>
      <c r="F62">
        <v>47.438285827636719</v>
      </c>
      <c r="G62">
        <v>108513768</v>
      </c>
      <c r="H62">
        <v>417.32373046875</v>
      </c>
      <c r="I62">
        <v>200</v>
      </c>
      <c r="J62">
        <v>2269</v>
      </c>
      <c r="K62">
        <v>457.68426513671875</v>
      </c>
      <c r="L62">
        <v>187.92495727539062</v>
      </c>
      <c r="O62" s="166">
        <v>603</v>
      </c>
      <c r="P62" s="152"/>
      <c r="Q62" s="152"/>
      <c r="R62" s="162"/>
      <c r="S62" s="164"/>
      <c r="T62" s="162"/>
      <c r="U62" s="164"/>
      <c r="V62" s="40"/>
      <c r="W62" s="164"/>
      <c r="X62" s="40"/>
      <c r="Y62" s="165">
        <v>502</v>
      </c>
      <c r="Z62" s="146"/>
      <c r="AA62" s="152"/>
      <c r="AB62" s="162"/>
      <c r="AD62" s="164"/>
      <c r="AE62" s="162"/>
      <c r="AF62" s="40"/>
      <c r="AG62" s="164"/>
      <c r="AH62" s="40"/>
      <c r="AI62" s="40"/>
      <c r="AJ62" s="164"/>
      <c r="AQ62" s="143"/>
      <c r="AR62" s="143"/>
      <c r="AS62" s="143"/>
      <c r="AT62" s="143"/>
    </row>
    <row r="63" spans="2:59" x14ac:dyDescent="0.2">
      <c r="C63" t="s">
        <v>0</v>
      </c>
      <c r="D63" t="s">
        <v>1</v>
      </c>
      <c r="E63" t="s">
        <v>2</v>
      </c>
      <c r="F63" t="s">
        <v>3</v>
      </c>
      <c r="G63" t="s">
        <v>4</v>
      </c>
      <c r="H63" t="s">
        <v>5</v>
      </c>
      <c r="I63" t="s">
        <v>6</v>
      </c>
      <c r="J63" t="s">
        <v>7</v>
      </c>
      <c r="K63" t="s">
        <v>8</v>
      </c>
      <c r="L63" t="s">
        <v>9</v>
      </c>
      <c r="O63" s="166">
        <v>703</v>
      </c>
      <c r="P63" s="152"/>
      <c r="Q63" s="152"/>
      <c r="R63" s="162"/>
      <c r="S63" s="164"/>
      <c r="T63" s="162"/>
      <c r="U63" s="164"/>
      <c r="V63" s="40"/>
      <c r="W63" s="164"/>
      <c r="X63" s="40"/>
      <c r="Y63" s="165">
        <v>602</v>
      </c>
      <c r="Z63" s="146"/>
      <c r="AB63" s="162"/>
      <c r="AD63" s="164"/>
      <c r="AE63" s="162"/>
      <c r="AF63" s="40"/>
      <c r="AG63" s="164"/>
      <c r="AH63" s="40"/>
      <c r="AI63" s="40"/>
      <c r="AJ63" s="164"/>
      <c r="AQ63" s="143"/>
      <c r="AR63" s="143"/>
      <c r="AS63" s="143"/>
      <c r="AT63" s="143"/>
    </row>
    <row r="64" spans="2:59" x14ac:dyDescent="0.2">
      <c r="B64" t="s">
        <v>170</v>
      </c>
      <c r="C64">
        <v>81</v>
      </c>
      <c r="D64">
        <v>14361</v>
      </c>
      <c r="E64">
        <v>177.29629516601562</v>
      </c>
      <c r="F64">
        <v>4.521583080291748</v>
      </c>
      <c r="G64">
        <v>6387439</v>
      </c>
      <c r="H64">
        <v>444.77676391601562</v>
      </c>
      <c r="I64">
        <v>200</v>
      </c>
      <c r="J64">
        <v>1599</v>
      </c>
      <c r="K64">
        <v>486.54824829101562</v>
      </c>
      <c r="L64">
        <v>197.238037109375</v>
      </c>
      <c r="O64" s="192"/>
      <c r="P64" s="3" t="s">
        <v>46</v>
      </c>
      <c r="Q64" s="190"/>
      <c r="R64" s="178"/>
      <c r="S64" s="181"/>
      <c r="T64" s="178"/>
      <c r="U64" s="181"/>
      <c r="V64" s="214">
        <f>SUM(V59:V61)</f>
        <v>2972493.1546875006</v>
      </c>
      <c r="W64" s="215">
        <f>SUM(W59:W61)</f>
        <v>14500964.53125</v>
      </c>
      <c r="X64" s="40"/>
      <c r="Y64" s="165"/>
      <c r="Z64" s="146"/>
      <c r="AA64" s="152"/>
      <c r="AB64" s="162"/>
      <c r="AD64" s="164"/>
      <c r="AE64" s="162"/>
      <c r="AF64" s="40"/>
      <c r="AG64" s="164"/>
      <c r="AH64" s="40"/>
      <c r="AI64" s="40"/>
      <c r="AJ64" s="164"/>
      <c r="AS64" s="143"/>
      <c r="AT64" s="143"/>
    </row>
    <row r="65" spans="1:46" x14ac:dyDescent="0.2">
      <c r="C65" t="s">
        <v>0</v>
      </c>
      <c r="D65" t="s">
        <v>1</v>
      </c>
      <c r="E65" t="s">
        <v>2</v>
      </c>
      <c r="F65" t="s">
        <v>3</v>
      </c>
      <c r="G65" t="s">
        <v>4</v>
      </c>
      <c r="H65" t="s">
        <v>5</v>
      </c>
      <c r="I65" t="s">
        <v>6</v>
      </c>
      <c r="J65" t="s">
        <v>7</v>
      </c>
      <c r="K65" t="s">
        <v>8</v>
      </c>
      <c r="L65" t="s">
        <v>9</v>
      </c>
      <c r="O65" s="182"/>
      <c r="P65" s="11" t="s">
        <v>47</v>
      </c>
      <c r="Q65" s="183"/>
      <c r="R65" s="182"/>
      <c r="S65" s="184"/>
      <c r="T65" s="182"/>
      <c r="U65" s="184"/>
      <c r="V65" s="183">
        <f>V64/10^9</f>
        <v>2.9724931546875008E-3</v>
      </c>
      <c r="W65" s="184">
        <f>W64/10^9</f>
        <v>1.450096453125E-2</v>
      </c>
      <c r="X65" s="40"/>
      <c r="Y65" s="189"/>
      <c r="Z65" s="3" t="s">
        <v>46</v>
      </c>
      <c r="AA65" s="190"/>
      <c r="AB65" s="178"/>
      <c r="AC65" s="180"/>
      <c r="AD65" s="181"/>
      <c r="AE65" s="178"/>
      <c r="AF65" s="179"/>
      <c r="AG65" s="181"/>
      <c r="AH65" s="214">
        <f>SUM(AH59:AH61)</f>
        <v>26408671.875</v>
      </c>
      <c r="AI65" s="214">
        <f>SUM(AI59:AI61)</f>
        <v>40877648.4375</v>
      </c>
      <c r="AJ65" s="215">
        <f>SUM(AJ59:AJ61)</f>
        <v>180526705.3125</v>
      </c>
      <c r="AS65" s="144"/>
      <c r="AT65" s="144"/>
    </row>
    <row r="66" spans="1:46" x14ac:dyDescent="0.2">
      <c r="B66" t="s">
        <v>171</v>
      </c>
      <c r="C66">
        <v>151</v>
      </c>
      <c r="D66">
        <v>20217</v>
      </c>
      <c r="E66">
        <v>133.88742065429688</v>
      </c>
      <c r="F66">
        <v>8.4644851684570312</v>
      </c>
      <c r="G66">
        <v>7993677</v>
      </c>
      <c r="H66">
        <v>395.39382934570312</v>
      </c>
      <c r="I66">
        <v>200</v>
      </c>
      <c r="J66">
        <v>1814</v>
      </c>
      <c r="K66">
        <v>430.75189208984375</v>
      </c>
      <c r="L66">
        <v>170.91201782226562</v>
      </c>
      <c r="O66" s="162"/>
      <c r="P66" s="40"/>
      <c r="Q66" s="40"/>
      <c r="R66" s="162"/>
      <c r="S66" s="164"/>
      <c r="T66" s="162"/>
      <c r="U66" s="164"/>
      <c r="V66" s="40"/>
      <c r="W66" s="164"/>
      <c r="X66" s="40"/>
      <c r="Y66" s="182"/>
      <c r="Z66" s="11" t="s">
        <v>47</v>
      </c>
      <c r="AA66" s="183"/>
      <c r="AB66" s="182"/>
      <c r="AC66" s="172"/>
      <c r="AD66" s="184"/>
      <c r="AE66" s="182"/>
      <c r="AF66" s="183"/>
      <c r="AG66" s="184"/>
      <c r="AH66" s="183">
        <f>AH65/10^9</f>
        <v>2.6408671875000001E-2</v>
      </c>
      <c r="AI66" s="183">
        <f>AI65/10^9</f>
        <v>4.0877648437499997E-2</v>
      </c>
      <c r="AJ66" s="184">
        <f>AJ65/10^9</f>
        <v>0.18052670531250001</v>
      </c>
    </row>
    <row r="67" spans="1:46" x14ac:dyDescent="0.2">
      <c r="C67" t="s">
        <v>0</v>
      </c>
      <c r="D67" t="s">
        <v>1</v>
      </c>
      <c r="E67" t="s">
        <v>2</v>
      </c>
      <c r="F67" t="s">
        <v>3</v>
      </c>
      <c r="G67" t="s">
        <v>4</v>
      </c>
      <c r="H67" t="s">
        <v>5</v>
      </c>
      <c r="I67" t="s">
        <v>6</v>
      </c>
      <c r="J67" t="s">
        <v>7</v>
      </c>
      <c r="K67" t="s">
        <v>8</v>
      </c>
      <c r="L67" t="s">
        <v>9</v>
      </c>
      <c r="O67" s="162"/>
      <c r="P67" s="40"/>
      <c r="Q67" s="40"/>
      <c r="R67" s="162"/>
      <c r="S67" s="164"/>
      <c r="T67" s="162"/>
      <c r="U67" s="164"/>
      <c r="V67" s="40"/>
      <c r="W67" s="164"/>
      <c r="X67" s="40"/>
      <c r="Y67" s="162"/>
      <c r="Z67" s="40"/>
      <c r="AA67" s="40"/>
      <c r="AB67" s="162"/>
      <c r="AD67" s="164"/>
      <c r="AE67" s="162"/>
      <c r="AF67" s="40"/>
      <c r="AG67" s="164"/>
      <c r="AH67" s="40"/>
      <c r="AI67" s="40"/>
      <c r="AJ67" s="164"/>
      <c r="AS67" s="145"/>
      <c r="AT67" s="145"/>
    </row>
    <row r="68" spans="1:46" x14ac:dyDescent="0.2">
      <c r="B68" t="s">
        <v>172</v>
      </c>
      <c r="C68">
        <v>102</v>
      </c>
      <c r="D68">
        <v>13444</v>
      </c>
      <c r="E68">
        <v>131.80392456054688</v>
      </c>
      <c r="F68">
        <v>15.243321418762207</v>
      </c>
      <c r="G68">
        <v>4918938</v>
      </c>
      <c r="H68">
        <v>365.88351440429688</v>
      </c>
      <c r="I68">
        <v>200</v>
      </c>
      <c r="J68">
        <v>1522</v>
      </c>
      <c r="K68">
        <v>409.70388793945312</v>
      </c>
      <c r="L68">
        <v>184.3543701171875</v>
      </c>
      <c r="O68" s="173"/>
      <c r="P68" s="38" t="s">
        <v>48</v>
      </c>
      <c r="Q68" s="174"/>
      <c r="R68" s="173"/>
      <c r="S68" s="191"/>
      <c r="T68" s="173"/>
      <c r="U68" s="191"/>
      <c r="V68" s="193">
        <f>SUM(V65,V51,V37,V20)</f>
        <v>9.0218710842187494E-2</v>
      </c>
      <c r="W68" s="194">
        <f>SUM(W65,W51,W37,W20)</f>
        <v>0.69790813118437489</v>
      </c>
      <c r="Y68" s="162"/>
      <c r="Z68" s="40"/>
      <c r="AA68" s="40"/>
      <c r="AB68" s="162"/>
      <c r="AD68" s="164"/>
      <c r="AE68" s="162"/>
      <c r="AF68" s="40"/>
      <c r="AG68" s="164"/>
      <c r="AH68" s="40"/>
      <c r="AI68" s="40"/>
      <c r="AJ68" s="164"/>
    </row>
    <row r="69" spans="1:46" x14ac:dyDescent="0.2">
      <c r="Y69" s="176"/>
      <c r="Z69" s="38" t="s">
        <v>48</v>
      </c>
      <c r="AA69" s="177"/>
      <c r="AB69" s="176"/>
      <c r="AC69" s="175"/>
      <c r="AD69" s="188"/>
      <c r="AE69" s="176"/>
      <c r="AF69" s="177"/>
      <c r="AG69" s="188"/>
      <c r="AH69" s="222">
        <f>SUM(AH66,AH52,AH37,AH20)</f>
        <v>1.2980662669687502</v>
      </c>
      <c r="AI69" s="222">
        <f>SUM(AI66,AI52,AI37,AI20)</f>
        <v>1.1410936272000001</v>
      </c>
      <c r="AJ69" s="223">
        <f>AJ66+AJ52+AJ37+AJ20</f>
        <v>5.8969011481846874</v>
      </c>
    </row>
    <row r="72" spans="1:46" x14ac:dyDescent="0.2">
      <c r="A72" s="150" t="s">
        <v>155</v>
      </c>
      <c r="AB72" s="146"/>
      <c r="AC72"/>
    </row>
    <row r="73" spans="1:46" x14ac:dyDescent="0.2">
      <c r="B73" t="s">
        <v>156</v>
      </c>
      <c r="C73" t="s">
        <v>0</v>
      </c>
      <c r="D73" t="s">
        <v>1</v>
      </c>
      <c r="E73" t="s">
        <v>2</v>
      </c>
      <c r="F73" t="s">
        <v>3</v>
      </c>
      <c r="G73" t="s">
        <v>4</v>
      </c>
      <c r="H73" t="s">
        <v>5</v>
      </c>
      <c r="I73" t="s">
        <v>6</v>
      </c>
      <c r="J73" t="s">
        <v>7</v>
      </c>
      <c r="K73" t="s">
        <v>8</v>
      </c>
      <c r="L73" t="s">
        <v>9</v>
      </c>
      <c r="AB73" s="146"/>
      <c r="AC73"/>
    </row>
    <row r="74" spans="1:46" x14ac:dyDescent="0.2">
      <c r="C74">
        <v>293</v>
      </c>
      <c r="D74">
        <v>20011</v>
      </c>
      <c r="E74">
        <v>68.296928405761719</v>
      </c>
      <c r="F74">
        <v>4.2256436347961426</v>
      </c>
      <c r="G74">
        <v>9160882</v>
      </c>
      <c r="H74">
        <v>457.79232788085938</v>
      </c>
      <c r="I74">
        <v>250</v>
      </c>
      <c r="J74">
        <v>3917</v>
      </c>
      <c r="K74">
        <v>495.10601806640625</v>
      </c>
      <c r="L74">
        <v>188.56340026855469</v>
      </c>
      <c r="AB74" s="146"/>
      <c r="AC74"/>
    </row>
    <row r="75" spans="1:46" x14ac:dyDescent="0.2">
      <c r="B75" t="s">
        <v>157</v>
      </c>
      <c r="C75" t="s">
        <v>0</v>
      </c>
      <c r="D75" t="s">
        <v>1</v>
      </c>
      <c r="E75" t="s">
        <v>2</v>
      </c>
      <c r="F75" t="s">
        <v>3</v>
      </c>
      <c r="G75" t="s">
        <v>4</v>
      </c>
      <c r="H75" t="s">
        <v>5</v>
      </c>
      <c r="I75" t="s">
        <v>6</v>
      </c>
      <c r="J75" t="s">
        <v>7</v>
      </c>
      <c r="K75" t="s">
        <v>8</v>
      </c>
      <c r="L75" t="s">
        <v>9</v>
      </c>
      <c r="AB75" s="146"/>
      <c r="AC75"/>
    </row>
    <row r="76" spans="1:46" x14ac:dyDescent="0.2">
      <c r="C76">
        <v>270</v>
      </c>
      <c r="D76">
        <v>22553</v>
      </c>
      <c r="E76">
        <v>83.529632568359375</v>
      </c>
      <c r="F76">
        <v>4.1914153099060059</v>
      </c>
      <c r="G76">
        <v>10244930</v>
      </c>
      <c r="H76">
        <v>454.26019287109375</v>
      </c>
      <c r="I76">
        <v>250</v>
      </c>
      <c r="J76">
        <v>3715</v>
      </c>
      <c r="K76">
        <v>499.20962524414062</v>
      </c>
      <c r="L76">
        <v>207.02159118652344</v>
      </c>
      <c r="AB76" s="146"/>
      <c r="AC76"/>
    </row>
    <row r="77" spans="1:46" x14ac:dyDescent="0.2">
      <c r="B77" t="s">
        <v>158</v>
      </c>
      <c r="C77" t="s">
        <v>0</v>
      </c>
      <c r="D77" t="s">
        <v>1</v>
      </c>
      <c r="E77" t="s">
        <v>2</v>
      </c>
      <c r="F77" t="s">
        <v>3</v>
      </c>
      <c r="G77" t="s">
        <v>4</v>
      </c>
      <c r="H77" t="s">
        <v>5</v>
      </c>
      <c r="I77" t="s">
        <v>6</v>
      </c>
      <c r="J77" t="s">
        <v>7</v>
      </c>
      <c r="K77" t="s">
        <v>8</v>
      </c>
      <c r="L77" t="s">
        <v>9</v>
      </c>
      <c r="AB77" s="146"/>
      <c r="AC77"/>
    </row>
    <row r="78" spans="1:46" x14ac:dyDescent="0.2">
      <c r="C78">
        <v>372</v>
      </c>
      <c r="D78">
        <v>34730</v>
      </c>
      <c r="E78">
        <v>93.360214233398438</v>
      </c>
      <c r="F78">
        <v>8.6454544067382812</v>
      </c>
      <c r="G78">
        <v>22811544</v>
      </c>
      <c r="H78">
        <v>656.8253173828125</v>
      </c>
      <c r="I78">
        <v>250</v>
      </c>
      <c r="J78">
        <v>3710</v>
      </c>
      <c r="K78">
        <v>790.5284423828125</v>
      </c>
      <c r="L78">
        <v>439.90420532226562</v>
      </c>
      <c r="AB78" s="146"/>
      <c r="AC78"/>
    </row>
    <row r="79" spans="1:46" x14ac:dyDescent="0.2">
      <c r="B79" t="s">
        <v>159</v>
      </c>
      <c r="C79" t="s">
        <v>0</v>
      </c>
      <c r="D79" t="s">
        <v>1</v>
      </c>
      <c r="E79" t="s">
        <v>2</v>
      </c>
      <c r="F79" t="s">
        <v>3</v>
      </c>
      <c r="G79" t="s">
        <v>4</v>
      </c>
      <c r="H79" t="s">
        <v>5</v>
      </c>
      <c r="I79" t="s">
        <v>6</v>
      </c>
      <c r="J79" t="s">
        <v>7</v>
      </c>
      <c r="K79" t="s">
        <v>8</v>
      </c>
      <c r="L79" t="s">
        <v>9</v>
      </c>
      <c r="AB79" s="146"/>
      <c r="AC79"/>
    </row>
    <row r="80" spans="1:46" x14ac:dyDescent="0.2">
      <c r="C80">
        <v>285</v>
      </c>
      <c r="D80">
        <v>23668</v>
      </c>
      <c r="E80">
        <v>83.045616149902344</v>
      </c>
      <c r="F80">
        <v>5.2265353202819824</v>
      </c>
      <c r="G80">
        <v>11482136</v>
      </c>
      <c r="H80">
        <v>485.13333129882812</v>
      </c>
      <c r="I80">
        <v>250</v>
      </c>
      <c r="J80">
        <v>4044</v>
      </c>
      <c r="K80">
        <v>541.8511962890625</v>
      </c>
      <c r="L80">
        <v>241.34701538085938</v>
      </c>
      <c r="AB80" s="146"/>
      <c r="AC80"/>
    </row>
    <row r="81" spans="2:29" x14ac:dyDescent="0.2">
      <c r="B81" t="s">
        <v>160</v>
      </c>
      <c r="C81" t="s">
        <v>0</v>
      </c>
      <c r="D81" t="s">
        <v>1</v>
      </c>
      <c r="E81" t="s">
        <v>2</v>
      </c>
      <c r="F81" t="s">
        <v>3</v>
      </c>
      <c r="G81" t="s">
        <v>4</v>
      </c>
      <c r="H81" t="s">
        <v>5</v>
      </c>
      <c r="I81" t="s">
        <v>6</v>
      </c>
      <c r="J81" t="s">
        <v>7</v>
      </c>
      <c r="K81" t="s">
        <v>8</v>
      </c>
      <c r="L81" t="s">
        <v>9</v>
      </c>
      <c r="AB81" s="146"/>
      <c r="AC81"/>
    </row>
    <row r="82" spans="2:29" x14ac:dyDescent="0.2">
      <c r="C82">
        <v>489</v>
      </c>
      <c r="D82">
        <v>45952</v>
      </c>
      <c r="E82">
        <v>93.971366882324219</v>
      </c>
      <c r="F82">
        <v>10.788551330566406</v>
      </c>
      <c r="G82">
        <v>22793224</v>
      </c>
      <c r="H82">
        <v>496.0224609375</v>
      </c>
      <c r="I82">
        <v>250</v>
      </c>
      <c r="J82">
        <v>3842</v>
      </c>
      <c r="K82">
        <v>548.92987060546875</v>
      </c>
      <c r="L82">
        <v>235.12918090820312</v>
      </c>
      <c r="AB82" s="146"/>
      <c r="AC82"/>
    </row>
    <row r="83" spans="2:29" x14ac:dyDescent="0.2">
      <c r="B83" t="s">
        <v>96</v>
      </c>
      <c r="C83" t="s">
        <v>0</v>
      </c>
      <c r="D83" t="s">
        <v>1</v>
      </c>
      <c r="E83" t="s">
        <v>2</v>
      </c>
      <c r="F83" t="s">
        <v>3</v>
      </c>
      <c r="G83" t="s">
        <v>4</v>
      </c>
      <c r="H83" t="s">
        <v>5</v>
      </c>
      <c r="I83" t="s">
        <v>6</v>
      </c>
      <c r="J83" t="s">
        <v>7</v>
      </c>
      <c r="K83" t="s">
        <v>8</v>
      </c>
      <c r="L83" t="s">
        <v>9</v>
      </c>
      <c r="AB83" s="146"/>
      <c r="AC83"/>
    </row>
    <row r="84" spans="2:29" x14ac:dyDescent="0.2">
      <c r="C84">
        <v>298</v>
      </c>
      <c r="D84">
        <v>33479</v>
      </c>
      <c r="E84">
        <v>112.34563446044922</v>
      </c>
      <c r="F84">
        <v>7.9709439277648926</v>
      </c>
      <c r="G84">
        <v>17524306</v>
      </c>
      <c r="H84">
        <v>523.44171142578125</v>
      </c>
      <c r="I84">
        <v>250</v>
      </c>
      <c r="J84">
        <v>4095</v>
      </c>
      <c r="K84">
        <v>605.442626953125</v>
      </c>
      <c r="L84">
        <v>304.25250244140625</v>
      </c>
      <c r="AB84" s="146"/>
      <c r="AC84"/>
    </row>
    <row r="85" spans="2:29" x14ac:dyDescent="0.2">
      <c r="B85" t="s">
        <v>98</v>
      </c>
      <c r="C85" t="s">
        <v>0</v>
      </c>
      <c r="D85" t="s">
        <v>1</v>
      </c>
      <c r="E85" t="s">
        <v>2</v>
      </c>
      <c r="F85" t="s">
        <v>3</v>
      </c>
      <c r="G85" t="s">
        <v>4</v>
      </c>
      <c r="H85" t="s">
        <v>5</v>
      </c>
      <c r="I85" t="s">
        <v>6</v>
      </c>
      <c r="J85" t="s">
        <v>7</v>
      </c>
      <c r="K85" t="s">
        <v>8</v>
      </c>
      <c r="L85" t="s">
        <v>9</v>
      </c>
      <c r="AB85" s="146"/>
      <c r="AC85"/>
    </row>
    <row r="86" spans="2:29" x14ac:dyDescent="0.2">
      <c r="C86">
        <v>157</v>
      </c>
      <c r="D86">
        <v>10706</v>
      </c>
      <c r="E86">
        <v>68.191085815429688</v>
      </c>
      <c r="F86">
        <v>2.9139504432678223</v>
      </c>
      <c r="G86">
        <v>4846032</v>
      </c>
      <c r="H86">
        <v>452.6463623046875</v>
      </c>
      <c r="I86">
        <v>250</v>
      </c>
      <c r="J86">
        <v>4095</v>
      </c>
      <c r="K86">
        <v>511.36770629882812</v>
      </c>
      <c r="L86">
        <v>237.92481994628906</v>
      </c>
      <c r="AB86" s="146"/>
      <c r="AC86"/>
    </row>
    <row r="87" spans="2:29" x14ac:dyDescent="0.2">
      <c r="B87" t="s">
        <v>97</v>
      </c>
      <c r="C87" t="s">
        <v>0</v>
      </c>
      <c r="D87" t="s">
        <v>1</v>
      </c>
      <c r="E87" t="s">
        <v>2</v>
      </c>
      <c r="F87" t="s">
        <v>3</v>
      </c>
      <c r="G87" t="s">
        <v>4</v>
      </c>
      <c r="H87" t="s">
        <v>5</v>
      </c>
      <c r="I87" t="s">
        <v>6</v>
      </c>
      <c r="J87" t="s">
        <v>7</v>
      </c>
      <c r="K87" t="s">
        <v>8</v>
      </c>
      <c r="L87" t="s">
        <v>9</v>
      </c>
      <c r="AB87" s="146"/>
      <c r="AC87"/>
    </row>
    <row r="88" spans="2:29" x14ac:dyDescent="0.2">
      <c r="C88">
        <v>352</v>
      </c>
      <c r="D88">
        <v>38955</v>
      </c>
      <c r="E88">
        <v>110.66761016845703</v>
      </c>
      <c r="F88">
        <v>9.7176628112792969</v>
      </c>
      <c r="G88">
        <v>16730979</v>
      </c>
      <c r="H88">
        <v>429.49502563476562</v>
      </c>
      <c r="I88">
        <v>250</v>
      </c>
      <c r="J88">
        <v>3437</v>
      </c>
      <c r="K88">
        <v>463.83596801757812</v>
      </c>
      <c r="L88">
        <v>175.15083312988281</v>
      </c>
      <c r="AB88" s="146"/>
      <c r="AC88"/>
    </row>
    <row r="89" spans="2:29" x14ac:dyDescent="0.2">
      <c r="B89" t="s">
        <v>95</v>
      </c>
      <c r="C89" t="s">
        <v>0</v>
      </c>
      <c r="D89" t="s">
        <v>1</v>
      </c>
      <c r="E89" t="s">
        <v>2</v>
      </c>
      <c r="F89" t="s">
        <v>3</v>
      </c>
      <c r="G89" t="s">
        <v>4</v>
      </c>
      <c r="H89" t="s">
        <v>5</v>
      </c>
      <c r="I89" t="s">
        <v>6</v>
      </c>
      <c r="J89" t="s">
        <v>7</v>
      </c>
      <c r="K89" t="s">
        <v>8</v>
      </c>
      <c r="L89" t="s">
        <v>9</v>
      </c>
      <c r="AB89" s="146"/>
      <c r="AC89"/>
    </row>
    <row r="90" spans="2:29" x14ac:dyDescent="0.2">
      <c r="C90">
        <v>2</v>
      </c>
      <c r="D90">
        <v>2</v>
      </c>
      <c r="E90">
        <v>1</v>
      </c>
      <c r="F90">
        <v>1.7611525254324079E-3</v>
      </c>
      <c r="G90">
        <v>633</v>
      </c>
      <c r="H90">
        <v>316.5</v>
      </c>
      <c r="I90">
        <v>273</v>
      </c>
      <c r="J90">
        <v>360</v>
      </c>
      <c r="K90">
        <v>319.475341796875</v>
      </c>
      <c r="L90">
        <v>43.5</v>
      </c>
      <c r="AB90" s="146"/>
      <c r="AC90"/>
    </row>
    <row r="91" spans="2:29" x14ac:dyDescent="0.2">
      <c r="B91" t="s">
        <v>119</v>
      </c>
      <c r="C91" t="s">
        <v>0</v>
      </c>
      <c r="D91" t="s">
        <v>1</v>
      </c>
      <c r="E91" t="s">
        <v>2</v>
      </c>
      <c r="F91" t="s">
        <v>3</v>
      </c>
      <c r="G91" t="s">
        <v>4</v>
      </c>
      <c r="H91" t="s">
        <v>5</v>
      </c>
      <c r="I91" t="s">
        <v>6</v>
      </c>
      <c r="J91" t="s">
        <v>7</v>
      </c>
      <c r="K91" t="s">
        <v>8</v>
      </c>
      <c r="L91" t="s">
        <v>9</v>
      </c>
      <c r="AB91" s="146"/>
      <c r="AC91"/>
    </row>
    <row r="92" spans="2:29" x14ac:dyDescent="0.2">
      <c r="C92">
        <v>365</v>
      </c>
      <c r="D92">
        <v>49804</v>
      </c>
      <c r="E92">
        <v>136.44931030273438</v>
      </c>
      <c r="F92">
        <v>10.282264709472656</v>
      </c>
      <c r="G92">
        <v>24691066</v>
      </c>
      <c r="H92">
        <v>495.76470947265625</v>
      </c>
      <c r="I92">
        <v>250</v>
      </c>
      <c r="J92">
        <v>2403</v>
      </c>
      <c r="K92">
        <v>532.8541259765625</v>
      </c>
      <c r="L92">
        <v>195.32255554199219</v>
      </c>
      <c r="AB92" s="146"/>
      <c r="AC92"/>
    </row>
    <row r="93" spans="2:29" x14ac:dyDescent="0.2">
      <c r="B93" t="s">
        <v>121</v>
      </c>
      <c r="C93" t="s">
        <v>0</v>
      </c>
      <c r="D93" t="s">
        <v>1</v>
      </c>
      <c r="E93" t="s">
        <v>2</v>
      </c>
      <c r="F93" t="s">
        <v>3</v>
      </c>
      <c r="G93" t="s">
        <v>4</v>
      </c>
      <c r="H93" t="s">
        <v>5</v>
      </c>
      <c r="I93" t="s">
        <v>6</v>
      </c>
      <c r="J93" t="s">
        <v>7</v>
      </c>
      <c r="K93" t="s">
        <v>8</v>
      </c>
      <c r="L93" t="s">
        <v>9</v>
      </c>
      <c r="AB93" s="146"/>
      <c r="AC93"/>
    </row>
    <row r="94" spans="2:29" x14ac:dyDescent="0.2">
      <c r="C94">
        <v>214</v>
      </c>
      <c r="D94">
        <v>21741</v>
      </c>
      <c r="E94">
        <v>101.59346008300781</v>
      </c>
      <c r="F94">
        <v>4.3911099433898926</v>
      </c>
      <c r="G94">
        <v>9455003</v>
      </c>
      <c r="H94">
        <v>434.89273071289062</v>
      </c>
      <c r="I94">
        <v>250</v>
      </c>
      <c r="J94">
        <v>4095</v>
      </c>
      <c r="K94">
        <v>482.11062622070312</v>
      </c>
      <c r="L94">
        <v>208.08401489257812</v>
      </c>
      <c r="AB94" s="146"/>
      <c r="AC94"/>
    </row>
    <row r="95" spans="2:29" x14ac:dyDescent="0.2">
      <c r="B95" t="s">
        <v>173</v>
      </c>
      <c r="C95" t="s">
        <v>0</v>
      </c>
      <c r="D95" t="s">
        <v>1</v>
      </c>
      <c r="E95" t="s">
        <v>2</v>
      </c>
      <c r="F95" t="s">
        <v>3</v>
      </c>
      <c r="G95" t="s">
        <v>4</v>
      </c>
      <c r="H95" t="s">
        <v>5</v>
      </c>
      <c r="I95" t="s">
        <v>6</v>
      </c>
      <c r="J95" t="s">
        <v>7</v>
      </c>
      <c r="K95" t="s">
        <v>8</v>
      </c>
      <c r="L95" t="s">
        <v>9</v>
      </c>
      <c r="AB95" s="146"/>
      <c r="AC95"/>
    </row>
    <row r="96" spans="2:29" x14ac:dyDescent="0.2">
      <c r="C96">
        <v>23</v>
      </c>
      <c r="D96">
        <v>439</v>
      </c>
      <c r="E96">
        <v>19.086956024169922</v>
      </c>
      <c r="F96">
        <v>0.3571108877658844</v>
      </c>
      <c r="G96">
        <v>197956</v>
      </c>
      <c r="H96">
        <v>450.92483520507812</v>
      </c>
      <c r="I96">
        <v>250</v>
      </c>
      <c r="J96">
        <v>1095</v>
      </c>
      <c r="K96">
        <v>497.5711669921875</v>
      </c>
      <c r="L96">
        <v>210.34226989746094</v>
      </c>
      <c r="AB96" s="146"/>
      <c r="AC96"/>
    </row>
    <row r="97" spans="2:29" x14ac:dyDescent="0.2">
      <c r="B97" t="s">
        <v>120</v>
      </c>
      <c r="C97" t="s">
        <v>0</v>
      </c>
      <c r="D97" t="s">
        <v>1</v>
      </c>
      <c r="E97" t="s">
        <v>2</v>
      </c>
      <c r="F97" t="s">
        <v>3</v>
      </c>
      <c r="G97" t="s">
        <v>4</v>
      </c>
      <c r="H97" t="s">
        <v>5</v>
      </c>
      <c r="I97" t="s">
        <v>6</v>
      </c>
      <c r="J97" t="s">
        <v>7</v>
      </c>
      <c r="K97" t="s">
        <v>8</v>
      </c>
      <c r="L97" t="s">
        <v>9</v>
      </c>
      <c r="AB97" s="146"/>
      <c r="AC97"/>
    </row>
    <row r="98" spans="2:29" x14ac:dyDescent="0.2">
      <c r="C98">
        <v>337</v>
      </c>
      <c r="D98">
        <v>30730</v>
      </c>
      <c r="E98">
        <v>91.186943054199219</v>
      </c>
      <c r="F98">
        <v>6.3117203712463379</v>
      </c>
      <c r="G98">
        <v>13192893</v>
      </c>
      <c r="H98">
        <v>429.31640625</v>
      </c>
      <c r="I98">
        <v>250</v>
      </c>
      <c r="J98">
        <v>1743</v>
      </c>
      <c r="K98">
        <v>451.90048217773438</v>
      </c>
      <c r="L98">
        <v>141.07255554199219</v>
      </c>
      <c r="AB98" s="146"/>
      <c r="AC98"/>
    </row>
    <row r="99" spans="2:29" x14ac:dyDescent="0.2">
      <c r="B99" t="s">
        <v>161</v>
      </c>
      <c r="C99" t="s">
        <v>0</v>
      </c>
      <c r="D99" t="s">
        <v>1</v>
      </c>
      <c r="E99" t="s">
        <v>2</v>
      </c>
      <c r="F99" t="s">
        <v>3</v>
      </c>
      <c r="G99" t="s">
        <v>4</v>
      </c>
      <c r="H99" t="s">
        <v>5</v>
      </c>
      <c r="I99" t="s">
        <v>6</v>
      </c>
      <c r="J99" t="s">
        <v>7</v>
      </c>
      <c r="K99" t="s">
        <v>8</v>
      </c>
      <c r="L99" t="s">
        <v>9</v>
      </c>
      <c r="AB99" s="146"/>
      <c r="AC99"/>
    </row>
    <row r="100" spans="2:29" x14ac:dyDescent="0.2">
      <c r="C100">
        <v>133</v>
      </c>
      <c r="D100">
        <v>13814</v>
      </c>
      <c r="E100">
        <v>103.86466217041016</v>
      </c>
      <c r="F100">
        <v>4.1600790023803711</v>
      </c>
      <c r="G100">
        <v>7745163</v>
      </c>
      <c r="H100">
        <v>560.67486572265625</v>
      </c>
      <c r="I100">
        <v>250</v>
      </c>
      <c r="J100">
        <v>3348</v>
      </c>
      <c r="K100">
        <v>662.5177001953125</v>
      </c>
      <c r="L100">
        <v>352.94955444335938</v>
      </c>
      <c r="AB100" s="146"/>
      <c r="AC100"/>
    </row>
    <row r="101" spans="2:29" x14ac:dyDescent="0.2">
      <c r="B101" t="s">
        <v>162</v>
      </c>
      <c r="C101" t="s">
        <v>0</v>
      </c>
      <c r="D101" t="s">
        <v>1</v>
      </c>
      <c r="E101" t="s">
        <v>2</v>
      </c>
      <c r="F101" t="s">
        <v>3</v>
      </c>
      <c r="G101" t="s">
        <v>4</v>
      </c>
      <c r="H101" t="s">
        <v>5</v>
      </c>
      <c r="I101" t="s">
        <v>6</v>
      </c>
      <c r="J101" t="s">
        <v>7</v>
      </c>
      <c r="K101" t="s">
        <v>8</v>
      </c>
      <c r="L101" t="s">
        <v>9</v>
      </c>
      <c r="AB101" s="146"/>
      <c r="AC101"/>
    </row>
    <row r="102" spans="2:29" x14ac:dyDescent="0.2">
      <c r="C102">
        <v>211</v>
      </c>
      <c r="D102">
        <v>39949</v>
      </c>
      <c r="E102">
        <v>189.33175659179688</v>
      </c>
      <c r="F102">
        <v>12.159110069274902</v>
      </c>
      <c r="G102">
        <v>17741794</v>
      </c>
      <c r="H102">
        <v>444.111083984375</v>
      </c>
      <c r="I102">
        <v>250</v>
      </c>
      <c r="J102">
        <v>3086</v>
      </c>
      <c r="K102">
        <v>469.24957275390625</v>
      </c>
      <c r="L102">
        <v>151.52726745605469</v>
      </c>
      <c r="AB102" s="146"/>
      <c r="AC102"/>
    </row>
    <row r="103" spans="2:29" x14ac:dyDescent="0.2">
      <c r="B103" t="s">
        <v>163</v>
      </c>
      <c r="C103" t="s">
        <v>0</v>
      </c>
      <c r="D103" t="s">
        <v>1</v>
      </c>
      <c r="E103" t="s">
        <v>2</v>
      </c>
      <c r="F103" t="s">
        <v>3</v>
      </c>
      <c r="G103" t="s">
        <v>4</v>
      </c>
      <c r="H103" t="s">
        <v>5</v>
      </c>
      <c r="I103" t="s">
        <v>6</v>
      </c>
      <c r="J103" t="s">
        <v>7</v>
      </c>
      <c r="K103" t="s">
        <v>8</v>
      </c>
      <c r="L103" t="s">
        <v>9</v>
      </c>
      <c r="AB103" s="146"/>
      <c r="AC103"/>
    </row>
    <row r="104" spans="2:29" x14ac:dyDescent="0.2">
      <c r="C104">
        <v>88</v>
      </c>
      <c r="D104">
        <v>4281</v>
      </c>
      <c r="E104">
        <v>48.647727966308594</v>
      </c>
      <c r="F104">
        <v>1.4683789014816284</v>
      </c>
      <c r="G104">
        <v>2306040</v>
      </c>
      <c r="H104">
        <v>538.66851806640625</v>
      </c>
      <c r="I104">
        <v>250</v>
      </c>
      <c r="J104">
        <v>2199</v>
      </c>
      <c r="K104">
        <v>602.24267578125</v>
      </c>
      <c r="L104">
        <v>269.31857299804688</v>
      </c>
      <c r="AB104" s="146"/>
      <c r="AC104"/>
    </row>
    <row r="105" spans="2:29" x14ac:dyDescent="0.2">
      <c r="C105">
        <v>162</v>
      </c>
      <c r="D105">
        <v>13112</v>
      </c>
      <c r="E105">
        <v>80.938270568847656</v>
      </c>
      <c r="F105">
        <v>2.6861312389373779</v>
      </c>
      <c r="G105">
        <v>7309238</v>
      </c>
      <c r="H105">
        <v>557.44647216796875</v>
      </c>
      <c r="I105">
        <v>250</v>
      </c>
      <c r="J105">
        <v>4095</v>
      </c>
      <c r="K105">
        <v>649.52215576171875</v>
      </c>
      <c r="L105">
        <v>333.36538696289062</v>
      </c>
      <c r="AB105" s="146"/>
      <c r="AC105"/>
    </row>
    <row r="106" spans="2:29" x14ac:dyDescent="0.2">
      <c r="D106">
        <f>D104+D105</f>
        <v>17393</v>
      </c>
      <c r="AB106" s="146"/>
      <c r="AC106"/>
    </row>
    <row r="107" spans="2:29" x14ac:dyDescent="0.2">
      <c r="B107" t="s">
        <v>164</v>
      </c>
      <c r="C107" t="s">
        <v>0</v>
      </c>
      <c r="D107" t="s">
        <v>1</v>
      </c>
      <c r="E107" t="s">
        <v>2</v>
      </c>
      <c r="F107" t="s">
        <v>3</v>
      </c>
      <c r="G107" t="s">
        <v>4</v>
      </c>
      <c r="H107" t="s">
        <v>5</v>
      </c>
      <c r="I107" t="s">
        <v>6</v>
      </c>
      <c r="J107" t="s">
        <v>7</v>
      </c>
      <c r="K107" t="s">
        <v>8</v>
      </c>
      <c r="L107" t="s">
        <v>9</v>
      </c>
      <c r="AB107" s="146"/>
      <c r="AC107"/>
    </row>
    <row r="108" spans="2:29" x14ac:dyDescent="0.2">
      <c r="C108">
        <v>189</v>
      </c>
      <c r="D108">
        <v>11049</v>
      </c>
      <c r="E108">
        <v>58.460315704345703</v>
      </c>
      <c r="F108">
        <v>6.5567641258239746</v>
      </c>
      <c r="G108">
        <v>5275477</v>
      </c>
      <c r="H108">
        <v>477.46194458007812</v>
      </c>
      <c r="I108">
        <v>250</v>
      </c>
      <c r="J108">
        <v>2547</v>
      </c>
      <c r="K108">
        <v>516.2781982421875</v>
      </c>
      <c r="L108">
        <v>196.40071105957031</v>
      </c>
      <c r="AB108" s="146"/>
      <c r="AC108"/>
    </row>
    <row r="109" spans="2:29" x14ac:dyDescent="0.2">
      <c r="C109">
        <v>53</v>
      </c>
      <c r="D109">
        <v>3899</v>
      </c>
      <c r="E109">
        <v>73.5660400390625</v>
      </c>
      <c r="F109">
        <v>4.803617000579834</v>
      </c>
      <c r="G109">
        <v>1550422</v>
      </c>
      <c r="H109">
        <v>397.64605712890625</v>
      </c>
      <c r="I109">
        <v>250</v>
      </c>
      <c r="J109">
        <v>1753</v>
      </c>
      <c r="K109">
        <v>422.53598022460938</v>
      </c>
      <c r="L109">
        <v>142.87852478027344</v>
      </c>
      <c r="AB109" s="146"/>
      <c r="AC109"/>
    </row>
    <row r="110" spans="2:29" x14ac:dyDescent="0.2">
      <c r="D110">
        <f>D108+D109</f>
        <v>14948</v>
      </c>
      <c r="AB110" s="146"/>
      <c r="AC110"/>
    </row>
    <row r="111" spans="2:29" x14ac:dyDescent="0.2">
      <c r="B111" t="s">
        <v>165</v>
      </c>
      <c r="C111" t="s">
        <v>0</v>
      </c>
      <c r="D111" t="s">
        <v>1</v>
      </c>
      <c r="E111" t="s">
        <v>2</v>
      </c>
      <c r="F111" t="s">
        <v>3</v>
      </c>
      <c r="G111" t="s">
        <v>4</v>
      </c>
      <c r="H111" t="s">
        <v>5</v>
      </c>
      <c r="I111" t="s">
        <v>6</v>
      </c>
      <c r="J111" t="s">
        <v>7</v>
      </c>
      <c r="K111" t="s">
        <v>8</v>
      </c>
      <c r="L111" t="s">
        <v>9</v>
      </c>
      <c r="AB111" s="146"/>
      <c r="AC111"/>
    </row>
    <row r="112" spans="2:29" x14ac:dyDescent="0.2">
      <c r="C112">
        <v>95</v>
      </c>
      <c r="D112">
        <v>23464</v>
      </c>
      <c r="E112">
        <v>246.98947143554688</v>
      </c>
      <c r="F112">
        <v>7.6899881362915039</v>
      </c>
      <c r="G112">
        <v>11454978</v>
      </c>
      <c r="H112">
        <v>488.19375610351562</v>
      </c>
      <c r="I112">
        <v>250</v>
      </c>
      <c r="J112">
        <v>2842</v>
      </c>
      <c r="K112">
        <v>530.1790771484375</v>
      </c>
      <c r="L112">
        <v>206.77690124511719</v>
      </c>
      <c r="AB112" s="146"/>
      <c r="AC112"/>
    </row>
    <row r="113" spans="2:29" x14ac:dyDescent="0.2">
      <c r="C113">
        <v>24</v>
      </c>
      <c r="D113">
        <v>3854</v>
      </c>
      <c r="E113">
        <v>160.58332824707031</v>
      </c>
      <c r="F113">
        <v>2.7615759372711182</v>
      </c>
      <c r="G113">
        <v>2263673</v>
      </c>
      <c r="H113">
        <v>587.35675048828125</v>
      </c>
      <c r="I113">
        <v>250</v>
      </c>
      <c r="J113">
        <v>2140</v>
      </c>
      <c r="K113">
        <v>675.09368896484375</v>
      </c>
      <c r="L113">
        <v>332.81155395507812</v>
      </c>
      <c r="AB113" s="146"/>
      <c r="AC113"/>
    </row>
    <row r="114" spans="2:29" x14ac:dyDescent="0.2">
      <c r="D114">
        <f>D112+D113</f>
        <v>27318</v>
      </c>
      <c r="AB114" s="146"/>
      <c r="AC114"/>
    </row>
    <row r="115" spans="2:29" x14ac:dyDescent="0.2">
      <c r="B115" t="s">
        <v>107</v>
      </c>
      <c r="C115" t="s">
        <v>0</v>
      </c>
      <c r="D115" t="s">
        <v>1</v>
      </c>
      <c r="E115" t="s">
        <v>2</v>
      </c>
      <c r="F115" t="s">
        <v>3</v>
      </c>
      <c r="G115" t="s">
        <v>4</v>
      </c>
      <c r="H115" t="s">
        <v>5</v>
      </c>
      <c r="I115" t="s">
        <v>6</v>
      </c>
      <c r="J115" t="s">
        <v>7</v>
      </c>
      <c r="K115" t="s">
        <v>8</v>
      </c>
      <c r="L115" t="s">
        <v>9</v>
      </c>
      <c r="AB115" s="146"/>
      <c r="AC115"/>
    </row>
    <row r="116" spans="2:29" x14ac:dyDescent="0.2">
      <c r="C116">
        <v>343</v>
      </c>
      <c r="D116">
        <v>65946</v>
      </c>
      <c r="E116">
        <v>192.26239013671875</v>
      </c>
      <c r="F116">
        <v>17.583677291870117</v>
      </c>
      <c r="G116">
        <v>39994944</v>
      </c>
      <c r="H116">
        <v>606.480224609375</v>
      </c>
      <c r="I116">
        <v>250</v>
      </c>
      <c r="J116">
        <v>3900</v>
      </c>
      <c r="K116">
        <v>675.9013671875</v>
      </c>
      <c r="L116">
        <v>298.36962890625</v>
      </c>
      <c r="AB116" s="146"/>
      <c r="AC116"/>
    </row>
    <row r="117" spans="2:29" x14ac:dyDescent="0.2">
      <c r="B117" t="s">
        <v>109</v>
      </c>
      <c r="C117" t="s">
        <v>0</v>
      </c>
      <c r="D117" t="s">
        <v>1</v>
      </c>
      <c r="E117" t="s">
        <v>2</v>
      </c>
      <c r="F117" t="s">
        <v>3</v>
      </c>
      <c r="G117" t="s">
        <v>4</v>
      </c>
      <c r="H117" t="s">
        <v>5</v>
      </c>
      <c r="I117" t="s">
        <v>6</v>
      </c>
      <c r="J117" t="s">
        <v>7</v>
      </c>
      <c r="K117" t="s">
        <v>8</v>
      </c>
      <c r="L117" t="s">
        <v>9</v>
      </c>
      <c r="AB117" s="146"/>
      <c r="AC117"/>
    </row>
    <row r="118" spans="2:29" x14ac:dyDescent="0.2">
      <c r="C118">
        <v>304</v>
      </c>
      <c r="D118">
        <v>68184</v>
      </c>
      <c r="E118">
        <v>224.28947448730469</v>
      </c>
      <c r="F118">
        <v>11.288461685180664</v>
      </c>
      <c r="G118">
        <v>24073508</v>
      </c>
      <c r="H118">
        <v>353.06683349609375</v>
      </c>
      <c r="I118">
        <v>250</v>
      </c>
      <c r="J118">
        <v>1854</v>
      </c>
      <c r="K118">
        <v>365.0986328125</v>
      </c>
      <c r="L118">
        <v>92.956069946289062</v>
      </c>
      <c r="AB118" s="146"/>
      <c r="AC118"/>
    </row>
    <row r="119" spans="2:29" x14ac:dyDescent="0.2">
      <c r="B119" t="s">
        <v>108</v>
      </c>
      <c r="C119" t="s">
        <v>0</v>
      </c>
      <c r="D119" t="s">
        <v>1</v>
      </c>
      <c r="E119" t="s">
        <v>2</v>
      </c>
      <c r="F119" t="s">
        <v>3</v>
      </c>
      <c r="G119" t="s">
        <v>4</v>
      </c>
      <c r="H119" t="s">
        <v>5</v>
      </c>
      <c r="I119" t="s">
        <v>6</v>
      </c>
      <c r="J119" t="s">
        <v>7</v>
      </c>
      <c r="K119" t="s">
        <v>8</v>
      </c>
      <c r="L119" t="s">
        <v>9</v>
      </c>
      <c r="AB119" s="146"/>
      <c r="AC119"/>
    </row>
    <row r="120" spans="2:29" x14ac:dyDescent="0.2">
      <c r="C120">
        <v>148</v>
      </c>
      <c r="D120">
        <v>24249</v>
      </c>
      <c r="E120">
        <v>163.84458923339844</v>
      </c>
      <c r="F120">
        <v>5.6294441223144531</v>
      </c>
      <c r="G120">
        <v>12855434</v>
      </c>
      <c r="H120">
        <v>530.142822265625</v>
      </c>
      <c r="I120">
        <v>250</v>
      </c>
      <c r="J120">
        <v>2802</v>
      </c>
      <c r="K120">
        <v>583.12811279296875</v>
      </c>
      <c r="L120">
        <v>242.87236022949219</v>
      </c>
      <c r="AB120" s="146"/>
      <c r="AC120"/>
    </row>
    <row r="121" spans="2:29" x14ac:dyDescent="0.2">
      <c r="B121" t="s">
        <v>130</v>
      </c>
      <c r="C121" t="s">
        <v>0</v>
      </c>
      <c r="D121" t="s">
        <v>1</v>
      </c>
      <c r="E121" t="s">
        <v>2</v>
      </c>
      <c r="F121" t="s">
        <v>3</v>
      </c>
      <c r="G121" t="s">
        <v>4</v>
      </c>
      <c r="H121" t="s">
        <v>5</v>
      </c>
      <c r="I121" t="s">
        <v>6</v>
      </c>
      <c r="J121" t="s">
        <v>7</v>
      </c>
      <c r="K121" t="s">
        <v>8</v>
      </c>
      <c r="L121" t="s">
        <v>9</v>
      </c>
      <c r="AB121" s="146"/>
      <c r="AC121"/>
    </row>
    <row r="122" spans="2:29" x14ac:dyDescent="0.2">
      <c r="C122">
        <v>204</v>
      </c>
      <c r="D122">
        <v>24788</v>
      </c>
      <c r="E122">
        <v>121.50980377197266</v>
      </c>
      <c r="F122">
        <v>15.692083358764648</v>
      </c>
      <c r="G122">
        <v>11365078</v>
      </c>
      <c r="H122">
        <v>458.49111938476562</v>
      </c>
      <c r="I122">
        <v>250</v>
      </c>
      <c r="J122">
        <v>3595</v>
      </c>
      <c r="K122">
        <v>513.96240234375</v>
      </c>
      <c r="L122">
        <v>232.25691223144531</v>
      </c>
      <c r="AB122" s="146"/>
      <c r="AC122"/>
    </row>
    <row r="123" spans="2:29" x14ac:dyDescent="0.2">
      <c r="B123" t="s">
        <v>131</v>
      </c>
      <c r="C123" t="s">
        <v>0</v>
      </c>
      <c r="D123" t="s">
        <v>1</v>
      </c>
      <c r="E123" t="s">
        <v>2</v>
      </c>
      <c r="F123" t="s">
        <v>3</v>
      </c>
      <c r="G123" t="s">
        <v>4</v>
      </c>
      <c r="H123" t="s">
        <v>5</v>
      </c>
      <c r="I123" t="s">
        <v>6</v>
      </c>
      <c r="J123" t="s">
        <v>7</v>
      </c>
      <c r="K123" t="s">
        <v>8</v>
      </c>
      <c r="L123" t="s">
        <v>9</v>
      </c>
      <c r="AB123" s="146"/>
      <c r="AC123"/>
    </row>
    <row r="124" spans="2:29" x14ac:dyDescent="0.2">
      <c r="C124">
        <v>433</v>
      </c>
      <c r="D124">
        <v>38604</v>
      </c>
      <c r="E124">
        <v>89.154731750488281</v>
      </c>
      <c r="F124">
        <v>6.8792724609375</v>
      </c>
      <c r="G124">
        <v>17886648</v>
      </c>
      <c r="H124">
        <v>463.33663940429688</v>
      </c>
      <c r="I124">
        <v>250</v>
      </c>
      <c r="J124">
        <v>3271</v>
      </c>
      <c r="K124">
        <v>502.88656616210938</v>
      </c>
      <c r="L124">
        <v>195.48416137695312</v>
      </c>
      <c r="AB124" s="146"/>
      <c r="AC124"/>
    </row>
    <row r="125" spans="2:29" x14ac:dyDescent="0.2">
      <c r="B125" t="s">
        <v>166</v>
      </c>
      <c r="C125" t="s">
        <v>0</v>
      </c>
      <c r="D125" t="s">
        <v>1</v>
      </c>
      <c r="E125" t="s">
        <v>2</v>
      </c>
      <c r="F125" t="s">
        <v>3</v>
      </c>
      <c r="G125" t="s">
        <v>4</v>
      </c>
      <c r="H125" t="s">
        <v>5</v>
      </c>
      <c r="I125" t="s">
        <v>6</v>
      </c>
      <c r="J125" t="s">
        <v>7</v>
      </c>
      <c r="K125" t="s">
        <v>8</v>
      </c>
      <c r="L125" t="s">
        <v>9</v>
      </c>
      <c r="AB125" s="146"/>
      <c r="AC125"/>
    </row>
    <row r="126" spans="2:29" x14ac:dyDescent="0.2">
      <c r="C126">
        <v>176</v>
      </c>
      <c r="D126">
        <v>30029</v>
      </c>
      <c r="E126">
        <v>170.61932373046875</v>
      </c>
      <c r="F126">
        <v>5.8907880783081055</v>
      </c>
      <c r="G126">
        <v>12384543</v>
      </c>
      <c r="H126">
        <v>412.41943359375</v>
      </c>
      <c r="I126">
        <v>250</v>
      </c>
      <c r="J126">
        <v>2349</v>
      </c>
      <c r="K126">
        <v>442.2177734375</v>
      </c>
      <c r="L126">
        <v>159.58308410644531</v>
      </c>
      <c r="AB126" s="146"/>
      <c r="AC126"/>
    </row>
    <row r="127" spans="2:29" x14ac:dyDescent="0.2">
      <c r="B127" t="s">
        <v>167</v>
      </c>
      <c r="C127" t="s">
        <v>0</v>
      </c>
      <c r="D127" t="s">
        <v>1</v>
      </c>
      <c r="E127" t="s">
        <v>2</v>
      </c>
      <c r="F127" t="s">
        <v>3</v>
      </c>
      <c r="G127" t="s">
        <v>4</v>
      </c>
      <c r="H127" t="s">
        <v>5</v>
      </c>
      <c r="I127" t="s">
        <v>6</v>
      </c>
      <c r="J127" t="s">
        <v>7</v>
      </c>
      <c r="K127" t="s">
        <v>8</v>
      </c>
      <c r="L127" t="s">
        <v>9</v>
      </c>
      <c r="AB127" s="146"/>
      <c r="AC127"/>
    </row>
    <row r="128" spans="2:29" x14ac:dyDescent="0.2">
      <c r="C128">
        <v>23</v>
      </c>
      <c r="D128">
        <v>3813</v>
      </c>
      <c r="E128">
        <v>165.78260803222656</v>
      </c>
      <c r="F128">
        <v>5.4178094863891602</v>
      </c>
      <c r="G128">
        <v>1861587</v>
      </c>
      <c r="H128">
        <v>488.22109985351562</v>
      </c>
      <c r="I128">
        <v>250</v>
      </c>
      <c r="J128">
        <v>2584</v>
      </c>
      <c r="K128">
        <v>553.67974853515625</v>
      </c>
      <c r="L128">
        <v>261.154052734375</v>
      </c>
      <c r="AB128" s="146"/>
      <c r="AC128"/>
    </row>
    <row r="129" spans="1:29" x14ac:dyDescent="0.2">
      <c r="B129" t="s">
        <v>168</v>
      </c>
      <c r="C129" t="s">
        <v>0</v>
      </c>
      <c r="D129" t="s">
        <v>1</v>
      </c>
      <c r="E129" t="s">
        <v>2</v>
      </c>
      <c r="F129" t="s">
        <v>3</v>
      </c>
      <c r="G129" t="s">
        <v>4</v>
      </c>
      <c r="H129" t="s">
        <v>5</v>
      </c>
      <c r="I129" t="s">
        <v>6</v>
      </c>
      <c r="J129" t="s">
        <v>7</v>
      </c>
      <c r="K129" t="s">
        <v>8</v>
      </c>
      <c r="L129" t="s">
        <v>9</v>
      </c>
      <c r="AB129" s="146"/>
      <c r="AC129"/>
    </row>
    <row r="130" spans="1:29" x14ac:dyDescent="0.2">
      <c r="C130">
        <v>510</v>
      </c>
      <c r="D130">
        <v>32277</v>
      </c>
      <c r="E130">
        <v>63.288234710693359</v>
      </c>
      <c r="F130">
        <v>6.4146285057067871</v>
      </c>
      <c r="G130">
        <v>13852281</v>
      </c>
      <c r="H130">
        <v>429.16879272460938</v>
      </c>
      <c r="I130">
        <v>250</v>
      </c>
      <c r="J130">
        <v>1870</v>
      </c>
      <c r="K130">
        <v>455.89007568359375</v>
      </c>
      <c r="L130">
        <v>153.78529357910156</v>
      </c>
      <c r="AB130" s="146"/>
      <c r="AC130"/>
    </row>
    <row r="131" spans="1:29" x14ac:dyDescent="0.2">
      <c r="B131" t="s">
        <v>169</v>
      </c>
      <c r="C131" t="s">
        <v>0</v>
      </c>
      <c r="D131" t="s">
        <v>1</v>
      </c>
      <c r="E131" t="s">
        <v>2</v>
      </c>
      <c r="F131" t="s">
        <v>3</v>
      </c>
      <c r="G131" t="s">
        <v>4</v>
      </c>
      <c r="H131" t="s">
        <v>5</v>
      </c>
      <c r="I131" t="s">
        <v>6</v>
      </c>
      <c r="J131" t="s">
        <v>7</v>
      </c>
      <c r="K131" t="s">
        <v>8</v>
      </c>
      <c r="L131" t="s">
        <v>9</v>
      </c>
      <c r="AB131" s="146"/>
      <c r="AC131"/>
    </row>
    <row r="132" spans="1:29" x14ac:dyDescent="0.2">
      <c r="C132">
        <v>423</v>
      </c>
      <c r="D132">
        <v>30834</v>
      </c>
      <c r="E132">
        <v>72.89361572265625</v>
      </c>
      <c r="F132">
        <v>5.6253180503845215</v>
      </c>
      <c r="G132">
        <v>12514028</v>
      </c>
      <c r="H132">
        <v>405.85159301757812</v>
      </c>
      <c r="I132">
        <v>250</v>
      </c>
      <c r="J132">
        <v>2485</v>
      </c>
      <c r="K132">
        <v>429.68182373046875</v>
      </c>
      <c r="L132">
        <v>141.10615539550781</v>
      </c>
      <c r="AB132" s="146"/>
      <c r="AC132"/>
    </row>
    <row r="133" spans="1:29" x14ac:dyDescent="0.2">
      <c r="B133" t="s">
        <v>170</v>
      </c>
      <c r="C133" t="s">
        <v>0</v>
      </c>
      <c r="D133" t="s">
        <v>1</v>
      </c>
      <c r="E133" t="s">
        <v>2</v>
      </c>
      <c r="F133" t="s">
        <v>3</v>
      </c>
      <c r="G133" t="s">
        <v>4</v>
      </c>
      <c r="H133" t="s">
        <v>5</v>
      </c>
      <c r="I133" t="s">
        <v>6</v>
      </c>
      <c r="J133" t="s">
        <v>7</v>
      </c>
      <c r="K133" t="s">
        <v>8</v>
      </c>
      <c r="L133" t="s">
        <v>9</v>
      </c>
      <c r="AB133" s="146"/>
      <c r="AC133"/>
    </row>
    <row r="134" spans="1:29" x14ac:dyDescent="0.2">
      <c r="C134">
        <v>56</v>
      </c>
      <c r="D134">
        <v>3603</v>
      </c>
      <c r="E134">
        <v>64.339286804199219</v>
      </c>
      <c r="F134">
        <v>1.1344101428985596</v>
      </c>
      <c r="G134">
        <v>1428975</v>
      </c>
      <c r="H134">
        <v>396.60699462890625</v>
      </c>
      <c r="I134">
        <v>250</v>
      </c>
      <c r="J134">
        <v>1698</v>
      </c>
      <c r="K134">
        <v>427.34912109375</v>
      </c>
      <c r="L134">
        <v>159.15449523925781</v>
      </c>
      <c r="AB134" s="146"/>
      <c r="AC134"/>
    </row>
    <row r="135" spans="1:29" x14ac:dyDescent="0.2">
      <c r="B135" t="s">
        <v>171</v>
      </c>
      <c r="C135" t="s">
        <v>0</v>
      </c>
      <c r="D135" t="s">
        <v>1</v>
      </c>
      <c r="E135" t="s">
        <v>2</v>
      </c>
      <c r="F135" t="s">
        <v>3</v>
      </c>
      <c r="G135" t="s">
        <v>4</v>
      </c>
      <c r="H135" t="s">
        <v>5</v>
      </c>
      <c r="I135" t="s">
        <v>6</v>
      </c>
      <c r="J135" t="s">
        <v>7</v>
      </c>
      <c r="K135" t="s">
        <v>8</v>
      </c>
      <c r="L135" t="s">
        <v>9</v>
      </c>
      <c r="AB135" s="146"/>
      <c r="AC135"/>
    </row>
    <row r="136" spans="1:29" x14ac:dyDescent="0.2">
      <c r="C136">
        <v>47</v>
      </c>
      <c r="D136">
        <v>1197</v>
      </c>
      <c r="E136">
        <v>25.468084335327148</v>
      </c>
      <c r="F136">
        <v>0.50116181373596191</v>
      </c>
      <c r="G136">
        <v>425773</v>
      </c>
      <c r="H136">
        <v>355.7000732421875</v>
      </c>
      <c r="I136">
        <v>250</v>
      </c>
      <c r="J136">
        <v>902</v>
      </c>
      <c r="K136">
        <v>367.47943115234375</v>
      </c>
      <c r="L136">
        <v>92.296157836914062</v>
      </c>
      <c r="AB136" s="146"/>
      <c r="AC136"/>
    </row>
    <row r="137" spans="1:29" x14ac:dyDescent="0.2">
      <c r="B137" t="s">
        <v>172</v>
      </c>
      <c r="C137" t="s">
        <v>0</v>
      </c>
      <c r="D137" t="s">
        <v>1</v>
      </c>
      <c r="E137" t="s">
        <v>2</v>
      </c>
      <c r="F137" t="s">
        <v>3</v>
      </c>
      <c r="G137" t="s">
        <v>4</v>
      </c>
      <c r="H137" t="s">
        <v>5</v>
      </c>
      <c r="I137" t="s">
        <v>6</v>
      </c>
      <c r="J137" t="s">
        <v>7</v>
      </c>
      <c r="K137" t="s">
        <v>8</v>
      </c>
      <c r="L137" t="s">
        <v>9</v>
      </c>
      <c r="AB137" s="146"/>
      <c r="AC137"/>
    </row>
    <row r="138" spans="1:29" x14ac:dyDescent="0.2">
      <c r="C138">
        <v>17</v>
      </c>
      <c r="D138">
        <v>1269</v>
      </c>
      <c r="E138">
        <v>74.647056579589844</v>
      </c>
      <c r="F138">
        <v>1.4388407468795776</v>
      </c>
      <c r="G138">
        <v>548997</v>
      </c>
      <c r="H138">
        <v>432.62173461914062</v>
      </c>
      <c r="I138">
        <v>250</v>
      </c>
      <c r="J138">
        <v>1733</v>
      </c>
      <c r="K138">
        <v>475.92752075195312</v>
      </c>
      <c r="L138">
        <v>198.35682678222656</v>
      </c>
      <c r="AB138" s="146"/>
      <c r="AC138"/>
    </row>
    <row r="139" spans="1:29" x14ac:dyDescent="0.2">
      <c r="AB139" s="146"/>
      <c r="AC139"/>
    </row>
    <row r="140" spans="1:29" x14ac:dyDescent="0.2">
      <c r="A140" s="150" t="s">
        <v>174</v>
      </c>
    </row>
    <row r="141" spans="1:29" x14ac:dyDescent="0.2">
      <c r="B141" t="s">
        <v>156</v>
      </c>
      <c r="C141" t="s">
        <v>0</v>
      </c>
      <c r="D141" t="s">
        <v>1</v>
      </c>
      <c r="E141" t="s">
        <v>2</v>
      </c>
      <c r="F141" t="s">
        <v>3</v>
      </c>
      <c r="G141" t="s">
        <v>4</v>
      </c>
      <c r="H141" t="s">
        <v>5</v>
      </c>
      <c r="I141" t="s">
        <v>6</v>
      </c>
      <c r="J141" t="s">
        <v>7</v>
      </c>
      <c r="K141" t="s">
        <v>8</v>
      </c>
      <c r="L141" t="s">
        <v>9</v>
      </c>
      <c r="M141" t="s">
        <v>8</v>
      </c>
      <c r="N141" t="s">
        <v>9</v>
      </c>
      <c r="AB141" s="146"/>
      <c r="AC141"/>
    </row>
    <row r="142" spans="1:29" x14ac:dyDescent="0.2">
      <c r="C142">
        <v>386</v>
      </c>
      <c r="D142">
        <v>21672</v>
      </c>
      <c r="E142">
        <v>56.145076751708984</v>
      </c>
      <c r="F142">
        <v>4.576390266418457</v>
      </c>
      <c r="G142">
        <v>9764432</v>
      </c>
      <c r="H142">
        <v>450.55517578125</v>
      </c>
      <c r="I142">
        <v>200</v>
      </c>
      <c r="J142">
        <v>3812</v>
      </c>
      <c r="K142">
        <v>555.39312744140625</v>
      </c>
      <c r="L142">
        <v>324.74850463867188</v>
      </c>
      <c r="M142">
        <v>555.39312744140625</v>
      </c>
      <c r="N142">
        <v>324.74850463867188</v>
      </c>
      <c r="AB142" s="146"/>
      <c r="AC142"/>
    </row>
    <row r="143" spans="1:29" x14ac:dyDescent="0.2">
      <c r="B143" t="s">
        <v>157</v>
      </c>
      <c r="C143" t="s">
        <v>0</v>
      </c>
      <c r="D143" t="s">
        <v>1</v>
      </c>
      <c r="E143" t="s">
        <v>2</v>
      </c>
      <c r="F143" t="s">
        <v>3</v>
      </c>
      <c r="G143" t="s">
        <v>4</v>
      </c>
      <c r="H143" t="s">
        <v>5</v>
      </c>
      <c r="I143" t="s">
        <v>6</v>
      </c>
      <c r="J143" t="s">
        <v>7</v>
      </c>
      <c r="K143" t="s">
        <v>8</v>
      </c>
      <c r="L143" t="s">
        <v>9</v>
      </c>
      <c r="M143" t="s">
        <v>8</v>
      </c>
      <c r="N143" t="s">
        <v>9</v>
      </c>
      <c r="AB143" s="146"/>
      <c r="AC143"/>
    </row>
    <row r="144" spans="1:29" x14ac:dyDescent="0.2">
      <c r="C144">
        <v>566</v>
      </c>
      <c r="D144">
        <v>22126</v>
      </c>
      <c r="E144">
        <v>39.091873168945312</v>
      </c>
      <c r="F144">
        <v>4.1120586395263672</v>
      </c>
      <c r="G144">
        <v>9849822</v>
      </c>
      <c r="H144">
        <v>445.16958618164062</v>
      </c>
      <c r="I144">
        <v>200</v>
      </c>
      <c r="J144">
        <v>3650</v>
      </c>
      <c r="K144">
        <v>544.8282470703125</v>
      </c>
      <c r="L144">
        <v>314.10482788085938</v>
      </c>
      <c r="M144">
        <v>544.8282470703125</v>
      </c>
      <c r="N144">
        <v>314.10482788085938</v>
      </c>
      <c r="AB144" s="146"/>
      <c r="AC144"/>
    </row>
    <row r="145" spans="2:29" x14ac:dyDescent="0.2">
      <c r="B145" t="s">
        <v>158</v>
      </c>
      <c r="C145" t="s">
        <v>0</v>
      </c>
      <c r="D145" t="s">
        <v>1</v>
      </c>
      <c r="E145" t="s">
        <v>2</v>
      </c>
      <c r="F145" t="s">
        <v>3</v>
      </c>
      <c r="G145" t="s">
        <v>4</v>
      </c>
      <c r="H145" t="s">
        <v>5</v>
      </c>
      <c r="I145" t="s">
        <v>6</v>
      </c>
      <c r="J145" t="s">
        <v>7</v>
      </c>
      <c r="K145" t="s">
        <v>8</v>
      </c>
      <c r="L145" t="s">
        <v>9</v>
      </c>
      <c r="M145" t="s">
        <v>8</v>
      </c>
      <c r="N145" t="s">
        <v>9</v>
      </c>
      <c r="AB145" s="146"/>
      <c r="AC145"/>
    </row>
    <row r="146" spans="2:29" x14ac:dyDescent="0.2">
      <c r="C146">
        <v>392</v>
      </c>
      <c r="D146">
        <v>27684</v>
      </c>
      <c r="E146">
        <v>70.622451782226562</v>
      </c>
      <c r="F146">
        <v>6.8914699554443359</v>
      </c>
      <c r="G146">
        <v>14005090</v>
      </c>
      <c r="H146">
        <v>505.89111328125</v>
      </c>
      <c r="I146">
        <v>200</v>
      </c>
      <c r="J146">
        <v>3942</v>
      </c>
      <c r="K146">
        <v>645.4359130859375</v>
      </c>
      <c r="L146">
        <v>400.8262939453125</v>
      </c>
      <c r="M146">
        <v>645.4359130859375</v>
      </c>
      <c r="N146">
        <v>400.8262939453125</v>
      </c>
      <c r="AB146" s="146"/>
      <c r="AC146"/>
    </row>
    <row r="147" spans="2:29" x14ac:dyDescent="0.2">
      <c r="B147" t="s">
        <v>159</v>
      </c>
      <c r="C147" t="s">
        <v>0</v>
      </c>
      <c r="D147" t="s">
        <v>1</v>
      </c>
      <c r="E147" t="s">
        <v>2</v>
      </c>
      <c r="F147" t="s">
        <v>3</v>
      </c>
      <c r="G147" t="s">
        <v>4</v>
      </c>
      <c r="H147" t="s">
        <v>5</v>
      </c>
      <c r="I147" t="s">
        <v>6</v>
      </c>
      <c r="J147" t="s">
        <v>7</v>
      </c>
      <c r="K147" t="s">
        <v>8</v>
      </c>
      <c r="L147" t="s">
        <v>9</v>
      </c>
      <c r="M147" t="s">
        <v>8</v>
      </c>
      <c r="N147" t="s">
        <v>9</v>
      </c>
      <c r="AB147" s="146"/>
      <c r="AC147"/>
    </row>
    <row r="148" spans="2:29" x14ac:dyDescent="0.2">
      <c r="C148">
        <v>359</v>
      </c>
      <c r="D148">
        <v>23787</v>
      </c>
      <c r="E148">
        <v>66.259056091308594</v>
      </c>
      <c r="F148">
        <v>5.2528138160705566</v>
      </c>
      <c r="G148">
        <v>10997911</v>
      </c>
      <c r="H148">
        <v>462.34963989257812</v>
      </c>
      <c r="I148">
        <v>200</v>
      </c>
      <c r="J148">
        <v>3596</v>
      </c>
      <c r="K148">
        <v>585.9686279296875</v>
      </c>
      <c r="L148">
        <v>359.98895263671875</v>
      </c>
      <c r="M148">
        <v>585.9686279296875</v>
      </c>
      <c r="N148">
        <v>359.98895263671875</v>
      </c>
      <c r="AB148" s="146"/>
      <c r="AC148"/>
    </row>
    <row r="149" spans="2:29" x14ac:dyDescent="0.2">
      <c r="B149" t="s">
        <v>160</v>
      </c>
      <c r="C149" t="s">
        <v>0</v>
      </c>
      <c r="D149" t="s">
        <v>1</v>
      </c>
      <c r="E149" t="s">
        <v>2</v>
      </c>
      <c r="F149" t="s">
        <v>3</v>
      </c>
      <c r="G149" t="s">
        <v>4</v>
      </c>
      <c r="H149" t="s">
        <v>5</v>
      </c>
      <c r="I149" t="s">
        <v>6</v>
      </c>
      <c r="J149" t="s">
        <v>7</v>
      </c>
      <c r="K149" t="s">
        <v>8</v>
      </c>
      <c r="L149" t="s">
        <v>9</v>
      </c>
      <c r="M149" t="s">
        <v>8</v>
      </c>
      <c r="N149" t="s">
        <v>9</v>
      </c>
      <c r="AB149" s="146"/>
      <c r="AC149"/>
    </row>
    <row r="150" spans="2:29" x14ac:dyDescent="0.2">
      <c r="C150">
        <v>662</v>
      </c>
      <c r="D150">
        <v>40334</v>
      </c>
      <c r="E150">
        <v>60.927494049072266</v>
      </c>
      <c r="F150">
        <v>9.4695644378662109</v>
      </c>
      <c r="G150">
        <v>17053464</v>
      </c>
      <c r="H150">
        <v>422.80618286132812</v>
      </c>
      <c r="I150">
        <v>200</v>
      </c>
      <c r="J150">
        <v>4095</v>
      </c>
      <c r="K150">
        <v>515.12774658203125</v>
      </c>
      <c r="L150">
        <v>294.26434326171875</v>
      </c>
      <c r="M150">
        <v>515.12774658203125</v>
      </c>
      <c r="N150">
        <v>294.26434326171875</v>
      </c>
      <c r="AB150" s="146"/>
      <c r="AC150"/>
    </row>
    <row r="151" spans="2:29" x14ac:dyDescent="0.2">
      <c r="B151" t="s">
        <v>96</v>
      </c>
      <c r="C151" t="s">
        <v>0</v>
      </c>
      <c r="D151" t="s">
        <v>1</v>
      </c>
      <c r="E151" t="s">
        <v>2</v>
      </c>
      <c r="F151" t="s">
        <v>3</v>
      </c>
      <c r="G151" t="s">
        <v>4</v>
      </c>
      <c r="H151" t="s">
        <v>5</v>
      </c>
      <c r="I151" t="s">
        <v>6</v>
      </c>
      <c r="J151" t="s">
        <v>7</v>
      </c>
      <c r="K151" t="s">
        <v>8</v>
      </c>
      <c r="L151" t="s">
        <v>9</v>
      </c>
      <c r="M151" t="s">
        <v>8</v>
      </c>
      <c r="N151" t="s">
        <v>9</v>
      </c>
      <c r="AB151" s="146"/>
      <c r="AC151"/>
    </row>
    <row r="152" spans="2:29" x14ac:dyDescent="0.2">
      <c r="C152">
        <v>375</v>
      </c>
      <c r="D152">
        <v>40339</v>
      </c>
      <c r="E152">
        <v>107.57066345214844</v>
      </c>
      <c r="F152">
        <v>9.6042261123657227</v>
      </c>
      <c r="G152">
        <v>20944252</v>
      </c>
      <c r="H152">
        <v>519.2060546875</v>
      </c>
      <c r="I152">
        <v>200</v>
      </c>
      <c r="J152">
        <v>4095</v>
      </c>
      <c r="K152">
        <v>686.46746826171875</v>
      </c>
      <c r="L152">
        <v>449.068603515625</v>
      </c>
      <c r="M152">
        <v>686.46746826171875</v>
      </c>
      <c r="N152">
        <v>449.068603515625</v>
      </c>
      <c r="AB152" s="146"/>
      <c r="AC152"/>
    </row>
    <row r="153" spans="2:29" x14ac:dyDescent="0.2">
      <c r="B153" t="s">
        <v>98</v>
      </c>
      <c r="C153" t="s">
        <v>0</v>
      </c>
      <c r="D153" t="s">
        <v>1</v>
      </c>
      <c r="E153" t="s">
        <v>2</v>
      </c>
      <c r="F153" t="s">
        <v>3</v>
      </c>
      <c r="G153" t="s">
        <v>4</v>
      </c>
      <c r="H153" t="s">
        <v>5</v>
      </c>
      <c r="I153" t="s">
        <v>6</v>
      </c>
      <c r="J153" t="s">
        <v>7</v>
      </c>
      <c r="K153" t="s">
        <v>8</v>
      </c>
      <c r="L153" t="s">
        <v>9</v>
      </c>
      <c r="M153" t="s">
        <v>8</v>
      </c>
      <c r="N153" t="s">
        <v>9</v>
      </c>
      <c r="AB153" s="146"/>
      <c r="AC153"/>
    </row>
    <row r="154" spans="2:29" x14ac:dyDescent="0.2">
      <c r="C154">
        <v>284</v>
      </c>
      <c r="D154">
        <v>14694</v>
      </c>
      <c r="E154">
        <v>51.739437103271484</v>
      </c>
      <c r="F154">
        <v>3.9994010925292969</v>
      </c>
      <c r="G154">
        <v>8013326</v>
      </c>
      <c r="H154">
        <v>545.3468017578125</v>
      </c>
      <c r="I154">
        <v>200</v>
      </c>
      <c r="J154">
        <v>3961</v>
      </c>
      <c r="K154">
        <v>706.74627685546875</v>
      </c>
      <c r="L154">
        <v>449.54107666015625</v>
      </c>
      <c r="M154">
        <v>706.74627685546875</v>
      </c>
      <c r="N154">
        <v>449.54107666015625</v>
      </c>
      <c r="AB154" s="146"/>
      <c r="AC154"/>
    </row>
    <row r="155" spans="2:29" x14ac:dyDescent="0.2">
      <c r="B155" t="s">
        <v>97</v>
      </c>
      <c r="C155" t="s">
        <v>0</v>
      </c>
      <c r="D155" t="s">
        <v>1</v>
      </c>
      <c r="E155" t="s">
        <v>2</v>
      </c>
      <c r="F155" t="s">
        <v>3</v>
      </c>
      <c r="G155" t="s">
        <v>4</v>
      </c>
      <c r="H155" t="s">
        <v>5</v>
      </c>
      <c r="I155" t="s">
        <v>6</v>
      </c>
      <c r="J155" t="s">
        <v>7</v>
      </c>
      <c r="K155" t="s">
        <v>8</v>
      </c>
      <c r="L155" t="s">
        <v>9</v>
      </c>
      <c r="M155" t="s">
        <v>8</v>
      </c>
      <c r="N155" t="s">
        <v>9</v>
      </c>
      <c r="AB155" s="146"/>
      <c r="AC155"/>
    </row>
    <row r="156" spans="2:29" x14ac:dyDescent="0.2">
      <c r="C156">
        <v>616</v>
      </c>
      <c r="D156">
        <v>37207</v>
      </c>
      <c r="E156">
        <v>60.400974273681641</v>
      </c>
      <c r="F156">
        <v>9.2816085815429688</v>
      </c>
      <c r="G156">
        <v>15105442</v>
      </c>
      <c r="H156">
        <v>405.98388671875</v>
      </c>
      <c r="I156">
        <v>200</v>
      </c>
      <c r="J156">
        <v>3831</v>
      </c>
      <c r="K156">
        <v>503.00485229492188</v>
      </c>
      <c r="L156">
        <v>296.9696044921875</v>
      </c>
      <c r="M156">
        <v>503.00485229492188</v>
      </c>
      <c r="N156">
        <v>296.9696044921875</v>
      </c>
      <c r="AB156" s="146"/>
      <c r="AC156"/>
    </row>
    <row r="157" spans="2:29" x14ac:dyDescent="0.2">
      <c r="B157" t="s">
        <v>95</v>
      </c>
      <c r="C157" t="s">
        <v>0</v>
      </c>
      <c r="D157" t="s">
        <v>1</v>
      </c>
      <c r="E157" t="s">
        <v>2</v>
      </c>
      <c r="F157" t="s">
        <v>3</v>
      </c>
      <c r="G157" t="s">
        <v>4</v>
      </c>
      <c r="H157" t="s">
        <v>5</v>
      </c>
      <c r="I157" t="s">
        <v>6</v>
      </c>
      <c r="J157" t="s">
        <v>7</v>
      </c>
      <c r="K157" t="s">
        <v>8</v>
      </c>
      <c r="L157" t="s">
        <v>9</v>
      </c>
      <c r="M157" t="s">
        <v>8</v>
      </c>
      <c r="N157" t="s">
        <v>9</v>
      </c>
      <c r="AB157" s="146"/>
      <c r="AC157"/>
    </row>
    <row r="158" spans="2:29" x14ac:dyDescent="0.2">
      <c r="C158">
        <v>43</v>
      </c>
      <c r="D158">
        <v>2077</v>
      </c>
      <c r="E158">
        <v>48.302326202392578</v>
      </c>
      <c r="F158">
        <v>1.8289568424224854</v>
      </c>
      <c r="G158">
        <v>535898</v>
      </c>
      <c r="H158">
        <v>258.01541137695312</v>
      </c>
      <c r="I158">
        <v>200</v>
      </c>
      <c r="J158">
        <v>587</v>
      </c>
      <c r="K158">
        <v>262.74978637695312</v>
      </c>
      <c r="L158">
        <v>49.653701782226562</v>
      </c>
      <c r="M158">
        <v>262.74978637695312</v>
      </c>
      <c r="N158">
        <v>49.653701782226562</v>
      </c>
      <c r="AB158" s="146"/>
      <c r="AC158"/>
    </row>
    <row r="159" spans="2:29" x14ac:dyDescent="0.2">
      <c r="B159" t="s">
        <v>119</v>
      </c>
      <c r="C159" t="s">
        <v>0</v>
      </c>
      <c r="D159" t="s">
        <v>1</v>
      </c>
      <c r="E159" t="s">
        <v>2</v>
      </c>
      <c r="F159" t="s">
        <v>3</v>
      </c>
      <c r="G159" t="s">
        <v>4</v>
      </c>
      <c r="H159" t="s">
        <v>5</v>
      </c>
      <c r="I159" t="s">
        <v>6</v>
      </c>
      <c r="J159" t="s">
        <v>7</v>
      </c>
      <c r="K159" t="s">
        <v>8</v>
      </c>
      <c r="L159" t="s">
        <v>9</v>
      </c>
      <c r="M159" t="s">
        <v>8</v>
      </c>
      <c r="N159" t="s">
        <v>9</v>
      </c>
      <c r="AB159" s="146"/>
      <c r="AC159"/>
    </row>
    <row r="160" spans="2:29" x14ac:dyDescent="0.2">
      <c r="C160">
        <v>449</v>
      </c>
      <c r="D160">
        <v>52154</v>
      </c>
      <c r="E160">
        <v>116.15589904785156</v>
      </c>
      <c r="F160">
        <v>10.767433166503906</v>
      </c>
      <c r="G160">
        <v>27786060</v>
      </c>
      <c r="H160">
        <v>532.76947021484375</v>
      </c>
      <c r="I160">
        <v>200</v>
      </c>
      <c r="J160">
        <v>4095</v>
      </c>
      <c r="K160">
        <v>670.40509033203125</v>
      </c>
      <c r="L160">
        <v>406.93942260742188</v>
      </c>
      <c r="M160">
        <v>670.40509033203125</v>
      </c>
      <c r="N160">
        <v>406.93942260742188</v>
      </c>
      <c r="AB160" s="146"/>
      <c r="AC160"/>
    </row>
    <row r="161" spans="2:29" x14ac:dyDescent="0.2">
      <c r="B161" t="s">
        <v>121</v>
      </c>
      <c r="C161" t="s">
        <v>0</v>
      </c>
      <c r="D161" t="s">
        <v>1</v>
      </c>
      <c r="E161" t="s">
        <v>2</v>
      </c>
      <c r="F161" t="s">
        <v>3</v>
      </c>
      <c r="G161" t="s">
        <v>4</v>
      </c>
      <c r="H161" t="s">
        <v>5</v>
      </c>
      <c r="I161" t="s">
        <v>6</v>
      </c>
      <c r="J161" t="s">
        <v>7</v>
      </c>
      <c r="K161" t="s">
        <v>8</v>
      </c>
      <c r="L161" t="s">
        <v>9</v>
      </c>
      <c r="M161" t="s">
        <v>8</v>
      </c>
      <c r="N161" t="s">
        <v>9</v>
      </c>
      <c r="AB161" s="146"/>
      <c r="AC161"/>
    </row>
    <row r="162" spans="2:29" x14ac:dyDescent="0.2">
      <c r="C162">
        <v>327</v>
      </c>
      <c r="D162">
        <v>23411</v>
      </c>
      <c r="E162">
        <v>71.593269348144531</v>
      </c>
      <c r="F162">
        <v>4.7284059524536133</v>
      </c>
      <c r="G162">
        <v>11347108</v>
      </c>
      <c r="H162">
        <v>484.6912841796875</v>
      </c>
      <c r="I162">
        <v>200</v>
      </c>
      <c r="J162">
        <v>3728</v>
      </c>
      <c r="K162">
        <v>617.4951171875</v>
      </c>
      <c r="L162">
        <v>382.58932495117188</v>
      </c>
      <c r="M162">
        <v>617.4951171875</v>
      </c>
      <c r="N162">
        <v>382.58932495117188</v>
      </c>
      <c r="AB162" s="146"/>
      <c r="AC162"/>
    </row>
    <row r="163" spans="2:29" x14ac:dyDescent="0.2">
      <c r="B163" t="s">
        <v>121</v>
      </c>
      <c r="C163" t="s">
        <v>0</v>
      </c>
      <c r="D163" t="s">
        <v>1</v>
      </c>
      <c r="E163" t="s">
        <v>2</v>
      </c>
      <c r="F163" t="s">
        <v>3</v>
      </c>
      <c r="G163" t="s">
        <v>4</v>
      </c>
      <c r="H163" t="s">
        <v>5</v>
      </c>
      <c r="I163" t="s">
        <v>6</v>
      </c>
      <c r="J163" t="s">
        <v>7</v>
      </c>
      <c r="K163" t="s">
        <v>8</v>
      </c>
      <c r="L163" t="s">
        <v>9</v>
      </c>
      <c r="M163" t="s">
        <v>8</v>
      </c>
      <c r="N163" t="s">
        <v>9</v>
      </c>
      <c r="AB163" s="146"/>
      <c r="AC163"/>
    </row>
    <row r="164" spans="2:29" x14ac:dyDescent="0.2">
      <c r="C164">
        <v>25</v>
      </c>
      <c r="D164">
        <v>7878</v>
      </c>
      <c r="E164">
        <v>315.1199951171875</v>
      </c>
      <c r="F164">
        <v>6.408473014831543</v>
      </c>
      <c r="G164">
        <v>5641833</v>
      </c>
      <c r="H164">
        <v>716.150390625</v>
      </c>
      <c r="I164">
        <v>200</v>
      </c>
      <c r="J164">
        <v>3652</v>
      </c>
      <c r="K164">
        <v>904.66534423828125</v>
      </c>
      <c r="L164">
        <v>552.76397705078125</v>
      </c>
      <c r="M164">
        <v>904.66534423828125</v>
      </c>
      <c r="N164">
        <v>552.76397705078125</v>
      </c>
      <c r="AB164" s="146"/>
      <c r="AC164"/>
    </row>
    <row r="165" spans="2:29" x14ac:dyDescent="0.2">
      <c r="B165" t="s">
        <v>120</v>
      </c>
      <c r="C165" t="s">
        <v>0</v>
      </c>
      <c r="D165" t="s">
        <v>1</v>
      </c>
      <c r="E165" t="s">
        <v>2</v>
      </c>
      <c r="F165" t="s">
        <v>3</v>
      </c>
      <c r="G165" t="s">
        <v>4</v>
      </c>
      <c r="H165" t="s">
        <v>5</v>
      </c>
      <c r="I165" t="s">
        <v>6</v>
      </c>
      <c r="J165" t="s">
        <v>7</v>
      </c>
      <c r="K165" t="s">
        <v>8</v>
      </c>
      <c r="L165" t="s">
        <v>9</v>
      </c>
      <c r="M165" t="s">
        <v>8</v>
      </c>
      <c r="N165" t="s">
        <v>9</v>
      </c>
      <c r="AB165" s="146"/>
      <c r="AC165"/>
    </row>
    <row r="166" spans="2:29" x14ac:dyDescent="0.2">
      <c r="C166">
        <v>670</v>
      </c>
      <c r="D166">
        <v>42663</v>
      </c>
      <c r="E166">
        <v>63.676120758056641</v>
      </c>
      <c r="F166">
        <v>8.7626724243164062</v>
      </c>
      <c r="G166">
        <v>17417792</v>
      </c>
      <c r="H166">
        <v>408.26458740234375</v>
      </c>
      <c r="I166">
        <v>200</v>
      </c>
      <c r="J166">
        <v>3285</v>
      </c>
      <c r="K166">
        <v>498.45465087890625</v>
      </c>
      <c r="L166">
        <v>285.96688842773438</v>
      </c>
      <c r="M166">
        <v>498.45465087890625</v>
      </c>
      <c r="N166">
        <v>285.96688842773438</v>
      </c>
      <c r="AB166" s="146"/>
      <c r="AC166"/>
    </row>
    <row r="167" spans="2:29" x14ac:dyDescent="0.2">
      <c r="B167" t="s">
        <v>161</v>
      </c>
      <c r="C167" t="s">
        <v>0</v>
      </c>
      <c r="D167" t="s">
        <v>1</v>
      </c>
      <c r="E167" t="s">
        <v>2</v>
      </c>
      <c r="F167" t="s">
        <v>3</v>
      </c>
      <c r="G167" t="s">
        <v>4</v>
      </c>
      <c r="H167" t="s">
        <v>5</v>
      </c>
      <c r="I167" t="s">
        <v>6</v>
      </c>
      <c r="J167" t="s">
        <v>7</v>
      </c>
      <c r="K167" t="s">
        <v>8</v>
      </c>
      <c r="L167" t="s">
        <v>9</v>
      </c>
      <c r="M167" t="s">
        <v>8</v>
      </c>
      <c r="N167" t="s">
        <v>9</v>
      </c>
      <c r="AB167" s="146"/>
      <c r="AC167"/>
    </row>
    <row r="168" spans="2:29" x14ac:dyDescent="0.2">
      <c r="C168">
        <v>170</v>
      </c>
      <c r="D168">
        <v>10614</v>
      </c>
      <c r="E168">
        <v>62.435295104980469</v>
      </c>
      <c r="F168">
        <v>3.1964006423950195</v>
      </c>
      <c r="G168">
        <v>4401068</v>
      </c>
      <c r="H168">
        <v>414.6474609375</v>
      </c>
      <c r="I168">
        <v>200</v>
      </c>
      <c r="J168">
        <v>3149</v>
      </c>
      <c r="K168">
        <v>506.3187255859375</v>
      </c>
      <c r="L168">
        <v>290.561767578125</v>
      </c>
      <c r="M168">
        <v>506.3187255859375</v>
      </c>
      <c r="N168">
        <v>290.561767578125</v>
      </c>
      <c r="AB168" s="146"/>
      <c r="AC168"/>
    </row>
    <row r="169" spans="2:29" x14ac:dyDescent="0.2">
      <c r="B169" t="s">
        <v>162</v>
      </c>
      <c r="C169" t="s">
        <v>0</v>
      </c>
      <c r="D169" t="s">
        <v>1</v>
      </c>
      <c r="E169" t="s">
        <v>2</v>
      </c>
      <c r="F169" t="s">
        <v>3</v>
      </c>
      <c r="G169" t="s">
        <v>4</v>
      </c>
      <c r="H169" t="s">
        <v>5</v>
      </c>
      <c r="I169" t="s">
        <v>6</v>
      </c>
      <c r="J169" t="s">
        <v>7</v>
      </c>
      <c r="K169" t="s">
        <v>8</v>
      </c>
      <c r="L169" t="s">
        <v>9</v>
      </c>
      <c r="M169" t="s">
        <v>8</v>
      </c>
      <c r="N169" t="s">
        <v>9</v>
      </c>
      <c r="AB169" s="146"/>
      <c r="AC169"/>
    </row>
    <row r="170" spans="2:29" x14ac:dyDescent="0.2">
      <c r="C170">
        <v>261</v>
      </c>
      <c r="D170">
        <v>29196</v>
      </c>
      <c r="E170">
        <v>111.86206817626953</v>
      </c>
      <c r="F170">
        <v>8.8862648010253906</v>
      </c>
      <c r="G170">
        <v>15357920</v>
      </c>
      <c r="H170">
        <v>526.0281982421875</v>
      </c>
      <c r="I170">
        <v>200</v>
      </c>
      <c r="J170">
        <v>4095</v>
      </c>
      <c r="K170">
        <v>672.8055419921875</v>
      </c>
      <c r="L170">
        <v>419.47781372070312</v>
      </c>
      <c r="M170">
        <v>672.8055419921875</v>
      </c>
      <c r="N170">
        <v>419.47781372070312</v>
      </c>
      <c r="AB170" s="146"/>
      <c r="AC170"/>
    </row>
    <row r="171" spans="2:29" x14ac:dyDescent="0.2">
      <c r="B171" t="s">
        <v>163</v>
      </c>
      <c r="C171" t="s">
        <v>0</v>
      </c>
      <c r="D171" t="s">
        <v>1</v>
      </c>
      <c r="E171" t="s">
        <v>2</v>
      </c>
      <c r="F171" t="s">
        <v>3</v>
      </c>
      <c r="G171" t="s">
        <v>4</v>
      </c>
      <c r="H171" t="s">
        <v>5</v>
      </c>
      <c r="I171" t="s">
        <v>6</v>
      </c>
      <c r="J171" t="s">
        <v>7</v>
      </c>
      <c r="K171" t="s">
        <v>8</v>
      </c>
      <c r="L171" t="s">
        <v>9</v>
      </c>
      <c r="M171" t="s">
        <v>8</v>
      </c>
      <c r="N171" t="s">
        <v>9</v>
      </c>
      <c r="AB171" s="146"/>
      <c r="AC171"/>
    </row>
    <row r="172" spans="2:29" x14ac:dyDescent="0.2">
      <c r="C172">
        <v>121</v>
      </c>
      <c r="D172">
        <v>9599</v>
      </c>
      <c r="E172">
        <v>79.330581665039062</v>
      </c>
      <c r="F172">
        <v>3.2924478054046631</v>
      </c>
      <c r="G172">
        <v>4788833</v>
      </c>
      <c r="H172">
        <v>498.88873291015625</v>
      </c>
      <c r="I172">
        <v>200</v>
      </c>
      <c r="J172">
        <v>4095</v>
      </c>
      <c r="K172">
        <v>656.7890625</v>
      </c>
      <c r="L172">
        <v>427.17904663085938</v>
      </c>
      <c r="M172">
        <v>656.7890625</v>
      </c>
      <c r="N172">
        <v>427.17904663085938</v>
      </c>
      <c r="AB172" s="146"/>
      <c r="AC172"/>
    </row>
    <row r="173" spans="2:29" x14ac:dyDescent="0.2">
      <c r="C173">
        <v>272</v>
      </c>
      <c r="D173">
        <v>19706</v>
      </c>
      <c r="E173">
        <v>72.448532104492188</v>
      </c>
      <c r="F173">
        <v>4.0369815826416016</v>
      </c>
      <c r="G173">
        <v>10684537</v>
      </c>
      <c r="H173">
        <v>542.1971435546875</v>
      </c>
      <c r="I173">
        <v>200</v>
      </c>
      <c r="J173">
        <v>4095</v>
      </c>
      <c r="K173">
        <v>699.6641845703125</v>
      </c>
      <c r="L173">
        <v>442.212890625</v>
      </c>
      <c r="M173">
        <v>699.6641845703125</v>
      </c>
      <c r="N173">
        <v>442.212890625</v>
      </c>
      <c r="AB173" s="146"/>
      <c r="AC173"/>
    </row>
    <row r="174" spans="2:29" x14ac:dyDescent="0.2">
      <c r="D174">
        <f>D172+D173</f>
        <v>29305</v>
      </c>
      <c r="AB174" s="146"/>
      <c r="AC174"/>
    </row>
    <row r="175" spans="2:29" x14ac:dyDescent="0.2">
      <c r="B175" t="s">
        <v>164</v>
      </c>
      <c r="C175" t="s">
        <v>0</v>
      </c>
      <c r="D175" t="s">
        <v>1</v>
      </c>
      <c r="E175" t="s">
        <v>2</v>
      </c>
      <c r="F175" t="s">
        <v>3</v>
      </c>
      <c r="G175" t="s">
        <v>4</v>
      </c>
      <c r="H175" t="s">
        <v>5</v>
      </c>
      <c r="I175" t="s">
        <v>6</v>
      </c>
      <c r="J175" t="s">
        <v>7</v>
      </c>
      <c r="K175" t="s">
        <v>8</v>
      </c>
      <c r="L175" t="s">
        <v>9</v>
      </c>
      <c r="M175" t="s">
        <v>8</v>
      </c>
      <c r="N175" t="s">
        <v>9</v>
      </c>
      <c r="AB175" s="146"/>
      <c r="AC175"/>
    </row>
    <row r="176" spans="2:29" x14ac:dyDescent="0.2">
      <c r="C176">
        <v>237</v>
      </c>
      <c r="D176">
        <v>16497</v>
      </c>
      <c r="E176">
        <v>69.607597351074219</v>
      </c>
      <c r="F176">
        <v>9.7897491455078125</v>
      </c>
      <c r="G176">
        <v>8324526</v>
      </c>
      <c r="H176">
        <v>504.60845947265625</v>
      </c>
      <c r="I176">
        <v>200</v>
      </c>
      <c r="J176">
        <v>4095</v>
      </c>
      <c r="K176">
        <v>657.2755126953125</v>
      </c>
      <c r="L176">
        <v>421.166748046875</v>
      </c>
      <c r="M176">
        <v>657.2755126953125</v>
      </c>
      <c r="N176">
        <v>421.166748046875</v>
      </c>
      <c r="AB176" s="146"/>
      <c r="AC176"/>
    </row>
    <row r="177" spans="2:29" x14ac:dyDescent="0.2">
      <c r="C177">
        <v>131</v>
      </c>
      <c r="D177">
        <v>3497</v>
      </c>
      <c r="E177">
        <v>26.694656372070312</v>
      </c>
      <c r="F177">
        <v>4.3083481788635254</v>
      </c>
      <c r="G177">
        <v>1309306</v>
      </c>
      <c r="H177">
        <v>374.40835571289062</v>
      </c>
      <c r="I177">
        <v>200</v>
      </c>
      <c r="J177">
        <v>2755</v>
      </c>
      <c r="K177">
        <v>444.197998046875</v>
      </c>
      <c r="L177">
        <v>239.01936340332031</v>
      </c>
      <c r="M177">
        <v>444.197998046875</v>
      </c>
      <c r="N177">
        <v>239.01936340332031</v>
      </c>
      <c r="AB177" s="146"/>
      <c r="AC177"/>
    </row>
    <row r="178" spans="2:29" x14ac:dyDescent="0.2">
      <c r="D178">
        <f>D176+D177</f>
        <v>19994</v>
      </c>
      <c r="AB178" s="146"/>
      <c r="AC178"/>
    </row>
    <row r="179" spans="2:29" x14ac:dyDescent="0.2">
      <c r="B179" t="s">
        <v>175</v>
      </c>
      <c r="C179" t="s">
        <v>0</v>
      </c>
      <c r="D179" t="s">
        <v>1</v>
      </c>
      <c r="E179" t="s">
        <v>2</v>
      </c>
      <c r="F179" t="s">
        <v>3</v>
      </c>
      <c r="G179" t="s">
        <v>4</v>
      </c>
      <c r="H179" t="s">
        <v>5</v>
      </c>
      <c r="I179" t="s">
        <v>6</v>
      </c>
      <c r="J179" t="s">
        <v>7</v>
      </c>
      <c r="K179" t="s">
        <v>8</v>
      </c>
      <c r="L179" t="s">
        <v>9</v>
      </c>
      <c r="M179" t="s">
        <v>8</v>
      </c>
      <c r="N179" t="s">
        <v>9</v>
      </c>
      <c r="AB179" s="146"/>
      <c r="AC179"/>
    </row>
    <row r="180" spans="2:29" x14ac:dyDescent="0.2">
      <c r="C180">
        <v>303</v>
      </c>
      <c r="D180">
        <v>9607</v>
      </c>
      <c r="E180">
        <v>31.706270217895508</v>
      </c>
      <c r="F180">
        <v>3.1485559940338135</v>
      </c>
      <c r="G180">
        <v>4340391</v>
      </c>
      <c r="H180">
        <v>451.79461669921875</v>
      </c>
      <c r="I180">
        <v>200</v>
      </c>
      <c r="J180">
        <v>4095</v>
      </c>
      <c r="K180">
        <v>582.71246337890625</v>
      </c>
      <c r="L180">
        <v>368.01556396484375</v>
      </c>
      <c r="M180">
        <v>582.71246337890625</v>
      </c>
      <c r="N180">
        <v>368.01556396484375</v>
      </c>
      <c r="AB180" s="146"/>
      <c r="AC180"/>
    </row>
    <row r="181" spans="2:29" x14ac:dyDescent="0.2">
      <c r="C181">
        <v>15</v>
      </c>
      <c r="D181">
        <v>511</v>
      </c>
      <c r="E181">
        <v>34.066665649414062</v>
      </c>
      <c r="F181">
        <v>0.36615601181983948</v>
      </c>
      <c r="G181">
        <v>300024</v>
      </c>
      <c r="H181">
        <v>587.131103515625</v>
      </c>
      <c r="I181">
        <v>201</v>
      </c>
      <c r="J181">
        <v>2725</v>
      </c>
      <c r="K181">
        <v>772.72882080078125</v>
      </c>
      <c r="L181">
        <v>502.38119506835938</v>
      </c>
      <c r="M181">
        <v>772.72882080078125</v>
      </c>
      <c r="N181">
        <v>502.38119506835938</v>
      </c>
      <c r="AB181" s="146"/>
      <c r="AC181"/>
    </row>
    <row r="182" spans="2:29" x14ac:dyDescent="0.2">
      <c r="D182">
        <f>D180+D181</f>
        <v>10118</v>
      </c>
      <c r="AB182" s="146"/>
      <c r="AC182"/>
    </row>
    <row r="183" spans="2:29" x14ac:dyDescent="0.2">
      <c r="B183" t="s">
        <v>107</v>
      </c>
      <c r="C183" t="s">
        <v>0</v>
      </c>
      <c r="D183" t="s">
        <v>1</v>
      </c>
      <c r="E183" t="s">
        <v>2</v>
      </c>
      <c r="F183" t="s">
        <v>3</v>
      </c>
      <c r="G183" t="s">
        <v>4</v>
      </c>
      <c r="H183" t="s">
        <v>5</v>
      </c>
      <c r="I183" t="s">
        <v>6</v>
      </c>
      <c r="J183" t="s">
        <v>7</v>
      </c>
      <c r="K183" t="s">
        <v>8</v>
      </c>
      <c r="L183" t="s">
        <v>9</v>
      </c>
      <c r="M183" t="s">
        <v>8</v>
      </c>
      <c r="N183" t="s">
        <v>9</v>
      </c>
      <c r="AB183" s="146"/>
      <c r="AC183"/>
    </row>
    <row r="184" spans="2:29" x14ac:dyDescent="0.2">
      <c r="C184">
        <v>190</v>
      </c>
      <c r="D184">
        <v>65465</v>
      </c>
      <c r="E184">
        <v>344.55264282226562</v>
      </c>
      <c r="F184">
        <v>17.455425262451172</v>
      </c>
      <c r="G184">
        <v>25038876</v>
      </c>
      <c r="H184">
        <v>382.477294921875</v>
      </c>
      <c r="I184">
        <v>200</v>
      </c>
      <c r="J184">
        <v>3778</v>
      </c>
      <c r="K184">
        <v>433.08602905273438</v>
      </c>
      <c r="L184">
        <v>203.16159057617188</v>
      </c>
      <c r="M184">
        <v>433.08602905273438</v>
      </c>
      <c r="N184">
        <v>203.16159057617188</v>
      </c>
      <c r="AB184" s="146"/>
      <c r="AC184"/>
    </row>
    <row r="185" spans="2:29" x14ac:dyDescent="0.2">
      <c r="B185" t="s">
        <v>109</v>
      </c>
      <c r="C185" t="s">
        <v>0</v>
      </c>
      <c r="D185" t="s">
        <v>1</v>
      </c>
      <c r="E185" t="s">
        <v>2</v>
      </c>
      <c r="F185" t="s">
        <v>3</v>
      </c>
      <c r="G185" t="s">
        <v>4</v>
      </c>
      <c r="H185" t="s">
        <v>5</v>
      </c>
      <c r="I185" t="s">
        <v>6</v>
      </c>
      <c r="J185" t="s">
        <v>7</v>
      </c>
      <c r="K185" t="s">
        <v>8</v>
      </c>
      <c r="L185" t="s">
        <v>9</v>
      </c>
      <c r="M185" t="s">
        <v>8</v>
      </c>
      <c r="N185" t="s">
        <v>9</v>
      </c>
      <c r="AB185" s="146"/>
      <c r="AC185"/>
    </row>
    <row r="186" spans="2:29" x14ac:dyDescent="0.2">
      <c r="C186">
        <v>345</v>
      </c>
      <c r="D186">
        <v>59395</v>
      </c>
      <c r="E186">
        <v>172.159423828125</v>
      </c>
      <c r="F186">
        <v>9.8333654403686523</v>
      </c>
      <c r="G186">
        <v>16858744</v>
      </c>
      <c r="H186">
        <v>283.84112548828125</v>
      </c>
      <c r="I186">
        <v>200</v>
      </c>
      <c r="J186">
        <v>1448</v>
      </c>
      <c r="K186">
        <v>296.3294677734375</v>
      </c>
      <c r="L186">
        <v>85.119720458984375</v>
      </c>
      <c r="M186">
        <v>296.3294677734375</v>
      </c>
      <c r="N186">
        <v>85.119720458984375</v>
      </c>
      <c r="AB186" s="146"/>
      <c r="AC186"/>
    </row>
    <row r="187" spans="2:29" x14ac:dyDescent="0.2">
      <c r="B187" t="s">
        <v>108</v>
      </c>
      <c r="C187" t="s">
        <v>0</v>
      </c>
      <c r="D187" t="s">
        <v>1</v>
      </c>
      <c r="E187" t="s">
        <v>2</v>
      </c>
      <c r="F187" t="s">
        <v>3</v>
      </c>
      <c r="G187" t="s">
        <v>4</v>
      </c>
      <c r="H187" t="s">
        <v>5</v>
      </c>
      <c r="I187" t="s">
        <v>6</v>
      </c>
      <c r="J187" t="s">
        <v>7</v>
      </c>
      <c r="K187" t="s">
        <v>8</v>
      </c>
      <c r="L187" t="s">
        <v>9</v>
      </c>
      <c r="M187" t="s">
        <v>8</v>
      </c>
      <c r="N187" t="s">
        <v>9</v>
      </c>
      <c r="AB187" s="146"/>
      <c r="AC187"/>
    </row>
    <row r="188" spans="2:29" x14ac:dyDescent="0.2">
      <c r="C188">
        <v>209</v>
      </c>
      <c r="D188">
        <v>31602</v>
      </c>
      <c r="E188">
        <v>151.20573425292969</v>
      </c>
      <c r="F188">
        <v>7.3364548683166504</v>
      </c>
      <c r="G188">
        <v>11808506</v>
      </c>
      <c r="H188">
        <v>373.66323852539062</v>
      </c>
      <c r="I188">
        <v>200</v>
      </c>
      <c r="J188">
        <v>2333</v>
      </c>
      <c r="K188">
        <v>424.15914916992188</v>
      </c>
      <c r="L188">
        <v>200.71565246582031</v>
      </c>
      <c r="M188">
        <v>424.15914916992188</v>
      </c>
      <c r="N188">
        <v>200.71565246582031</v>
      </c>
      <c r="AB188" s="146"/>
      <c r="AC188"/>
    </row>
    <row r="189" spans="2:29" x14ac:dyDescent="0.2">
      <c r="B189" t="s">
        <v>130</v>
      </c>
      <c r="C189" t="s">
        <v>0</v>
      </c>
      <c r="D189" t="s">
        <v>1</v>
      </c>
      <c r="E189" t="s">
        <v>2</v>
      </c>
      <c r="F189" t="s">
        <v>3</v>
      </c>
      <c r="G189" t="s">
        <v>4</v>
      </c>
      <c r="H189" t="s">
        <v>5</v>
      </c>
      <c r="I189" t="s">
        <v>6</v>
      </c>
      <c r="J189" t="s">
        <v>7</v>
      </c>
      <c r="K189" t="s">
        <v>8</v>
      </c>
      <c r="L189" t="s">
        <v>9</v>
      </c>
      <c r="M189" t="s">
        <v>8</v>
      </c>
      <c r="N189" t="s">
        <v>9</v>
      </c>
      <c r="AB189" s="146"/>
      <c r="AC189"/>
    </row>
    <row r="190" spans="2:29" x14ac:dyDescent="0.2">
      <c r="C190">
        <v>174</v>
      </c>
      <c r="D190">
        <v>32071</v>
      </c>
      <c r="E190">
        <v>184.31608581542969</v>
      </c>
      <c r="F190">
        <v>20.30259895324707</v>
      </c>
      <c r="G190">
        <v>14368856</v>
      </c>
      <c r="H190">
        <v>448.03268432617188</v>
      </c>
      <c r="I190">
        <v>200</v>
      </c>
      <c r="J190">
        <v>3139</v>
      </c>
      <c r="K190">
        <v>529.77154541015625</v>
      </c>
      <c r="L190">
        <v>282.70941162109375</v>
      </c>
      <c r="M190">
        <v>529.77154541015625</v>
      </c>
      <c r="N190">
        <v>282.70941162109375</v>
      </c>
      <c r="AB190" s="146"/>
      <c r="AC190"/>
    </row>
    <row r="191" spans="2:29" x14ac:dyDescent="0.2">
      <c r="B191" t="s">
        <v>131</v>
      </c>
      <c r="C191" t="s">
        <v>0</v>
      </c>
      <c r="D191" t="s">
        <v>1</v>
      </c>
      <c r="E191" t="s">
        <v>2</v>
      </c>
      <c r="F191" t="s">
        <v>3</v>
      </c>
      <c r="G191" t="s">
        <v>4</v>
      </c>
      <c r="H191" t="s">
        <v>5</v>
      </c>
      <c r="I191" t="s">
        <v>6</v>
      </c>
      <c r="J191" t="s">
        <v>7</v>
      </c>
      <c r="K191" t="s">
        <v>8</v>
      </c>
      <c r="L191" t="s">
        <v>9</v>
      </c>
      <c r="M191" t="s">
        <v>8</v>
      </c>
      <c r="N191" t="s">
        <v>9</v>
      </c>
      <c r="AB191" s="146"/>
      <c r="AC191"/>
    </row>
    <row r="192" spans="2:29" x14ac:dyDescent="0.2">
      <c r="C192">
        <v>723</v>
      </c>
      <c r="D192">
        <v>53307</v>
      </c>
      <c r="E192">
        <v>73.730293273925781</v>
      </c>
      <c r="F192">
        <v>9.4993619918823242</v>
      </c>
      <c r="G192">
        <v>24005860</v>
      </c>
      <c r="H192">
        <v>450.33221435546875</v>
      </c>
      <c r="I192">
        <v>200</v>
      </c>
      <c r="J192">
        <v>3651</v>
      </c>
      <c r="K192">
        <v>542.88287353515625</v>
      </c>
      <c r="L192">
        <v>303.18756103515625</v>
      </c>
      <c r="M192">
        <v>542.88287353515625</v>
      </c>
      <c r="N192">
        <v>303.18756103515625</v>
      </c>
      <c r="AB192" s="146"/>
      <c r="AC192"/>
    </row>
    <row r="193" spans="1:29" x14ac:dyDescent="0.2">
      <c r="B193" t="s">
        <v>166</v>
      </c>
      <c r="C193" t="s">
        <v>0</v>
      </c>
      <c r="D193" t="s">
        <v>1</v>
      </c>
      <c r="E193" t="s">
        <v>2</v>
      </c>
      <c r="F193" t="s">
        <v>3</v>
      </c>
      <c r="G193" t="s">
        <v>4</v>
      </c>
      <c r="H193" t="s">
        <v>5</v>
      </c>
      <c r="I193" t="s">
        <v>6</v>
      </c>
      <c r="J193" t="s">
        <v>7</v>
      </c>
      <c r="K193" t="s">
        <v>8</v>
      </c>
      <c r="L193" t="s">
        <v>9</v>
      </c>
      <c r="M193" t="s">
        <v>8</v>
      </c>
      <c r="N193" t="s">
        <v>9</v>
      </c>
      <c r="AB193" s="146"/>
      <c r="AC193"/>
    </row>
    <row r="194" spans="1:29" x14ac:dyDescent="0.2">
      <c r="C194">
        <v>418</v>
      </c>
      <c r="D194">
        <v>26332</v>
      </c>
      <c r="E194">
        <v>62.995216369628906</v>
      </c>
      <c r="F194">
        <v>5.1655478477478027</v>
      </c>
      <c r="G194">
        <v>10787811</v>
      </c>
      <c r="H194">
        <v>409.6844482421875</v>
      </c>
      <c r="I194">
        <v>200</v>
      </c>
      <c r="J194">
        <v>3461</v>
      </c>
      <c r="K194">
        <v>505.60214233398438</v>
      </c>
      <c r="L194">
        <v>296.29742431640625</v>
      </c>
      <c r="M194">
        <v>505.60214233398438</v>
      </c>
      <c r="N194">
        <v>296.29742431640625</v>
      </c>
      <c r="AB194" s="146"/>
      <c r="AC194"/>
    </row>
    <row r="195" spans="1:29" x14ac:dyDescent="0.2">
      <c r="B195" t="s">
        <v>167</v>
      </c>
      <c r="C195" t="s">
        <v>0</v>
      </c>
      <c r="D195" t="s">
        <v>1</v>
      </c>
      <c r="E195" t="s">
        <v>2</v>
      </c>
      <c r="F195" t="s">
        <v>3</v>
      </c>
      <c r="G195" t="s">
        <v>4</v>
      </c>
      <c r="H195" t="s">
        <v>5</v>
      </c>
      <c r="I195" t="s">
        <v>6</v>
      </c>
      <c r="J195" t="s">
        <v>7</v>
      </c>
      <c r="K195" t="s">
        <v>8</v>
      </c>
      <c r="L195" t="s">
        <v>9</v>
      </c>
      <c r="M195" t="s">
        <v>8</v>
      </c>
      <c r="N195" t="s">
        <v>9</v>
      </c>
      <c r="AB195" s="146"/>
      <c r="AC195"/>
    </row>
    <row r="196" spans="1:29" x14ac:dyDescent="0.2">
      <c r="C196">
        <v>35</v>
      </c>
      <c r="D196">
        <v>619</v>
      </c>
      <c r="E196">
        <v>17.685714721679688</v>
      </c>
      <c r="F196">
        <v>0.87952369451522827</v>
      </c>
      <c r="G196">
        <v>313973</v>
      </c>
      <c r="H196">
        <v>507.22616577148438</v>
      </c>
      <c r="I196">
        <v>200</v>
      </c>
      <c r="J196">
        <v>2716</v>
      </c>
      <c r="K196">
        <v>637.375732421875</v>
      </c>
      <c r="L196">
        <v>385.96560668945312</v>
      </c>
      <c r="M196">
        <v>637.375732421875</v>
      </c>
      <c r="N196">
        <v>385.96560668945312</v>
      </c>
      <c r="AB196" s="146"/>
      <c r="AC196"/>
    </row>
    <row r="197" spans="1:29" x14ac:dyDescent="0.2">
      <c r="B197" t="s">
        <v>168</v>
      </c>
      <c r="C197" t="s">
        <v>0</v>
      </c>
      <c r="D197" t="s">
        <v>1</v>
      </c>
      <c r="E197" t="s">
        <v>2</v>
      </c>
      <c r="F197" t="s">
        <v>3</v>
      </c>
      <c r="G197" t="s">
        <v>4</v>
      </c>
      <c r="H197" t="s">
        <v>5</v>
      </c>
      <c r="I197" t="s">
        <v>6</v>
      </c>
      <c r="J197" t="s">
        <v>7</v>
      </c>
      <c r="K197" t="s">
        <v>8</v>
      </c>
      <c r="L197" t="s">
        <v>9</v>
      </c>
      <c r="M197" t="s">
        <v>8</v>
      </c>
      <c r="N197" t="s">
        <v>9</v>
      </c>
      <c r="AB197" s="146"/>
      <c r="AC197"/>
    </row>
    <row r="198" spans="1:29" x14ac:dyDescent="0.2">
      <c r="C198">
        <v>625</v>
      </c>
      <c r="D198">
        <v>61016</v>
      </c>
      <c r="E198">
        <v>97.625602722167969</v>
      </c>
      <c r="F198">
        <v>12.126126289367676</v>
      </c>
      <c r="G198">
        <v>25099900</v>
      </c>
      <c r="H198">
        <v>411.36587524414062</v>
      </c>
      <c r="I198">
        <v>200</v>
      </c>
      <c r="J198">
        <v>3407</v>
      </c>
      <c r="K198">
        <v>482.708984375</v>
      </c>
      <c r="L198">
        <v>252.55906677246094</v>
      </c>
      <c r="M198">
        <v>482.708984375</v>
      </c>
      <c r="N198">
        <v>252.55906677246094</v>
      </c>
      <c r="AB198" s="146"/>
      <c r="AC198"/>
    </row>
    <row r="199" spans="1:29" x14ac:dyDescent="0.2">
      <c r="B199" t="s">
        <v>169</v>
      </c>
      <c r="C199" t="s">
        <v>0</v>
      </c>
      <c r="D199" t="s">
        <v>1</v>
      </c>
      <c r="E199" t="s">
        <v>2</v>
      </c>
      <c r="F199" t="s">
        <v>3</v>
      </c>
      <c r="G199" t="s">
        <v>4</v>
      </c>
      <c r="H199" t="s">
        <v>5</v>
      </c>
      <c r="I199" t="s">
        <v>6</v>
      </c>
      <c r="J199" t="s">
        <v>7</v>
      </c>
      <c r="K199" t="s">
        <v>8</v>
      </c>
      <c r="L199" t="s">
        <v>9</v>
      </c>
      <c r="M199" t="s">
        <v>8</v>
      </c>
      <c r="N199" t="s">
        <v>9</v>
      </c>
      <c r="AB199" s="146"/>
      <c r="AC199"/>
    </row>
    <row r="200" spans="1:29" x14ac:dyDescent="0.2">
      <c r="C200">
        <v>617</v>
      </c>
      <c r="D200">
        <v>23429</v>
      </c>
      <c r="E200">
        <v>37.972446441650391</v>
      </c>
      <c r="F200">
        <v>4.2743587493896484</v>
      </c>
      <c r="G200">
        <v>9650135</v>
      </c>
      <c r="H200">
        <v>411.88845825195312</v>
      </c>
      <c r="I200">
        <v>200</v>
      </c>
      <c r="J200">
        <v>4095</v>
      </c>
      <c r="K200">
        <v>528.36114501953125</v>
      </c>
      <c r="L200">
        <v>330.9281005859375</v>
      </c>
      <c r="M200">
        <v>528.36114501953125</v>
      </c>
      <c r="N200">
        <v>330.9281005859375</v>
      </c>
      <c r="AB200" s="146"/>
      <c r="AC200"/>
    </row>
    <row r="201" spans="1:29" x14ac:dyDescent="0.2">
      <c r="B201" t="s">
        <v>170</v>
      </c>
      <c r="C201" t="s">
        <v>0</v>
      </c>
      <c r="D201" t="s">
        <v>1</v>
      </c>
      <c r="E201" t="s">
        <v>2</v>
      </c>
      <c r="F201" t="s">
        <v>3</v>
      </c>
      <c r="G201" t="s">
        <v>4</v>
      </c>
      <c r="H201" t="s">
        <v>5</v>
      </c>
      <c r="I201" t="s">
        <v>6</v>
      </c>
      <c r="J201" t="s">
        <v>7</v>
      </c>
      <c r="K201" t="s">
        <v>8</v>
      </c>
      <c r="L201" t="s">
        <v>9</v>
      </c>
      <c r="M201" t="s">
        <v>8</v>
      </c>
      <c r="N201" t="s">
        <v>9</v>
      </c>
      <c r="AB201" s="146"/>
      <c r="AC201"/>
    </row>
    <row r="202" spans="1:29" x14ac:dyDescent="0.2">
      <c r="C202">
        <v>80</v>
      </c>
      <c r="D202">
        <v>8579</v>
      </c>
      <c r="E202">
        <v>107.23750305175781</v>
      </c>
      <c r="F202">
        <v>2.7011113166809082</v>
      </c>
      <c r="G202">
        <v>4023871</v>
      </c>
      <c r="H202">
        <v>469.03729248046875</v>
      </c>
      <c r="I202">
        <v>200</v>
      </c>
      <c r="J202">
        <v>2759</v>
      </c>
      <c r="K202">
        <v>542.940185546875</v>
      </c>
      <c r="L202">
        <v>273.47412109375</v>
      </c>
      <c r="M202">
        <v>542.940185546875</v>
      </c>
      <c r="N202">
        <v>273.47412109375</v>
      </c>
      <c r="AB202" s="146"/>
      <c r="AC202"/>
    </row>
    <row r="203" spans="1:29" x14ac:dyDescent="0.2">
      <c r="B203" t="s">
        <v>171</v>
      </c>
      <c r="C203" t="s">
        <v>0</v>
      </c>
      <c r="D203" t="s">
        <v>1</v>
      </c>
      <c r="E203" t="s">
        <v>2</v>
      </c>
      <c r="F203" t="s">
        <v>3</v>
      </c>
      <c r="G203" t="s">
        <v>4</v>
      </c>
      <c r="H203" t="s">
        <v>5</v>
      </c>
      <c r="I203" t="s">
        <v>6</v>
      </c>
      <c r="J203" t="s">
        <v>7</v>
      </c>
      <c r="K203" t="s">
        <v>8</v>
      </c>
      <c r="L203" t="s">
        <v>9</v>
      </c>
      <c r="M203" t="s">
        <v>8</v>
      </c>
      <c r="N203" t="s">
        <v>9</v>
      </c>
      <c r="AB203" s="146"/>
      <c r="AC203"/>
    </row>
    <row r="204" spans="1:29" x14ac:dyDescent="0.2">
      <c r="C204">
        <v>134</v>
      </c>
      <c r="D204">
        <v>6652</v>
      </c>
      <c r="E204">
        <v>49.641792297363281</v>
      </c>
      <c r="F204">
        <v>2.7850697040557861</v>
      </c>
      <c r="G204">
        <v>2954918</v>
      </c>
      <c r="H204">
        <v>444.2149658203125</v>
      </c>
      <c r="I204">
        <v>200</v>
      </c>
      <c r="J204">
        <v>3781</v>
      </c>
      <c r="K204">
        <v>558.7384033203125</v>
      </c>
      <c r="L204">
        <v>338.91250610351562</v>
      </c>
      <c r="M204">
        <v>558.7384033203125</v>
      </c>
      <c r="N204">
        <v>338.91250610351562</v>
      </c>
      <c r="AB204" s="146"/>
      <c r="AC204"/>
    </row>
    <row r="205" spans="1:29" x14ac:dyDescent="0.2">
      <c r="B205" t="s">
        <v>172</v>
      </c>
      <c r="C205" t="s">
        <v>0</v>
      </c>
      <c r="D205" t="s">
        <v>1</v>
      </c>
      <c r="E205" t="s">
        <v>2</v>
      </c>
      <c r="F205" t="s">
        <v>3</v>
      </c>
      <c r="G205" t="s">
        <v>4</v>
      </c>
      <c r="H205" t="s">
        <v>5</v>
      </c>
      <c r="I205" t="s">
        <v>6</v>
      </c>
      <c r="J205" t="s">
        <v>7</v>
      </c>
      <c r="K205" t="s">
        <v>8</v>
      </c>
      <c r="L205" t="s">
        <v>9</v>
      </c>
      <c r="M205" t="s">
        <v>8</v>
      </c>
      <c r="N205" t="s">
        <v>9</v>
      </c>
      <c r="AB205" s="146"/>
      <c r="AC205"/>
    </row>
    <row r="206" spans="1:29" x14ac:dyDescent="0.2">
      <c r="C206">
        <v>38</v>
      </c>
      <c r="D206">
        <v>489</v>
      </c>
      <c r="E206">
        <v>12.868420600891113</v>
      </c>
      <c r="F206">
        <v>0.55444693565368652</v>
      </c>
      <c r="G206">
        <v>248880</v>
      </c>
      <c r="H206">
        <v>508.95706176757812</v>
      </c>
      <c r="I206">
        <v>200</v>
      </c>
      <c r="J206">
        <v>2851</v>
      </c>
      <c r="K206">
        <v>701.3397216796875</v>
      </c>
      <c r="L206">
        <v>482.53506469726562</v>
      </c>
      <c r="M206">
        <v>701.3397216796875</v>
      </c>
      <c r="N206">
        <v>482.53506469726562</v>
      </c>
      <c r="AB206" s="146"/>
      <c r="AC206"/>
    </row>
    <row r="207" spans="1:29" x14ac:dyDescent="0.2">
      <c r="AB207" s="146"/>
      <c r="AC207"/>
    </row>
    <row r="208" spans="1:29" x14ac:dyDescent="0.2">
      <c r="A208" s="150" t="s">
        <v>176</v>
      </c>
    </row>
    <row r="209" spans="2:29" x14ac:dyDescent="0.2">
      <c r="B209" t="s">
        <v>177</v>
      </c>
      <c r="C209" t="s">
        <v>0</v>
      </c>
      <c r="D209" t="s">
        <v>1</v>
      </c>
      <c r="E209" t="s">
        <v>2</v>
      </c>
      <c r="F209" t="s">
        <v>3</v>
      </c>
      <c r="G209" t="s">
        <v>4</v>
      </c>
      <c r="H209" t="s">
        <v>5</v>
      </c>
      <c r="I209" t="s">
        <v>6</v>
      </c>
      <c r="J209" t="s">
        <v>7</v>
      </c>
      <c r="K209" t="s">
        <v>8</v>
      </c>
      <c r="L209" t="s">
        <v>9</v>
      </c>
      <c r="M209" t="s">
        <v>8</v>
      </c>
      <c r="N209" t="s">
        <v>9</v>
      </c>
      <c r="AB209" s="146"/>
      <c r="AC209"/>
    </row>
    <row r="210" spans="2:29" x14ac:dyDescent="0.2">
      <c r="C210">
        <v>33</v>
      </c>
      <c r="D210">
        <v>452</v>
      </c>
      <c r="E210">
        <v>13.696969985961914</v>
      </c>
      <c r="F210">
        <v>8.5855819284915924E-2</v>
      </c>
      <c r="G210">
        <v>115658</v>
      </c>
      <c r="H210">
        <v>255.88052368164062</v>
      </c>
      <c r="I210">
        <v>180</v>
      </c>
      <c r="J210">
        <v>536</v>
      </c>
      <c r="K210">
        <v>264.85104370117188</v>
      </c>
      <c r="L210">
        <v>68.346450805664062</v>
      </c>
      <c r="M210">
        <v>264.85104370117188</v>
      </c>
      <c r="N210">
        <v>68.346450805664062</v>
      </c>
      <c r="AB210" s="146"/>
      <c r="AC210"/>
    </row>
    <row r="211" spans="2:29" x14ac:dyDescent="0.2">
      <c r="B211" t="s">
        <v>178</v>
      </c>
      <c r="C211" t="s">
        <v>0</v>
      </c>
      <c r="D211" t="s">
        <v>1</v>
      </c>
      <c r="E211" t="s">
        <v>2</v>
      </c>
      <c r="F211" t="s">
        <v>3</v>
      </c>
      <c r="G211" t="s">
        <v>4</v>
      </c>
      <c r="H211" t="s">
        <v>5</v>
      </c>
      <c r="I211" t="s">
        <v>6</v>
      </c>
      <c r="J211" t="s">
        <v>7</v>
      </c>
      <c r="K211" t="s">
        <v>8</v>
      </c>
      <c r="L211" t="s">
        <v>9</v>
      </c>
      <c r="M211" t="s">
        <v>8</v>
      </c>
      <c r="N211" t="s">
        <v>9</v>
      </c>
      <c r="AB211" s="146"/>
      <c r="AC211"/>
    </row>
    <row r="212" spans="2:29" x14ac:dyDescent="0.2">
      <c r="C212">
        <v>63</v>
      </c>
      <c r="D212">
        <v>813</v>
      </c>
      <c r="E212">
        <v>12.904762268066406</v>
      </c>
      <c r="F212">
        <v>0.18648885190486908</v>
      </c>
      <c r="G212">
        <v>198382</v>
      </c>
      <c r="H212">
        <v>244.01229858398438</v>
      </c>
      <c r="I212">
        <v>180</v>
      </c>
      <c r="J212">
        <v>811</v>
      </c>
      <c r="K212">
        <v>256.30398559570312</v>
      </c>
      <c r="L212">
        <v>78.42022705078125</v>
      </c>
      <c r="M212">
        <v>256.30398559570312</v>
      </c>
      <c r="N212">
        <v>78.42022705078125</v>
      </c>
      <c r="AB212" s="146"/>
      <c r="AC212"/>
    </row>
    <row r="213" spans="2:29" x14ac:dyDescent="0.2">
      <c r="B213" t="s">
        <v>179</v>
      </c>
      <c r="C213" t="s">
        <v>0</v>
      </c>
      <c r="D213" t="s">
        <v>1</v>
      </c>
      <c r="E213" t="s">
        <v>2</v>
      </c>
      <c r="F213" t="s">
        <v>3</v>
      </c>
      <c r="G213" t="s">
        <v>4</v>
      </c>
      <c r="H213" t="s">
        <v>5</v>
      </c>
      <c r="I213" t="s">
        <v>6</v>
      </c>
      <c r="J213" t="s">
        <v>7</v>
      </c>
      <c r="K213" t="s">
        <v>8</v>
      </c>
      <c r="L213" t="s">
        <v>9</v>
      </c>
      <c r="M213" t="s">
        <v>8</v>
      </c>
      <c r="N213" t="s">
        <v>9</v>
      </c>
      <c r="AB213" s="146"/>
      <c r="AC213"/>
    </row>
    <row r="214" spans="2:29" x14ac:dyDescent="0.2">
      <c r="C214">
        <v>114</v>
      </c>
      <c r="D214">
        <v>4033</v>
      </c>
      <c r="E214">
        <v>35.377193450927734</v>
      </c>
      <c r="F214">
        <v>1.0242513418197632</v>
      </c>
      <c r="G214">
        <v>1241856</v>
      </c>
      <c r="H214">
        <v>307.92364501953125</v>
      </c>
      <c r="I214">
        <v>180</v>
      </c>
      <c r="J214">
        <v>1062</v>
      </c>
      <c r="K214">
        <v>334.80032348632812</v>
      </c>
      <c r="L214">
        <v>131.43170166015625</v>
      </c>
      <c r="M214">
        <v>334.80032348632812</v>
      </c>
      <c r="N214">
        <v>131.43170166015625</v>
      </c>
      <c r="AB214" s="146"/>
      <c r="AC214"/>
    </row>
    <row r="215" spans="2:29" x14ac:dyDescent="0.2">
      <c r="B215" t="s">
        <v>180</v>
      </c>
      <c r="C215" t="s">
        <v>0</v>
      </c>
      <c r="D215" t="s">
        <v>1</v>
      </c>
      <c r="E215" t="s">
        <v>2</v>
      </c>
      <c r="F215" t="s">
        <v>3</v>
      </c>
      <c r="G215" t="s">
        <v>4</v>
      </c>
      <c r="H215" t="s">
        <v>5</v>
      </c>
      <c r="I215" t="s">
        <v>6</v>
      </c>
      <c r="J215" t="s">
        <v>7</v>
      </c>
      <c r="K215" t="s">
        <v>8</v>
      </c>
      <c r="L215" t="s">
        <v>9</v>
      </c>
      <c r="M215" t="s">
        <v>8</v>
      </c>
      <c r="N215" t="s">
        <v>9</v>
      </c>
      <c r="AB215" s="146"/>
      <c r="AC215"/>
    </row>
    <row r="216" spans="2:29" x14ac:dyDescent="0.2">
      <c r="C216">
        <v>52</v>
      </c>
      <c r="D216">
        <v>2334</v>
      </c>
      <c r="E216">
        <v>44.884616851806641</v>
      </c>
      <c r="F216">
        <v>0.44115978479385376</v>
      </c>
      <c r="G216">
        <v>805381</v>
      </c>
      <c r="H216">
        <v>345.064697265625</v>
      </c>
      <c r="I216">
        <v>180</v>
      </c>
      <c r="J216">
        <v>976</v>
      </c>
      <c r="K216">
        <v>372.31027221679688</v>
      </c>
      <c r="L216">
        <v>139.80447387695312</v>
      </c>
      <c r="M216">
        <v>372.31027221679688</v>
      </c>
      <c r="N216">
        <v>139.80447387695312</v>
      </c>
      <c r="AB216" s="146"/>
      <c r="AC216"/>
    </row>
    <row r="217" spans="2:29" x14ac:dyDescent="0.2">
      <c r="B217" t="s">
        <v>181</v>
      </c>
      <c r="C217" t="s">
        <v>0</v>
      </c>
      <c r="D217" t="s">
        <v>1</v>
      </c>
      <c r="E217" t="s">
        <v>2</v>
      </c>
      <c r="F217" t="s">
        <v>3</v>
      </c>
      <c r="G217" t="s">
        <v>4</v>
      </c>
      <c r="H217" t="s">
        <v>5</v>
      </c>
      <c r="I217" t="s">
        <v>6</v>
      </c>
      <c r="J217" t="s">
        <v>7</v>
      </c>
      <c r="K217" t="s">
        <v>8</v>
      </c>
      <c r="L217" t="s">
        <v>9</v>
      </c>
      <c r="M217" t="s">
        <v>8</v>
      </c>
      <c r="N217" t="s">
        <v>9</v>
      </c>
      <c r="AB217" s="146"/>
      <c r="AC217"/>
    </row>
    <row r="218" spans="2:29" x14ac:dyDescent="0.2">
      <c r="C218">
        <v>104</v>
      </c>
      <c r="D218">
        <v>2210</v>
      </c>
      <c r="E218">
        <v>21.25</v>
      </c>
      <c r="F218">
        <v>0.55221974849700928</v>
      </c>
      <c r="G218">
        <v>613951</v>
      </c>
      <c r="H218">
        <v>277.80587768554688</v>
      </c>
      <c r="I218">
        <v>180</v>
      </c>
      <c r="J218">
        <v>1046</v>
      </c>
      <c r="K218">
        <v>295.22640991210938</v>
      </c>
      <c r="L218">
        <v>99.912590026855469</v>
      </c>
      <c r="M218">
        <v>295.22640991210938</v>
      </c>
      <c r="N218">
        <v>99.912590026855469</v>
      </c>
      <c r="AB218" s="146"/>
      <c r="AC218"/>
    </row>
    <row r="219" spans="2:29" x14ac:dyDescent="0.2">
      <c r="B219" t="s">
        <v>182</v>
      </c>
      <c r="C219" t="s">
        <v>0</v>
      </c>
      <c r="D219" t="s">
        <v>1</v>
      </c>
      <c r="E219" t="s">
        <v>2</v>
      </c>
      <c r="F219" t="s">
        <v>3</v>
      </c>
      <c r="G219" t="s">
        <v>4</v>
      </c>
      <c r="H219" t="s">
        <v>5</v>
      </c>
      <c r="I219" t="s">
        <v>6</v>
      </c>
      <c r="J219" t="s">
        <v>7</v>
      </c>
      <c r="K219" t="s">
        <v>8</v>
      </c>
      <c r="L219" t="s">
        <v>9</v>
      </c>
      <c r="M219" t="s">
        <v>8</v>
      </c>
      <c r="N219" t="s">
        <v>9</v>
      </c>
      <c r="AB219" s="146"/>
      <c r="AC219"/>
    </row>
    <row r="220" spans="2:29" x14ac:dyDescent="0.2">
      <c r="C220">
        <v>57</v>
      </c>
      <c r="D220">
        <v>4600</v>
      </c>
      <c r="E220">
        <v>80.701751708984375</v>
      </c>
      <c r="F220">
        <v>1.5894734859466553</v>
      </c>
      <c r="G220">
        <v>1205022</v>
      </c>
      <c r="H220">
        <v>261.9613037109375</v>
      </c>
      <c r="I220">
        <v>180</v>
      </c>
      <c r="J220">
        <v>646</v>
      </c>
      <c r="K220">
        <v>272.94757080078125</v>
      </c>
      <c r="L220">
        <v>76.659317016601562</v>
      </c>
      <c r="M220">
        <v>272.94757080078125</v>
      </c>
      <c r="N220">
        <v>76.659317016601562</v>
      </c>
      <c r="AB220" s="146"/>
      <c r="AC220"/>
    </row>
    <row r="221" spans="2:29" x14ac:dyDescent="0.2">
      <c r="B221" t="s">
        <v>183</v>
      </c>
      <c r="C221" t="s">
        <v>0</v>
      </c>
      <c r="D221" t="s">
        <v>1</v>
      </c>
      <c r="E221" t="s">
        <v>2</v>
      </c>
      <c r="F221" t="s">
        <v>3</v>
      </c>
      <c r="G221" t="s">
        <v>4</v>
      </c>
      <c r="H221" t="s">
        <v>5</v>
      </c>
      <c r="I221" t="s">
        <v>6</v>
      </c>
      <c r="J221" t="s">
        <v>7</v>
      </c>
      <c r="K221" t="s">
        <v>8</v>
      </c>
      <c r="L221" t="s">
        <v>9</v>
      </c>
      <c r="M221" t="s">
        <v>8</v>
      </c>
      <c r="N221" t="s">
        <v>9</v>
      </c>
      <c r="AB221" s="146"/>
      <c r="AC221"/>
    </row>
    <row r="222" spans="2:29" x14ac:dyDescent="0.2">
      <c r="C222">
        <v>14</v>
      </c>
      <c r="D222">
        <v>577</v>
      </c>
      <c r="E222">
        <v>41.214286804199219</v>
      </c>
      <c r="F222">
        <v>0.12937161326408386</v>
      </c>
      <c r="G222">
        <v>134262</v>
      </c>
      <c r="H222">
        <v>232.68977355957031</v>
      </c>
      <c r="I222">
        <v>182</v>
      </c>
      <c r="J222">
        <v>2099</v>
      </c>
      <c r="K222">
        <v>249.21180725097656</v>
      </c>
      <c r="L222">
        <v>89.229995727539062</v>
      </c>
      <c r="M222">
        <v>249.21180725097656</v>
      </c>
      <c r="N222">
        <v>89.229995727539062</v>
      </c>
      <c r="AB222" s="146"/>
      <c r="AC222"/>
    </row>
    <row r="223" spans="2:29" x14ac:dyDescent="0.2">
      <c r="B223" t="s">
        <v>184</v>
      </c>
      <c r="C223" t="s">
        <v>0</v>
      </c>
      <c r="D223" t="s">
        <v>1</v>
      </c>
      <c r="E223" t="s">
        <v>2</v>
      </c>
      <c r="F223" t="s">
        <v>3</v>
      </c>
      <c r="G223" t="s">
        <v>4</v>
      </c>
      <c r="H223" t="s">
        <v>5</v>
      </c>
      <c r="I223" t="s">
        <v>6</v>
      </c>
      <c r="J223" t="s">
        <v>7</v>
      </c>
      <c r="K223" t="s">
        <v>8</v>
      </c>
      <c r="L223" t="s">
        <v>9</v>
      </c>
      <c r="M223" t="s">
        <v>8</v>
      </c>
      <c r="N223" t="s">
        <v>9</v>
      </c>
      <c r="AB223" s="146"/>
      <c r="AC223"/>
    </row>
    <row r="224" spans="2:29" x14ac:dyDescent="0.2">
      <c r="C224">
        <v>62</v>
      </c>
      <c r="D224">
        <v>3176</v>
      </c>
      <c r="E224">
        <v>51.225807189941406</v>
      </c>
      <c r="F224">
        <v>0.78798371553421021</v>
      </c>
      <c r="G224">
        <v>833331</v>
      </c>
      <c r="H224">
        <v>262.38381958007812</v>
      </c>
      <c r="I224">
        <v>180</v>
      </c>
      <c r="J224">
        <v>623</v>
      </c>
      <c r="K224">
        <v>273.98831176757812</v>
      </c>
      <c r="L224">
        <v>78.894378662109375</v>
      </c>
      <c r="M224">
        <v>273.98831176757812</v>
      </c>
      <c r="N224">
        <v>78.894378662109375</v>
      </c>
      <c r="AB224" s="146"/>
      <c r="AC224"/>
    </row>
    <row r="225" spans="2:29" x14ac:dyDescent="0.2">
      <c r="B225" t="s">
        <v>143</v>
      </c>
      <c r="C225" t="s">
        <v>0</v>
      </c>
      <c r="D225" t="s">
        <v>1</v>
      </c>
      <c r="E225" t="s">
        <v>2</v>
      </c>
      <c r="F225" t="s">
        <v>3</v>
      </c>
      <c r="G225" t="s">
        <v>4</v>
      </c>
      <c r="H225" t="s">
        <v>5</v>
      </c>
      <c r="I225" t="s">
        <v>6</v>
      </c>
      <c r="J225" t="s">
        <v>7</v>
      </c>
      <c r="K225" t="s">
        <v>8</v>
      </c>
      <c r="L225" t="s">
        <v>9</v>
      </c>
      <c r="M225" t="s">
        <v>8</v>
      </c>
      <c r="N225" t="s">
        <v>9</v>
      </c>
      <c r="AB225" s="146"/>
      <c r="AC225"/>
    </row>
    <row r="226" spans="2:29" x14ac:dyDescent="0.2">
      <c r="C226">
        <v>172</v>
      </c>
      <c r="D226">
        <v>5341</v>
      </c>
      <c r="E226">
        <v>31.052326202392578</v>
      </c>
      <c r="F226">
        <v>1.5422598123550415</v>
      </c>
      <c r="G226">
        <v>1739713</v>
      </c>
      <c r="H226">
        <v>325.72796630859375</v>
      </c>
      <c r="I226">
        <v>180</v>
      </c>
      <c r="J226">
        <v>1377</v>
      </c>
      <c r="K226">
        <v>357.8187255859375</v>
      </c>
      <c r="L226">
        <v>148.10647583007812</v>
      </c>
      <c r="M226">
        <v>357.8187255859375</v>
      </c>
      <c r="N226">
        <v>148.10647583007812</v>
      </c>
      <c r="AB226" s="146"/>
      <c r="AC226"/>
    </row>
    <row r="227" spans="2:29" x14ac:dyDescent="0.2">
      <c r="B227" t="s">
        <v>144</v>
      </c>
      <c r="C227" t="s">
        <v>0</v>
      </c>
      <c r="D227" t="s">
        <v>1</v>
      </c>
      <c r="E227" t="s">
        <v>2</v>
      </c>
      <c r="F227" t="s">
        <v>3</v>
      </c>
      <c r="G227" t="s">
        <v>4</v>
      </c>
      <c r="H227" t="s">
        <v>5</v>
      </c>
      <c r="I227" t="s">
        <v>6</v>
      </c>
      <c r="J227" t="s">
        <v>7</v>
      </c>
      <c r="K227" t="s">
        <v>8</v>
      </c>
      <c r="L227" t="s">
        <v>9</v>
      </c>
      <c r="M227" t="s">
        <v>8</v>
      </c>
      <c r="N227" t="s">
        <v>9</v>
      </c>
      <c r="AB227" s="146"/>
      <c r="AC227"/>
    </row>
    <row r="228" spans="2:29" x14ac:dyDescent="0.2">
      <c r="C228">
        <v>53</v>
      </c>
      <c r="D228">
        <v>1200</v>
      </c>
      <c r="E228">
        <v>22.641510009765625</v>
      </c>
      <c r="F228">
        <v>0.28642624616622925</v>
      </c>
      <c r="G228">
        <v>327506</v>
      </c>
      <c r="H228">
        <v>272.92166137695312</v>
      </c>
      <c r="I228">
        <v>180</v>
      </c>
      <c r="J228">
        <v>622</v>
      </c>
      <c r="K228">
        <v>285.09628295898438</v>
      </c>
      <c r="L228">
        <v>82.423660278320312</v>
      </c>
      <c r="M228">
        <v>285.09628295898438</v>
      </c>
      <c r="N228">
        <v>82.423660278320312</v>
      </c>
      <c r="AB228" s="146"/>
      <c r="AC228"/>
    </row>
    <row r="229" spans="2:29" x14ac:dyDescent="0.2">
      <c r="B229" t="s">
        <v>145</v>
      </c>
      <c r="C229" t="s">
        <v>0</v>
      </c>
      <c r="D229" t="s">
        <v>1</v>
      </c>
      <c r="E229" t="s">
        <v>2</v>
      </c>
      <c r="F229" t="s">
        <v>3</v>
      </c>
      <c r="G229" t="s">
        <v>4</v>
      </c>
      <c r="H229" t="s">
        <v>5</v>
      </c>
      <c r="I229" t="s">
        <v>6</v>
      </c>
      <c r="J229" t="s">
        <v>7</v>
      </c>
      <c r="K229" t="s">
        <v>8</v>
      </c>
      <c r="L229" t="s">
        <v>9</v>
      </c>
      <c r="M229" t="s">
        <v>8</v>
      </c>
      <c r="N229" t="s">
        <v>9</v>
      </c>
      <c r="AB229" s="146"/>
      <c r="AC229"/>
    </row>
    <row r="230" spans="2:29" x14ac:dyDescent="0.2">
      <c r="C230">
        <v>67</v>
      </c>
      <c r="D230">
        <v>1411</v>
      </c>
      <c r="E230">
        <v>21.059701919555664</v>
      </c>
      <c r="F230">
        <v>0.42219215631484985</v>
      </c>
      <c r="G230">
        <v>381088</v>
      </c>
      <c r="H230">
        <v>270.0836181640625</v>
      </c>
      <c r="I230">
        <v>180</v>
      </c>
      <c r="J230">
        <v>804</v>
      </c>
      <c r="K230">
        <v>284.96682739257812</v>
      </c>
      <c r="L230">
        <v>90.88970947265625</v>
      </c>
      <c r="M230">
        <v>284.96682739257812</v>
      </c>
      <c r="N230">
        <v>90.88970947265625</v>
      </c>
      <c r="AB230" s="146"/>
      <c r="AC230"/>
    </row>
    <row r="231" spans="2:29" x14ac:dyDescent="0.2">
      <c r="B231" t="s">
        <v>185</v>
      </c>
      <c r="C231" t="s">
        <v>0</v>
      </c>
      <c r="D231" t="s">
        <v>1</v>
      </c>
      <c r="E231" t="s">
        <v>2</v>
      </c>
      <c r="F231" t="s">
        <v>3</v>
      </c>
      <c r="G231" t="s">
        <v>4</v>
      </c>
      <c r="H231" t="s">
        <v>5</v>
      </c>
      <c r="I231" t="s">
        <v>6</v>
      </c>
      <c r="J231" t="s">
        <v>7</v>
      </c>
      <c r="K231" t="s">
        <v>8</v>
      </c>
      <c r="L231" t="s">
        <v>9</v>
      </c>
      <c r="M231" t="s">
        <v>8</v>
      </c>
      <c r="N231" t="s">
        <v>9</v>
      </c>
      <c r="AB231" s="146"/>
      <c r="AC231"/>
    </row>
    <row r="232" spans="2:29" x14ac:dyDescent="0.2">
      <c r="C232">
        <v>18</v>
      </c>
      <c r="D232">
        <v>693</v>
      </c>
      <c r="E232">
        <v>38.5</v>
      </c>
      <c r="F232">
        <v>0.16193291544914246</v>
      </c>
      <c r="G232">
        <v>174420</v>
      </c>
      <c r="H232">
        <v>251.68830871582031</v>
      </c>
      <c r="I232">
        <v>180</v>
      </c>
      <c r="J232">
        <v>745</v>
      </c>
      <c r="K232">
        <v>268.7579345703125</v>
      </c>
      <c r="L232">
        <v>94.254005432128906</v>
      </c>
      <c r="M232">
        <v>268.7579345703125</v>
      </c>
      <c r="N232">
        <v>94.254005432128906</v>
      </c>
      <c r="AB232" s="146"/>
      <c r="AC232"/>
    </row>
    <row r="233" spans="2:29" x14ac:dyDescent="0.2">
      <c r="B233" t="s">
        <v>186</v>
      </c>
      <c r="C233" t="s">
        <v>0</v>
      </c>
      <c r="D233" t="s">
        <v>1</v>
      </c>
      <c r="E233" t="s">
        <v>2</v>
      </c>
      <c r="F233" t="s">
        <v>3</v>
      </c>
      <c r="G233" t="s">
        <v>4</v>
      </c>
      <c r="H233" t="s">
        <v>5</v>
      </c>
      <c r="I233" t="s">
        <v>6</v>
      </c>
      <c r="J233" t="s">
        <v>7</v>
      </c>
      <c r="K233" t="s">
        <v>8</v>
      </c>
      <c r="L233" t="s">
        <v>9</v>
      </c>
      <c r="M233" t="s">
        <v>8</v>
      </c>
      <c r="N233" t="s">
        <v>9</v>
      </c>
      <c r="AB233" s="146"/>
      <c r="AC233"/>
    </row>
    <row r="234" spans="2:29" x14ac:dyDescent="0.2">
      <c r="C234">
        <v>108</v>
      </c>
      <c r="D234">
        <v>2892</v>
      </c>
      <c r="E234">
        <v>26.777778625488281</v>
      </c>
      <c r="F234">
        <v>1.0385469198226929</v>
      </c>
      <c r="G234">
        <v>948204</v>
      </c>
      <c r="H234">
        <v>327.87136840820312</v>
      </c>
      <c r="I234">
        <v>180</v>
      </c>
      <c r="J234">
        <v>1402</v>
      </c>
      <c r="K234">
        <v>365.95272827148438</v>
      </c>
      <c r="L234">
        <v>162.54771423339844</v>
      </c>
      <c r="M234">
        <v>365.95272827148438</v>
      </c>
      <c r="N234">
        <v>162.54771423339844</v>
      </c>
      <c r="AB234" s="146"/>
      <c r="AC234"/>
    </row>
    <row r="235" spans="2:29" x14ac:dyDescent="0.2">
      <c r="B235" t="s">
        <v>187</v>
      </c>
      <c r="C235" t="s">
        <v>0</v>
      </c>
      <c r="D235" t="s">
        <v>1</v>
      </c>
      <c r="E235" t="s">
        <v>2</v>
      </c>
      <c r="F235" t="s">
        <v>3</v>
      </c>
      <c r="G235" t="s">
        <v>4</v>
      </c>
      <c r="H235" t="s">
        <v>5</v>
      </c>
      <c r="I235" t="s">
        <v>6</v>
      </c>
      <c r="J235" t="s">
        <v>7</v>
      </c>
      <c r="K235" t="s">
        <v>8</v>
      </c>
      <c r="L235" t="s">
        <v>9</v>
      </c>
      <c r="M235" t="s">
        <v>8</v>
      </c>
      <c r="N235" t="s">
        <v>9</v>
      </c>
      <c r="AB235" s="146"/>
      <c r="AC235"/>
    </row>
    <row r="236" spans="2:29" x14ac:dyDescent="0.2">
      <c r="C236">
        <v>92</v>
      </c>
      <c r="D236">
        <v>3453</v>
      </c>
      <c r="E236">
        <v>37.532608032226562</v>
      </c>
      <c r="F236">
        <v>0.68108391761779785</v>
      </c>
      <c r="G236">
        <v>1070924</v>
      </c>
      <c r="H236">
        <v>310.14306640625</v>
      </c>
      <c r="I236">
        <v>180</v>
      </c>
      <c r="J236">
        <v>1167</v>
      </c>
      <c r="K236">
        <v>335.67303466796875</v>
      </c>
      <c r="L236">
        <v>128.404296875</v>
      </c>
      <c r="M236">
        <v>335.67303466796875</v>
      </c>
      <c r="N236">
        <v>128.404296875</v>
      </c>
      <c r="AB236" s="146"/>
      <c r="AC236"/>
    </row>
    <row r="237" spans="2:29" x14ac:dyDescent="0.2">
      <c r="B237" t="s">
        <v>188</v>
      </c>
      <c r="C237" t="s">
        <v>0</v>
      </c>
      <c r="D237" t="s">
        <v>1</v>
      </c>
      <c r="E237" t="s">
        <v>2</v>
      </c>
      <c r="F237" t="s">
        <v>3</v>
      </c>
      <c r="G237" t="s">
        <v>4</v>
      </c>
      <c r="H237" t="s">
        <v>5</v>
      </c>
      <c r="I237" t="s">
        <v>6</v>
      </c>
      <c r="J237" t="s">
        <v>7</v>
      </c>
      <c r="K237" t="s">
        <v>8</v>
      </c>
      <c r="L237" t="s">
        <v>9</v>
      </c>
      <c r="M237" t="s">
        <v>8</v>
      </c>
      <c r="N237" t="s">
        <v>9</v>
      </c>
      <c r="AB237" s="146"/>
      <c r="AC237"/>
    </row>
    <row r="238" spans="2:29" x14ac:dyDescent="0.2">
      <c r="C238">
        <v>65</v>
      </c>
      <c r="D238">
        <v>1211</v>
      </c>
      <c r="E238">
        <v>18.630769729614258</v>
      </c>
      <c r="F238">
        <v>0.38359808921813965</v>
      </c>
      <c r="G238">
        <v>349141</v>
      </c>
      <c r="H238">
        <v>288.30801391601562</v>
      </c>
      <c r="I238">
        <v>180</v>
      </c>
      <c r="J238">
        <v>882</v>
      </c>
      <c r="K238">
        <v>308.9090576171875</v>
      </c>
      <c r="L238">
        <v>110.92018890380859</v>
      </c>
      <c r="M238">
        <v>308.9090576171875</v>
      </c>
      <c r="N238">
        <v>110.92018890380859</v>
      </c>
      <c r="AB238" s="146"/>
      <c r="AC238"/>
    </row>
    <row r="239" spans="2:29" x14ac:dyDescent="0.2">
      <c r="B239" t="s">
        <v>189</v>
      </c>
      <c r="C239" t="s">
        <v>0</v>
      </c>
      <c r="D239" t="s">
        <v>1</v>
      </c>
      <c r="E239" t="s">
        <v>2</v>
      </c>
      <c r="F239" t="s">
        <v>3</v>
      </c>
      <c r="G239" t="s">
        <v>4</v>
      </c>
      <c r="H239" t="s">
        <v>5</v>
      </c>
      <c r="I239" t="s">
        <v>6</v>
      </c>
      <c r="J239" t="s">
        <v>7</v>
      </c>
      <c r="K239" t="s">
        <v>8</v>
      </c>
      <c r="L239" t="s">
        <v>9</v>
      </c>
      <c r="M239" t="s">
        <v>8</v>
      </c>
      <c r="N239" t="s">
        <v>9</v>
      </c>
      <c r="AB239" s="146"/>
      <c r="AC239"/>
    </row>
    <row r="240" spans="2:29" x14ac:dyDescent="0.2">
      <c r="C240">
        <v>23</v>
      </c>
      <c r="D240">
        <v>255</v>
      </c>
      <c r="E240">
        <v>11.086956977844238</v>
      </c>
      <c r="F240">
        <v>5.3796675056219101E-2</v>
      </c>
      <c r="G240">
        <v>68886</v>
      </c>
      <c r="H240">
        <v>270.14117431640625</v>
      </c>
      <c r="I240">
        <v>181</v>
      </c>
      <c r="J240">
        <v>2062</v>
      </c>
      <c r="K240">
        <v>304.05667114257812</v>
      </c>
      <c r="L240">
        <v>139.55001831054688</v>
      </c>
      <c r="M240">
        <v>304.05667114257812</v>
      </c>
      <c r="N240">
        <v>139.55001831054688</v>
      </c>
      <c r="AB240" s="146"/>
      <c r="AC240"/>
    </row>
    <row r="241" spans="2:29" x14ac:dyDescent="0.2">
      <c r="B241" t="s">
        <v>129</v>
      </c>
      <c r="C241" t="s">
        <v>0</v>
      </c>
      <c r="D241" t="s">
        <v>1</v>
      </c>
      <c r="E241" t="s">
        <v>2</v>
      </c>
      <c r="F241" t="s">
        <v>3</v>
      </c>
      <c r="G241" t="s">
        <v>4</v>
      </c>
      <c r="H241" t="s">
        <v>5</v>
      </c>
      <c r="I241" t="s">
        <v>6</v>
      </c>
      <c r="J241" t="s">
        <v>7</v>
      </c>
      <c r="K241" t="s">
        <v>8</v>
      </c>
      <c r="L241" t="s">
        <v>9</v>
      </c>
      <c r="M241" t="s">
        <v>8</v>
      </c>
      <c r="N241" t="s">
        <v>9</v>
      </c>
      <c r="AB241" s="146"/>
      <c r="AC241"/>
    </row>
    <row r="242" spans="2:29" x14ac:dyDescent="0.2">
      <c r="C242">
        <v>126</v>
      </c>
      <c r="D242">
        <v>4749</v>
      </c>
      <c r="E242">
        <v>37.690475463867188</v>
      </c>
      <c r="F242">
        <v>2.0542612075805664</v>
      </c>
      <c r="G242">
        <v>1363156</v>
      </c>
      <c r="H242">
        <v>287.0406494140625</v>
      </c>
      <c r="I242">
        <v>180</v>
      </c>
      <c r="J242">
        <v>2099</v>
      </c>
      <c r="K242">
        <v>320.36190795898438</v>
      </c>
      <c r="L242">
        <v>142.26528930664062</v>
      </c>
      <c r="M242">
        <v>320.36190795898438</v>
      </c>
      <c r="N242">
        <v>142.26528930664062</v>
      </c>
      <c r="AB242" s="146"/>
      <c r="AC242"/>
    </row>
    <row r="243" spans="2:29" x14ac:dyDescent="0.2">
      <c r="B243" t="s">
        <v>190</v>
      </c>
      <c r="C243" t="s">
        <v>0</v>
      </c>
      <c r="D243" t="s">
        <v>1</v>
      </c>
      <c r="E243" t="s">
        <v>2</v>
      </c>
      <c r="F243" t="s">
        <v>3</v>
      </c>
      <c r="G243" t="s">
        <v>4</v>
      </c>
      <c r="H243" t="s">
        <v>5</v>
      </c>
      <c r="I243" t="s">
        <v>6</v>
      </c>
      <c r="J243" t="s">
        <v>7</v>
      </c>
      <c r="K243" t="s">
        <v>8</v>
      </c>
      <c r="L243" t="s">
        <v>9</v>
      </c>
      <c r="M243" t="s">
        <v>8</v>
      </c>
      <c r="N243" t="s">
        <v>9</v>
      </c>
      <c r="AB243" s="146"/>
      <c r="AC243"/>
    </row>
    <row r="244" spans="2:29" x14ac:dyDescent="0.2">
      <c r="C244">
        <v>134</v>
      </c>
      <c r="D244">
        <v>2953</v>
      </c>
      <c r="E244">
        <v>22.037313461303711</v>
      </c>
      <c r="F244">
        <v>0.47610372304916382</v>
      </c>
      <c r="G244">
        <v>741442</v>
      </c>
      <c r="H244">
        <v>251.0809326171875</v>
      </c>
      <c r="I244">
        <v>180</v>
      </c>
      <c r="J244">
        <v>664</v>
      </c>
      <c r="K244">
        <v>260.718994140625</v>
      </c>
      <c r="L244">
        <v>70.233642578125</v>
      </c>
      <c r="M244">
        <v>260.718994140625</v>
      </c>
      <c r="N244">
        <v>70.233642578125</v>
      </c>
      <c r="AB244" s="146"/>
      <c r="AC244"/>
    </row>
    <row r="245" spans="2:29" x14ac:dyDescent="0.2">
      <c r="B245" t="s">
        <v>191</v>
      </c>
      <c r="C245" t="s">
        <v>0</v>
      </c>
      <c r="D245" t="s">
        <v>1</v>
      </c>
      <c r="E245" t="s">
        <v>2</v>
      </c>
      <c r="F245" t="s">
        <v>3</v>
      </c>
      <c r="G245" t="s">
        <v>4</v>
      </c>
      <c r="H245" t="s">
        <v>5</v>
      </c>
      <c r="I245" t="s">
        <v>6</v>
      </c>
      <c r="J245" t="s">
        <v>7</v>
      </c>
      <c r="K245" t="s">
        <v>8</v>
      </c>
      <c r="L245" t="s">
        <v>9</v>
      </c>
      <c r="M245" t="s">
        <v>8</v>
      </c>
      <c r="N245" t="s">
        <v>9</v>
      </c>
      <c r="AB245" s="146"/>
      <c r="AC245"/>
    </row>
    <row r="246" spans="2:29" x14ac:dyDescent="0.2">
      <c r="C246">
        <v>90</v>
      </c>
      <c r="D246">
        <v>1844</v>
      </c>
      <c r="E246">
        <v>20.488889694213867</v>
      </c>
      <c r="F246">
        <v>0.58323609828948975</v>
      </c>
      <c r="G246">
        <v>448244</v>
      </c>
      <c r="H246">
        <v>243.08242797851562</v>
      </c>
      <c r="I246">
        <v>180</v>
      </c>
      <c r="J246">
        <v>622</v>
      </c>
      <c r="K246">
        <v>251.07902526855469</v>
      </c>
      <c r="L246">
        <v>62.861831665039062</v>
      </c>
      <c r="M246">
        <v>251.07902526855469</v>
      </c>
      <c r="N246">
        <v>62.861831665039062</v>
      </c>
      <c r="AB246" s="146"/>
      <c r="AC246"/>
    </row>
    <row r="247" spans="2:29" x14ac:dyDescent="0.2">
      <c r="B247" t="s">
        <v>192</v>
      </c>
      <c r="C247" t="s">
        <v>0</v>
      </c>
      <c r="D247" t="s">
        <v>1</v>
      </c>
      <c r="E247" t="s">
        <v>2</v>
      </c>
      <c r="F247" t="s">
        <v>3</v>
      </c>
      <c r="G247" t="s">
        <v>4</v>
      </c>
      <c r="H247" t="s">
        <v>5</v>
      </c>
      <c r="I247" t="s">
        <v>6</v>
      </c>
      <c r="J247" t="s">
        <v>7</v>
      </c>
      <c r="K247" t="s">
        <v>8</v>
      </c>
      <c r="L247" t="s">
        <v>9</v>
      </c>
      <c r="M247" t="s">
        <v>8</v>
      </c>
      <c r="N247" t="s">
        <v>9</v>
      </c>
      <c r="AB247" s="146"/>
      <c r="AC247"/>
    </row>
    <row r="248" spans="2:29" x14ac:dyDescent="0.2">
      <c r="C248">
        <v>76</v>
      </c>
      <c r="D248">
        <v>1399</v>
      </c>
      <c r="E248">
        <v>18.407894134521484</v>
      </c>
      <c r="F248">
        <v>0.41983267664909363</v>
      </c>
      <c r="G248">
        <v>395575</v>
      </c>
      <c r="H248">
        <v>282.75555419921875</v>
      </c>
      <c r="I248">
        <v>180</v>
      </c>
      <c r="J248">
        <v>994</v>
      </c>
      <c r="K248">
        <v>303.53341674804688</v>
      </c>
      <c r="L248">
        <v>110.37136077880859</v>
      </c>
      <c r="M248">
        <v>303.53341674804688</v>
      </c>
      <c r="N248">
        <v>110.37136077880859</v>
      </c>
      <c r="AB248" s="146"/>
      <c r="AC248"/>
    </row>
    <row r="249" spans="2:29" x14ac:dyDescent="0.2">
      <c r="B249" t="s">
        <v>193</v>
      </c>
      <c r="C249" t="s">
        <v>0</v>
      </c>
      <c r="D249" t="s">
        <v>1</v>
      </c>
      <c r="E249" t="s">
        <v>2</v>
      </c>
      <c r="F249" t="s">
        <v>3</v>
      </c>
      <c r="G249" t="s">
        <v>4</v>
      </c>
      <c r="H249" t="s">
        <v>5</v>
      </c>
      <c r="I249" t="s">
        <v>6</v>
      </c>
      <c r="J249" t="s">
        <v>7</v>
      </c>
      <c r="K249" t="s">
        <v>8</v>
      </c>
      <c r="L249" t="s">
        <v>9</v>
      </c>
      <c r="M249" t="s">
        <v>8</v>
      </c>
      <c r="N249" t="s">
        <v>9</v>
      </c>
      <c r="AB249" s="146"/>
      <c r="AC249"/>
    </row>
    <row r="250" spans="2:29" x14ac:dyDescent="0.2">
      <c r="C250">
        <v>115</v>
      </c>
      <c r="D250">
        <v>3563</v>
      </c>
      <c r="E250">
        <v>30.982608795166016</v>
      </c>
      <c r="F250">
        <v>0.53030300140380859</v>
      </c>
      <c r="G250">
        <v>940905</v>
      </c>
      <c r="H250">
        <v>264.07662963867188</v>
      </c>
      <c r="I250">
        <v>180</v>
      </c>
      <c r="J250">
        <v>961</v>
      </c>
      <c r="K250">
        <v>277.78329467773438</v>
      </c>
      <c r="L250">
        <v>86.180580139160156</v>
      </c>
      <c r="M250">
        <v>277.78329467773438</v>
      </c>
      <c r="N250">
        <v>86.180580139160156</v>
      </c>
      <c r="AB250" s="146"/>
      <c r="AC250"/>
    </row>
    <row r="251" spans="2:29" x14ac:dyDescent="0.2">
      <c r="B251" t="s">
        <v>194</v>
      </c>
      <c r="C251" t="s">
        <v>0</v>
      </c>
      <c r="D251" t="s">
        <v>1</v>
      </c>
      <c r="E251" t="s">
        <v>2</v>
      </c>
      <c r="F251" t="s">
        <v>3</v>
      </c>
      <c r="G251" t="s">
        <v>4</v>
      </c>
      <c r="H251" t="s">
        <v>5</v>
      </c>
      <c r="I251" t="s">
        <v>6</v>
      </c>
      <c r="J251" t="s">
        <v>7</v>
      </c>
      <c r="K251" t="s">
        <v>8</v>
      </c>
      <c r="L251" t="s">
        <v>9</v>
      </c>
      <c r="M251" t="s">
        <v>8</v>
      </c>
      <c r="N251" t="s">
        <v>9</v>
      </c>
      <c r="AB251" s="146"/>
      <c r="AC251"/>
    </row>
    <row r="252" spans="2:29" x14ac:dyDescent="0.2">
      <c r="C252">
        <v>72</v>
      </c>
      <c r="D252">
        <v>1349</v>
      </c>
      <c r="E252">
        <v>18.736110687255859</v>
      </c>
      <c r="F252">
        <v>0.32734695076942444</v>
      </c>
      <c r="G252">
        <v>374921</v>
      </c>
      <c r="H252">
        <v>277.92514038085938</v>
      </c>
      <c r="I252">
        <v>180</v>
      </c>
      <c r="J252">
        <v>908</v>
      </c>
      <c r="K252">
        <v>294.54547119140625</v>
      </c>
      <c r="L252">
        <v>97.543106079101562</v>
      </c>
      <c r="M252">
        <v>294.54547119140625</v>
      </c>
      <c r="N252">
        <v>97.543106079101562</v>
      </c>
      <c r="AB252" s="146"/>
      <c r="AC252"/>
    </row>
    <row r="253" spans="2:29" x14ac:dyDescent="0.2">
      <c r="B253" t="s">
        <v>195</v>
      </c>
      <c r="C253" t="s">
        <v>0</v>
      </c>
      <c r="D253" t="s">
        <v>1</v>
      </c>
      <c r="E253" t="s">
        <v>2</v>
      </c>
      <c r="F253" t="s">
        <v>3</v>
      </c>
      <c r="G253" t="s">
        <v>4</v>
      </c>
      <c r="H253" t="s">
        <v>5</v>
      </c>
      <c r="I253" t="s">
        <v>6</v>
      </c>
      <c r="J253" t="s">
        <v>7</v>
      </c>
      <c r="K253" t="s">
        <v>8</v>
      </c>
      <c r="L253" t="s">
        <v>9</v>
      </c>
      <c r="M253" t="s">
        <v>8</v>
      </c>
      <c r="N253" t="s">
        <v>9</v>
      </c>
      <c r="AB253" s="146"/>
      <c r="AC253"/>
    </row>
    <row r="254" spans="2:29" x14ac:dyDescent="0.2">
      <c r="C254">
        <v>39</v>
      </c>
      <c r="D254">
        <v>656</v>
      </c>
      <c r="E254">
        <v>16.820512771606445</v>
      </c>
      <c r="F254">
        <v>0.37208670377731323</v>
      </c>
      <c r="G254">
        <v>150166</v>
      </c>
      <c r="H254">
        <v>228.91159057617188</v>
      </c>
      <c r="I254">
        <v>180</v>
      </c>
      <c r="J254">
        <v>2074</v>
      </c>
      <c r="K254">
        <v>244.29997253417969</v>
      </c>
      <c r="L254">
        <v>85.334396362304688</v>
      </c>
      <c r="M254">
        <v>244.29997253417969</v>
      </c>
      <c r="N254">
        <v>85.334396362304688</v>
      </c>
      <c r="AB254" s="146"/>
      <c r="AC254"/>
    </row>
    <row r="255" spans="2:29" x14ac:dyDescent="0.2">
      <c r="B255" t="s">
        <v>196</v>
      </c>
      <c r="C255" t="s">
        <v>0</v>
      </c>
      <c r="D255" t="s">
        <v>1</v>
      </c>
      <c r="E255" t="s">
        <v>2</v>
      </c>
      <c r="F255" t="s">
        <v>3</v>
      </c>
      <c r="G255" t="s">
        <v>4</v>
      </c>
      <c r="H255" t="s">
        <v>5</v>
      </c>
      <c r="I255" t="s">
        <v>6</v>
      </c>
      <c r="J255" t="s">
        <v>7</v>
      </c>
      <c r="K255" t="s">
        <v>8</v>
      </c>
      <c r="L255" t="s">
        <v>9</v>
      </c>
      <c r="M255" t="s">
        <v>8</v>
      </c>
      <c r="N255" t="s">
        <v>9</v>
      </c>
      <c r="AB255" s="146"/>
      <c r="AC255"/>
    </row>
    <row r="256" spans="2:29" x14ac:dyDescent="0.2">
      <c r="C256">
        <v>135</v>
      </c>
      <c r="D256">
        <v>2168</v>
      </c>
      <c r="E256">
        <v>16.059259414672852</v>
      </c>
      <c r="F256">
        <v>0.52158015966415405</v>
      </c>
      <c r="G256">
        <v>520516</v>
      </c>
      <c r="H256">
        <v>240.09040832519531</v>
      </c>
      <c r="I256">
        <v>180</v>
      </c>
      <c r="J256">
        <v>688</v>
      </c>
      <c r="K256">
        <v>248.5394287109375</v>
      </c>
      <c r="L256">
        <v>64.252944946289062</v>
      </c>
      <c r="M256">
        <v>248.5394287109375</v>
      </c>
      <c r="N256">
        <v>64.252944946289062</v>
      </c>
      <c r="AB256" s="146"/>
      <c r="AC256"/>
    </row>
    <row r="257" spans="1:29" x14ac:dyDescent="0.2">
      <c r="B257" t="s">
        <v>197</v>
      </c>
      <c r="C257" t="s">
        <v>0</v>
      </c>
      <c r="D257" t="s">
        <v>1</v>
      </c>
      <c r="E257" t="s">
        <v>2</v>
      </c>
      <c r="F257" t="s">
        <v>3</v>
      </c>
      <c r="G257" t="s">
        <v>4</v>
      </c>
      <c r="H257" t="s">
        <v>5</v>
      </c>
      <c r="I257" t="s">
        <v>6</v>
      </c>
      <c r="J257" t="s">
        <v>7</v>
      </c>
      <c r="K257" t="s">
        <v>8</v>
      </c>
      <c r="L257" t="s">
        <v>9</v>
      </c>
      <c r="M257" t="s">
        <v>8</v>
      </c>
      <c r="N257" t="s">
        <v>9</v>
      </c>
      <c r="AB257" s="146"/>
      <c r="AC257"/>
    </row>
    <row r="258" spans="1:29" x14ac:dyDescent="0.2">
      <c r="C258">
        <v>407</v>
      </c>
      <c r="D258">
        <v>4739</v>
      </c>
      <c r="E258">
        <v>11.643734931945801</v>
      </c>
      <c r="F258">
        <v>0.97317057847976685</v>
      </c>
      <c r="G258">
        <v>1110294</v>
      </c>
      <c r="H258">
        <v>234.28866577148438</v>
      </c>
      <c r="I258">
        <v>180</v>
      </c>
      <c r="J258">
        <v>718</v>
      </c>
      <c r="K258">
        <v>242.66958618164062</v>
      </c>
      <c r="L258">
        <v>63.224594116210938</v>
      </c>
      <c r="M258">
        <v>242.66958618164062</v>
      </c>
      <c r="N258">
        <v>63.224594116210938</v>
      </c>
      <c r="AB258" s="146"/>
      <c r="AC258"/>
    </row>
    <row r="259" spans="1:29" x14ac:dyDescent="0.2">
      <c r="B259" t="s">
        <v>198</v>
      </c>
      <c r="C259" t="s">
        <v>0</v>
      </c>
      <c r="D259" t="s">
        <v>1</v>
      </c>
      <c r="E259" t="s">
        <v>2</v>
      </c>
      <c r="F259" t="s">
        <v>3</v>
      </c>
      <c r="G259" t="s">
        <v>4</v>
      </c>
      <c r="H259" t="s">
        <v>5</v>
      </c>
      <c r="I259" t="s">
        <v>6</v>
      </c>
      <c r="J259" t="s">
        <v>7</v>
      </c>
      <c r="K259" t="s">
        <v>8</v>
      </c>
      <c r="L259" t="s">
        <v>9</v>
      </c>
      <c r="M259" t="s">
        <v>8</v>
      </c>
      <c r="N259" t="s">
        <v>9</v>
      </c>
      <c r="AB259" s="146"/>
      <c r="AC259"/>
    </row>
    <row r="260" spans="1:29" x14ac:dyDescent="0.2">
      <c r="C260">
        <v>99</v>
      </c>
      <c r="D260">
        <v>1568</v>
      </c>
      <c r="E260">
        <v>15.838383674621582</v>
      </c>
      <c r="F260">
        <v>0.39545530080795288</v>
      </c>
      <c r="G260">
        <v>429921</v>
      </c>
      <c r="H260">
        <v>274.184326171875</v>
      </c>
      <c r="I260">
        <v>180</v>
      </c>
      <c r="J260">
        <v>807</v>
      </c>
      <c r="K260">
        <v>287.93212890625</v>
      </c>
      <c r="L260">
        <v>87.90826416015625</v>
      </c>
      <c r="M260">
        <v>287.93212890625</v>
      </c>
      <c r="N260">
        <v>87.90826416015625</v>
      </c>
      <c r="AB260" s="146"/>
      <c r="AC260"/>
    </row>
    <row r="261" spans="1:29" x14ac:dyDescent="0.2">
      <c r="B261" t="s">
        <v>199</v>
      </c>
      <c r="C261" t="s">
        <v>0</v>
      </c>
      <c r="D261" t="s">
        <v>1</v>
      </c>
      <c r="E261" t="s">
        <v>2</v>
      </c>
      <c r="F261" t="s">
        <v>3</v>
      </c>
      <c r="G261" t="s">
        <v>4</v>
      </c>
      <c r="H261" t="s">
        <v>5</v>
      </c>
      <c r="I261" t="s">
        <v>6</v>
      </c>
      <c r="J261" t="s">
        <v>7</v>
      </c>
      <c r="K261" t="s">
        <v>8</v>
      </c>
      <c r="L261" t="s">
        <v>9</v>
      </c>
      <c r="M261" t="s">
        <v>8</v>
      </c>
      <c r="N261" t="s">
        <v>9</v>
      </c>
      <c r="AB261" s="146"/>
      <c r="AC261"/>
    </row>
    <row r="262" spans="1:29" x14ac:dyDescent="0.2">
      <c r="C262">
        <v>37</v>
      </c>
      <c r="D262">
        <v>564</v>
      </c>
      <c r="E262">
        <v>15.243243217468262</v>
      </c>
      <c r="F262">
        <v>0.267046719789505</v>
      </c>
      <c r="G262">
        <v>129116</v>
      </c>
      <c r="H262">
        <v>228.9290771484375</v>
      </c>
      <c r="I262">
        <v>180</v>
      </c>
      <c r="J262">
        <v>451</v>
      </c>
      <c r="K262">
        <v>233.74658203125</v>
      </c>
      <c r="L262">
        <v>47.211711883544922</v>
      </c>
      <c r="M262">
        <v>233.74658203125</v>
      </c>
      <c r="N262">
        <v>47.211711883544922</v>
      </c>
      <c r="AB262" s="146"/>
      <c r="AC262"/>
    </row>
    <row r="263" spans="1:29" x14ac:dyDescent="0.2">
      <c r="C263" t="s">
        <v>0</v>
      </c>
      <c r="D263" t="s">
        <v>1</v>
      </c>
      <c r="E263" t="s">
        <v>2</v>
      </c>
      <c r="F263" t="s">
        <v>3</v>
      </c>
      <c r="G263" t="s">
        <v>4</v>
      </c>
      <c r="H263" t="s">
        <v>5</v>
      </c>
      <c r="I263" t="s">
        <v>6</v>
      </c>
      <c r="J263" t="s">
        <v>7</v>
      </c>
      <c r="K263" t="s">
        <v>8</v>
      </c>
      <c r="L263" t="s">
        <v>9</v>
      </c>
      <c r="M263" t="s">
        <v>8</v>
      </c>
      <c r="N263" t="s">
        <v>9</v>
      </c>
      <c r="AB263" s="146"/>
      <c r="AC263"/>
    </row>
    <row r="264" spans="1:29" x14ac:dyDescent="0.2">
      <c r="C264">
        <v>5</v>
      </c>
      <c r="D264">
        <v>22</v>
      </c>
      <c r="E264">
        <v>4.4000000953674316</v>
      </c>
      <c r="F264">
        <v>1.795610599219799E-2</v>
      </c>
      <c r="G264">
        <v>4711</v>
      </c>
      <c r="H264">
        <v>214.13636779785156</v>
      </c>
      <c r="I264">
        <v>182</v>
      </c>
      <c r="J264">
        <v>305</v>
      </c>
      <c r="K264">
        <v>217.01119995117188</v>
      </c>
      <c r="L264">
        <v>35.206245422363281</v>
      </c>
      <c r="M264">
        <v>217.01119995117188</v>
      </c>
      <c r="N264">
        <v>35.206245422363281</v>
      </c>
      <c r="AB264" s="146"/>
      <c r="AC264"/>
    </row>
    <row r="266" spans="1:29" x14ac:dyDescent="0.2">
      <c r="A266" s="150" t="s">
        <v>81</v>
      </c>
      <c r="K266" t="s">
        <v>9</v>
      </c>
      <c r="AA266" s="146"/>
      <c r="AC266"/>
    </row>
    <row r="267" spans="1:29" x14ac:dyDescent="0.2">
      <c r="C267" t="s">
        <v>0</v>
      </c>
      <c r="D267" t="s">
        <v>1</v>
      </c>
      <c r="E267" t="s">
        <v>2</v>
      </c>
      <c r="F267" t="s">
        <v>3</v>
      </c>
      <c r="G267" t="s">
        <v>4</v>
      </c>
      <c r="H267" t="s">
        <v>5</v>
      </c>
      <c r="I267" t="s">
        <v>6</v>
      </c>
      <c r="J267" t="s">
        <v>7</v>
      </c>
      <c r="K267" t="s">
        <v>8</v>
      </c>
      <c r="L267">
        <v>44.551563262939453</v>
      </c>
      <c r="AA267" s="146"/>
      <c r="AC267"/>
    </row>
    <row r="268" spans="1:29" x14ac:dyDescent="0.2">
      <c r="B268" t="s">
        <v>177</v>
      </c>
      <c r="C268">
        <v>215</v>
      </c>
      <c r="D268">
        <v>8698</v>
      </c>
      <c r="E268">
        <v>40.455814361572266</v>
      </c>
      <c r="F268">
        <v>1.652154803276062</v>
      </c>
      <c r="G268">
        <v>1475278</v>
      </c>
      <c r="H268">
        <v>169.61117553710938</v>
      </c>
      <c r="I268">
        <v>120</v>
      </c>
      <c r="J268">
        <v>512</v>
      </c>
      <c r="K268">
        <v>175.36474609375</v>
      </c>
      <c r="L268" t="s">
        <v>9</v>
      </c>
      <c r="AA268" s="146"/>
      <c r="AC268"/>
    </row>
    <row r="269" spans="1:29" x14ac:dyDescent="0.2">
      <c r="C269" t="s">
        <v>0</v>
      </c>
      <c r="D269" t="s">
        <v>1</v>
      </c>
      <c r="E269" t="s">
        <v>2</v>
      </c>
      <c r="F269" t="s">
        <v>3</v>
      </c>
      <c r="G269" t="s">
        <v>4</v>
      </c>
      <c r="H269" t="s">
        <v>5</v>
      </c>
      <c r="I269" t="s">
        <v>6</v>
      </c>
      <c r="J269" t="s">
        <v>7</v>
      </c>
      <c r="K269" t="s">
        <v>8</v>
      </c>
      <c r="L269">
        <v>91.489959716796875</v>
      </c>
      <c r="AA269" s="146"/>
      <c r="AC269"/>
    </row>
    <row r="270" spans="1:29" x14ac:dyDescent="0.2">
      <c r="B270" t="s">
        <v>178</v>
      </c>
      <c r="C270">
        <v>447</v>
      </c>
      <c r="D270">
        <v>22499</v>
      </c>
      <c r="E270">
        <v>50.333332061767578</v>
      </c>
      <c r="F270">
        <v>5.1609010696411133</v>
      </c>
      <c r="G270">
        <v>4666308</v>
      </c>
      <c r="H270">
        <v>207.40068054199219</v>
      </c>
      <c r="I270">
        <v>120</v>
      </c>
      <c r="J270">
        <v>1193</v>
      </c>
      <c r="K270">
        <v>226.68359375</v>
      </c>
      <c r="L270" t="s">
        <v>9</v>
      </c>
      <c r="AA270" s="146"/>
      <c r="AC270"/>
    </row>
    <row r="271" spans="1:29" x14ac:dyDescent="0.2">
      <c r="C271" t="s">
        <v>0</v>
      </c>
      <c r="D271" t="s">
        <v>1</v>
      </c>
      <c r="E271" t="s">
        <v>2</v>
      </c>
      <c r="F271" t="s">
        <v>3</v>
      </c>
      <c r="G271" t="s">
        <v>4</v>
      </c>
      <c r="H271" t="s">
        <v>5</v>
      </c>
      <c r="I271" t="s">
        <v>6</v>
      </c>
      <c r="J271" t="s">
        <v>7</v>
      </c>
      <c r="K271" t="s">
        <v>8</v>
      </c>
      <c r="L271">
        <v>78.512489318847656</v>
      </c>
      <c r="AA271" s="146"/>
      <c r="AC271"/>
    </row>
    <row r="272" spans="1:29" x14ac:dyDescent="0.2">
      <c r="B272" t="s">
        <v>179</v>
      </c>
      <c r="C272">
        <v>393</v>
      </c>
      <c r="D272">
        <v>18276</v>
      </c>
      <c r="E272">
        <v>46.503818511962891</v>
      </c>
      <c r="F272">
        <v>4.6415119171142578</v>
      </c>
      <c r="G272">
        <v>3582423</v>
      </c>
      <c r="H272">
        <v>196.01789855957031</v>
      </c>
      <c r="I272">
        <v>120</v>
      </c>
      <c r="J272">
        <v>886</v>
      </c>
      <c r="K272">
        <v>211.15687561035156</v>
      </c>
      <c r="L272" t="s">
        <v>9</v>
      </c>
      <c r="AA272" s="146"/>
      <c r="AC272"/>
    </row>
    <row r="273" spans="2:29" x14ac:dyDescent="0.2">
      <c r="C273" t="s">
        <v>0</v>
      </c>
      <c r="D273" t="s">
        <v>1</v>
      </c>
      <c r="E273" t="s">
        <v>2</v>
      </c>
      <c r="F273" t="s">
        <v>3</v>
      </c>
      <c r="G273" t="s">
        <v>4</v>
      </c>
      <c r="H273" t="s">
        <v>5</v>
      </c>
      <c r="I273" t="s">
        <v>6</v>
      </c>
      <c r="J273" t="s">
        <v>7</v>
      </c>
      <c r="K273" t="s">
        <v>8</v>
      </c>
      <c r="L273">
        <v>70.341468811035156</v>
      </c>
      <c r="AA273" s="146"/>
      <c r="AC273"/>
    </row>
    <row r="274" spans="2:29" x14ac:dyDescent="0.2">
      <c r="B274" t="s">
        <v>180</v>
      </c>
      <c r="C274">
        <v>507</v>
      </c>
      <c r="D274">
        <v>19401</v>
      </c>
      <c r="E274">
        <v>38.266273498535156</v>
      </c>
      <c r="F274">
        <v>3.6670699119567871</v>
      </c>
      <c r="G274">
        <v>3678911</v>
      </c>
      <c r="H274">
        <v>189.62481689453125</v>
      </c>
      <c r="I274">
        <v>120</v>
      </c>
      <c r="J274">
        <v>1988</v>
      </c>
      <c r="K274">
        <v>202.25106811523438</v>
      </c>
      <c r="L274" t="s">
        <v>9</v>
      </c>
      <c r="AA274" s="146"/>
      <c r="AC274"/>
    </row>
    <row r="275" spans="2:29" x14ac:dyDescent="0.2">
      <c r="C275" t="s">
        <v>0</v>
      </c>
      <c r="D275" t="s">
        <v>1</v>
      </c>
      <c r="E275" t="s">
        <v>2</v>
      </c>
      <c r="F275" t="s">
        <v>3</v>
      </c>
      <c r="G275" t="s">
        <v>4</v>
      </c>
      <c r="H275" t="s">
        <v>5</v>
      </c>
      <c r="I275" t="s">
        <v>6</v>
      </c>
      <c r="J275" t="s">
        <v>7</v>
      </c>
      <c r="K275" t="s">
        <v>8</v>
      </c>
      <c r="L275">
        <v>52.760547637939453</v>
      </c>
      <c r="AA275" s="146"/>
      <c r="AC275"/>
    </row>
    <row r="276" spans="2:29" x14ac:dyDescent="0.2">
      <c r="B276" t="s">
        <v>181</v>
      </c>
      <c r="C276">
        <v>760</v>
      </c>
      <c r="D276">
        <v>14351</v>
      </c>
      <c r="E276">
        <v>18.882894515991211</v>
      </c>
      <c r="F276">
        <v>3.5859301090240479</v>
      </c>
      <c r="G276">
        <v>2402971</v>
      </c>
      <c r="H276">
        <v>167.4427490234375</v>
      </c>
      <c r="I276">
        <v>120</v>
      </c>
      <c r="J276">
        <v>697</v>
      </c>
      <c r="K276">
        <v>175.55839538574219</v>
      </c>
      <c r="L276" t="s">
        <v>9</v>
      </c>
      <c r="AA276" s="146"/>
      <c r="AC276"/>
    </row>
    <row r="277" spans="2:29" x14ac:dyDescent="0.2">
      <c r="C277" t="s">
        <v>0</v>
      </c>
      <c r="D277" t="s">
        <v>1</v>
      </c>
      <c r="E277" t="s">
        <v>2</v>
      </c>
      <c r="F277" t="s">
        <v>3</v>
      </c>
      <c r="G277" t="s">
        <v>4</v>
      </c>
      <c r="H277" t="s">
        <v>5</v>
      </c>
      <c r="I277" t="s">
        <v>6</v>
      </c>
      <c r="J277" t="s">
        <v>7</v>
      </c>
      <c r="K277" t="s">
        <v>8</v>
      </c>
      <c r="L277">
        <v>61.844886779785156</v>
      </c>
      <c r="AA277" s="146"/>
      <c r="AC277"/>
    </row>
    <row r="278" spans="2:29" x14ac:dyDescent="0.2">
      <c r="B278" t="s">
        <v>182</v>
      </c>
      <c r="C278">
        <v>244</v>
      </c>
      <c r="D278">
        <v>19218</v>
      </c>
      <c r="E278">
        <v>78.762298583984375</v>
      </c>
      <c r="F278">
        <v>6.6405439376831055</v>
      </c>
      <c r="G278">
        <v>3366724</v>
      </c>
      <c r="H278">
        <v>175.18597412109375</v>
      </c>
      <c r="I278">
        <v>120</v>
      </c>
      <c r="J278">
        <v>840</v>
      </c>
      <c r="K278">
        <v>185.78190612792969</v>
      </c>
      <c r="L278" t="s">
        <v>9</v>
      </c>
      <c r="AA278" s="146"/>
      <c r="AC278"/>
    </row>
    <row r="279" spans="2:29" x14ac:dyDescent="0.2">
      <c r="C279" t="s">
        <v>0</v>
      </c>
      <c r="D279" t="s">
        <v>1</v>
      </c>
      <c r="E279" t="s">
        <v>2</v>
      </c>
      <c r="F279" t="s">
        <v>3</v>
      </c>
      <c r="G279" t="s">
        <v>4</v>
      </c>
      <c r="H279" t="s">
        <v>5</v>
      </c>
      <c r="I279" t="s">
        <v>6</v>
      </c>
      <c r="J279" t="s">
        <v>7</v>
      </c>
      <c r="K279" t="s">
        <v>8</v>
      </c>
      <c r="L279">
        <v>61.801052093505859</v>
      </c>
      <c r="AA279" s="146"/>
      <c r="AC279"/>
    </row>
    <row r="280" spans="2:29" x14ac:dyDescent="0.2">
      <c r="B280" t="s">
        <v>183</v>
      </c>
      <c r="C280">
        <v>133</v>
      </c>
      <c r="D280">
        <v>6398</v>
      </c>
      <c r="E280">
        <v>48.105262756347656</v>
      </c>
      <c r="F280">
        <v>1.4345227479934692</v>
      </c>
      <c r="G280">
        <v>1051579</v>
      </c>
      <c r="H280">
        <v>164.36058044433594</v>
      </c>
      <c r="I280">
        <v>120</v>
      </c>
      <c r="J280">
        <v>2879</v>
      </c>
      <c r="K280">
        <v>175.59547424316406</v>
      </c>
      <c r="L280" t="s">
        <v>9</v>
      </c>
      <c r="AA280" s="146"/>
      <c r="AC280"/>
    </row>
    <row r="281" spans="2:29" x14ac:dyDescent="0.2">
      <c r="C281" t="s">
        <v>0</v>
      </c>
      <c r="D281" t="s">
        <v>1</v>
      </c>
      <c r="E281" t="s">
        <v>2</v>
      </c>
      <c r="F281" t="s">
        <v>3</v>
      </c>
      <c r="G281" t="s">
        <v>4</v>
      </c>
      <c r="H281" t="s">
        <v>5</v>
      </c>
      <c r="I281" t="s">
        <v>6</v>
      </c>
      <c r="J281" t="s">
        <v>7</v>
      </c>
      <c r="K281" t="s">
        <v>8</v>
      </c>
      <c r="L281">
        <v>37.361976623535156</v>
      </c>
      <c r="AA281" s="146"/>
      <c r="AC281"/>
    </row>
    <row r="282" spans="2:29" x14ac:dyDescent="0.2">
      <c r="B282" t="s">
        <v>184</v>
      </c>
      <c r="C282">
        <v>278</v>
      </c>
      <c r="D282">
        <v>14267</v>
      </c>
      <c r="E282">
        <v>51.320144653320312</v>
      </c>
      <c r="F282">
        <v>3.5397241115570068</v>
      </c>
      <c r="G282">
        <v>2213623</v>
      </c>
      <c r="H282">
        <v>155.1568603515625</v>
      </c>
      <c r="I282">
        <v>120</v>
      </c>
      <c r="J282">
        <v>690</v>
      </c>
      <c r="K282">
        <v>159.59188842773438</v>
      </c>
      <c r="L282" t="s">
        <v>9</v>
      </c>
      <c r="AA282" s="146"/>
      <c r="AC282"/>
    </row>
    <row r="283" spans="2:29" x14ac:dyDescent="0.2">
      <c r="C283" t="s">
        <v>0</v>
      </c>
      <c r="D283" t="s">
        <v>1</v>
      </c>
      <c r="E283" t="s">
        <v>2</v>
      </c>
      <c r="F283" t="s">
        <v>3</v>
      </c>
      <c r="G283" t="s">
        <v>4</v>
      </c>
      <c r="H283" t="s">
        <v>5</v>
      </c>
      <c r="I283" t="s">
        <v>6</v>
      </c>
      <c r="J283" t="s">
        <v>7</v>
      </c>
      <c r="K283" t="s">
        <v>8</v>
      </c>
      <c r="L283">
        <v>76.758438110351562</v>
      </c>
      <c r="AA283" s="146"/>
      <c r="AC283"/>
    </row>
    <row r="284" spans="2:29" x14ac:dyDescent="0.2">
      <c r="B284" t="s">
        <v>143</v>
      </c>
      <c r="C284">
        <v>704</v>
      </c>
      <c r="D284">
        <v>21588</v>
      </c>
      <c r="E284">
        <v>30.664772033691406</v>
      </c>
      <c r="F284">
        <v>6.2337212562561035</v>
      </c>
      <c r="G284">
        <v>4006793</v>
      </c>
      <c r="H284">
        <v>185.602783203125</v>
      </c>
      <c r="I284">
        <v>120</v>
      </c>
      <c r="J284">
        <v>1280</v>
      </c>
      <c r="K284">
        <v>200.84883117675781</v>
      </c>
      <c r="L284" t="s">
        <v>9</v>
      </c>
      <c r="AA284" s="146"/>
      <c r="AC284"/>
    </row>
    <row r="285" spans="2:29" x14ac:dyDescent="0.2">
      <c r="C285" t="s">
        <v>0</v>
      </c>
      <c r="D285" t="s">
        <v>1</v>
      </c>
      <c r="E285" t="s">
        <v>2</v>
      </c>
      <c r="F285" t="s">
        <v>3</v>
      </c>
      <c r="G285" t="s">
        <v>4</v>
      </c>
      <c r="H285" t="s">
        <v>5</v>
      </c>
      <c r="I285" t="s">
        <v>6</v>
      </c>
      <c r="J285" t="s">
        <v>7</v>
      </c>
      <c r="K285" t="s">
        <v>8</v>
      </c>
      <c r="L285">
        <v>77.845008850097656</v>
      </c>
      <c r="AA285" s="146"/>
      <c r="AC285"/>
    </row>
    <row r="286" spans="2:29" x14ac:dyDescent="0.2">
      <c r="B286" t="s">
        <v>144</v>
      </c>
      <c r="C286">
        <v>458</v>
      </c>
      <c r="D286">
        <v>11870</v>
      </c>
      <c r="E286">
        <v>25.917030334472656</v>
      </c>
      <c r="F286">
        <v>2.833233118057251</v>
      </c>
      <c r="G286">
        <v>2151906</v>
      </c>
      <c r="H286">
        <v>181.28947448730469</v>
      </c>
      <c r="I286">
        <v>120</v>
      </c>
      <c r="J286">
        <v>1121</v>
      </c>
      <c r="K286">
        <v>197.2960205078125</v>
      </c>
      <c r="L286" t="s">
        <v>9</v>
      </c>
      <c r="AA286" s="146"/>
      <c r="AC286"/>
    </row>
    <row r="287" spans="2:29" x14ac:dyDescent="0.2">
      <c r="C287" t="s">
        <v>0</v>
      </c>
      <c r="D287" t="s">
        <v>1</v>
      </c>
      <c r="E287" t="s">
        <v>2</v>
      </c>
      <c r="F287" t="s">
        <v>3</v>
      </c>
      <c r="G287" t="s">
        <v>4</v>
      </c>
      <c r="H287" t="s">
        <v>5</v>
      </c>
      <c r="I287" t="s">
        <v>6</v>
      </c>
      <c r="J287" t="s">
        <v>7</v>
      </c>
      <c r="K287" t="s">
        <v>8</v>
      </c>
      <c r="L287">
        <v>51.941425323486328</v>
      </c>
      <c r="AA287" s="146"/>
      <c r="AC287"/>
    </row>
    <row r="288" spans="2:29" x14ac:dyDescent="0.2">
      <c r="B288" t="s">
        <v>145</v>
      </c>
      <c r="C288">
        <v>620</v>
      </c>
      <c r="D288">
        <v>14886</v>
      </c>
      <c r="E288">
        <v>24.009677886962891</v>
      </c>
      <c r="F288">
        <v>4.4541125297546387</v>
      </c>
      <c r="G288">
        <v>2535681</v>
      </c>
      <c r="H288">
        <v>170.33998107910156</v>
      </c>
      <c r="I288">
        <v>120</v>
      </c>
      <c r="J288">
        <v>737</v>
      </c>
      <c r="K288">
        <v>178.08319091796875</v>
      </c>
      <c r="L288" t="s">
        <v>9</v>
      </c>
      <c r="AA288" s="146"/>
      <c r="AC288"/>
    </row>
    <row r="289" spans="2:29" x14ac:dyDescent="0.2">
      <c r="C289" t="s">
        <v>0</v>
      </c>
      <c r="D289" t="s">
        <v>1</v>
      </c>
      <c r="E289" t="s">
        <v>2</v>
      </c>
      <c r="F289" t="s">
        <v>3</v>
      </c>
      <c r="G289" t="s">
        <v>4</v>
      </c>
      <c r="H289" t="s">
        <v>5</v>
      </c>
      <c r="I289" t="s">
        <v>6</v>
      </c>
      <c r="J289" t="s">
        <v>7</v>
      </c>
      <c r="K289" t="s">
        <v>8</v>
      </c>
      <c r="L289">
        <v>102.2730712890625</v>
      </c>
      <c r="AA289" s="146"/>
      <c r="AC289"/>
    </row>
    <row r="290" spans="2:29" x14ac:dyDescent="0.2">
      <c r="B290" t="s">
        <v>185</v>
      </c>
      <c r="C290">
        <v>197</v>
      </c>
      <c r="D290">
        <v>6865</v>
      </c>
      <c r="E290">
        <v>34.84771728515625</v>
      </c>
      <c r="F290">
        <v>1.6041406393051147</v>
      </c>
      <c r="G290">
        <v>1345508</v>
      </c>
      <c r="H290">
        <v>195.99534606933594</v>
      </c>
      <c r="I290">
        <v>120</v>
      </c>
      <c r="J290">
        <v>1467</v>
      </c>
      <c r="K290">
        <v>221.07455444335938</v>
      </c>
      <c r="L290" t="s">
        <v>9</v>
      </c>
      <c r="AA290" s="146"/>
      <c r="AC290"/>
    </row>
    <row r="291" spans="2:29" x14ac:dyDescent="0.2">
      <c r="C291" t="s">
        <v>0</v>
      </c>
      <c r="D291" t="s">
        <v>1</v>
      </c>
      <c r="E291" t="s">
        <v>2</v>
      </c>
      <c r="F291" t="s">
        <v>3</v>
      </c>
      <c r="G291" t="s">
        <v>4</v>
      </c>
      <c r="H291" t="s">
        <v>5</v>
      </c>
      <c r="I291" t="s">
        <v>6</v>
      </c>
      <c r="J291" t="s">
        <v>7</v>
      </c>
      <c r="K291" t="s">
        <v>8</v>
      </c>
      <c r="L291">
        <v>80.028465270996094</v>
      </c>
      <c r="AA291" s="146"/>
      <c r="AC291"/>
    </row>
    <row r="292" spans="2:29" x14ac:dyDescent="0.2">
      <c r="B292" t="s">
        <v>186</v>
      </c>
      <c r="C292">
        <v>468</v>
      </c>
      <c r="D292">
        <v>19569</v>
      </c>
      <c r="E292">
        <v>41.814102172851562</v>
      </c>
      <c r="F292">
        <v>7.0274286270141602</v>
      </c>
      <c r="G292">
        <v>3687520</v>
      </c>
      <c r="H292">
        <v>188.43681335449219</v>
      </c>
      <c r="I292">
        <v>120</v>
      </c>
      <c r="J292">
        <v>1689</v>
      </c>
      <c r="K292">
        <v>204.72662353515625</v>
      </c>
      <c r="L292" t="s">
        <v>9</v>
      </c>
      <c r="AA292" s="146"/>
      <c r="AC292"/>
    </row>
    <row r="293" spans="2:29" x14ac:dyDescent="0.2">
      <c r="C293" t="s">
        <v>0</v>
      </c>
      <c r="D293" t="s">
        <v>1</v>
      </c>
      <c r="E293" t="s">
        <v>2</v>
      </c>
      <c r="F293" t="s">
        <v>3</v>
      </c>
      <c r="G293" t="s">
        <v>4</v>
      </c>
      <c r="H293" t="s">
        <v>5</v>
      </c>
      <c r="I293" t="s">
        <v>6</v>
      </c>
      <c r="J293" t="s">
        <v>7</v>
      </c>
      <c r="K293" t="s">
        <v>8</v>
      </c>
      <c r="L293">
        <v>78.967536926269531</v>
      </c>
      <c r="AA293" s="146"/>
      <c r="AC293"/>
    </row>
    <row r="294" spans="2:29" x14ac:dyDescent="0.2">
      <c r="B294" t="s">
        <v>187</v>
      </c>
      <c r="C294">
        <v>605</v>
      </c>
      <c r="D294">
        <v>26737</v>
      </c>
      <c r="E294">
        <v>44.193389892578125</v>
      </c>
      <c r="F294">
        <v>5.2737154960632324</v>
      </c>
      <c r="G294">
        <v>5112364</v>
      </c>
      <c r="H294">
        <v>191.20933532714844</v>
      </c>
      <c r="I294">
        <v>120</v>
      </c>
      <c r="J294">
        <v>2916</v>
      </c>
      <c r="K294">
        <v>206.87406921386719</v>
      </c>
      <c r="L294" t="s">
        <v>9</v>
      </c>
      <c r="AA294" s="146"/>
      <c r="AC294"/>
    </row>
    <row r="295" spans="2:29" x14ac:dyDescent="0.2">
      <c r="C295" t="s">
        <v>0</v>
      </c>
      <c r="D295" t="s">
        <v>1</v>
      </c>
      <c r="E295" t="s">
        <v>2</v>
      </c>
      <c r="F295" t="s">
        <v>3</v>
      </c>
      <c r="G295" t="s">
        <v>4</v>
      </c>
      <c r="H295" t="s">
        <v>5</v>
      </c>
      <c r="I295" t="s">
        <v>6</v>
      </c>
      <c r="J295" t="s">
        <v>7</v>
      </c>
      <c r="K295" t="s">
        <v>8</v>
      </c>
      <c r="L295">
        <v>68.84039306640625</v>
      </c>
      <c r="AA295" s="146"/>
      <c r="AC295"/>
    </row>
    <row r="296" spans="2:29" x14ac:dyDescent="0.2">
      <c r="B296" t="s">
        <v>188</v>
      </c>
      <c r="C296">
        <v>396</v>
      </c>
      <c r="D296">
        <v>16530</v>
      </c>
      <c r="E296">
        <v>41.742424011230469</v>
      </c>
      <c r="F296">
        <v>5.2360663414001465</v>
      </c>
      <c r="G296">
        <v>3101705</v>
      </c>
      <c r="H296">
        <v>187.64096069335938</v>
      </c>
      <c r="I296">
        <v>120</v>
      </c>
      <c r="J296">
        <v>3049</v>
      </c>
      <c r="K296">
        <v>199.87028503417969</v>
      </c>
      <c r="L296" t="s">
        <v>9</v>
      </c>
      <c r="AA296" s="146"/>
      <c r="AC296"/>
    </row>
    <row r="297" spans="2:29" x14ac:dyDescent="0.2">
      <c r="C297" t="s">
        <v>0</v>
      </c>
      <c r="D297" t="s">
        <v>1</v>
      </c>
      <c r="E297" t="s">
        <v>2</v>
      </c>
      <c r="F297" t="s">
        <v>3</v>
      </c>
      <c r="G297" t="s">
        <v>4</v>
      </c>
      <c r="H297" t="s">
        <v>5</v>
      </c>
      <c r="I297" t="s">
        <v>6</v>
      </c>
      <c r="J297" t="s">
        <v>7</v>
      </c>
      <c r="K297" t="s">
        <v>8</v>
      </c>
      <c r="L297">
        <v>93.692367553710938</v>
      </c>
      <c r="AA297" s="146"/>
      <c r="AC297"/>
    </row>
    <row r="298" spans="2:29" x14ac:dyDescent="0.2">
      <c r="B298" t="s">
        <v>189</v>
      </c>
      <c r="C298">
        <v>335</v>
      </c>
      <c r="D298">
        <v>5763</v>
      </c>
      <c r="E298">
        <v>17.202985763549805</v>
      </c>
      <c r="F298">
        <v>1.2158048152923584</v>
      </c>
      <c r="G298">
        <v>1091679</v>
      </c>
      <c r="H298">
        <v>189.42893981933594</v>
      </c>
      <c r="I298">
        <v>120</v>
      </c>
      <c r="J298">
        <v>2887</v>
      </c>
      <c r="K298">
        <v>211.33287048339844</v>
      </c>
      <c r="L298" t="s">
        <v>9</v>
      </c>
      <c r="AA298" s="146"/>
      <c r="AC298"/>
    </row>
    <row r="299" spans="2:29" x14ac:dyDescent="0.2">
      <c r="C299" t="s">
        <v>0</v>
      </c>
      <c r="D299" t="s">
        <v>1</v>
      </c>
      <c r="E299" t="s">
        <v>2</v>
      </c>
      <c r="F299" t="s">
        <v>3</v>
      </c>
      <c r="G299" t="s">
        <v>4</v>
      </c>
      <c r="H299" t="s">
        <v>5</v>
      </c>
      <c r="I299" t="s">
        <v>6</v>
      </c>
      <c r="J299" t="s">
        <v>7</v>
      </c>
      <c r="K299" t="s">
        <v>8</v>
      </c>
      <c r="L299">
        <v>42.1927490234375</v>
      </c>
      <c r="AA299" s="146"/>
      <c r="AC299"/>
    </row>
    <row r="300" spans="2:29" x14ac:dyDescent="0.2">
      <c r="B300" t="s">
        <v>129</v>
      </c>
      <c r="C300">
        <v>559</v>
      </c>
      <c r="D300">
        <v>14368</v>
      </c>
      <c r="E300">
        <v>25.703041076660156</v>
      </c>
      <c r="F300">
        <v>6.2151241302490234</v>
      </c>
      <c r="G300">
        <v>2276360</v>
      </c>
      <c r="H300">
        <v>158.43263244628906</v>
      </c>
      <c r="I300">
        <v>120</v>
      </c>
      <c r="J300">
        <v>598</v>
      </c>
      <c r="K300">
        <v>163.95465087890625</v>
      </c>
      <c r="L300" t="s">
        <v>9</v>
      </c>
      <c r="AA300" s="146"/>
      <c r="AC300"/>
    </row>
    <row r="301" spans="2:29" x14ac:dyDescent="0.2">
      <c r="C301" t="s">
        <v>0</v>
      </c>
      <c r="D301" t="s">
        <v>1</v>
      </c>
      <c r="E301" t="s">
        <v>2</v>
      </c>
      <c r="F301" t="s">
        <v>3</v>
      </c>
      <c r="G301" t="s">
        <v>4</v>
      </c>
      <c r="H301" t="s">
        <v>5</v>
      </c>
      <c r="I301" t="s">
        <v>6</v>
      </c>
      <c r="J301" t="s">
        <v>7</v>
      </c>
      <c r="K301" t="s">
        <v>8</v>
      </c>
      <c r="L301">
        <v>50.436073303222656</v>
      </c>
      <c r="AA301" s="146"/>
      <c r="AC301"/>
    </row>
    <row r="302" spans="2:29" x14ac:dyDescent="0.2">
      <c r="B302" t="s">
        <v>190</v>
      </c>
      <c r="C302">
        <v>706</v>
      </c>
      <c r="D302">
        <v>19773</v>
      </c>
      <c r="E302">
        <v>28.007081985473633</v>
      </c>
      <c r="F302">
        <v>3.1879441738128662</v>
      </c>
      <c r="G302">
        <v>3299712</v>
      </c>
      <c r="H302">
        <v>166.87968444824219</v>
      </c>
      <c r="I302">
        <v>120</v>
      </c>
      <c r="J302">
        <v>782</v>
      </c>
      <c r="K302">
        <v>174.33480834960938</v>
      </c>
      <c r="L302" t="s">
        <v>9</v>
      </c>
      <c r="AA302" s="146"/>
      <c r="AC302"/>
    </row>
    <row r="303" spans="2:29" x14ac:dyDescent="0.2">
      <c r="C303" t="s">
        <v>0</v>
      </c>
      <c r="D303" t="s">
        <v>1</v>
      </c>
      <c r="E303" t="s">
        <v>2</v>
      </c>
      <c r="F303" t="s">
        <v>3</v>
      </c>
      <c r="G303" t="s">
        <v>4</v>
      </c>
      <c r="H303" t="s">
        <v>5</v>
      </c>
      <c r="I303" t="s">
        <v>6</v>
      </c>
      <c r="J303" t="s">
        <v>7</v>
      </c>
      <c r="K303" t="s">
        <v>8</v>
      </c>
      <c r="L303">
        <v>46.325916290283203</v>
      </c>
      <c r="AA303" s="146"/>
      <c r="AC303"/>
    </row>
    <row r="304" spans="2:29" x14ac:dyDescent="0.2">
      <c r="B304" t="s">
        <v>191</v>
      </c>
      <c r="C304">
        <v>401</v>
      </c>
      <c r="D304">
        <v>11918</v>
      </c>
      <c r="E304">
        <v>29.720697402954102</v>
      </c>
      <c r="F304">
        <v>3.7695269584655762</v>
      </c>
      <c r="G304">
        <v>1963640</v>
      </c>
      <c r="H304">
        <v>164.76254272460938</v>
      </c>
      <c r="I304">
        <v>120</v>
      </c>
      <c r="J304">
        <v>588</v>
      </c>
      <c r="K304">
        <v>171.15135192871094</v>
      </c>
      <c r="L304" t="s">
        <v>9</v>
      </c>
      <c r="AA304" s="146"/>
      <c r="AC304"/>
    </row>
    <row r="305" spans="2:29" x14ac:dyDescent="0.2">
      <c r="C305" t="s">
        <v>0</v>
      </c>
      <c r="D305" t="s">
        <v>1</v>
      </c>
      <c r="E305" t="s">
        <v>2</v>
      </c>
      <c r="F305" t="s">
        <v>3</v>
      </c>
      <c r="G305" t="s">
        <v>4</v>
      </c>
      <c r="H305" t="s">
        <v>5</v>
      </c>
      <c r="I305" t="s">
        <v>6</v>
      </c>
      <c r="J305" t="s">
        <v>7</v>
      </c>
      <c r="K305" t="s">
        <v>8</v>
      </c>
      <c r="L305">
        <v>54.510421752929688</v>
      </c>
      <c r="AA305" s="146"/>
      <c r="AC305"/>
    </row>
    <row r="306" spans="2:29" x14ac:dyDescent="0.2">
      <c r="B306" t="s">
        <v>192</v>
      </c>
      <c r="C306">
        <v>294</v>
      </c>
      <c r="D306">
        <v>18998</v>
      </c>
      <c r="E306">
        <v>64.619049072265625</v>
      </c>
      <c r="F306">
        <v>5.7012014389038086</v>
      </c>
      <c r="G306">
        <v>3215945</v>
      </c>
      <c r="H306">
        <v>169.278076171875</v>
      </c>
      <c r="I306">
        <v>120</v>
      </c>
      <c r="J306">
        <v>1960</v>
      </c>
      <c r="K306">
        <v>177.83827209472656</v>
      </c>
      <c r="L306" t="s">
        <v>9</v>
      </c>
      <c r="AA306" s="146"/>
      <c r="AC306"/>
    </row>
    <row r="307" spans="2:29" x14ac:dyDescent="0.2">
      <c r="C307" t="s">
        <v>0</v>
      </c>
      <c r="D307" t="s">
        <v>1</v>
      </c>
      <c r="E307" t="s">
        <v>2</v>
      </c>
      <c r="F307" t="s">
        <v>3</v>
      </c>
      <c r="G307" t="s">
        <v>4</v>
      </c>
      <c r="H307" t="s">
        <v>5</v>
      </c>
      <c r="I307" t="s">
        <v>6</v>
      </c>
      <c r="J307" t="s">
        <v>7</v>
      </c>
      <c r="K307" t="s">
        <v>8</v>
      </c>
      <c r="L307">
        <v>70.905197143554688</v>
      </c>
      <c r="AA307" s="146"/>
      <c r="AC307"/>
    </row>
    <row r="308" spans="2:29" x14ac:dyDescent="0.2">
      <c r="B308" t="s">
        <v>193</v>
      </c>
      <c r="C308">
        <v>964</v>
      </c>
      <c r="D308">
        <v>34300</v>
      </c>
      <c r="E308">
        <v>35.580913543701172</v>
      </c>
      <c r="F308">
        <v>5.1050782203674316</v>
      </c>
      <c r="G308">
        <v>6349515</v>
      </c>
      <c r="H308">
        <v>185.11705017089844</v>
      </c>
      <c r="I308">
        <v>120</v>
      </c>
      <c r="J308">
        <v>1549</v>
      </c>
      <c r="K308">
        <v>198.23185729980469</v>
      </c>
      <c r="L308" t="s">
        <v>9</v>
      </c>
      <c r="AA308" s="146"/>
      <c r="AC308"/>
    </row>
    <row r="309" spans="2:29" x14ac:dyDescent="0.2">
      <c r="C309" t="s">
        <v>0</v>
      </c>
      <c r="D309" t="s">
        <v>1</v>
      </c>
      <c r="E309" t="s">
        <v>2</v>
      </c>
      <c r="F309" t="s">
        <v>3</v>
      </c>
      <c r="G309" t="s">
        <v>4</v>
      </c>
      <c r="H309" t="s">
        <v>5</v>
      </c>
      <c r="I309" t="s">
        <v>6</v>
      </c>
      <c r="J309" t="s">
        <v>7</v>
      </c>
      <c r="K309" t="s">
        <v>8</v>
      </c>
      <c r="L309">
        <v>67.43194580078125</v>
      </c>
      <c r="AA309" s="146"/>
      <c r="AC309"/>
    </row>
    <row r="310" spans="2:29" x14ac:dyDescent="0.2">
      <c r="B310" t="s">
        <v>200</v>
      </c>
      <c r="C310">
        <v>511</v>
      </c>
      <c r="D310">
        <v>14689</v>
      </c>
      <c r="E310">
        <v>28.745595932006836</v>
      </c>
      <c r="F310">
        <v>3.5644173622131348</v>
      </c>
      <c r="G310">
        <v>2695706</v>
      </c>
      <c r="H310">
        <v>183.51869201660156</v>
      </c>
      <c r="I310">
        <v>120</v>
      </c>
      <c r="J310">
        <v>1197</v>
      </c>
      <c r="K310">
        <v>195.51515197753906</v>
      </c>
      <c r="L310" t="s">
        <v>9</v>
      </c>
      <c r="AA310" s="146"/>
      <c r="AC310"/>
    </row>
    <row r="311" spans="2:29" x14ac:dyDescent="0.2">
      <c r="C311" t="s">
        <v>0</v>
      </c>
      <c r="D311" t="s">
        <v>1</v>
      </c>
      <c r="E311" t="s">
        <v>2</v>
      </c>
      <c r="F311" t="s">
        <v>3</v>
      </c>
      <c r="G311" t="s">
        <v>4</v>
      </c>
      <c r="H311" t="s">
        <v>5</v>
      </c>
      <c r="I311" t="s">
        <v>6</v>
      </c>
      <c r="J311" t="s">
        <v>7</v>
      </c>
      <c r="K311" t="s">
        <v>8</v>
      </c>
      <c r="L311">
        <v>96.97515869140625</v>
      </c>
      <c r="AA311" s="146"/>
      <c r="AC311"/>
    </row>
    <row r="312" spans="2:29" x14ac:dyDescent="0.2">
      <c r="B312" t="s">
        <v>194</v>
      </c>
      <c r="C312">
        <v>55</v>
      </c>
      <c r="D312">
        <v>946</v>
      </c>
      <c r="E312">
        <v>17.200000762939453</v>
      </c>
      <c r="F312">
        <v>0.53657621145248413</v>
      </c>
      <c r="G312">
        <v>151603</v>
      </c>
      <c r="H312">
        <v>160.25686645507812</v>
      </c>
      <c r="I312">
        <v>120</v>
      </c>
      <c r="J312">
        <v>2916</v>
      </c>
      <c r="K312">
        <v>187.31375122070312</v>
      </c>
      <c r="L312" t="s">
        <v>9</v>
      </c>
      <c r="AA312" s="146"/>
      <c r="AC312"/>
    </row>
    <row r="313" spans="2:29" x14ac:dyDescent="0.2">
      <c r="C313" t="s">
        <v>0</v>
      </c>
      <c r="D313" t="s">
        <v>1</v>
      </c>
      <c r="E313" t="s">
        <v>2</v>
      </c>
      <c r="F313" t="s">
        <v>3</v>
      </c>
      <c r="G313" t="s">
        <v>4</v>
      </c>
      <c r="H313" t="s">
        <v>5</v>
      </c>
      <c r="I313" t="s">
        <v>6</v>
      </c>
      <c r="J313" t="s">
        <v>7</v>
      </c>
      <c r="K313" t="s">
        <v>8</v>
      </c>
      <c r="L313">
        <v>59.091800689697266</v>
      </c>
      <c r="AA313" s="146"/>
      <c r="AC313"/>
    </row>
    <row r="314" spans="2:29" x14ac:dyDescent="0.2">
      <c r="B314" t="s">
        <v>195</v>
      </c>
      <c r="C314">
        <v>782</v>
      </c>
      <c r="D314">
        <v>17913</v>
      </c>
      <c r="E314">
        <v>22.906650543212891</v>
      </c>
      <c r="F314">
        <v>4.3095316886901855</v>
      </c>
      <c r="G314">
        <v>3061732</v>
      </c>
      <c r="H314">
        <v>170.92234802246094</v>
      </c>
      <c r="I314">
        <v>120</v>
      </c>
      <c r="J314">
        <v>1148</v>
      </c>
      <c r="K314">
        <v>180.84880065917969</v>
      </c>
      <c r="L314" t="s">
        <v>9</v>
      </c>
      <c r="AA314" s="146"/>
      <c r="AC314"/>
    </row>
    <row r="315" spans="2:29" x14ac:dyDescent="0.2">
      <c r="C315" t="s">
        <v>0</v>
      </c>
      <c r="D315" t="s">
        <v>1</v>
      </c>
      <c r="E315" t="s">
        <v>2</v>
      </c>
      <c r="F315" t="s">
        <v>3</v>
      </c>
      <c r="G315" t="s">
        <v>4</v>
      </c>
      <c r="H315" t="s">
        <v>5</v>
      </c>
      <c r="I315" t="s">
        <v>6</v>
      </c>
      <c r="J315" t="s">
        <v>7</v>
      </c>
      <c r="K315" t="s">
        <v>8</v>
      </c>
      <c r="L315">
        <v>57.519779205322266</v>
      </c>
      <c r="AA315" s="146"/>
      <c r="AC315"/>
    </row>
    <row r="316" spans="2:29" x14ac:dyDescent="0.2">
      <c r="B316" t="s">
        <v>196</v>
      </c>
      <c r="C316">
        <v>200</v>
      </c>
      <c r="D316">
        <v>5011</v>
      </c>
      <c r="E316">
        <v>25.055000305175781</v>
      </c>
      <c r="F316">
        <v>1.0290267467498779</v>
      </c>
      <c r="G316">
        <v>877681</v>
      </c>
      <c r="H316">
        <v>175.15086364746094</v>
      </c>
      <c r="I316">
        <v>120</v>
      </c>
      <c r="J316">
        <v>565</v>
      </c>
      <c r="K316">
        <v>184.35386657714844</v>
      </c>
      <c r="L316" t="s">
        <v>9</v>
      </c>
      <c r="AA316" s="146"/>
      <c r="AC316"/>
    </row>
    <row r="317" spans="2:29" x14ac:dyDescent="0.2">
      <c r="C317" t="s">
        <v>0</v>
      </c>
      <c r="D317" t="s">
        <v>1</v>
      </c>
      <c r="E317" t="s">
        <v>2</v>
      </c>
      <c r="F317" t="s">
        <v>3</v>
      </c>
      <c r="G317" t="s">
        <v>4</v>
      </c>
      <c r="H317" t="s">
        <v>5</v>
      </c>
      <c r="I317" t="s">
        <v>6</v>
      </c>
      <c r="J317" t="s">
        <v>7</v>
      </c>
      <c r="K317" t="s">
        <v>8</v>
      </c>
      <c r="L317">
        <v>89.030921936035156</v>
      </c>
      <c r="AA317" s="146"/>
      <c r="AC317"/>
    </row>
    <row r="318" spans="2:29" x14ac:dyDescent="0.2">
      <c r="B318" t="s">
        <v>197</v>
      </c>
      <c r="C318">
        <v>377</v>
      </c>
      <c r="D318">
        <v>14185</v>
      </c>
      <c r="E318">
        <v>37.625995635986328</v>
      </c>
      <c r="F318">
        <v>3.5775084495544434</v>
      </c>
      <c r="G318">
        <v>2871182</v>
      </c>
      <c r="H318">
        <v>202.40972900390625</v>
      </c>
      <c r="I318">
        <v>120</v>
      </c>
      <c r="J318">
        <v>1214</v>
      </c>
      <c r="K318">
        <v>221.12486267089844</v>
      </c>
      <c r="L318" t="s">
        <v>9</v>
      </c>
      <c r="AA318" s="146"/>
      <c r="AC318"/>
    </row>
    <row r="319" spans="2:29" x14ac:dyDescent="0.2">
      <c r="C319" t="s">
        <v>0</v>
      </c>
      <c r="D319" t="s">
        <v>1</v>
      </c>
      <c r="E319" t="s">
        <v>2</v>
      </c>
      <c r="F319" t="s">
        <v>3</v>
      </c>
      <c r="G319" t="s">
        <v>4</v>
      </c>
      <c r="H319" t="s">
        <v>5</v>
      </c>
      <c r="I319" t="s">
        <v>6</v>
      </c>
      <c r="J319" t="s">
        <v>7</v>
      </c>
      <c r="K319" t="s">
        <v>8</v>
      </c>
      <c r="L319">
        <v>71.589012145996094</v>
      </c>
      <c r="AA319" s="146"/>
      <c r="AC319"/>
    </row>
    <row r="320" spans="2:29" x14ac:dyDescent="0.2">
      <c r="B320" t="s">
        <v>198</v>
      </c>
      <c r="C320">
        <v>228</v>
      </c>
      <c r="D320">
        <v>7859</v>
      </c>
      <c r="E320">
        <v>34.46929931640625</v>
      </c>
      <c r="F320">
        <v>3.721135139465332</v>
      </c>
      <c r="G320">
        <v>1465131</v>
      </c>
      <c r="H320">
        <v>186.42715454101562</v>
      </c>
      <c r="I320">
        <v>120</v>
      </c>
      <c r="J320">
        <v>905</v>
      </c>
      <c r="K320">
        <v>199.699951171875</v>
      </c>
      <c r="L320" t="s">
        <v>9</v>
      </c>
      <c r="AA320" s="146"/>
      <c r="AC320"/>
    </row>
    <row r="321" spans="2:29" x14ac:dyDescent="0.2">
      <c r="C321" t="s">
        <v>0</v>
      </c>
      <c r="D321" t="s">
        <v>1</v>
      </c>
      <c r="E321" t="s">
        <v>2</v>
      </c>
      <c r="F321" t="s">
        <v>3</v>
      </c>
      <c r="G321" t="s">
        <v>4</v>
      </c>
      <c r="H321" t="s">
        <v>5</v>
      </c>
      <c r="I321" t="s">
        <v>6</v>
      </c>
      <c r="J321" t="s">
        <v>7</v>
      </c>
      <c r="K321" t="s">
        <v>8</v>
      </c>
      <c r="L321">
        <v>119.85944366455078</v>
      </c>
      <c r="AA321" s="146"/>
      <c r="AC321"/>
    </row>
    <row r="322" spans="2:29" x14ac:dyDescent="0.2">
      <c r="B322" t="s">
        <v>199</v>
      </c>
      <c r="C322">
        <v>16</v>
      </c>
      <c r="D322">
        <v>412</v>
      </c>
      <c r="E322">
        <v>25.75</v>
      </c>
      <c r="F322">
        <v>0.33626887202262878</v>
      </c>
      <c r="G322">
        <v>90920</v>
      </c>
      <c r="H322">
        <v>220.67961120605469</v>
      </c>
      <c r="I322">
        <v>120</v>
      </c>
      <c r="J322">
        <v>754</v>
      </c>
      <c r="K322">
        <v>251.12899780273438</v>
      </c>
      <c r="AA322" s="146"/>
      <c r="AC322"/>
    </row>
  </sheetData>
  <mergeCells count="11">
    <mergeCell ref="AP2:AQ2"/>
    <mergeCell ref="AR2:AS2"/>
    <mergeCell ref="AT2:AU2"/>
    <mergeCell ref="AR3:AS3"/>
    <mergeCell ref="R2:S2"/>
    <mergeCell ref="T2:U2"/>
    <mergeCell ref="V2:W2"/>
    <mergeCell ref="T3:U3"/>
    <mergeCell ref="AB2:AD2"/>
    <mergeCell ref="AE2:AG2"/>
    <mergeCell ref="AE3:A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Case 1 Device 1 - CK ChrA DAPI</vt:lpstr>
      <vt:lpstr>Case 1 Device 1 - Glucagon</vt:lpstr>
      <vt:lpstr>Case 1 Device 1 - Insulin</vt:lpstr>
      <vt:lpstr>Case 1 device 2 - CK ChrA DAPI</vt:lpstr>
      <vt:lpstr>Case 1 device 2 - GCG INS</vt:lpstr>
      <vt:lpstr>Case 4 - Device Mo 3</vt:lpstr>
      <vt:lpstr>Case 4 - Device Mo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Kaat De Groot</dc:creator>
  <cp:lastModifiedBy>Kaat De Groot</cp:lastModifiedBy>
  <dcterms:created xsi:type="dcterms:W3CDTF">2023-10-23T19:25:30Z</dcterms:created>
  <dcterms:modified xsi:type="dcterms:W3CDTF">2023-10-25T10:29:10Z</dcterms:modified>
</cp:coreProperties>
</file>