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RISPRmap cost per 1M cells" sheetId="1" r:id="rId4"/>
    <sheet state="visible" name="Conventional OPS_vs_CRISPRmap" sheetId="2" r:id="rId5"/>
  </sheets>
  <definedNames/>
  <calcPr/>
  <extLst>
    <ext uri="GoogleSheetsCustomDataVersion2">
      <go:sheetsCustomData xmlns:go="http://customooxmlschemas.google.com/" r:id="rId6" roundtripDataChecksum="Do0Q1dqhf12LlXjPOVr3SK9fvA6TssTE4QjAASC+paE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H2">
      <text>
        <t xml:space="preserve">======
ID#AAABPPcOa6M
    (2024-06-06 18:35:37)
3nM head and body in 1mL  = 3nmol/L * 1mL = 3pmol per probe
	-Jiacheng Gu
10nM splint and RP = 10pmol per probe
	-Jiacheng Gu</t>
      </text>
    </comment>
  </commentList>
  <extLst>
    <ext uri="GoogleSheetsCustomDataVersion2">
      <go:sheetsCustomData xmlns:go="http://customooxmlschemas.google.com/" r:id="rId1" roundtripDataSignature="AMtx7mgHtsEpe/cxjfOfc7Noz7CeKhihFA=="/>
    </ext>
  </extLst>
</comments>
</file>

<file path=xl/sharedStrings.xml><?xml version="1.0" encoding="utf-8"?>
<sst xmlns="http://schemas.openxmlformats.org/spreadsheetml/2006/main" count="104" uniqueCount="65">
  <si>
    <t>Probes and fluophores cost</t>
  </si>
  <si>
    <t>Component</t>
  </si>
  <si>
    <t>Vendor</t>
  </si>
  <si>
    <t xml:space="preserve">Catalog # </t>
  </si>
  <si>
    <t>Scale (nmol)</t>
  </si>
  <si>
    <t>Unit price (USD)</t>
  </si>
  <si>
    <t>Amount</t>
  </si>
  <si>
    <t>Total (USD)</t>
  </si>
  <si>
    <t>Usage per probe per 1 million cells (pmol)</t>
  </si>
  <si>
    <t>Cost per 1 million cells (USD)</t>
  </si>
  <si>
    <t>Oligo pool</t>
  </si>
  <si>
    <t>Integrated DNA Technologies</t>
  </si>
  <si>
    <t>NA</t>
  </si>
  <si>
    <t>Primer</t>
  </si>
  <si>
    <t>Padlock</t>
  </si>
  <si>
    <t>Splint</t>
  </si>
  <si>
    <t>readout probe</t>
  </si>
  <si>
    <t>ATTO 488 NHS</t>
  </si>
  <si>
    <t>ATTO - TEC</t>
  </si>
  <si>
    <t>Cat# AD 643-31</t>
  </si>
  <si>
    <t>ATTO 643 NHS</t>
  </si>
  <si>
    <t>Cat# AD 488-35</t>
  </si>
  <si>
    <t>CF 568 NHS</t>
  </si>
  <si>
    <t>Biotium</t>
  </si>
  <si>
    <t>Cat# 80029</t>
  </si>
  <si>
    <t>Key reagents cost</t>
  </si>
  <si>
    <t>Reagents</t>
  </si>
  <si>
    <t>Mass (mg)</t>
  </si>
  <si>
    <t>Usage per 1 million cells (mg)</t>
  </si>
  <si>
    <t>Yeast tRNA</t>
  </si>
  <si>
    <t>Thermo Fisher Scientific</t>
  </si>
  <si>
    <t>Cat# 15401011</t>
  </si>
  <si>
    <t>Enzymatic reactions cost</t>
  </si>
  <si>
    <t>Volume (uL)</t>
  </si>
  <si>
    <t>Usage per 1 million cells (uL)</t>
  </si>
  <si>
    <t>T4 DNA ligase</t>
  </si>
  <si>
    <t>Enzymatics</t>
  </si>
  <si>
    <t>Cat# L6030-HC-L</t>
  </si>
  <si>
    <t>QualiPhi DNA Polymerase</t>
  </si>
  <si>
    <t>4basebio</t>
  </si>
  <si>
    <t>Cat# 510100</t>
  </si>
  <si>
    <t>dNTP Mix (25 mM each)</t>
  </si>
  <si>
    <t>Cat# R1122</t>
  </si>
  <si>
    <t>5-(3-Aminoallyl)-dUTP (50 mM)</t>
  </si>
  <si>
    <t>Cat# AM8439</t>
  </si>
  <si>
    <t>Total Set-up Cost (USD)</t>
  </si>
  <si>
    <t>Total cost Per 1 million cells (USD)</t>
  </si>
  <si>
    <t>Conventional OPS (as reported in Feldman et al. 2019)</t>
  </si>
  <si>
    <t>CRISPRmap</t>
  </si>
  <si>
    <t>step</t>
  </si>
  <si>
    <t>Enzyme / Reagent</t>
  </si>
  <si>
    <t>cost / 6-well plate</t>
  </si>
  <si>
    <t>reverse transcription</t>
  </si>
  <si>
    <t>RevertAID H minus RT</t>
  </si>
  <si>
    <t>RNaseIn</t>
  </si>
  <si>
    <t>padlock extension/ligation</t>
  </si>
  <si>
    <t>RnaseH</t>
  </si>
  <si>
    <t>TaqIT</t>
  </si>
  <si>
    <t>Ampligase</t>
  </si>
  <si>
    <t>Phi29 polymerase</t>
  </si>
  <si>
    <t>padlock detection</t>
  </si>
  <si>
    <t>readout cycles</t>
  </si>
  <si>
    <t>illumina Miseq v2</t>
  </si>
  <si>
    <t>barcode readout</t>
  </si>
  <si>
    <t>Total cost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</si>
</sst>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.00"/>
  </numFmts>
  <fonts count="7">
    <font>
      <sz val="10.0"/>
      <color rgb="FF000000"/>
      <name val="Arial"/>
      <scheme val="minor"/>
    </font>
    <font>
      <b/>
      <sz val="10.0"/>
      <color rgb="FF000000"/>
      <name val="Arial"/>
    </font>
    <font/>
    <font>
      <sz val="10.0"/>
      <color rgb="FF000000"/>
      <name val="Arial"/>
    </font>
    <font>
      <sz val="11.0"/>
      <color theme="1"/>
      <name val="Arial"/>
    </font>
    <font>
      <color rgb="FF000000"/>
      <name val="Arial"/>
    </font>
    <font>
      <b/>
      <color rgb="FF000000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</fills>
  <borders count="18">
    <border/>
    <border>
      <top style="thick">
        <color rgb="FF000000"/>
      </top>
    </border>
    <border>
      <bottom style="thick">
        <color rgb="FF000000"/>
      </bottom>
    </border>
    <border>
      <left/>
      <right/>
      <top/>
      <bottom/>
    </border>
    <border>
      <left/>
      <right/>
      <top/>
      <bottom style="thick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/>
    </xf>
    <xf borderId="1" fillId="0" fontId="2" numFmtId="0" xfId="0" applyBorder="1" applyFont="1"/>
    <xf borderId="0" fillId="0" fontId="1" numFmtId="0" xfId="0" applyAlignment="1" applyFont="1">
      <alignment horizontal="center"/>
    </xf>
    <xf borderId="0" fillId="0" fontId="3" numFmtId="0" xfId="0" applyAlignment="1" applyFont="1">
      <alignment horizontal="center"/>
    </xf>
    <xf borderId="0" fillId="0" fontId="3" numFmtId="2" xfId="0" applyAlignment="1" applyFont="1" applyNumberFormat="1">
      <alignment horizontal="center"/>
    </xf>
    <xf borderId="2" fillId="0" fontId="3" numFmtId="0" xfId="0" applyAlignment="1" applyBorder="1" applyFont="1">
      <alignment horizontal="center"/>
    </xf>
    <xf borderId="2" fillId="0" fontId="3" numFmtId="2" xfId="0" applyAlignment="1" applyBorder="1" applyFont="1" applyNumberFormat="1">
      <alignment horizontal="center"/>
    </xf>
    <xf borderId="3" fillId="2" fontId="3" numFmtId="2" xfId="0" applyAlignment="1" applyBorder="1" applyFill="1" applyFont="1" applyNumberFormat="1">
      <alignment horizontal="center"/>
    </xf>
    <xf borderId="4" fillId="3" fontId="4" numFmtId="0" xfId="0" applyBorder="1" applyFill="1" applyFont="1"/>
    <xf borderId="4" fillId="3" fontId="3" numFmtId="0" xfId="0" applyAlignment="1" applyBorder="1" applyFont="1">
      <alignment horizontal="center"/>
    </xf>
    <xf borderId="3" fillId="2" fontId="3" numFmtId="0" xfId="0" applyAlignment="1" applyBorder="1" applyFont="1">
      <alignment horizontal="center"/>
    </xf>
    <xf borderId="3" fillId="3" fontId="3" numFmtId="0" xfId="0" applyAlignment="1" applyBorder="1" applyFont="1">
      <alignment horizontal="center"/>
    </xf>
    <xf borderId="3" fillId="4" fontId="3" numFmtId="0" xfId="0" applyAlignment="1" applyBorder="1" applyFill="1" applyFont="1">
      <alignment horizontal="center"/>
    </xf>
    <xf borderId="3" fillId="4" fontId="3" numFmtId="2" xfId="0" applyAlignment="1" applyBorder="1" applyFont="1" applyNumberFormat="1">
      <alignment horizontal="center"/>
    </xf>
    <xf borderId="0" fillId="0" fontId="5" numFmtId="0" xfId="0" applyAlignment="1" applyFont="1">
      <alignment horizontal="center" shrinkToFit="0" vertical="bottom" wrapText="0"/>
    </xf>
    <xf borderId="5" fillId="0" fontId="5" numFmtId="0" xfId="0" applyAlignment="1" applyBorder="1" applyFont="1">
      <alignment horizontal="center" readingOrder="0" shrinkToFit="0" vertical="bottom" wrapText="0"/>
    </xf>
    <xf borderId="6" fillId="0" fontId="2" numFmtId="0" xfId="0" applyBorder="1" applyFont="1"/>
    <xf borderId="7" fillId="0" fontId="5" numFmtId="0" xfId="0" applyAlignment="1" applyBorder="1" applyFont="1">
      <alignment horizontal="center" readingOrder="0" shrinkToFit="0" vertical="bottom" wrapText="0"/>
    </xf>
    <xf borderId="8" fillId="0" fontId="5" numFmtId="0" xfId="0" applyAlignment="1" applyBorder="1" applyFont="1">
      <alignment horizontal="center" readingOrder="0" shrinkToFit="0" vertical="bottom" wrapText="0"/>
    </xf>
    <xf borderId="9" fillId="0" fontId="5" numFmtId="0" xfId="0" applyAlignment="1" applyBorder="1" applyFont="1">
      <alignment horizontal="center" readingOrder="0" shrinkToFit="0" vertical="bottom" wrapText="0"/>
    </xf>
    <xf borderId="10" fillId="0" fontId="5" numFmtId="0" xfId="0" applyAlignment="1" applyBorder="1" applyFont="1">
      <alignment horizontal="center" readingOrder="0" shrinkToFit="0" vertical="bottom" wrapText="0"/>
    </xf>
    <xf borderId="11" fillId="0" fontId="5" numFmtId="0" xfId="0" applyAlignment="1" applyBorder="1" applyFont="1">
      <alignment horizontal="center" readingOrder="0" shrinkToFit="0" vertical="bottom" wrapText="0"/>
    </xf>
    <xf borderId="12" fillId="0" fontId="5" numFmtId="164" xfId="0" applyAlignment="1" applyBorder="1" applyFont="1" applyNumberFormat="1">
      <alignment horizontal="center" readingOrder="0" shrinkToFit="0" vertical="bottom" wrapText="0"/>
    </xf>
    <xf borderId="12" fillId="0" fontId="5" numFmtId="0" xfId="0" applyAlignment="1" applyBorder="1" applyFont="1">
      <alignment horizontal="center" shrinkToFit="0" vertical="bottom" wrapText="0"/>
    </xf>
    <xf borderId="0" fillId="0" fontId="5" numFmtId="0" xfId="0" applyAlignment="1" applyFont="1">
      <alignment horizontal="center" readingOrder="0" shrinkToFit="0" vertical="bottom" wrapText="0"/>
    </xf>
    <xf borderId="11" fillId="0" fontId="5" numFmtId="0" xfId="0" applyAlignment="1" applyBorder="1" applyFont="1">
      <alignment horizontal="center" shrinkToFit="0" vertical="bottom" wrapText="0"/>
    </xf>
    <xf borderId="8" fillId="0" fontId="5" numFmtId="0" xfId="0" applyAlignment="1" applyBorder="1" applyFont="1">
      <alignment horizontal="center" shrinkToFit="0" vertical="bottom" wrapText="0"/>
    </xf>
    <xf borderId="9" fillId="0" fontId="5" numFmtId="164" xfId="0" applyAlignment="1" applyBorder="1" applyFont="1" applyNumberFormat="1">
      <alignment horizontal="center" readingOrder="0" shrinkToFit="0" vertical="bottom" wrapText="0"/>
    </xf>
    <xf borderId="10" fillId="0" fontId="5" numFmtId="0" xfId="0" applyAlignment="1" applyBorder="1" applyFont="1">
      <alignment horizontal="center" shrinkToFit="0" vertical="bottom" wrapText="0"/>
    </xf>
    <xf borderId="9" fillId="0" fontId="5" numFmtId="0" xfId="0" applyAlignment="1" applyBorder="1" applyFont="1">
      <alignment horizontal="center" shrinkToFit="0" vertical="bottom" wrapText="0"/>
    </xf>
    <xf borderId="0" fillId="0" fontId="6" numFmtId="0" xfId="0" applyAlignment="1" applyFont="1">
      <alignment horizontal="center" readingOrder="0" shrinkToFit="0" vertical="bottom" wrapText="0"/>
    </xf>
    <xf borderId="0" fillId="0" fontId="5" numFmtId="164" xfId="0" applyAlignment="1" applyFont="1" applyNumberFormat="1">
      <alignment horizontal="center" readingOrder="0" shrinkToFit="0" vertical="bottom" wrapText="0"/>
    </xf>
    <xf borderId="0" fillId="2" fontId="5" numFmtId="164" xfId="0" applyAlignment="1" applyFont="1" applyNumberFormat="1">
      <alignment horizontal="center" readingOrder="0" shrinkToFit="0" vertical="bottom" wrapText="0"/>
    </xf>
    <xf borderId="13" fillId="0" fontId="5" numFmtId="0" xfId="0" applyAlignment="1" applyBorder="1" applyFont="1">
      <alignment horizontal="center" readingOrder="0" shrinkToFit="0" vertical="bottom" wrapText="0"/>
    </xf>
    <xf borderId="14" fillId="0" fontId="5" numFmtId="0" xfId="0" applyAlignment="1" applyBorder="1" applyFont="1">
      <alignment horizontal="center" readingOrder="0" shrinkToFit="0" vertical="bottom" wrapText="0"/>
    </xf>
    <xf borderId="15" fillId="0" fontId="5" numFmtId="164" xfId="0" applyAlignment="1" applyBorder="1" applyFont="1" applyNumberFormat="1">
      <alignment horizontal="center" readingOrder="0" shrinkToFit="0" vertical="bottom" wrapText="0"/>
    </xf>
    <xf borderId="14" fillId="0" fontId="5" numFmtId="0" xfId="0" applyAlignment="1" applyBorder="1" applyFont="1">
      <alignment horizontal="center" readingOrder="0" shrinkToFit="0" vertical="bottom" wrapText="0"/>
    </xf>
    <xf borderId="15" fillId="0" fontId="5" numFmtId="164" xfId="0" applyAlignment="1" applyBorder="1" applyFont="1" applyNumberFormat="1">
      <alignment horizontal="right" readingOrder="0" shrinkToFit="0" vertical="bottom" wrapText="0"/>
    </xf>
    <xf borderId="16" fillId="0" fontId="5" numFmtId="0" xfId="0" applyAlignment="1" applyBorder="1" applyFont="1">
      <alignment horizontal="center" readingOrder="0" shrinkToFit="0" vertical="bottom" wrapText="0"/>
    </xf>
    <xf borderId="12" fillId="0" fontId="5" numFmtId="164" xfId="0" applyAlignment="1" applyBorder="1" applyFont="1" applyNumberFormat="1">
      <alignment horizontal="right" readingOrder="0" shrinkToFit="0" vertical="bottom" wrapText="0"/>
    </xf>
    <xf borderId="17" fillId="0" fontId="5" numFmtId="0" xfId="0" applyAlignment="1" applyBorder="1" applyFont="1">
      <alignment horizontal="center" readingOrder="0" shrinkToFit="0" vertical="bottom" wrapText="0"/>
    </xf>
    <xf borderId="10" fillId="0" fontId="5" numFmtId="0" xfId="0" applyAlignment="1" applyBorder="1" applyFont="1">
      <alignment horizontal="center" readingOrder="0" shrinkToFit="0" vertical="bottom" wrapText="0"/>
    </xf>
    <xf borderId="9" fillId="0" fontId="5" numFmtId="164" xfId="0" applyAlignment="1" applyBorder="1" applyFont="1" applyNumberFormat="1">
      <alignment horizontal="right" readingOrder="0" shrinkToFit="0" vertical="bottom" wrapText="0"/>
    </xf>
    <xf borderId="0" fillId="0" fontId="5" numFmtId="0" xfId="0" applyAlignment="1" applyFont="1">
      <alignment horizontal="center" shrinkToFit="0" vertical="bottom" wrapText="0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4.13"/>
    <col customWidth="1" min="2" max="2" width="22.63"/>
    <col customWidth="1" min="3" max="3" width="14.0"/>
    <col customWidth="1" min="4" max="4" width="12.63"/>
    <col customWidth="1" min="5" max="5" width="13.63"/>
    <col customWidth="1" min="6" max="6" width="12.63"/>
    <col customWidth="1" min="8" max="8" width="36.0"/>
    <col customWidth="1" min="9" max="9" width="25.38"/>
  </cols>
  <sheetData>
    <row r="1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ht="15.7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ht="15.75" customHeight="1">
      <c r="A3" s="4" t="s">
        <v>10</v>
      </c>
      <c r="B3" s="4" t="s">
        <v>11</v>
      </c>
      <c r="C3" s="4" t="s">
        <v>12</v>
      </c>
      <c r="D3" s="4">
        <v>0.05</v>
      </c>
      <c r="E3" s="4">
        <v>2427.47</v>
      </c>
      <c r="F3" s="4">
        <v>1.0</v>
      </c>
      <c r="G3" s="4">
        <f t="shared" ref="G3:G10" si="1">E3*F3</f>
        <v>2427.47</v>
      </c>
      <c r="H3" s="4" t="s">
        <v>12</v>
      </c>
      <c r="I3" s="4" t="s">
        <v>12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ht="15.75" customHeight="1">
      <c r="A4" s="4" t="s">
        <v>13</v>
      </c>
      <c r="B4" s="4" t="s">
        <v>11</v>
      </c>
      <c r="C4" s="4" t="s">
        <v>12</v>
      </c>
      <c r="D4" s="4">
        <v>250.0</v>
      </c>
      <c r="E4" s="4">
        <v>103.48</v>
      </c>
      <c r="F4" s="4">
        <v>54.0</v>
      </c>
      <c r="G4" s="4">
        <f t="shared" si="1"/>
        <v>5587.92</v>
      </c>
      <c r="H4" s="4">
        <v>3.0</v>
      </c>
      <c r="I4" s="5">
        <f t="shared" ref="I4:I10" si="2">H4/(D4*1000)*E4*F4</f>
        <v>0.06705504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ht="15.75" customHeight="1">
      <c r="A5" s="4" t="s">
        <v>14</v>
      </c>
      <c r="B5" s="4" t="s">
        <v>11</v>
      </c>
      <c r="C5" s="4" t="s">
        <v>12</v>
      </c>
      <c r="D5" s="4">
        <v>20.0</v>
      </c>
      <c r="E5" s="4">
        <v>107.05</v>
      </c>
      <c r="F5" s="4">
        <v>54.0</v>
      </c>
      <c r="G5" s="4">
        <f t="shared" si="1"/>
        <v>5780.7</v>
      </c>
      <c r="H5" s="4">
        <v>3.0</v>
      </c>
      <c r="I5" s="5">
        <f t="shared" si="2"/>
        <v>0.867105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ht="15.75" customHeight="1">
      <c r="A6" s="4" t="s">
        <v>15</v>
      </c>
      <c r="B6" s="4" t="s">
        <v>11</v>
      </c>
      <c r="C6" s="4" t="s">
        <v>12</v>
      </c>
      <c r="D6" s="4">
        <v>250.0</v>
      </c>
      <c r="E6" s="4">
        <v>115.9</v>
      </c>
      <c r="F6" s="4">
        <v>12.0</v>
      </c>
      <c r="G6" s="4">
        <f t="shared" si="1"/>
        <v>1390.8</v>
      </c>
      <c r="H6" s="4">
        <v>10.0</v>
      </c>
      <c r="I6" s="5">
        <f t="shared" si="2"/>
        <v>0.055632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ht="15.75" customHeight="1">
      <c r="A7" s="4" t="s">
        <v>16</v>
      </c>
      <c r="B7" s="4" t="s">
        <v>11</v>
      </c>
      <c r="C7" s="4" t="s">
        <v>12</v>
      </c>
      <c r="D7" s="4">
        <v>100.0</v>
      </c>
      <c r="E7" s="4">
        <v>27.74</v>
      </c>
      <c r="F7" s="4">
        <v>24.0</v>
      </c>
      <c r="G7" s="4">
        <f t="shared" si="1"/>
        <v>665.76</v>
      </c>
      <c r="H7" s="4">
        <v>10.0</v>
      </c>
      <c r="I7" s="5">
        <f t="shared" si="2"/>
        <v>0.066576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ht="15.75" customHeight="1">
      <c r="A8" s="4" t="s">
        <v>17</v>
      </c>
      <c r="B8" s="4" t="s">
        <v>18</v>
      </c>
      <c r="C8" s="4" t="s">
        <v>19</v>
      </c>
      <c r="D8" s="4">
        <f>5000000/981</f>
        <v>5096.839959</v>
      </c>
      <c r="E8" s="4">
        <v>672.0</v>
      </c>
      <c r="F8" s="4">
        <v>1.0</v>
      </c>
      <c r="G8" s="4">
        <f t="shared" si="1"/>
        <v>672</v>
      </c>
      <c r="H8" s="4">
        <f>H7*8*10</f>
        <v>800</v>
      </c>
      <c r="I8" s="5">
        <f t="shared" si="2"/>
        <v>0.10547712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 ht="15.75" customHeight="1">
      <c r="A9" s="4" t="s">
        <v>20</v>
      </c>
      <c r="B9" s="4" t="s">
        <v>18</v>
      </c>
      <c r="C9" s="4" t="s">
        <v>21</v>
      </c>
      <c r="D9" s="4">
        <f>5000000/955</f>
        <v>5235.602094</v>
      </c>
      <c r="E9" s="4">
        <v>991.0</v>
      </c>
      <c r="F9" s="4">
        <v>1.0</v>
      </c>
      <c r="G9" s="4">
        <f t="shared" si="1"/>
        <v>991</v>
      </c>
      <c r="H9" s="4">
        <f>H7*8*10</f>
        <v>800</v>
      </c>
      <c r="I9" s="5">
        <f t="shared" si="2"/>
        <v>0.1514248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 ht="15.75" customHeight="1">
      <c r="A10" s="6" t="s">
        <v>22</v>
      </c>
      <c r="B10" s="6" t="s">
        <v>23</v>
      </c>
      <c r="C10" s="6" t="s">
        <v>24</v>
      </c>
      <c r="D10" s="6">
        <f>1000000/981</f>
        <v>1019.367992</v>
      </c>
      <c r="E10" s="6">
        <v>196.0</v>
      </c>
      <c r="F10" s="6">
        <v>1.0</v>
      </c>
      <c r="G10" s="6">
        <f t="shared" si="1"/>
        <v>196</v>
      </c>
      <c r="H10" s="6">
        <v>800.0</v>
      </c>
      <c r="I10" s="7">
        <f t="shared" si="2"/>
        <v>0.1538208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 ht="15.75" customHeight="1">
      <c r="A11" s="4"/>
      <c r="B11" s="4"/>
      <c r="C11" s="4"/>
      <c r="D11" s="4"/>
      <c r="E11" s="4"/>
      <c r="F11" s="4"/>
      <c r="G11" s="4">
        <f>SUM(G3:G10)</f>
        <v>17711.65</v>
      </c>
      <c r="H11" s="4"/>
      <c r="I11" s="8">
        <f>SUM(I4:I10)</f>
        <v>1.46709076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ht="15.75" customHeight="1">
      <c r="A12" s="1" t="s">
        <v>25</v>
      </c>
      <c r="B12" s="2"/>
      <c r="C12" s="2"/>
      <c r="D12" s="2"/>
      <c r="E12" s="2"/>
      <c r="F12" s="2"/>
      <c r="G12" s="2"/>
      <c r="H12" s="2"/>
      <c r="I12" s="2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ht="15.75" customHeight="1">
      <c r="A13" s="3" t="s">
        <v>26</v>
      </c>
      <c r="B13" s="3" t="s">
        <v>2</v>
      </c>
      <c r="C13" s="3" t="s">
        <v>3</v>
      </c>
      <c r="D13" s="3" t="s">
        <v>27</v>
      </c>
      <c r="E13" s="3" t="s">
        <v>5</v>
      </c>
      <c r="F13" s="3" t="s">
        <v>6</v>
      </c>
      <c r="G13" s="3" t="s">
        <v>7</v>
      </c>
      <c r="H13" s="3" t="s">
        <v>28</v>
      </c>
      <c r="I13" s="3" t="s">
        <v>9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ht="15.75" customHeight="1">
      <c r="A14" s="6" t="s">
        <v>29</v>
      </c>
      <c r="B14" s="9" t="s">
        <v>30</v>
      </c>
      <c r="C14" s="9" t="s">
        <v>31</v>
      </c>
      <c r="D14" s="6">
        <v>25.0</v>
      </c>
      <c r="E14" s="6">
        <v>205.0</v>
      </c>
      <c r="F14" s="6">
        <v>1.0</v>
      </c>
      <c r="G14" s="10">
        <f>E14*F14</f>
        <v>205</v>
      </c>
      <c r="H14" s="6">
        <v>2.0</v>
      </c>
      <c r="I14" s="6">
        <f>H14/D14*E14</f>
        <v>16.4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ht="15.75" customHeight="1">
      <c r="A15" s="4"/>
      <c r="B15" s="4"/>
      <c r="C15" s="4"/>
      <c r="D15" s="4"/>
      <c r="E15" s="4"/>
      <c r="F15" s="4"/>
      <c r="G15" s="4">
        <f>SUM(G14)</f>
        <v>205</v>
      </c>
      <c r="H15" s="4"/>
      <c r="I15" s="11">
        <f>SUM(I14)</f>
        <v>16.4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ht="15.75" customHeight="1">
      <c r="A16" s="1" t="s">
        <v>32</v>
      </c>
      <c r="B16" s="2"/>
      <c r="C16" s="2"/>
      <c r="D16" s="2"/>
      <c r="E16" s="2"/>
      <c r="F16" s="2"/>
      <c r="G16" s="2"/>
      <c r="H16" s="2"/>
      <c r="I16" s="2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ht="15.75" customHeight="1">
      <c r="A17" s="3" t="s">
        <v>26</v>
      </c>
      <c r="B17" s="3" t="s">
        <v>2</v>
      </c>
      <c r="C17" s="3" t="s">
        <v>3</v>
      </c>
      <c r="D17" s="3" t="s">
        <v>33</v>
      </c>
      <c r="E17" s="3" t="s">
        <v>5</v>
      </c>
      <c r="F17" s="3" t="s">
        <v>6</v>
      </c>
      <c r="G17" s="3" t="s">
        <v>7</v>
      </c>
      <c r="H17" s="3" t="s">
        <v>34</v>
      </c>
      <c r="I17" s="3" t="s">
        <v>9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ht="15.75" customHeight="1">
      <c r="A18" s="4" t="s">
        <v>35</v>
      </c>
      <c r="B18" s="4" t="s">
        <v>36</v>
      </c>
      <c r="C18" s="4" t="s">
        <v>37</v>
      </c>
      <c r="D18" s="4">
        <v>400.0</v>
      </c>
      <c r="E18" s="4">
        <v>524.0</v>
      </c>
      <c r="F18" s="4">
        <v>1.0</v>
      </c>
      <c r="G18" s="12">
        <f t="shared" ref="G18:G21" si="3">E18*F18</f>
        <v>524</v>
      </c>
      <c r="H18" s="4">
        <v>10.0</v>
      </c>
      <c r="I18" s="5">
        <f t="shared" ref="I18:I21" si="4">H18/D18*E18</f>
        <v>13.1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ht="15.75" customHeight="1">
      <c r="A19" s="4" t="s">
        <v>38</v>
      </c>
      <c r="B19" s="4" t="s">
        <v>39</v>
      </c>
      <c r="C19" s="4" t="s">
        <v>40</v>
      </c>
      <c r="D19" s="4">
        <v>100.0</v>
      </c>
      <c r="E19" s="4">
        <v>222.6</v>
      </c>
      <c r="F19" s="4">
        <v>1.0</v>
      </c>
      <c r="G19" s="12">
        <f t="shared" si="3"/>
        <v>222.6</v>
      </c>
      <c r="H19" s="4">
        <v>20.0</v>
      </c>
      <c r="I19" s="5">
        <f t="shared" si="4"/>
        <v>44.52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ht="15.75" customHeight="1">
      <c r="A20" s="4" t="s">
        <v>41</v>
      </c>
      <c r="B20" s="4" t="s">
        <v>30</v>
      </c>
      <c r="C20" s="4" t="s">
        <v>42</v>
      </c>
      <c r="D20" s="4">
        <v>1000.0</v>
      </c>
      <c r="E20" s="4">
        <v>204.4</v>
      </c>
      <c r="F20" s="4">
        <v>1.0</v>
      </c>
      <c r="G20" s="12">
        <f t="shared" si="3"/>
        <v>204.4</v>
      </c>
      <c r="H20" s="4">
        <v>10.0</v>
      </c>
      <c r="I20" s="5">
        <f t="shared" si="4"/>
        <v>2.044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ht="15.75" customHeight="1">
      <c r="A21" s="6" t="s">
        <v>43</v>
      </c>
      <c r="B21" s="6" t="s">
        <v>30</v>
      </c>
      <c r="C21" s="6" t="s">
        <v>44</v>
      </c>
      <c r="D21" s="6">
        <v>50.0</v>
      </c>
      <c r="E21" s="6">
        <v>167.0</v>
      </c>
      <c r="F21" s="6">
        <v>1.0</v>
      </c>
      <c r="G21" s="10">
        <f t="shared" si="3"/>
        <v>167</v>
      </c>
      <c r="H21" s="6">
        <v>0.4</v>
      </c>
      <c r="I21" s="7">
        <f t="shared" si="4"/>
        <v>1.336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ht="15.75" customHeight="1">
      <c r="A22" s="4"/>
      <c r="B22" s="4"/>
      <c r="C22" s="4"/>
      <c r="D22" s="4"/>
      <c r="E22" s="4"/>
      <c r="F22" s="4"/>
      <c r="G22" s="4">
        <f>SUM(G18:G21)</f>
        <v>1118</v>
      </c>
      <c r="H22" s="4"/>
      <c r="I22" s="8">
        <f>SUM(I18:I21)</f>
        <v>61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ht="15.7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ht="15.75" customHeight="1">
      <c r="A24" s="4"/>
      <c r="B24" s="4"/>
      <c r="C24" s="4"/>
      <c r="D24" s="4"/>
      <c r="E24" s="4"/>
      <c r="F24" s="4"/>
      <c r="G24" s="4"/>
      <c r="H24" s="13" t="s">
        <v>45</v>
      </c>
      <c r="I24" s="13">
        <f>SUM(G11,G15,G22)</f>
        <v>19034.65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ht="15.75" customHeight="1">
      <c r="A25" s="4"/>
      <c r="B25" s="4"/>
      <c r="C25" s="4"/>
      <c r="D25" s="4"/>
      <c r="E25" s="4"/>
      <c r="F25" s="4"/>
      <c r="G25" s="4"/>
      <c r="H25" s="13" t="s">
        <v>46</v>
      </c>
      <c r="I25" s="14">
        <f>SUM(I11,I15,I22)</f>
        <v>78.86709076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ht="15.7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 ht="15.7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ht="15.7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ht="15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ht="15.7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</row>
    <row r="31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 ht="15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 ht="15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 ht="15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 ht="15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</row>
    <row r="36" ht="15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 ht="15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 ht="15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 ht="15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</row>
    <row r="40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</row>
    <row r="41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</row>
    <row r="42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</row>
    <row r="43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</row>
    <row r="44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</row>
    <row r="45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</row>
    <row r="4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</row>
    <row r="47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</row>
    <row r="48" ht="15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</row>
    <row r="49" ht="15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</row>
    <row r="50" ht="15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</row>
    <row r="51" ht="15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</row>
    <row r="52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</row>
    <row r="53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</row>
    <row r="54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</row>
    <row r="55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</row>
    <row r="57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</row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I1"/>
    <mergeCell ref="A12:I12"/>
    <mergeCell ref="A16:I16"/>
  </mergeCells>
  <printOptions/>
  <pageMargins bottom="0.75" footer="0.0" header="0.0" left="0.7" right="0.7" top="0.75"/>
  <pageSetup orientation="landscape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20.13"/>
    <col customWidth="1" min="2" max="2" width="41.63"/>
    <col customWidth="1" min="3" max="3" width="13.88"/>
    <col customWidth="1" min="4" max="4" width="20.5"/>
    <col customWidth="1" min="5" max="5" width="13.88"/>
  </cols>
  <sheetData>
    <row r="1">
      <c r="A1" s="15"/>
      <c r="B1" s="16" t="s">
        <v>47</v>
      </c>
      <c r="C1" s="17"/>
      <c r="D1" s="18" t="s">
        <v>48</v>
      </c>
      <c r="E1" s="17"/>
    </row>
    <row r="2">
      <c r="A2" s="16" t="s">
        <v>49</v>
      </c>
      <c r="B2" s="19" t="s">
        <v>50</v>
      </c>
      <c r="C2" s="20" t="s">
        <v>51</v>
      </c>
      <c r="D2" s="21" t="s">
        <v>50</v>
      </c>
      <c r="E2" s="20" t="s">
        <v>51</v>
      </c>
    </row>
    <row r="3">
      <c r="A3" s="22" t="s">
        <v>52</v>
      </c>
      <c r="B3" s="22" t="s">
        <v>53</v>
      </c>
      <c r="C3" s="23">
        <v>192.42</v>
      </c>
      <c r="D3" s="15"/>
      <c r="E3" s="24"/>
    </row>
    <row r="4">
      <c r="A4" s="22" t="s">
        <v>52</v>
      </c>
      <c r="B4" s="22" t="s">
        <v>54</v>
      </c>
      <c r="C4" s="23">
        <v>55.62</v>
      </c>
      <c r="D4" s="15"/>
      <c r="E4" s="24"/>
    </row>
    <row r="5">
      <c r="A5" s="22" t="s">
        <v>55</v>
      </c>
      <c r="B5" s="22" t="s">
        <v>56</v>
      </c>
      <c r="C5" s="23">
        <v>81.6</v>
      </c>
      <c r="D5" s="25" t="s">
        <v>35</v>
      </c>
      <c r="E5" s="23">
        <v>78.6</v>
      </c>
    </row>
    <row r="6">
      <c r="A6" s="22" t="s">
        <v>55</v>
      </c>
      <c r="B6" s="22" t="s">
        <v>57</v>
      </c>
      <c r="C6" s="23">
        <v>0.6</v>
      </c>
      <c r="D6" s="15"/>
      <c r="E6" s="24"/>
    </row>
    <row r="7">
      <c r="A7" s="26"/>
      <c r="B7" s="22" t="s">
        <v>58</v>
      </c>
      <c r="C7" s="23">
        <v>97.98</v>
      </c>
      <c r="D7" s="25" t="s">
        <v>38</v>
      </c>
      <c r="E7" s="23">
        <v>267.12</v>
      </c>
    </row>
    <row r="8">
      <c r="A8" s="27"/>
      <c r="B8" s="19" t="s">
        <v>59</v>
      </c>
      <c r="C8" s="28">
        <v>441.0</v>
      </c>
      <c r="D8" s="29"/>
      <c r="E8" s="30"/>
    </row>
    <row r="9">
      <c r="A9" s="15"/>
      <c r="B9" s="31" t="s">
        <v>60</v>
      </c>
      <c r="C9" s="32">
        <v>869.22</v>
      </c>
      <c r="D9" s="15"/>
      <c r="E9" s="33">
        <v>345.72</v>
      </c>
    </row>
    <row r="10">
      <c r="A10" s="15"/>
      <c r="B10" s="15"/>
      <c r="C10" s="15"/>
      <c r="D10" s="15"/>
      <c r="E10" s="15"/>
    </row>
    <row r="11">
      <c r="A11" s="34" t="s">
        <v>61</v>
      </c>
      <c r="B11" s="35" t="s">
        <v>62</v>
      </c>
      <c r="C11" s="36">
        <v>648.0</v>
      </c>
      <c r="D11" s="37" t="s">
        <v>16</v>
      </c>
      <c r="E11" s="38">
        <v>0.4</v>
      </c>
    </row>
    <row r="12">
      <c r="A12" s="39" t="s">
        <v>61</v>
      </c>
      <c r="B12" s="15"/>
      <c r="C12" s="24"/>
      <c r="D12" s="25" t="s">
        <v>17</v>
      </c>
      <c r="E12" s="40">
        <v>0.63</v>
      </c>
    </row>
    <row r="13">
      <c r="A13" s="39" t="s">
        <v>61</v>
      </c>
      <c r="B13" s="15"/>
      <c r="C13" s="24"/>
      <c r="D13" s="25" t="s">
        <v>20</v>
      </c>
      <c r="E13" s="40">
        <v>0.91</v>
      </c>
    </row>
    <row r="14">
      <c r="A14" s="41" t="s">
        <v>61</v>
      </c>
      <c r="B14" s="29"/>
      <c r="C14" s="30"/>
      <c r="D14" s="42" t="s">
        <v>22</v>
      </c>
      <c r="E14" s="43">
        <v>0.92</v>
      </c>
    </row>
    <row r="15">
      <c r="A15" s="15"/>
      <c r="B15" s="31" t="s">
        <v>63</v>
      </c>
      <c r="C15" s="32">
        <v>648.0</v>
      </c>
      <c r="D15" s="15"/>
      <c r="E15" s="33">
        <v>2.86</v>
      </c>
    </row>
    <row r="16">
      <c r="A16" s="15"/>
      <c r="B16" s="15"/>
      <c r="C16" s="15"/>
      <c r="D16" s="44"/>
      <c r="E16" s="15"/>
    </row>
    <row r="17">
      <c r="A17" s="15"/>
      <c r="B17" s="31" t="s">
        <v>64</v>
      </c>
      <c r="C17" s="32">
        <v>1517.22</v>
      </c>
      <c r="D17" s="15"/>
      <c r="E17" s="33">
        <v>348.58</v>
      </c>
    </row>
  </sheetData>
  <mergeCells count="2">
    <mergeCell ref="B1:C1"/>
    <mergeCell ref="D1:E1"/>
  </mergeCell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