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orithockman/Documents/brain_work/Paper_MS/Tables/"/>
    </mc:Choice>
  </mc:AlternateContent>
  <xr:revisionPtr revIDLastSave="0" documentId="13_ncr:1_{215FC0C0-F59B-4749-9508-10D7B78504C0}" xr6:coauthVersionLast="47" xr6:coauthVersionMax="47" xr10:uidLastSave="{00000000-0000-0000-0000-000000000000}"/>
  <bookViews>
    <workbookView xWindow="0" yWindow="460" windowWidth="20860" windowHeight="16460" xr2:uid="{1D0F6A45-E8C3-4360-AFD0-B2F79C67C6C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5" i="1" l="1"/>
  <c r="E45" i="1"/>
  <c r="F45" i="1"/>
  <c r="G45" i="1"/>
  <c r="H45" i="1"/>
  <c r="I45" i="1"/>
  <c r="J45" i="1"/>
  <c r="K45" i="1"/>
  <c r="C45" i="1"/>
  <c r="D44" i="1"/>
  <c r="E44" i="1"/>
  <c r="F44" i="1"/>
  <c r="G44" i="1"/>
  <c r="H44" i="1"/>
  <c r="I44" i="1"/>
  <c r="J44" i="1"/>
  <c r="K44" i="1"/>
  <c r="C44" i="1"/>
  <c r="D39" i="1"/>
  <c r="E39" i="1"/>
  <c r="F39" i="1"/>
  <c r="G39" i="1"/>
  <c r="H39" i="1"/>
  <c r="I39" i="1"/>
  <c r="J39" i="1"/>
  <c r="K39" i="1"/>
  <c r="C39" i="1"/>
  <c r="D38" i="1"/>
  <c r="E38" i="1"/>
  <c r="F38" i="1"/>
  <c r="G38" i="1"/>
  <c r="H38" i="1"/>
  <c r="I38" i="1"/>
  <c r="J38" i="1"/>
  <c r="K38" i="1"/>
  <c r="C38" i="1"/>
  <c r="D33" i="1"/>
  <c r="E33" i="1"/>
  <c r="F33" i="1"/>
  <c r="G33" i="1"/>
  <c r="H33" i="1"/>
  <c r="I33" i="1"/>
  <c r="J33" i="1"/>
  <c r="K33" i="1"/>
  <c r="C33" i="1"/>
  <c r="D32" i="1"/>
  <c r="E32" i="1"/>
  <c r="F32" i="1"/>
  <c r="G32" i="1"/>
  <c r="H32" i="1"/>
  <c r="I32" i="1"/>
  <c r="J32" i="1"/>
  <c r="K32" i="1"/>
  <c r="C32" i="1"/>
  <c r="D30" i="1"/>
  <c r="E30" i="1"/>
  <c r="F30" i="1"/>
  <c r="G30" i="1"/>
  <c r="H30" i="1"/>
  <c r="I30" i="1"/>
  <c r="J30" i="1"/>
  <c r="K30" i="1"/>
  <c r="C30" i="1"/>
  <c r="C27" i="1"/>
  <c r="D29" i="1"/>
  <c r="E29" i="1"/>
  <c r="F29" i="1"/>
  <c r="G29" i="1"/>
  <c r="H29" i="1"/>
  <c r="I29" i="1"/>
  <c r="J29" i="1"/>
  <c r="K29" i="1"/>
  <c r="C29" i="1"/>
  <c r="C26" i="1"/>
  <c r="E43" i="1"/>
  <c r="F43" i="1"/>
  <c r="G43" i="1"/>
  <c r="E40" i="1"/>
  <c r="F40" i="1"/>
  <c r="G40" i="1"/>
  <c r="E37" i="1"/>
  <c r="F37" i="1"/>
  <c r="G37" i="1"/>
  <c r="E34" i="1"/>
  <c r="F34" i="1"/>
  <c r="G34" i="1"/>
  <c r="E31" i="1"/>
  <c r="F31" i="1"/>
  <c r="G31" i="1"/>
  <c r="E28" i="1"/>
  <c r="F28" i="1"/>
  <c r="G28" i="1"/>
  <c r="E27" i="1"/>
  <c r="F27" i="1"/>
  <c r="G27" i="1"/>
  <c r="E26" i="1"/>
  <c r="F26" i="1"/>
  <c r="G26" i="1"/>
  <c r="E25" i="1"/>
  <c r="F25" i="1"/>
  <c r="G25" i="1"/>
  <c r="D43" i="1"/>
  <c r="H43" i="1"/>
  <c r="I43" i="1"/>
  <c r="J43" i="1"/>
  <c r="K43" i="1"/>
  <c r="C43" i="1"/>
  <c r="D40" i="1"/>
  <c r="H40" i="1"/>
  <c r="I40" i="1"/>
  <c r="J40" i="1"/>
  <c r="K40" i="1"/>
  <c r="C40" i="1"/>
  <c r="D37" i="1"/>
  <c r="H37" i="1"/>
  <c r="I37" i="1"/>
  <c r="J37" i="1"/>
  <c r="K37" i="1"/>
  <c r="C37" i="1"/>
  <c r="D34" i="1"/>
  <c r="H34" i="1"/>
  <c r="I34" i="1"/>
  <c r="J34" i="1"/>
  <c r="K34" i="1"/>
  <c r="C34" i="1"/>
  <c r="D31" i="1"/>
  <c r="H31" i="1"/>
  <c r="I31" i="1"/>
  <c r="J31" i="1"/>
  <c r="K31" i="1"/>
  <c r="C31" i="1"/>
  <c r="D28" i="1"/>
  <c r="H28" i="1"/>
  <c r="I28" i="1"/>
  <c r="J28" i="1"/>
  <c r="K28" i="1"/>
  <c r="C28" i="1"/>
  <c r="I27" i="1"/>
  <c r="J27" i="1"/>
  <c r="K27" i="1"/>
  <c r="I26" i="1"/>
  <c r="J26" i="1"/>
  <c r="K26" i="1"/>
  <c r="I25" i="1"/>
  <c r="J25" i="1"/>
  <c r="K25" i="1"/>
  <c r="H27" i="1"/>
  <c r="D27" i="1"/>
  <c r="H26" i="1"/>
  <c r="D26" i="1"/>
  <c r="H25" i="1"/>
  <c r="D25" i="1"/>
  <c r="C25" i="1"/>
</calcChain>
</file>

<file path=xl/sharedStrings.xml><?xml version="1.0" encoding="utf-8"?>
<sst xmlns="http://schemas.openxmlformats.org/spreadsheetml/2006/main" count="44" uniqueCount="44">
  <si>
    <t>Sample ID</t>
  </si>
  <si>
    <t>Age (years)</t>
  </si>
  <si>
    <t xml:space="preserve">Mean Reads per nucleus </t>
  </si>
  <si>
    <t>Sequencing saturation (%)</t>
  </si>
  <si>
    <t>P0018</t>
  </si>
  <si>
    <t>Nuc-RM77</t>
  </si>
  <si>
    <t>P0011</t>
  </si>
  <si>
    <t>P0013</t>
  </si>
  <si>
    <t>P0029</t>
  </si>
  <si>
    <t>Nuc-RM102</t>
  </si>
  <si>
    <t>Nuc-RM95</t>
  </si>
  <si>
    <t>P0028</t>
  </si>
  <si>
    <t>P0015</t>
  </si>
  <si>
    <t>P0026</t>
  </si>
  <si>
    <t>Nuc-RM101</t>
  </si>
  <si>
    <t>Average</t>
  </si>
  <si>
    <t>Average publicly available</t>
  </si>
  <si>
    <t>Average our datasets</t>
  </si>
  <si>
    <t>Number of doublets removed</t>
  </si>
  <si>
    <t>Total</t>
  </si>
  <si>
    <t>Number of barcodes prior to filtering</t>
  </si>
  <si>
    <t>Number of barcodes after filtering</t>
  </si>
  <si>
    <t>Min</t>
  </si>
  <si>
    <t>LQ</t>
  </si>
  <si>
    <t>Median</t>
  </si>
  <si>
    <t>UQ</t>
  </si>
  <si>
    <t>Max</t>
  </si>
  <si>
    <t>Median genes detected per nucleus prior to filtering</t>
  </si>
  <si>
    <t>Median genes detected per nucleus after filtering</t>
  </si>
  <si>
    <t>Median UMIs detected per nucleus prior to filtering</t>
  </si>
  <si>
    <t>Median UMIs detected per nucleus after filtering</t>
  </si>
  <si>
    <t>Total publicly available</t>
  </si>
  <si>
    <t>Total our datasts</t>
  </si>
  <si>
    <t>Min publicly available</t>
  </si>
  <si>
    <t>Min our datasets</t>
  </si>
  <si>
    <t>LQ publicly available</t>
  </si>
  <si>
    <t>LQ our datasets</t>
  </si>
  <si>
    <t>Median publicly available</t>
  </si>
  <si>
    <t>UQ publicly available</t>
  </si>
  <si>
    <t>Max publicly available</t>
  </si>
  <si>
    <t>Max our datasets</t>
  </si>
  <si>
    <t>Median our datasets</t>
  </si>
  <si>
    <t>UQ our datasets</t>
  </si>
  <si>
    <t>P0021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</si>
</sst>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8497B0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/>
    <xf numFmtId="0" fontId="3" fillId="5" borderId="1" xfId="0" applyFont="1" applyFill="1" applyBorder="1" applyAlignment="1">
      <alignment horizontal="center" vertical="center" wrapText="1"/>
    </xf>
    <xf numFmtId="0" fontId="4" fillId="6" borderId="1" xfId="0" applyFont="1" applyFill="1" applyBorder="1"/>
    <xf numFmtId="0" fontId="3" fillId="7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vertical="center" wrapText="1"/>
    </xf>
    <xf numFmtId="0" fontId="5" fillId="8" borderId="1" xfId="0" applyFont="1" applyFill="1" applyBorder="1" applyAlignment="1">
      <alignment vertical="center" wrapText="1"/>
    </xf>
    <xf numFmtId="0" fontId="5" fillId="8" borderId="1" xfId="0" applyFont="1" applyFill="1" applyBorder="1" applyAlignment="1">
      <alignment wrapText="1"/>
    </xf>
    <xf numFmtId="0" fontId="4" fillId="0" borderId="0" xfId="0" applyFont="1" applyAlignment="1">
      <alignment wrapText="1"/>
    </xf>
    <xf numFmtId="0" fontId="1" fillId="9" borderId="1" xfId="0" applyFont="1" applyFill="1" applyBorder="1"/>
    <xf numFmtId="1" fontId="1" fillId="9" borderId="1" xfId="0" applyNumberFormat="1" applyFont="1" applyFill="1" applyBorder="1"/>
    <xf numFmtId="2" fontId="1" fillId="9" borderId="1" xfId="0" applyNumberFormat="1" applyFont="1" applyFill="1" applyBorder="1"/>
    <xf numFmtId="0" fontId="1" fillId="10" borderId="1" xfId="0" applyFont="1" applyFill="1" applyBorder="1"/>
    <xf numFmtId="1" fontId="1" fillId="10" borderId="1" xfId="0" applyNumberFormat="1" applyFont="1" applyFill="1" applyBorder="1"/>
    <xf numFmtId="2" fontId="1" fillId="10" borderId="1" xfId="0" applyNumberFormat="1" applyFont="1" applyFill="1" applyBorder="1"/>
    <xf numFmtId="0" fontId="1" fillId="11" borderId="1" xfId="0" applyFont="1" applyFill="1" applyBorder="1"/>
    <xf numFmtId="1" fontId="1" fillId="11" borderId="1" xfId="0" applyNumberFormat="1" applyFont="1" applyFill="1" applyBorder="1"/>
    <xf numFmtId="2" fontId="1" fillId="11" borderId="1" xfId="0" applyNumberFormat="1" applyFont="1" applyFill="1" applyBorder="1"/>
    <xf numFmtId="0" fontId="1" fillId="12" borderId="1" xfId="0" applyFont="1" applyFill="1" applyBorder="1"/>
    <xf numFmtId="0" fontId="1" fillId="13" borderId="1" xfId="0" applyFont="1" applyFill="1" applyBorder="1"/>
    <xf numFmtId="0" fontId="1" fillId="14" borderId="1" xfId="0" applyFont="1" applyFill="1" applyBorder="1"/>
    <xf numFmtId="0" fontId="1" fillId="15" borderId="1" xfId="0" applyFont="1" applyFill="1" applyBorder="1"/>
    <xf numFmtId="0" fontId="1" fillId="16" borderId="1" xfId="0" applyFont="1" applyFill="1" applyBorder="1"/>
    <xf numFmtId="0" fontId="1" fillId="17" borderId="1" xfId="0" applyFont="1" applyFill="1" applyBorder="1"/>
    <xf numFmtId="0" fontId="1" fillId="18" borderId="1" xfId="0" applyFont="1" applyFill="1" applyBorder="1"/>
    <xf numFmtId="0" fontId="1" fillId="19" borderId="1" xfId="0" applyFont="1" applyFill="1" applyBorder="1"/>
    <xf numFmtId="0" fontId="1" fillId="20" borderId="1" xfId="0" applyFont="1" applyFill="1" applyBorder="1"/>
    <xf numFmtId="0" fontId="3" fillId="5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32B94-DC81-4D76-9A20-BDA2480F4A29}">
  <dimension ref="A1:N45"/>
  <sheetViews>
    <sheetView tabSelected="1" workbookViewId="0">
      <selection activeCell="K1" sqref="K1:K24"/>
    </sheetView>
  </sheetViews>
  <sheetFormatPr baseColWidth="10" defaultColWidth="8.83203125" defaultRowHeight="15" x14ac:dyDescent="0.2"/>
  <cols>
    <col min="2" max="2" width="24.5" bestFit="1" customWidth="1"/>
    <col min="4" max="4" width="13.5" customWidth="1"/>
    <col min="5" max="7" width="12.5" customWidth="1"/>
  </cols>
  <sheetData>
    <row r="1" spans="1:14" ht="53" x14ac:dyDescent="0.2">
      <c r="A1" s="1" t="s">
        <v>0</v>
      </c>
      <c r="B1" s="1" t="s">
        <v>1</v>
      </c>
      <c r="C1" s="1" t="s">
        <v>2</v>
      </c>
      <c r="D1" s="1" t="s">
        <v>27</v>
      </c>
      <c r="E1" s="1" t="s">
        <v>28</v>
      </c>
      <c r="F1" s="1" t="s">
        <v>29</v>
      </c>
      <c r="G1" s="1" t="s">
        <v>30</v>
      </c>
      <c r="H1" s="1" t="s">
        <v>3</v>
      </c>
      <c r="I1" s="10" t="s">
        <v>18</v>
      </c>
      <c r="J1" s="11" t="s">
        <v>20</v>
      </c>
      <c r="K1" s="11" t="s">
        <v>21</v>
      </c>
      <c r="L1" s="12"/>
      <c r="M1" s="12"/>
      <c r="N1" s="12"/>
    </row>
    <row r="2" spans="1:14" x14ac:dyDescent="0.2">
      <c r="A2" s="2" t="s">
        <v>43</v>
      </c>
      <c r="B2" s="2">
        <v>4</v>
      </c>
      <c r="C2" s="3">
        <v>23068</v>
      </c>
      <c r="D2" s="3">
        <v>2353</v>
      </c>
      <c r="E2" s="3">
        <v>2325</v>
      </c>
      <c r="F2" s="3">
        <v>4322</v>
      </c>
      <c r="G2" s="3">
        <v>4231</v>
      </c>
      <c r="H2" s="2">
        <v>30.2</v>
      </c>
      <c r="I2" s="8">
        <v>953</v>
      </c>
      <c r="J2" s="3">
        <v>6394</v>
      </c>
      <c r="K2" s="3">
        <v>5641</v>
      </c>
    </row>
    <row r="3" spans="1:14" x14ac:dyDescent="0.2">
      <c r="A3" s="31" t="s">
        <v>4</v>
      </c>
      <c r="B3" s="31">
        <v>5</v>
      </c>
      <c r="C3" s="5">
        <v>16955</v>
      </c>
      <c r="D3" s="5">
        <v>1309</v>
      </c>
      <c r="E3" s="5">
        <v>1258</v>
      </c>
      <c r="F3" s="5">
        <v>1991</v>
      </c>
      <c r="G3" s="5">
        <v>1905</v>
      </c>
      <c r="H3" s="4">
        <v>29.9</v>
      </c>
      <c r="I3" s="9">
        <v>1355</v>
      </c>
      <c r="J3" s="5">
        <v>5721</v>
      </c>
      <c r="K3" s="5">
        <v>5010</v>
      </c>
    </row>
    <row r="4" spans="1:14" x14ac:dyDescent="0.2">
      <c r="A4" s="31"/>
      <c r="B4" s="31"/>
      <c r="C4" s="5">
        <v>18181</v>
      </c>
      <c r="D4" s="5">
        <v>1538</v>
      </c>
      <c r="E4" s="5">
        <v>1489</v>
      </c>
      <c r="F4" s="5">
        <v>2519</v>
      </c>
      <c r="G4" s="5">
        <v>2429</v>
      </c>
      <c r="H4" s="4">
        <v>30.6</v>
      </c>
      <c r="I4" s="9">
        <v>1236</v>
      </c>
      <c r="J4" s="5">
        <v>3277</v>
      </c>
      <c r="K4" s="5">
        <v>2878</v>
      </c>
    </row>
    <row r="5" spans="1:14" ht="14.25" customHeight="1" x14ac:dyDescent="0.2">
      <c r="A5" s="32" t="s">
        <v>5</v>
      </c>
      <c r="B5" s="32">
        <v>7</v>
      </c>
      <c r="C5" s="3">
        <v>24173</v>
      </c>
      <c r="D5" s="3">
        <v>1153</v>
      </c>
      <c r="E5" s="3">
        <v>1144</v>
      </c>
      <c r="F5" s="3">
        <v>1919</v>
      </c>
      <c r="G5" s="3">
        <v>1900</v>
      </c>
      <c r="H5" s="2">
        <v>67.5</v>
      </c>
      <c r="I5" s="8">
        <v>684</v>
      </c>
      <c r="J5" s="3">
        <v>4714</v>
      </c>
      <c r="K5" s="3">
        <v>4167</v>
      </c>
    </row>
    <row r="6" spans="1:14" x14ac:dyDescent="0.2">
      <c r="A6" s="32"/>
      <c r="B6" s="32"/>
      <c r="C6" s="3">
        <v>31142</v>
      </c>
      <c r="D6" s="3">
        <v>1336</v>
      </c>
      <c r="E6" s="3">
        <v>1371.5</v>
      </c>
      <c r="F6" s="3">
        <v>2219</v>
      </c>
      <c r="G6" s="3">
        <v>2252</v>
      </c>
      <c r="H6" s="6">
        <v>62.7</v>
      </c>
      <c r="I6" s="8">
        <v>513</v>
      </c>
      <c r="J6" s="3">
        <v>8387</v>
      </c>
      <c r="K6" s="3">
        <v>7187</v>
      </c>
    </row>
    <row r="7" spans="1:14" x14ac:dyDescent="0.2">
      <c r="A7" s="31" t="s">
        <v>6</v>
      </c>
      <c r="B7" s="31">
        <v>9</v>
      </c>
      <c r="C7" s="5">
        <v>10739</v>
      </c>
      <c r="D7" s="5">
        <v>1198</v>
      </c>
      <c r="E7" s="5">
        <v>1176</v>
      </c>
      <c r="F7" s="5">
        <v>1823</v>
      </c>
      <c r="G7" s="5">
        <v>1786</v>
      </c>
      <c r="H7" s="4">
        <v>27.4</v>
      </c>
      <c r="I7" s="9">
        <v>1715</v>
      </c>
      <c r="J7" s="5">
        <v>9669</v>
      </c>
      <c r="K7" s="5">
        <v>8436</v>
      </c>
    </row>
    <row r="8" spans="1:14" x14ac:dyDescent="0.2">
      <c r="A8" s="31"/>
      <c r="B8" s="31"/>
      <c r="C8" s="5">
        <v>11334</v>
      </c>
      <c r="D8" s="5">
        <v>1291</v>
      </c>
      <c r="E8" s="5">
        <v>1276.5</v>
      </c>
      <c r="F8" s="5">
        <v>2038</v>
      </c>
      <c r="G8" s="5">
        <v>2011</v>
      </c>
      <c r="H8" s="4">
        <v>28.5</v>
      </c>
      <c r="I8" s="9">
        <v>1750</v>
      </c>
      <c r="J8" s="5">
        <v>8866</v>
      </c>
      <c r="K8" s="5">
        <v>7883</v>
      </c>
    </row>
    <row r="9" spans="1:14" x14ac:dyDescent="0.2">
      <c r="A9" s="32" t="s">
        <v>7</v>
      </c>
      <c r="B9" s="32">
        <v>15</v>
      </c>
      <c r="C9" s="3">
        <v>19853</v>
      </c>
      <c r="D9" s="3">
        <v>1484</v>
      </c>
      <c r="E9" s="3">
        <v>1486</v>
      </c>
      <c r="F9" s="3">
        <v>2518</v>
      </c>
      <c r="G9" s="3">
        <v>2519</v>
      </c>
      <c r="H9" s="2">
        <v>49.8</v>
      </c>
      <c r="I9" s="8">
        <v>1080</v>
      </c>
      <c r="J9" s="3">
        <v>10908</v>
      </c>
      <c r="K9" s="3">
        <v>10891</v>
      </c>
    </row>
    <row r="10" spans="1:14" ht="12.75" customHeight="1" x14ac:dyDescent="0.2">
      <c r="A10" s="32"/>
      <c r="B10" s="32"/>
      <c r="C10" s="3">
        <v>19050</v>
      </c>
      <c r="D10" s="3">
        <v>1419</v>
      </c>
      <c r="E10" s="3">
        <v>1112</v>
      </c>
      <c r="F10" s="3">
        <v>1578</v>
      </c>
      <c r="G10" s="3">
        <v>1535</v>
      </c>
      <c r="H10" s="6">
        <v>52.4</v>
      </c>
      <c r="I10" s="8">
        <v>1091</v>
      </c>
      <c r="J10" s="3">
        <v>5469</v>
      </c>
      <c r="K10" s="3">
        <v>4865</v>
      </c>
    </row>
    <row r="11" spans="1:14" x14ac:dyDescent="0.2">
      <c r="A11" s="32"/>
      <c r="B11" s="32"/>
      <c r="C11" s="3">
        <v>16988</v>
      </c>
      <c r="D11" s="3">
        <v>1372</v>
      </c>
      <c r="E11" s="3">
        <v>1420</v>
      </c>
      <c r="F11" s="3">
        <v>2396</v>
      </c>
      <c r="G11" s="3">
        <v>2397</v>
      </c>
      <c r="H11" s="6">
        <v>50.7</v>
      </c>
      <c r="I11" s="8">
        <v>1234</v>
      </c>
      <c r="J11" s="3">
        <v>9067</v>
      </c>
      <c r="K11" s="3">
        <v>9055</v>
      </c>
    </row>
    <row r="12" spans="1:14" x14ac:dyDescent="0.2">
      <c r="A12" s="32"/>
      <c r="B12" s="32"/>
      <c r="C12" s="3">
        <v>17790</v>
      </c>
      <c r="D12" s="3">
        <v>1289</v>
      </c>
      <c r="E12" s="3">
        <v>1372</v>
      </c>
      <c r="F12" s="3">
        <v>2273</v>
      </c>
      <c r="G12" s="3">
        <v>2274</v>
      </c>
      <c r="H12" s="6">
        <v>54.2</v>
      </c>
      <c r="I12" s="8">
        <v>1145</v>
      </c>
      <c r="J12" s="3">
        <v>14392</v>
      </c>
      <c r="K12" s="3">
        <v>12516</v>
      </c>
    </row>
    <row r="13" spans="1:14" x14ac:dyDescent="0.2">
      <c r="A13" s="32"/>
      <c r="B13" s="32"/>
      <c r="C13" s="3">
        <v>20238</v>
      </c>
      <c r="D13" s="3">
        <v>1595</v>
      </c>
      <c r="E13" s="3">
        <v>1290</v>
      </c>
      <c r="F13" s="3">
        <v>2104</v>
      </c>
      <c r="G13" s="3">
        <v>2107</v>
      </c>
      <c r="H13" s="6">
        <v>42.7</v>
      </c>
      <c r="I13" s="8">
        <v>1066</v>
      </c>
      <c r="J13" s="3">
        <v>9211</v>
      </c>
      <c r="K13" s="3">
        <v>9194</v>
      </c>
    </row>
    <row r="14" spans="1:14" ht="11.25" customHeight="1" x14ac:dyDescent="0.2">
      <c r="A14" s="32"/>
      <c r="B14" s="32"/>
      <c r="C14" s="3">
        <v>15871</v>
      </c>
      <c r="D14" s="3">
        <v>1414</v>
      </c>
      <c r="E14" s="3">
        <v>1600</v>
      </c>
      <c r="F14" s="3">
        <v>2859</v>
      </c>
      <c r="G14" s="3">
        <v>2870</v>
      </c>
      <c r="H14" s="6">
        <v>39.299999999999997</v>
      </c>
      <c r="I14" s="8">
        <v>1152</v>
      </c>
      <c r="J14" s="3">
        <v>9125</v>
      </c>
      <c r="K14" s="3">
        <v>9116</v>
      </c>
    </row>
    <row r="15" spans="1:14" x14ac:dyDescent="0.2">
      <c r="A15" s="4" t="s">
        <v>8</v>
      </c>
      <c r="B15" s="4">
        <v>15</v>
      </c>
      <c r="C15" s="5">
        <v>16492</v>
      </c>
      <c r="D15" s="5">
        <v>1137</v>
      </c>
      <c r="E15" s="5">
        <v>1416.5</v>
      </c>
      <c r="F15" s="5">
        <v>2394</v>
      </c>
      <c r="G15" s="5">
        <v>2400</v>
      </c>
      <c r="H15" s="7">
        <v>32.1</v>
      </c>
      <c r="I15" s="9">
        <v>1876</v>
      </c>
      <c r="J15" s="5">
        <v>9075</v>
      </c>
      <c r="K15" s="5">
        <v>9052</v>
      </c>
    </row>
    <row r="16" spans="1:14" ht="15" customHeight="1" x14ac:dyDescent="0.2">
      <c r="A16" s="32" t="s">
        <v>9</v>
      </c>
      <c r="B16" s="32">
        <v>20</v>
      </c>
      <c r="C16" s="3">
        <v>27831</v>
      </c>
      <c r="D16" s="3">
        <v>1106</v>
      </c>
      <c r="E16" s="3">
        <v>1106</v>
      </c>
      <c r="F16" s="3">
        <v>1770</v>
      </c>
      <c r="G16" s="3">
        <v>1744</v>
      </c>
      <c r="H16" s="2">
        <v>57.6</v>
      </c>
      <c r="I16" s="8">
        <v>718</v>
      </c>
      <c r="J16" s="3">
        <v>8013</v>
      </c>
      <c r="K16" s="3">
        <v>7975</v>
      </c>
    </row>
    <row r="17" spans="1:11" x14ac:dyDescent="0.2">
      <c r="A17" s="32"/>
      <c r="B17" s="32"/>
      <c r="C17" s="3">
        <v>26646</v>
      </c>
      <c r="D17" s="3">
        <v>958</v>
      </c>
      <c r="E17" s="3">
        <v>958</v>
      </c>
      <c r="F17" s="3">
        <v>1437</v>
      </c>
      <c r="G17" s="3">
        <v>1418</v>
      </c>
      <c r="H17" s="6">
        <v>67.2</v>
      </c>
      <c r="I17" s="8">
        <v>710</v>
      </c>
      <c r="J17" s="3">
        <v>8565</v>
      </c>
      <c r="K17" s="3">
        <v>8540</v>
      </c>
    </row>
    <row r="18" spans="1:11" x14ac:dyDescent="0.2">
      <c r="A18" s="31" t="s">
        <v>10</v>
      </c>
      <c r="B18" s="31">
        <v>24</v>
      </c>
      <c r="C18" s="5">
        <v>49995</v>
      </c>
      <c r="D18" s="5">
        <v>1645</v>
      </c>
      <c r="E18" s="5">
        <v>1645</v>
      </c>
      <c r="F18" s="5">
        <v>2975</v>
      </c>
      <c r="G18" s="5">
        <v>2896</v>
      </c>
      <c r="H18" s="4">
        <v>79.099999999999994</v>
      </c>
      <c r="I18" s="9">
        <v>399</v>
      </c>
      <c r="J18" s="5">
        <v>8071</v>
      </c>
      <c r="K18" s="5">
        <v>7033</v>
      </c>
    </row>
    <row r="19" spans="1:11" x14ac:dyDescent="0.2">
      <c r="A19" s="31"/>
      <c r="B19" s="31"/>
      <c r="C19" s="5">
        <v>35691</v>
      </c>
      <c r="D19" s="5">
        <v>1590</v>
      </c>
      <c r="E19" s="5">
        <v>1590.5</v>
      </c>
      <c r="F19" s="5">
        <v>2862.5</v>
      </c>
      <c r="G19" s="5">
        <v>2814</v>
      </c>
      <c r="H19" s="4">
        <v>72.599999999999994</v>
      </c>
      <c r="I19" s="9">
        <v>539</v>
      </c>
      <c r="J19" s="5">
        <v>8485</v>
      </c>
      <c r="K19" s="5">
        <v>7129</v>
      </c>
    </row>
    <row r="20" spans="1:11" x14ac:dyDescent="0.2">
      <c r="A20" s="2" t="s">
        <v>11</v>
      </c>
      <c r="B20" s="2">
        <v>26</v>
      </c>
      <c r="C20" s="3">
        <v>22724</v>
      </c>
      <c r="D20" s="3">
        <v>2379</v>
      </c>
      <c r="E20" s="3">
        <v>2379</v>
      </c>
      <c r="F20" s="3">
        <v>4728</v>
      </c>
      <c r="G20" s="3">
        <v>4477</v>
      </c>
      <c r="H20" s="2">
        <v>28.7</v>
      </c>
      <c r="I20" s="8">
        <v>1267</v>
      </c>
      <c r="J20" s="3">
        <v>8420</v>
      </c>
      <c r="K20" s="3">
        <v>7213</v>
      </c>
    </row>
    <row r="21" spans="1:11" x14ac:dyDescent="0.2">
      <c r="A21" s="31" t="s">
        <v>12</v>
      </c>
      <c r="B21" s="31">
        <v>31</v>
      </c>
      <c r="C21" s="5">
        <v>15033</v>
      </c>
      <c r="D21" s="5">
        <v>1223</v>
      </c>
      <c r="E21" s="5">
        <v>1223</v>
      </c>
      <c r="F21" s="5">
        <v>1978</v>
      </c>
      <c r="G21" s="5">
        <v>1932</v>
      </c>
      <c r="H21" s="4">
        <v>31.8</v>
      </c>
      <c r="I21" s="9">
        <v>1239</v>
      </c>
      <c r="J21" s="5">
        <v>5958</v>
      </c>
      <c r="K21" s="5">
        <v>5249</v>
      </c>
    </row>
    <row r="22" spans="1:11" x14ac:dyDescent="0.2">
      <c r="A22" s="31"/>
      <c r="B22" s="31"/>
      <c r="C22" s="5">
        <v>16377</v>
      </c>
      <c r="D22" s="5">
        <v>1293</v>
      </c>
      <c r="E22" s="5">
        <v>1293</v>
      </c>
      <c r="F22" s="5">
        <v>2104</v>
      </c>
      <c r="G22" s="5">
        <v>2088</v>
      </c>
      <c r="H22" s="4">
        <v>32.799999999999997</v>
      </c>
      <c r="I22" s="9">
        <v>971</v>
      </c>
      <c r="J22" s="5">
        <v>4684</v>
      </c>
      <c r="K22" s="5">
        <v>3938</v>
      </c>
    </row>
    <row r="23" spans="1:11" x14ac:dyDescent="0.2">
      <c r="A23" s="2" t="s">
        <v>13</v>
      </c>
      <c r="B23" s="2">
        <v>41</v>
      </c>
      <c r="C23" s="3">
        <v>20331</v>
      </c>
      <c r="D23" s="3">
        <v>1226</v>
      </c>
      <c r="E23" s="3">
        <v>1226</v>
      </c>
      <c r="F23" s="3">
        <v>1903</v>
      </c>
      <c r="G23" s="3">
        <v>1903</v>
      </c>
      <c r="H23" s="2">
        <v>35</v>
      </c>
      <c r="I23" s="8">
        <v>1355</v>
      </c>
      <c r="J23" s="3">
        <v>13313</v>
      </c>
      <c r="K23" s="3">
        <v>11620</v>
      </c>
    </row>
    <row r="24" spans="1:11" x14ac:dyDescent="0.2">
      <c r="A24" s="4" t="s">
        <v>14</v>
      </c>
      <c r="B24" s="4">
        <v>50</v>
      </c>
      <c r="C24" s="5">
        <v>26686</v>
      </c>
      <c r="D24" s="5">
        <v>1204</v>
      </c>
      <c r="E24" s="5">
        <v>1204</v>
      </c>
      <c r="F24" s="5">
        <v>2017</v>
      </c>
      <c r="G24" s="5">
        <v>2011</v>
      </c>
      <c r="H24" s="4">
        <v>69.400000000000006</v>
      </c>
      <c r="I24" s="9">
        <v>598</v>
      </c>
      <c r="J24" s="5">
        <v>13179</v>
      </c>
      <c r="K24" s="5">
        <v>11424</v>
      </c>
    </row>
    <row r="25" spans="1:11" x14ac:dyDescent="0.2">
      <c r="B25" s="13" t="s">
        <v>15</v>
      </c>
      <c r="C25" s="14">
        <f>AVERAGE(C2:C24)</f>
        <v>21877.739130434784</v>
      </c>
      <c r="D25" s="14">
        <f t="shared" ref="D25:K25" si="0">AVERAGE(D2:D24)</f>
        <v>1413.5652173913043</v>
      </c>
      <c r="E25" s="14">
        <f t="shared" si="0"/>
        <v>1407</v>
      </c>
      <c r="F25" s="14">
        <f t="shared" si="0"/>
        <v>2379.4565217391305</v>
      </c>
      <c r="G25" s="14">
        <f t="shared" si="0"/>
        <v>2343.4347826086955</v>
      </c>
      <c r="H25" s="15">
        <f t="shared" si="0"/>
        <v>46.617391304347827</v>
      </c>
      <c r="I25" s="15">
        <f t="shared" si="0"/>
        <v>1071.5652173913043</v>
      </c>
      <c r="J25" s="15">
        <f t="shared" si="0"/>
        <v>8389.6956521739139</v>
      </c>
      <c r="K25" s="15">
        <f t="shared" si="0"/>
        <v>7652.695652173913</v>
      </c>
    </row>
    <row r="26" spans="1:11" x14ac:dyDescent="0.2">
      <c r="B26" s="16" t="s">
        <v>16</v>
      </c>
      <c r="C26" s="17">
        <f>AVERAGE(C5:C6, C16:C19,C24)</f>
        <v>31737.714285714286</v>
      </c>
      <c r="D26" s="17">
        <f>AVERAGE(D5:D6, D16:D19,D24)</f>
        <v>1284.5714285714287</v>
      </c>
      <c r="E26" s="17">
        <f t="shared" ref="E26:G26" si="1">AVERAGE(E5:E6, E16:E19,E24)</f>
        <v>1288.4285714285713</v>
      </c>
      <c r="F26" s="17">
        <f t="shared" si="1"/>
        <v>2171.3571428571427</v>
      </c>
      <c r="G26" s="17">
        <f t="shared" si="1"/>
        <v>2147.8571428571427</v>
      </c>
      <c r="H26" s="18">
        <f t="shared" ref="H26:K26" si="2">AVERAGE(H5:H6, H16:H19,H24)</f>
        <v>68.01428571428572</v>
      </c>
      <c r="I26" s="18">
        <f t="shared" si="2"/>
        <v>594.42857142857144</v>
      </c>
      <c r="J26" s="18">
        <f t="shared" si="2"/>
        <v>8487.7142857142862</v>
      </c>
      <c r="K26" s="18">
        <f t="shared" si="2"/>
        <v>7636.4285714285716</v>
      </c>
    </row>
    <row r="27" spans="1:11" x14ac:dyDescent="0.2">
      <c r="B27" s="19" t="s">
        <v>17</v>
      </c>
      <c r="C27" s="20">
        <f>AVERAGE(C2:C4,C7:C15,C20:C23)</f>
        <v>17564</v>
      </c>
      <c r="D27" s="20">
        <f t="shared" ref="D27:K27" si="3">AVERAGE(D2:D4,D7:D15,D20:D23)</f>
        <v>1470</v>
      </c>
      <c r="E27" s="20">
        <f t="shared" si="3"/>
        <v>1458.875</v>
      </c>
      <c r="F27" s="20">
        <f t="shared" si="3"/>
        <v>2470.5</v>
      </c>
      <c r="G27" s="20">
        <f t="shared" si="3"/>
        <v>2429</v>
      </c>
      <c r="H27" s="21">
        <f t="shared" si="3"/>
        <v>37.256249999999994</v>
      </c>
      <c r="I27" s="21">
        <f t="shared" si="3"/>
        <v>1280.3125</v>
      </c>
      <c r="J27" s="21">
        <f t="shared" si="3"/>
        <v>8346.8125</v>
      </c>
      <c r="K27" s="21">
        <f t="shared" si="3"/>
        <v>7659.8125</v>
      </c>
    </row>
    <row r="28" spans="1:11" x14ac:dyDescent="0.2">
      <c r="B28" s="22" t="s">
        <v>19</v>
      </c>
      <c r="C28" s="22">
        <f>SUM(C2:C24)</f>
        <v>503188</v>
      </c>
      <c r="D28" s="22">
        <f t="shared" ref="D28:K28" si="4">SUM(D2:D24)</f>
        <v>32512</v>
      </c>
      <c r="E28" s="22">
        <f t="shared" si="4"/>
        <v>32361</v>
      </c>
      <c r="F28" s="22">
        <f t="shared" si="4"/>
        <v>54727.5</v>
      </c>
      <c r="G28" s="22">
        <f t="shared" si="4"/>
        <v>53899</v>
      </c>
      <c r="H28" s="22">
        <f t="shared" si="4"/>
        <v>1072.2</v>
      </c>
      <c r="I28" s="22">
        <f t="shared" si="4"/>
        <v>24646</v>
      </c>
      <c r="J28" s="22">
        <f t="shared" si="4"/>
        <v>192963</v>
      </c>
      <c r="K28" s="22">
        <f t="shared" si="4"/>
        <v>176012</v>
      </c>
    </row>
    <row r="29" spans="1:11" x14ac:dyDescent="0.2">
      <c r="B29" s="23" t="s">
        <v>31</v>
      </c>
      <c r="C29" s="23">
        <f>SUM(C5:C6, C16:C19,C24)</f>
        <v>222164</v>
      </c>
      <c r="D29" s="23">
        <f t="shared" ref="D29:K29" si="5">SUM(D5:D6, D16:D19,D24)</f>
        <v>8992</v>
      </c>
      <c r="E29" s="23">
        <f t="shared" si="5"/>
        <v>9019</v>
      </c>
      <c r="F29" s="23">
        <f t="shared" si="5"/>
        <v>15199.5</v>
      </c>
      <c r="G29" s="23">
        <f t="shared" si="5"/>
        <v>15035</v>
      </c>
      <c r="H29" s="23">
        <f t="shared" si="5"/>
        <v>476.1</v>
      </c>
      <c r="I29" s="23">
        <f t="shared" si="5"/>
        <v>4161</v>
      </c>
      <c r="J29" s="23">
        <f t="shared" si="5"/>
        <v>59414</v>
      </c>
      <c r="K29" s="23">
        <f t="shared" si="5"/>
        <v>53455</v>
      </c>
    </row>
    <row r="30" spans="1:11" x14ac:dyDescent="0.2">
      <c r="B30" s="24" t="s">
        <v>32</v>
      </c>
      <c r="C30" s="24">
        <f>SUM(C2:C4,C7:C15,C20:C23)</f>
        <v>281024</v>
      </c>
      <c r="D30" s="24">
        <f t="shared" ref="D30:K30" si="6">SUM(D2:D4,D7:D15,D20:D23)</f>
        <v>23520</v>
      </c>
      <c r="E30" s="24">
        <f t="shared" si="6"/>
        <v>23342</v>
      </c>
      <c r="F30" s="24">
        <f t="shared" si="6"/>
        <v>39528</v>
      </c>
      <c r="G30" s="24">
        <f t="shared" si="6"/>
        <v>38864</v>
      </c>
      <c r="H30" s="24">
        <f t="shared" si="6"/>
        <v>596.09999999999991</v>
      </c>
      <c r="I30" s="24">
        <f t="shared" si="6"/>
        <v>20485</v>
      </c>
      <c r="J30" s="24">
        <f t="shared" si="6"/>
        <v>133549</v>
      </c>
      <c r="K30" s="24">
        <f t="shared" si="6"/>
        <v>122557</v>
      </c>
    </row>
    <row r="31" spans="1:11" x14ac:dyDescent="0.2">
      <c r="B31" s="25" t="s">
        <v>22</v>
      </c>
      <c r="C31" s="25">
        <f>MIN(C2:C24)</f>
        <v>10739</v>
      </c>
      <c r="D31" s="25">
        <f t="shared" ref="D31:K31" si="7">MIN(D2:D24)</f>
        <v>958</v>
      </c>
      <c r="E31" s="25">
        <f t="shared" si="7"/>
        <v>958</v>
      </c>
      <c r="F31" s="25">
        <f t="shared" si="7"/>
        <v>1437</v>
      </c>
      <c r="G31" s="25">
        <f t="shared" si="7"/>
        <v>1418</v>
      </c>
      <c r="H31" s="25">
        <f t="shared" si="7"/>
        <v>27.4</v>
      </c>
      <c r="I31" s="25">
        <f t="shared" si="7"/>
        <v>399</v>
      </c>
      <c r="J31" s="25">
        <f t="shared" si="7"/>
        <v>3277</v>
      </c>
      <c r="K31" s="25">
        <f t="shared" si="7"/>
        <v>2878</v>
      </c>
    </row>
    <row r="32" spans="1:11" x14ac:dyDescent="0.2">
      <c r="B32" s="26" t="s">
        <v>33</v>
      </c>
      <c r="C32" s="26">
        <f>MIN(C5:C6, C16:C19,C24)</f>
        <v>24173</v>
      </c>
      <c r="D32" s="26">
        <f t="shared" ref="D32:K32" si="8">MIN(D5:D6, D16:D19,D24)</f>
        <v>958</v>
      </c>
      <c r="E32" s="26">
        <f t="shared" si="8"/>
        <v>958</v>
      </c>
      <c r="F32" s="26">
        <f t="shared" si="8"/>
        <v>1437</v>
      </c>
      <c r="G32" s="26">
        <f t="shared" si="8"/>
        <v>1418</v>
      </c>
      <c r="H32" s="26">
        <f t="shared" si="8"/>
        <v>57.6</v>
      </c>
      <c r="I32" s="26">
        <f t="shared" si="8"/>
        <v>399</v>
      </c>
      <c r="J32" s="26">
        <f t="shared" si="8"/>
        <v>4714</v>
      </c>
      <c r="K32" s="26">
        <f t="shared" si="8"/>
        <v>4167</v>
      </c>
    </row>
    <row r="33" spans="2:11" x14ac:dyDescent="0.2">
      <c r="B33" s="27" t="s">
        <v>34</v>
      </c>
      <c r="C33" s="27">
        <f>MIN(C2:C4,C7:C15,C20:C23)</f>
        <v>10739</v>
      </c>
      <c r="D33" s="27">
        <f t="shared" ref="D33:K33" si="9">MIN(D2:D4,D7:D15,D20:D23)</f>
        <v>1137</v>
      </c>
      <c r="E33" s="27">
        <f t="shared" si="9"/>
        <v>1112</v>
      </c>
      <c r="F33" s="27">
        <f t="shared" si="9"/>
        <v>1578</v>
      </c>
      <c r="G33" s="27">
        <f t="shared" si="9"/>
        <v>1535</v>
      </c>
      <c r="H33" s="27">
        <f t="shared" si="9"/>
        <v>27.4</v>
      </c>
      <c r="I33" s="27">
        <f t="shared" si="9"/>
        <v>953</v>
      </c>
      <c r="J33" s="27">
        <f t="shared" si="9"/>
        <v>3277</v>
      </c>
      <c r="K33" s="27">
        <f t="shared" si="9"/>
        <v>2878</v>
      </c>
    </row>
    <row r="34" spans="2:11" x14ac:dyDescent="0.2">
      <c r="B34" s="28" t="s">
        <v>23</v>
      </c>
      <c r="C34" s="28">
        <f>QUARTILE(C2:C24, 1)</f>
        <v>16723.5</v>
      </c>
      <c r="D34" s="28">
        <f t="shared" ref="D34:K34" si="10">QUARTILE(D2:D24, 1)</f>
        <v>1213.5</v>
      </c>
      <c r="E34" s="28">
        <f t="shared" si="10"/>
        <v>1213.5</v>
      </c>
      <c r="F34" s="28">
        <f t="shared" si="10"/>
        <v>1948.5</v>
      </c>
      <c r="G34" s="28">
        <f t="shared" si="10"/>
        <v>1904</v>
      </c>
      <c r="H34" s="28">
        <f t="shared" si="10"/>
        <v>31.200000000000003</v>
      </c>
      <c r="I34" s="28">
        <f t="shared" si="10"/>
        <v>714</v>
      </c>
      <c r="J34" s="28">
        <f t="shared" si="10"/>
        <v>6176</v>
      </c>
      <c r="K34" s="28">
        <f t="shared" si="10"/>
        <v>5445</v>
      </c>
    </row>
    <row r="35" spans="2:11" x14ac:dyDescent="0.2">
      <c r="B35" s="29" t="s">
        <v>35</v>
      </c>
      <c r="C35" s="29">
        <v>26666</v>
      </c>
      <c r="D35" s="29">
        <v>1129.5</v>
      </c>
      <c r="E35" s="29">
        <v>1125</v>
      </c>
      <c r="F35" s="29">
        <v>1844.5</v>
      </c>
      <c r="G35" s="29">
        <v>1822</v>
      </c>
      <c r="H35" s="29">
        <v>64.95</v>
      </c>
      <c r="I35" s="29">
        <v>526</v>
      </c>
      <c r="J35" s="29">
        <v>8042</v>
      </c>
      <c r="K35" s="29">
        <v>7081</v>
      </c>
    </row>
    <row r="36" spans="2:11" x14ac:dyDescent="0.2">
      <c r="B36" s="30" t="s">
        <v>36</v>
      </c>
      <c r="C36" s="30">
        <v>16250.5</v>
      </c>
      <c r="D36" s="30">
        <v>1273.25</v>
      </c>
      <c r="E36" s="30">
        <v>1250</v>
      </c>
      <c r="F36" s="30">
        <v>1987.75</v>
      </c>
      <c r="G36" s="30">
        <v>1925.25</v>
      </c>
      <c r="H36" s="30">
        <v>30.125</v>
      </c>
      <c r="I36" s="30">
        <v>1088.25</v>
      </c>
      <c r="J36" s="30">
        <v>5898.75</v>
      </c>
      <c r="K36" s="30">
        <v>5189.25</v>
      </c>
    </row>
    <row r="37" spans="2:11" x14ac:dyDescent="0.2">
      <c r="B37" s="13" t="s">
        <v>24</v>
      </c>
      <c r="C37" s="13">
        <f>MEDIAN(C2:C24)</f>
        <v>19853</v>
      </c>
      <c r="D37" s="13">
        <f t="shared" ref="D37:K37" si="11">MEDIAN(D2:D24)</f>
        <v>1309</v>
      </c>
      <c r="E37" s="13">
        <f t="shared" si="11"/>
        <v>1293</v>
      </c>
      <c r="F37" s="13">
        <f t="shared" si="11"/>
        <v>2104</v>
      </c>
      <c r="G37" s="13">
        <f t="shared" si="11"/>
        <v>2107</v>
      </c>
      <c r="H37" s="13">
        <f t="shared" si="11"/>
        <v>42.7</v>
      </c>
      <c r="I37" s="13">
        <f t="shared" si="11"/>
        <v>1091</v>
      </c>
      <c r="J37" s="13">
        <f t="shared" si="11"/>
        <v>8485</v>
      </c>
      <c r="K37" s="13">
        <f t="shared" si="11"/>
        <v>7883</v>
      </c>
    </row>
    <row r="38" spans="2:11" x14ac:dyDescent="0.2">
      <c r="B38" s="16" t="s">
        <v>37</v>
      </c>
      <c r="C38" s="16">
        <f>MEDIAN(C5:C6, C16:C19,C24)</f>
        <v>27831</v>
      </c>
      <c r="D38" s="16">
        <f t="shared" ref="D38:K38" si="12">MEDIAN(D5:D6, D16:D19,D24)</f>
        <v>1204</v>
      </c>
      <c r="E38" s="16">
        <f t="shared" si="12"/>
        <v>1204</v>
      </c>
      <c r="F38" s="16">
        <f t="shared" si="12"/>
        <v>2017</v>
      </c>
      <c r="G38" s="16">
        <f t="shared" si="12"/>
        <v>2011</v>
      </c>
      <c r="H38" s="16">
        <f t="shared" si="12"/>
        <v>67.5</v>
      </c>
      <c r="I38" s="16">
        <f t="shared" si="12"/>
        <v>598</v>
      </c>
      <c r="J38" s="16">
        <f t="shared" si="12"/>
        <v>8387</v>
      </c>
      <c r="K38" s="16">
        <f t="shared" si="12"/>
        <v>7187</v>
      </c>
    </row>
    <row r="39" spans="2:11" x14ac:dyDescent="0.2">
      <c r="B39" s="19" t="s">
        <v>41</v>
      </c>
      <c r="C39" s="19">
        <f>MEDIAN(C2:C4,C7:C15,C20:C23)</f>
        <v>17389</v>
      </c>
      <c r="D39" s="19">
        <f t="shared" ref="D39:K39" si="13">MEDIAN(D2:D4,D7:D15,D20:D23)</f>
        <v>1340.5</v>
      </c>
      <c r="E39" s="19">
        <f t="shared" si="13"/>
        <v>1332.5</v>
      </c>
      <c r="F39" s="19">
        <f t="shared" si="13"/>
        <v>2188.5</v>
      </c>
      <c r="G39" s="19">
        <f t="shared" si="13"/>
        <v>2190.5</v>
      </c>
      <c r="H39" s="19">
        <f t="shared" si="13"/>
        <v>32.450000000000003</v>
      </c>
      <c r="I39" s="19">
        <f t="shared" si="13"/>
        <v>1235</v>
      </c>
      <c r="J39" s="19">
        <f t="shared" si="13"/>
        <v>8966.5</v>
      </c>
      <c r="K39" s="19">
        <f t="shared" si="13"/>
        <v>8159.5</v>
      </c>
    </row>
    <row r="40" spans="2:11" x14ac:dyDescent="0.2">
      <c r="B40" s="28" t="s">
        <v>25</v>
      </c>
      <c r="C40" s="28">
        <f>QUARTILE(C2:C24, 3)</f>
        <v>25409.5</v>
      </c>
      <c r="D40" s="28">
        <f t="shared" ref="D40:K40" si="14">QUARTILE(D2:D24, 3)</f>
        <v>1511</v>
      </c>
      <c r="E40" s="28">
        <f t="shared" si="14"/>
        <v>1487.5</v>
      </c>
      <c r="F40" s="28">
        <f t="shared" si="14"/>
        <v>2518.5</v>
      </c>
      <c r="G40" s="28">
        <f t="shared" si="14"/>
        <v>2474</v>
      </c>
      <c r="H40" s="28">
        <f t="shared" si="14"/>
        <v>60.150000000000006</v>
      </c>
      <c r="I40" s="28">
        <f t="shared" si="14"/>
        <v>1253</v>
      </c>
      <c r="J40" s="28">
        <f t="shared" si="14"/>
        <v>9168</v>
      </c>
      <c r="K40" s="28">
        <f t="shared" si="14"/>
        <v>9085.5</v>
      </c>
    </row>
    <row r="41" spans="2:11" x14ac:dyDescent="0.2">
      <c r="B41" s="29" t="s">
        <v>38</v>
      </c>
      <c r="C41" s="29">
        <v>33416.5</v>
      </c>
      <c r="D41" s="29">
        <v>1463</v>
      </c>
      <c r="E41" s="29">
        <v>1481</v>
      </c>
      <c r="F41" s="29">
        <v>2540.75</v>
      </c>
      <c r="G41" s="29">
        <v>2533</v>
      </c>
      <c r="H41" s="29">
        <v>71</v>
      </c>
      <c r="I41" s="29">
        <v>697</v>
      </c>
      <c r="J41" s="29">
        <v>8525</v>
      </c>
      <c r="K41" s="29">
        <v>8257.5</v>
      </c>
    </row>
    <row r="42" spans="2:11" x14ac:dyDescent="0.2">
      <c r="B42" s="30" t="s">
        <v>42</v>
      </c>
      <c r="C42" s="30">
        <v>19949.25</v>
      </c>
      <c r="D42" s="30">
        <v>1497.5</v>
      </c>
      <c r="E42" s="30">
        <v>1486.75</v>
      </c>
      <c r="F42" s="30">
        <v>2518.25</v>
      </c>
      <c r="G42" s="30">
        <v>2451.5</v>
      </c>
      <c r="H42" s="30">
        <v>44.475000000000001</v>
      </c>
      <c r="I42" s="30">
        <v>1355</v>
      </c>
      <c r="J42" s="30">
        <v>9325.5</v>
      </c>
      <c r="K42" s="30">
        <v>9135.5</v>
      </c>
    </row>
    <row r="43" spans="2:11" x14ac:dyDescent="0.2">
      <c r="B43" s="25" t="s">
        <v>26</v>
      </c>
      <c r="C43" s="25">
        <f>MAX(C2:C24)</f>
        <v>49995</v>
      </c>
      <c r="D43" s="25">
        <f t="shared" ref="D43:K43" si="15">MAX(D2:D24)</f>
        <v>2379</v>
      </c>
      <c r="E43" s="25">
        <f t="shared" si="15"/>
        <v>2379</v>
      </c>
      <c r="F43" s="25">
        <f t="shared" si="15"/>
        <v>4728</v>
      </c>
      <c r="G43" s="25">
        <f t="shared" si="15"/>
        <v>4477</v>
      </c>
      <c r="H43" s="25">
        <f t="shared" si="15"/>
        <v>79.099999999999994</v>
      </c>
      <c r="I43" s="25">
        <f t="shared" si="15"/>
        <v>1876</v>
      </c>
      <c r="J43" s="25">
        <f t="shared" si="15"/>
        <v>14392</v>
      </c>
      <c r="K43" s="25">
        <f t="shared" si="15"/>
        <v>12516</v>
      </c>
    </row>
    <row r="44" spans="2:11" x14ac:dyDescent="0.2">
      <c r="B44" s="26" t="s">
        <v>39</v>
      </c>
      <c r="C44" s="26">
        <f>MAX(C5:C6, C16:C19,C24)</f>
        <v>49995</v>
      </c>
      <c r="D44" s="26">
        <f t="shared" ref="D44:K44" si="16">MAX(D5:D6, D16:D19,D24)</f>
        <v>1645</v>
      </c>
      <c r="E44" s="26">
        <f t="shared" si="16"/>
        <v>1645</v>
      </c>
      <c r="F44" s="26">
        <f t="shared" si="16"/>
        <v>2975</v>
      </c>
      <c r="G44" s="26">
        <f t="shared" si="16"/>
        <v>2896</v>
      </c>
      <c r="H44" s="26">
        <f t="shared" si="16"/>
        <v>79.099999999999994</v>
      </c>
      <c r="I44" s="26">
        <f t="shared" si="16"/>
        <v>718</v>
      </c>
      <c r="J44" s="26">
        <f t="shared" si="16"/>
        <v>13179</v>
      </c>
      <c r="K44" s="26">
        <f t="shared" si="16"/>
        <v>11424</v>
      </c>
    </row>
    <row r="45" spans="2:11" x14ac:dyDescent="0.2">
      <c r="B45" s="27" t="s">
        <v>40</v>
      </c>
      <c r="C45" s="27">
        <f>MAX(C2:C4,C7:C15,C20:C23)</f>
        <v>23068</v>
      </c>
      <c r="D45" s="27">
        <f t="shared" ref="D45:K45" si="17">MAX(D2:D4,D7:D15,D20:D23)</f>
        <v>2379</v>
      </c>
      <c r="E45" s="27">
        <f t="shared" si="17"/>
        <v>2379</v>
      </c>
      <c r="F45" s="27">
        <f t="shared" si="17"/>
        <v>4728</v>
      </c>
      <c r="G45" s="27">
        <f t="shared" si="17"/>
        <v>4477</v>
      </c>
      <c r="H45" s="27">
        <f t="shared" si="17"/>
        <v>54.2</v>
      </c>
      <c r="I45" s="27">
        <f t="shared" si="17"/>
        <v>1876</v>
      </c>
      <c r="J45" s="27">
        <f t="shared" si="17"/>
        <v>14392</v>
      </c>
      <c r="K45" s="27">
        <f t="shared" si="17"/>
        <v>12516</v>
      </c>
    </row>
  </sheetData>
  <mergeCells count="14">
    <mergeCell ref="A21:A22"/>
    <mergeCell ref="B21:B22"/>
    <mergeCell ref="A9:A14"/>
    <mergeCell ref="B9:B14"/>
    <mergeCell ref="A16:A17"/>
    <mergeCell ref="B16:B17"/>
    <mergeCell ref="A18:A19"/>
    <mergeCell ref="B18:B19"/>
    <mergeCell ref="A3:A4"/>
    <mergeCell ref="B3:B4"/>
    <mergeCell ref="A5:A6"/>
    <mergeCell ref="B5:B6"/>
    <mergeCell ref="A7:A8"/>
    <mergeCell ref="B7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Steyn</dc:creator>
  <cp:lastModifiedBy>Microsoft Office User</cp:lastModifiedBy>
  <dcterms:created xsi:type="dcterms:W3CDTF">2023-07-04T13:56:40Z</dcterms:created>
  <dcterms:modified xsi:type="dcterms:W3CDTF">2023-12-13T12:47:39Z</dcterms:modified>
</cp:coreProperties>
</file>