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k02.rc.fas.harvard.edu\balskus_lab\Lab\Shared\Group to EPB\Volpe, Matt to EPB\ClbP inhibitor paper_AIP_2022_08\Supplementary Information Files and Inventory\"/>
    </mc:Choice>
  </mc:AlternateContent>
  <xr:revisionPtr revIDLastSave="0" documentId="13_ncr:1_{6A369866-307C-4940-A030-5B04E5E475DA}" xr6:coauthVersionLast="47" xr6:coauthVersionMax="47" xr10:uidLastSave="{00000000-0000-0000-0000-000000000000}"/>
  <bookViews>
    <workbookView xWindow="-108" yWindow="-108" windowWidth="23256" windowHeight="13896" activeTab="1" xr2:uid="{8EABFF86-4FFF-4773-958A-BA594190CC08}"/>
  </bookViews>
  <sheets>
    <sheet name="Fig 4a" sheetId="1" r:id="rId1"/>
    <sheet name="Fig 4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6" i="2" l="1"/>
  <c r="J95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P17" i="2"/>
  <c r="P16" i="2" s="1"/>
  <c r="P15" i="2" s="1"/>
  <c r="P14" i="2" s="1"/>
  <c r="P13" i="2" s="1"/>
  <c r="P12" i="2" s="1"/>
  <c r="P11" i="2" s="1"/>
  <c r="P10" i="2" s="1"/>
  <c r="W11" i="2" s="1" a="1"/>
  <c r="Q16" i="2"/>
  <c r="Q15" i="2"/>
  <c r="Q14" i="2"/>
  <c r="Q13" i="2"/>
  <c r="Q12" i="2"/>
  <c r="Q11" i="2"/>
  <c r="Q10" i="2"/>
  <c r="J95" i="1"/>
  <c r="J94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P17" i="1"/>
  <c r="P16" i="1" s="1"/>
  <c r="P15" i="1" s="1"/>
  <c r="P14" i="1" s="1"/>
  <c r="P13" i="1" s="1"/>
  <c r="P12" i="1" s="1"/>
  <c r="P11" i="1" s="1"/>
  <c r="P10" i="1" s="1"/>
  <c r="Q16" i="1"/>
  <c r="Q15" i="1"/>
  <c r="Q14" i="1"/>
  <c r="Q13" i="1"/>
  <c r="Q12" i="1"/>
  <c r="Q11" i="1"/>
  <c r="Q10" i="1"/>
  <c r="R42" i="2" l="1"/>
  <c r="Z42" i="2" s="1"/>
  <c r="R75" i="2"/>
  <c r="AB49" i="2" s="1"/>
  <c r="R52" i="2"/>
  <c r="R76" i="2"/>
  <c r="AB50" i="2" s="1"/>
  <c r="R49" i="2"/>
  <c r="Z49" i="2" s="1"/>
  <c r="R50" i="2"/>
  <c r="Z50" i="2" s="1"/>
  <c r="X11" i="2"/>
  <c r="W11" i="2"/>
  <c r="R59" i="2"/>
  <c r="AA46" i="2" s="1"/>
  <c r="R44" i="2"/>
  <c r="Z44" i="2" s="1"/>
  <c r="R68" i="2"/>
  <c r="AB42" i="2" s="1"/>
  <c r="R54" i="2"/>
  <c r="AA41" i="2" s="1"/>
  <c r="R62" i="2"/>
  <c r="AA49" i="2" s="1"/>
  <c r="R70" i="2"/>
  <c r="AB44" i="2" s="1"/>
  <c r="R45" i="2"/>
  <c r="Z45" i="2" s="1"/>
  <c r="R55" i="2"/>
  <c r="AA42" i="2" s="1"/>
  <c r="R66" i="2"/>
  <c r="AB40" i="2" s="1"/>
  <c r="R77" i="2"/>
  <c r="AB51" i="2" s="1"/>
  <c r="R71" i="2"/>
  <c r="AB45" i="2" s="1"/>
  <c r="R46" i="2"/>
  <c r="Z46" i="2" s="1"/>
  <c r="R58" i="2"/>
  <c r="AA45" i="2" s="1"/>
  <c r="R63" i="2"/>
  <c r="AA50" i="2" s="1"/>
  <c r="R47" i="2"/>
  <c r="Z47" i="2" s="1"/>
  <c r="R53" i="2"/>
  <c r="AA40" i="2" s="1"/>
  <c r="R74" i="2"/>
  <c r="AB48" i="2" s="1"/>
  <c r="W11" i="1" a="1"/>
  <c r="W11" i="1" s="1"/>
  <c r="R34" i="2" l="1"/>
  <c r="T34" i="2" s="1"/>
  <c r="R26" i="2"/>
  <c r="T26" i="2" s="1"/>
  <c r="R18" i="2"/>
  <c r="T18" i="2" s="1"/>
  <c r="R11" i="2"/>
  <c r="T11" i="2" s="1"/>
  <c r="R39" i="2"/>
  <c r="R29" i="2"/>
  <c r="T29" i="2" s="1"/>
  <c r="R21" i="2"/>
  <c r="T21" i="2" s="1"/>
  <c r="R15" i="2"/>
  <c r="T15" i="2" s="1"/>
  <c r="R13" i="2"/>
  <c r="T13" i="2" s="1"/>
  <c r="R32" i="2"/>
  <c r="T32" i="2" s="1"/>
  <c r="R24" i="2"/>
  <c r="T24" i="2" s="1"/>
  <c r="R36" i="2"/>
  <c r="T36" i="2" s="1"/>
  <c r="R30" i="2"/>
  <c r="T30" i="2" s="1"/>
  <c r="R28" i="2"/>
  <c r="T28" i="2" s="1"/>
  <c r="R22" i="2"/>
  <c r="T22" i="2" s="1"/>
  <c r="R20" i="2"/>
  <c r="T20" i="2" s="1"/>
  <c r="R16" i="2"/>
  <c r="T16" i="2" s="1"/>
  <c r="R35" i="2"/>
  <c r="T35" i="2" s="1"/>
  <c r="R27" i="2"/>
  <c r="T27" i="2" s="1"/>
  <c r="R19" i="2"/>
  <c r="T19" i="2" s="1"/>
  <c r="R10" i="2"/>
  <c r="T10" i="2" s="1"/>
  <c r="R33" i="2"/>
  <c r="T33" i="2" s="1"/>
  <c r="R31" i="2"/>
  <c r="T31" i="2" s="1"/>
  <c r="R25" i="2"/>
  <c r="T25" i="2" s="1"/>
  <c r="R23" i="2"/>
  <c r="T23" i="2" s="1"/>
  <c r="R17" i="2"/>
  <c r="T17" i="2" s="1"/>
  <c r="R14" i="2"/>
  <c r="T14" i="2" s="1"/>
  <c r="R12" i="2"/>
  <c r="T12" i="2" s="1"/>
  <c r="R57" i="2"/>
  <c r="AA44" i="2" s="1"/>
  <c r="R69" i="2"/>
  <c r="AB43" i="2" s="1"/>
  <c r="R61" i="2"/>
  <c r="AA48" i="2" s="1"/>
  <c r="R67" i="2"/>
  <c r="AB41" i="2" s="1"/>
  <c r="R56" i="2"/>
  <c r="AA43" i="2" s="1"/>
  <c r="R48" i="2"/>
  <c r="Z48" i="2" s="1"/>
  <c r="R40" i="2"/>
  <c r="Z40" i="2" s="1"/>
  <c r="R41" i="2"/>
  <c r="Z41" i="2" s="1"/>
  <c r="R43" i="2"/>
  <c r="Z43" i="2" s="1"/>
  <c r="R65" i="2"/>
  <c r="R60" i="2"/>
  <c r="AA47" i="2" s="1"/>
  <c r="R51" i="2"/>
  <c r="Z51" i="2" s="1"/>
  <c r="R72" i="2"/>
  <c r="AB46" i="2" s="1"/>
  <c r="R64" i="2"/>
  <c r="AA51" i="2" s="1"/>
  <c r="R73" i="2"/>
  <c r="AB47" i="2" s="1"/>
  <c r="X11" i="1"/>
  <c r="R71" i="1"/>
  <c r="AB41" i="1" s="1"/>
  <c r="R63" i="1"/>
  <c r="W47" i="1" s="1"/>
  <c r="R47" i="1"/>
  <c r="Y40" i="1" s="1"/>
  <c r="R73" i="1"/>
  <c r="AB43" i="1" s="1"/>
  <c r="R65" i="1"/>
  <c r="AA41" i="1" s="1"/>
  <c r="R57" i="1"/>
  <c r="AB40" i="1" s="1"/>
  <c r="R75" i="1"/>
  <c r="Y46" i="1" s="1"/>
  <c r="R67" i="1"/>
  <c r="AA43" i="1" s="1"/>
  <c r="R59" i="1"/>
  <c r="Z42" i="1" s="1"/>
  <c r="R56" i="1"/>
  <c r="Y44" i="1" s="1"/>
  <c r="R54" i="1"/>
  <c r="X44" i="1" s="1"/>
  <c r="R51" i="1"/>
  <c r="R46" i="1"/>
  <c r="X43" i="1" s="1"/>
  <c r="R40" i="1"/>
  <c r="W41" i="1" s="1"/>
  <c r="R58" i="1"/>
  <c r="Z41" i="1" s="1"/>
  <c r="R50" i="1"/>
  <c r="Y43" i="1" s="1"/>
  <c r="R44" i="1"/>
  <c r="X41" i="1" s="1"/>
  <c r="R74" i="1"/>
  <c r="AB44" i="1" s="1"/>
  <c r="R53" i="1"/>
  <c r="Z40" i="1" s="1"/>
  <c r="R49" i="1"/>
  <c r="Y42" i="1" s="1"/>
  <c r="R66" i="1"/>
  <c r="AA42" i="1" s="1"/>
  <c r="R41" i="1"/>
  <c r="W42" i="1" s="1"/>
  <c r="R55" i="1"/>
  <c r="AA40" i="1" s="1"/>
  <c r="R45" i="1"/>
  <c r="X42" i="1" s="1"/>
  <c r="R70" i="1"/>
  <c r="X47" i="1" s="1"/>
  <c r="R62" i="1"/>
  <c r="W46" i="1" s="1"/>
  <c r="R35" i="1"/>
  <c r="T35" i="1" s="1"/>
  <c r="R27" i="1"/>
  <c r="T27" i="1" s="1"/>
  <c r="R19" i="1"/>
  <c r="T19" i="1" s="1"/>
  <c r="R16" i="1"/>
  <c r="T16" i="1" s="1"/>
  <c r="R14" i="1"/>
  <c r="T14" i="1" s="1"/>
  <c r="R30" i="1"/>
  <c r="T30" i="1" s="1"/>
  <c r="R22" i="1"/>
  <c r="T22" i="1" s="1"/>
  <c r="R36" i="1"/>
  <c r="T36" i="1" s="1"/>
  <c r="R28" i="1"/>
  <c r="T28" i="1" s="1"/>
  <c r="R20" i="1"/>
  <c r="T20" i="1" s="1"/>
  <c r="R10" i="1"/>
  <c r="T10" i="1" s="1"/>
  <c r="R31" i="1"/>
  <c r="T31" i="1" s="1"/>
  <c r="R23" i="1"/>
  <c r="T23" i="1" s="1"/>
  <c r="R34" i="1"/>
  <c r="T34" i="1" s="1"/>
  <c r="R26" i="1"/>
  <c r="T26" i="1" s="1"/>
  <c r="R18" i="1"/>
  <c r="T18" i="1" s="1"/>
  <c r="R11" i="1"/>
  <c r="T11" i="1" s="1"/>
  <c r="R32" i="1"/>
  <c r="T32" i="1" s="1"/>
  <c r="R21" i="1"/>
  <c r="T21" i="1" s="1"/>
  <c r="R24" i="1"/>
  <c r="T24" i="1" s="1"/>
  <c r="R15" i="1"/>
  <c r="T15" i="1" s="1"/>
  <c r="R13" i="1"/>
  <c r="T13" i="1" s="1"/>
  <c r="R25" i="1"/>
  <c r="T25" i="1" s="1"/>
  <c r="R33" i="1"/>
  <c r="T33" i="1" s="1"/>
  <c r="R17" i="1"/>
  <c r="T17" i="1" s="1"/>
  <c r="R29" i="1"/>
  <c r="T29" i="1" s="1"/>
  <c r="R12" i="1"/>
  <c r="T12" i="1" s="1"/>
  <c r="R52" i="1" l="1"/>
  <c r="W44" i="1" s="1"/>
  <c r="R68" i="1"/>
  <c r="AA44" i="1" s="1"/>
  <c r="R76" i="1"/>
  <c r="Y47" i="1" s="1"/>
  <c r="R39" i="1"/>
  <c r="W40" i="1" s="1"/>
  <c r="R60" i="1"/>
  <c r="Z43" i="1" s="1"/>
  <c r="R72" i="1"/>
  <c r="AB42" i="1" s="1"/>
  <c r="R61" i="1"/>
  <c r="Z44" i="1" s="1"/>
  <c r="R42" i="1"/>
  <c r="W43" i="1" s="1"/>
  <c r="R69" i="1"/>
  <c r="X46" i="1" s="1"/>
  <c r="R43" i="1"/>
  <c r="X40" i="1" s="1"/>
  <c r="R48" i="1"/>
  <c r="Y41" i="1" s="1"/>
  <c r="R64" i="1"/>
  <c r="W14" i="1" l="1" a="1"/>
  <c r="W14" i="1" s="1"/>
  <c r="Y14" i="1" l="1"/>
  <c r="X14" i="1"/>
  <c r="S28" i="1" l="1"/>
  <c r="U28" i="1" s="1"/>
  <c r="S19" i="1"/>
  <c r="U19" i="1" s="1"/>
  <c r="S36" i="1"/>
  <c r="U36" i="1" s="1"/>
  <c r="S31" i="1"/>
  <c r="U31" i="1" s="1"/>
  <c r="S35" i="1"/>
  <c r="U35" i="1" s="1"/>
  <c r="S17" i="1"/>
  <c r="U17" i="1" s="1"/>
  <c r="S34" i="1"/>
  <c r="U34" i="1" s="1"/>
  <c r="S25" i="1"/>
  <c r="U25" i="1" s="1"/>
  <c r="S29" i="1"/>
  <c r="U29" i="1" s="1"/>
  <c r="S18" i="1"/>
  <c r="U18" i="1" s="1"/>
  <c r="S33" i="1"/>
  <c r="U33" i="1" s="1"/>
  <c r="S27" i="1"/>
  <c r="U27" i="1" s="1"/>
  <c r="S13" i="1"/>
  <c r="U13" i="1" s="1"/>
  <c r="S12" i="1"/>
  <c r="U12" i="1" s="1"/>
  <c r="S20" i="1"/>
  <c r="U20" i="1" s="1"/>
  <c r="S30" i="1"/>
  <c r="U30" i="1" s="1"/>
  <c r="S21" i="1"/>
  <c r="U21" i="1" s="1"/>
  <c r="S11" i="1"/>
  <c r="U11" i="1" s="1"/>
  <c r="S74" i="1"/>
  <c r="AJ44" i="1" s="1"/>
  <c r="S40" i="1"/>
  <c r="AE41" i="1" s="1"/>
  <c r="S69" i="1"/>
  <c r="AF46" i="1" s="1"/>
  <c r="S73" i="1"/>
  <c r="AJ43" i="1" s="1"/>
  <c r="S60" i="1"/>
  <c r="AH43" i="1" s="1"/>
  <c r="S62" i="1"/>
  <c r="AE46" i="1" s="1"/>
  <c r="S41" i="1"/>
  <c r="AE42" i="1" s="1"/>
  <c r="S43" i="1"/>
  <c r="AF40" i="1" s="1"/>
  <c r="S59" i="1"/>
  <c r="AH42" i="1" s="1"/>
  <c r="S65" i="1"/>
  <c r="AI41" i="1" s="1"/>
  <c r="S68" i="1"/>
  <c r="AI44" i="1" s="1"/>
  <c r="S44" i="1"/>
  <c r="AF41" i="1" s="1"/>
  <c r="S47" i="1"/>
  <c r="AG40" i="1" s="1"/>
  <c r="S64" i="1"/>
  <c r="S57" i="1"/>
  <c r="AJ40" i="1" s="1"/>
  <c r="S63" i="1"/>
  <c r="AE47" i="1" s="1"/>
  <c r="S51" i="1"/>
  <c r="S54" i="1"/>
  <c r="AF44" i="1" s="1"/>
  <c r="S53" i="1"/>
  <c r="AH40" i="1" s="1"/>
  <c r="S61" i="1"/>
  <c r="AH44" i="1" s="1"/>
  <c r="S70" i="1"/>
  <c r="AF47" i="1" s="1"/>
  <c r="S71" i="1"/>
  <c r="AJ41" i="1" s="1"/>
  <c r="S58" i="1"/>
  <c r="AH41" i="1" s="1"/>
  <c r="S48" i="1"/>
  <c r="AG41" i="1" s="1"/>
  <c r="S42" i="1"/>
  <c r="AE43" i="1" s="1"/>
  <c r="S67" i="1"/>
  <c r="AI43" i="1" s="1"/>
  <c r="S55" i="1"/>
  <c r="AI40" i="1" s="1"/>
  <c r="S76" i="1"/>
  <c r="AG47" i="1" s="1"/>
  <c r="S56" i="1"/>
  <c r="AG44" i="1" s="1"/>
  <c r="S45" i="1"/>
  <c r="AF42" i="1" s="1"/>
  <c r="S46" i="1"/>
  <c r="AF43" i="1" s="1"/>
  <c r="S75" i="1"/>
  <c r="AG46" i="1" s="1"/>
  <c r="S66" i="1"/>
  <c r="AI42" i="1" s="1"/>
  <c r="S50" i="1"/>
  <c r="AG43" i="1" s="1"/>
  <c r="S39" i="1"/>
  <c r="AE40" i="1" s="1"/>
  <c r="S49" i="1"/>
  <c r="AG42" i="1" s="1"/>
  <c r="S52" i="1"/>
  <c r="AE44" i="1" s="1"/>
  <c r="S72" i="1"/>
  <c r="AJ42" i="1" s="1"/>
  <c r="S14" i="1"/>
  <c r="U14" i="1" s="1"/>
  <c r="S16" i="1"/>
  <c r="U16" i="1" s="1"/>
  <c r="S32" i="1"/>
  <c r="U32" i="1" s="1"/>
  <c r="S24" i="1"/>
  <c r="U24" i="1" s="1"/>
  <c r="S23" i="1"/>
  <c r="U23" i="1" s="1"/>
  <c r="S10" i="1"/>
  <c r="U10" i="1" s="1"/>
  <c r="S22" i="1"/>
  <c r="U22" i="1" s="1"/>
  <c r="S15" i="1"/>
  <c r="U15" i="1" s="1"/>
  <c r="S26" i="1"/>
  <c r="U26" i="1" s="1"/>
  <c r="AH46" i="1" l="1"/>
  <c r="AH47" i="1"/>
  <c r="AI52" i="1" l="1"/>
  <c r="AJ55" i="1"/>
  <c r="AH51" i="1"/>
  <c r="AG55" i="1"/>
  <c r="AF55" i="1"/>
  <c r="AH54" i="1"/>
  <c r="AI55" i="1"/>
  <c r="AG51" i="1"/>
  <c r="AF53" i="1"/>
  <c r="AJ54" i="1"/>
  <c r="AE51" i="1"/>
  <c r="AI53" i="1"/>
  <c r="AH53" i="1"/>
  <c r="AH55" i="1"/>
  <c r="AH52" i="1"/>
  <c r="AG52" i="1"/>
  <c r="AJ52" i="1"/>
  <c r="AE53" i="1"/>
  <c r="AI54" i="1"/>
  <c r="AJ53" i="1"/>
  <c r="AG53" i="1"/>
  <c r="AG54" i="1"/>
  <c r="AE52" i="1"/>
  <c r="AJ51" i="1"/>
  <c r="AI51" i="1"/>
  <c r="AE55" i="1"/>
  <c r="AF54" i="1"/>
  <c r="AF52" i="1"/>
  <c r="AE54" i="1"/>
  <c r="AF51" i="1"/>
  <c r="W14" i="2" l="1" a="1"/>
  <c r="Y14" i="2"/>
  <c r="X14" i="2"/>
  <c r="W14" i="2"/>
  <c r="S59" i="2"/>
  <c r="AE46" i="2"/>
  <c r="S73" i="2"/>
  <c r="AF47" i="2"/>
  <c r="S77" i="2"/>
  <c r="S41" i="2"/>
  <c r="AD41" i="2"/>
  <c r="S65" i="2"/>
  <c r="S48" i="2"/>
  <c r="AD48" i="2"/>
  <c r="S56" i="2"/>
  <c r="S70" i="2"/>
  <c r="S44" i="2"/>
  <c r="S52" i="2"/>
  <c r="S60" i="2"/>
  <c r="AE47" i="2"/>
  <c r="S68" i="2"/>
  <c r="AF42" i="2"/>
  <c r="S76" i="2"/>
  <c r="AF50" i="2"/>
  <c r="S45" i="2"/>
  <c r="AD45" i="2"/>
  <c r="S55" i="2"/>
  <c r="S63" i="2"/>
  <c r="S71" i="2"/>
  <c r="S46" i="2"/>
  <c r="S58" i="2"/>
  <c r="AE45" i="2"/>
  <c r="S66" i="2"/>
  <c r="AF40" i="2"/>
  <c r="S74" i="2"/>
  <c r="AF48" i="2"/>
  <c r="S40" i="2"/>
  <c r="AF51" i="2"/>
  <c r="S72" i="2"/>
  <c r="AF46" i="2"/>
  <c r="S54" i="2"/>
  <c r="AE41" i="2"/>
  <c r="S50" i="2"/>
  <c r="AD50" i="2"/>
  <c r="AE43" i="2"/>
  <c r="S42" i="2"/>
  <c r="AD42" i="2"/>
  <c r="S64" i="2"/>
  <c r="AE51" i="2"/>
  <c r="S62" i="2"/>
  <c r="AE49" i="2"/>
  <c r="AE50" i="2"/>
  <c r="S49" i="2"/>
  <c r="AD49" i="2"/>
  <c r="AD46" i="2"/>
  <c r="AE42" i="2"/>
  <c r="S12" i="2"/>
  <c r="U12" i="2"/>
  <c r="S14" i="2"/>
  <c r="U14" i="2"/>
  <c r="S23" i="2"/>
  <c r="U23" i="2"/>
  <c r="S25" i="2"/>
  <c r="U25" i="2"/>
  <c r="S31" i="2"/>
  <c r="U31" i="2"/>
  <c r="S33" i="2"/>
  <c r="U33" i="2"/>
  <c r="S10" i="2"/>
  <c r="U10" i="2"/>
  <c r="S19" i="2"/>
  <c r="U19" i="2"/>
  <c r="S35" i="2"/>
  <c r="U35" i="2"/>
  <c r="S16" i="2"/>
  <c r="U16" i="2"/>
  <c r="S18" i="2"/>
  <c r="S20" i="2"/>
  <c r="S22" i="2"/>
  <c r="U22" i="2"/>
  <c r="S26" i="2"/>
  <c r="S28" i="2"/>
  <c r="S30" i="2"/>
  <c r="U30" i="2"/>
  <c r="S34" i="2"/>
  <c r="S36" i="2"/>
  <c r="S24" i="2"/>
  <c r="S32" i="2"/>
  <c r="U32" i="2"/>
  <c r="S13" i="2"/>
  <c r="U13" i="2"/>
  <c r="S15" i="2"/>
  <c r="U15" i="2"/>
  <c r="S21" i="2"/>
  <c r="S29" i="2"/>
  <c r="U29" i="2"/>
  <c r="S69" i="2"/>
  <c r="AF43" i="2"/>
  <c r="S27" i="2"/>
  <c r="U27" i="2"/>
  <c r="U21" i="2"/>
  <c r="S17" i="2"/>
  <c r="U17" i="2"/>
  <c r="S51" i="2"/>
  <c r="S43" i="2"/>
  <c r="U36" i="2"/>
  <c r="U26" i="2"/>
  <c r="S11" i="2"/>
  <c r="U11" i="2"/>
  <c r="AF45" i="2"/>
  <c r="S75" i="2"/>
  <c r="S61" i="2"/>
  <c r="AE48" i="2"/>
  <c r="S57" i="2"/>
  <c r="AD51" i="2"/>
  <c r="AF44" i="2"/>
  <c r="AD43" i="2"/>
  <c r="AE44" i="2"/>
  <c r="AD40" i="2"/>
  <c r="U34" i="2"/>
  <c r="U28" i="2"/>
  <c r="U20" i="2"/>
  <c r="U18" i="2"/>
  <c r="S67" i="2"/>
  <c r="S53" i="2"/>
  <c r="AE40" i="2"/>
  <c r="AF49" i="2"/>
  <c r="AD44" i="2"/>
  <c r="AF41" i="2"/>
  <c r="U24" i="2"/>
  <c r="S47" i="2"/>
  <c r="AD47" i="2"/>
</calcChain>
</file>

<file path=xl/sharedStrings.xml><?xml version="1.0" encoding="utf-8"?>
<sst xmlns="http://schemas.openxmlformats.org/spreadsheetml/2006/main" count="465" uniqueCount="175">
  <si>
    <t xml:space="preserve">Quantify Compound Summary Report </t>
  </si>
  <si>
    <t>Printed Mon Mar 01 17:55:20 2021</t>
  </si>
  <si>
    <t>Compound 2:  Prodrug 114</t>
  </si>
  <si>
    <t>Compound 5:  d-27-Prodrug- 114</t>
  </si>
  <si>
    <t>Name</t>
  </si>
  <si>
    <t>Sample Text</t>
  </si>
  <si>
    <t>Type</t>
  </si>
  <si>
    <t>Std. Conc</t>
  </si>
  <si>
    <t>Acq.Time</t>
  </si>
  <si>
    <t>RT</t>
  </si>
  <si>
    <t>Height</t>
  </si>
  <si>
    <t>Area</t>
  </si>
  <si>
    <t>std curve Concentration (nM)</t>
  </si>
  <si>
    <t>Normalized area</t>
  </si>
  <si>
    <t>Linear Calculated area</t>
  </si>
  <si>
    <t>Quadratic caluclated area</t>
  </si>
  <si>
    <t>Linear Residuals</t>
  </si>
  <si>
    <t>Quadratic residuals</t>
  </si>
  <si>
    <t>Linear Fit</t>
  </si>
  <si>
    <t>2021_2_27_3p9nM_std1</t>
  </si>
  <si>
    <t>Standard</t>
  </si>
  <si>
    <t>slope</t>
  </si>
  <si>
    <t>intercept</t>
  </si>
  <si>
    <t>2021_2_27_7p8nM_std1</t>
  </si>
  <si>
    <t>2021_2_27_15p1nM_std1</t>
  </si>
  <si>
    <t>Quadratic Fit</t>
  </si>
  <si>
    <t>2021_2_27_31nM_std1</t>
  </si>
  <si>
    <t>a</t>
  </si>
  <si>
    <t>b</t>
  </si>
  <si>
    <t>c</t>
  </si>
  <si>
    <t>2021_2_27_62nM_std1</t>
  </si>
  <si>
    <t>2021_2_27_125nM_std1</t>
  </si>
  <si>
    <t>2021_2_27_250nM_std1</t>
  </si>
  <si>
    <t>2021_2_27_500nM_std1</t>
  </si>
  <si>
    <t>2021_2_27_1uM_std1</t>
  </si>
  <si>
    <t>2021_2_27_3p9nM_std2</t>
  </si>
  <si>
    <t>2021_2_27_7p8nM_std2</t>
  </si>
  <si>
    <t>2021_2_27_15p1nM_std2</t>
  </si>
  <si>
    <t>2021_2_27_31nM_std2</t>
  </si>
  <si>
    <t>2021_2_27_62nM_std2</t>
  </si>
  <si>
    <t>2021_2_27_125nM_std2</t>
  </si>
  <si>
    <t>2021_2_27_250nM_std2</t>
  </si>
  <si>
    <t>2021_2_27_500nM_std2</t>
  </si>
  <si>
    <t>2021_2_27_1uM_std2</t>
  </si>
  <si>
    <t>2021_2_27_3p9nM_std3</t>
  </si>
  <si>
    <t>2021_2_27_7p8nM_std3</t>
  </si>
  <si>
    <t>2021_2_27_15p1nM_std3</t>
  </si>
  <si>
    <t>2021_2_27_31nM_std3</t>
  </si>
  <si>
    <t>2021_2_27_62nM_std3</t>
  </si>
  <si>
    <t>2021_2_27_125nM_std3</t>
  </si>
  <si>
    <t>2021_2_27_250nM_std3</t>
  </si>
  <si>
    <t>2021_2_27_500nM_std3</t>
  </si>
  <si>
    <t>2021_2_27_1uM_std3</t>
  </si>
  <si>
    <t>Normalized Area</t>
  </si>
  <si>
    <t>Linear fit concentration</t>
  </si>
  <si>
    <t>Quadratic fit concentration</t>
  </si>
  <si>
    <t>Analyte</t>
  </si>
  <si>
    <t>Compound:</t>
  </si>
  <si>
    <t xml:space="preserve">Concntration(uM) </t>
  </si>
  <si>
    <t>AVERAGE</t>
  </si>
  <si>
    <t>deltaP</t>
  </si>
  <si>
    <t>MRV03-106 %actvity based on quadratic fit)</t>
  </si>
  <si>
    <t>2021_2_27_MRV03-106_D4</t>
  </si>
  <si>
    <t>2021_2_27_MRV03-106_E4</t>
  </si>
  <si>
    <t>2021_2_27_MRV03-106_F4</t>
  </si>
  <si>
    <t>2021_2_27_MRV03-106_G4</t>
  </si>
  <si>
    <t>2021_2_27_MRV03-106_D5</t>
  </si>
  <si>
    <t>2021_2_27_MRV03-106_E5</t>
  </si>
  <si>
    <t>2021_2_27_MRV03-106_F5</t>
  </si>
  <si>
    <t>2021_2_27_MRV03-106_G5</t>
  </si>
  <si>
    <t>2021_2_27_MRV03-106_D6</t>
  </si>
  <si>
    <t>2021_2_27_MRV03-106_E6</t>
  </si>
  <si>
    <t>2021_2_27_MRV03-106_F6</t>
  </si>
  <si>
    <t>2021_2_27_MRV03-106_G6</t>
  </si>
  <si>
    <t>2021_2_27_MRV03-106_A7</t>
  </si>
  <si>
    <t>2021_2_27_MRV03-106_G7</t>
  </si>
  <si>
    <t>2021_2_27_MRV03-106_A8</t>
  </si>
  <si>
    <t>2021_2_27_MRV03-106_G8</t>
  </si>
  <si>
    <t>2021_2_27_MRV03-106_A9</t>
  </si>
  <si>
    <t>2021_2_27_MRV03-106_G9</t>
  </si>
  <si>
    <t>2021_2_27_MRV03-106_A10</t>
  </si>
  <si>
    <t>2021_2_27_MRV03-106_B10</t>
  </si>
  <si>
    <t>2021_2_27_MRV03-106_C10</t>
  </si>
  <si>
    <t>2021_2_27_MRV03-106_D10</t>
  </si>
  <si>
    <t>2021_2_27_MRV03-106_E10</t>
  </si>
  <si>
    <t>2021_2_27_MRV03-106_F10</t>
  </si>
  <si>
    <t>2021_2_27_MRV03-106_A11</t>
  </si>
  <si>
    <t>2021_2_27_MRV03-106_B11</t>
  </si>
  <si>
    <t>2021_2_27_MRV03-106_C11</t>
  </si>
  <si>
    <t>2021_2_27_MRV03-106_D11</t>
  </si>
  <si>
    <t>2021_2_27_MRV03-106_E11</t>
  </si>
  <si>
    <t>2021_2_27_MRV03-106_F11</t>
  </si>
  <si>
    <t>2021_2_27_MRV03-106_A12</t>
  </si>
  <si>
    <t>2021_2_27_MRV03-106_B12</t>
  </si>
  <si>
    <t>2021_2_27_MRV03-106_C12</t>
  </si>
  <si>
    <t>2021_2_27_MRV03-106_D12</t>
  </si>
  <si>
    <t>2021_2_27_MRV03-106_E12</t>
  </si>
  <si>
    <t>2021_2_27_MRV03-106_F12</t>
  </si>
  <si>
    <t>2021_2_27_blank1</t>
  </si>
  <si>
    <t>Blank</t>
  </si>
  <si>
    <t>2021_2_27_blank2</t>
  </si>
  <si>
    <t>2021_2_27_blank3</t>
  </si>
  <si>
    <t>2021_2_27_blank4</t>
  </si>
  <si>
    <t>2021_2_27_blank5</t>
  </si>
  <si>
    <t>2021_2_27_blank6</t>
  </si>
  <si>
    <t>2021_2_27_blank7</t>
  </si>
  <si>
    <t>2021_2_27_blank8</t>
  </si>
  <si>
    <t>2021_2_27_blank9</t>
  </si>
  <si>
    <t>2021_2_27_blank10</t>
  </si>
  <si>
    <t>2021_2_27_blank11</t>
  </si>
  <si>
    <t>2021_2_27_blank12</t>
  </si>
  <si>
    <t>2021_2_27_blank13</t>
  </si>
  <si>
    <t>2021_2_27_blank14</t>
  </si>
  <si>
    <t>2021_2_27_blank15</t>
  </si>
  <si>
    <t>MRV03-069</t>
  </si>
  <si>
    <t>MRV03-095</t>
  </si>
  <si>
    <t>MRV03-69, 100 uM</t>
  </si>
  <si>
    <t>MRV03-69, 10 uM</t>
  </si>
  <si>
    <t>MRV03-69, 1 uM</t>
  </si>
  <si>
    <t>MRV03-69, 0.1 uM</t>
  </si>
  <si>
    <t>MRV03-69, 0.01 uM</t>
  </si>
  <si>
    <t>MRV03-95, 100 uM</t>
  </si>
  <si>
    <t>MRV03-95, 10 uM</t>
  </si>
  <si>
    <t>MRV03-95, 1 uM</t>
  </si>
  <si>
    <t>MRV03-95, 0.1 uM</t>
  </si>
  <si>
    <t>MRV03-95, 0.01 uM</t>
  </si>
  <si>
    <t>vehicle</t>
  </si>
  <si>
    <t>no pks</t>
  </si>
  <si>
    <t>MRV03-104 Results</t>
  </si>
  <si>
    <t>Inhibitior</t>
  </si>
  <si>
    <t>Community</t>
  </si>
  <si>
    <t>E. coli</t>
  </si>
  <si>
    <t>Prodrug (nM) - linear fit model</t>
  </si>
  <si>
    <t>Prodrug (nM) - quadratic fit model</t>
  </si>
  <si>
    <t>2021_2_27_MRV03-104_B1</t>
  </si>
  <si>
    <t>-</t>
  </si>
  <si>
    <t>2021_2_27_MRV03-104_B2</t>
  </si>
  <si>
    <t>+</t>
  </si>
  <si>
    <t>wt</t>
  </si>
  <si>
    <t>2021_2_27_MRV03-104_B3</t>
  </si>
  <si>
    <t>2021_2_27_MRV03-104_B4</t>
  </si>
  <si>
    <t>2021_2_27_MRV03-104_B5</t>
  </si>
  <si>
    <t>2021_2_27_MRV03-104_B6</t>
  </si>
  <si>
    <t>dP</t>
  </si>
  <si>
    <t>2021_2_27_MRV03-104_B7</t>
  </si>
  <si>
    <t>2021_2_27_MRV03-104_B8</t>
  </si>
  <si>
    <t>2021_2_27_MRV03-104_B9</t>
  </si>
  <si>
    <t>2021_2_27_MRV03-104_B10</t>
  </si>
  <si>
    <t>2021_2_27_MRV03-104_B11</t>
  </si>
  <si>
    <t>2021_2_27_MRV03-104_B12</t>
  </si>
  <si>
    <t>2021_2_27_MRV03-104_C1</t>
  </si>
  <si>
    <t>2021_2_27_MRV03-104_C2</t>
  </si>
  <si>
    <t>2021_2_27_MRV03-104_C3</t>
  </si>
  <si>
    <t>2021_2_27_MRV03-104_C4</t>
  </si>
  <si>
    <t>2021_2_27_MRV03-104_C5</t>
  </si>
  <si>
    <t>2021_2_27_MRV03-104_C6</t>
  </si>
  <si>
    <t>2021_2_27_MRV03-104_C7</t>
  </si>
  <si>
    <t>2021_2_27_MRV03-104_C8</t>
  </si>
  <si>
    <t>2021_2_27_MRV03-104_C9</t>
  </si>
  <si>
    <t>2021_2_27_MRV03-104_C10</t>
  </si>
  <si>
    <t>2021_2_27_MRV03-104_C11</t>
  </si>
  <si>
    <t>2021_2_27_MRV03-104_C12</t>
  </si>
  <si>
    <t>2021_2_27_MRV03-104_D1</t>
  </si>
  <si>
    <t>2021_2_27_MRV03-104_D2</t>
  </si>
  <si>
    <t>2021_2_27_MRV03-104_D3</t>
  </si>
  <si>
    <t>2021_2_27_MRV03-104_D4</t>
  </si>
  <si>
    <t>2021_2_27_MRV03-104_D5</t>
  </si>
  <si>
    <t>2021_2_27_MRV03-104_D6</t>
  </si>
  <si>
    <t>2021_2_27_MRV03-104_D7</t>
  </si>
  <si>
    <t>2021_2_27_MRV03-104_D8</t>
  </si>
  <si>
    <t>2021_2_27_MRV03-104_D9</t>
  </si>
  <si>
    <t>2021_2_27_MRV03-104_D10</t>
  </si>
  <si>
    <t>2021_2_27_MRV03-104_D11</t>
  </si>
  <si>
    <t>2021_2_27_MRV03-104_D12</t>
  </si>
  <si>
    <t>MRV03-106 Results (nM prodrug detected based on quadratic fit)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</si>
</sst>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2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0793241469816273"/>
                  <c:y val="1.716874217926090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'[1]MRV03-104_and_106'!$Q$10:$Q$36</c:f>
              <c:numCache>
                <c:formatCode>General</c:formatCode>
                <c:ptCount val="27"/>
                <c:pt idx="0">
                  <c:v>3.1953789903831384</c:v>
                </c:pt>
                <c:pt idx="1">
                  <c:v>4.7145403323175987</c:v>
                </c:pt>
                <c:pt idx="2">
                  <c:v>11.282249813345132</c:v>
                </c:pt>
                <c:pt idx="3">
                  <c:v>22.541254999602682</c:v>
                </c:pt>
                <c:pt idx="4">
                  <c:v>43.549502035382368</c:v>
                </c:pt>
                <c:pt idx="5">
                  <c:v>88.637171737694928</c:v>
                </c:pt>
                <c:pt idx="6">
                  <c:v>175.80071174377224</c:v>
                </c:pt>
                <c:pt idx="7">
                  <c:v>354.66385421010034</c:v>
                </c:pt>
                <c:pt idx="8">
                  <c:v>736.22717228416855</c:v>
                </c:pt>
                <c:pt idx="9">
                  <c:v>1.8653663644991327</c:v>
                </c:pt>
                <c:pt idx="10">
                  <c:v>5.0249538524646198</c:v>
                </c:pt>
                <c:pt idx="11">
                  <c:v>7.0821071694208193</c:v>
                </c:pt>
                <c:pt idx="12">
                  <c:v>18.71017871017871</c:v>
                </c:pt>
                <c:pt idx="13">
                  <c:v>39.28219042920572</c:v>
                </c:pt>
                <c:pt idx="14">
                  <c:v>83.258003179452018</c:v>
                </c:pt>
                <c:pt idx="15">
                  <c:v>167.22377537376929</c:v>
                </c:pt>
                <c:pt idx="16">
                  <c:v>335.78138343296325</c:v>
                </c:pt>
                <c:pt idx="17">
                  <c:v>684.0839971035482</c:v>
                </c:pt>
                <c:pt idx="18">
                  <c:v>2.5608589676344451</c:v>
                </c:pt>
                <c:pt idx="19">
                  <c:v>5.6790836461642122</c:v>
                </c:pt>
                <c:pt idx="20">
                  <c:v>10.078962573024331</c:v>
                </c:pt>
                <c:pt idx="21">
                  <c:v>21.74586456849018</c:v>
                </c:pt>
                <c:pt idx="22">
                  <c:v>44.243919193180751</c:v>
                </c:pt>
                <c:pt idx="23">
                  <c:v>87.681738296852529</c:v>
                </c:pt>
                <c:pt idx="24">
                  <c:v>169.12638359076982</c:v>
                </c:pt>
                <c:pt idx="25">
                  <c:v>356.64972531507976</c:v>
                </c:pt>
                <c:pt idx="26">
                  <c:v>763.3909085240382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C9C-48E5-9964-FE2F34DCA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537616"/>
        <c:axId val="575530728"/>
      </c:scatterChart>
      <c:valAx>
        <c:axId val="575537616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0728"/>
        <c:crosses val="autoZero"/>
        <c:crossBetween val="midCat"/>
      </c:valAx>
      <c:valAx>
        <c:axId val="575530728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Linear fit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'[1]MRV03-104_and_106'!$T$10:$T$36</c:f>
              <c:numCache>
                <c:formatCode>General</c:formatCode>
                <c:ptCount val="27"/>
                <c:pt idx="0">
                  <c:v>-3.9600313600375987</c:v>
                </c:pt>
                <c:pt idx="1">
                  <c:v>-2.6473687641113868</c:v>
                </c:pt>
                <c:pt idx="2">
                  <c:v>-3.5514303694175755</c:v>
                </c:pt>
                <c:pt idx="3">
                  <c:v>-3.4831398042324366</c:v>
                </c:pt>
                <c:pt idx="4">
                  <c:v>-1.8367953371267447</c:v>
                </c:pt>
                <c:pt idx="5">
                  <c:v>-1.6152820336685494</c:v>
                </c:pt>
                <c:pt idx="6">
                  <c:v>1.8395439717956492</c:v>
                </c:pt>
                <c:pt idx="7">
                  <c:v>4.2131335285505429</c:v>
                </c:pt>
                <c:pt idx="8">
                  <c:v>-14.876720499351563</c:v>
                </c:pt>
                <c:pt idx="9">
                  <c:v>-2.6300187341535928</c:v>
                </c:pt>
                <c:pt idx="10">
                  <c:v>-2.9577822842584078</c:v>
                </c:pt>
                <c:pt idx="11">
                  <c:v>0.64871227450673707</c:v>
                </c:pt>
                <c:pt idx="12">
                  <c:v>0.34793648519153564</c:v>
                </c:pt>
                <c:pt idx="13">
                  <c:v>2.4305162690499031</c:v>
                </c:pt>
                <c:pt idx="14">
                  <c:v>3.7638865245743602</c:v>
                </c:pt>
                <c:pt idx="15">
                  <c:v>10.416480341798604</c:v>
                </c:pt>
                <c:pt idx="16">
                  <c:v>23.09560430568763</c:v>
                </c:pt>
                <c:pt idx="17">
                  <c:v>37.266454681268783</c:v>
                </c:pt>
                <c:pt idx="18">
                  <c:v>-3.3255113372889054</c:v>
                </c:pt>
                <c:pt idx="19">
                  <c:v>-3.6119120779580003</c:v>
                </c:pt>
                <c:pt idx="20">
                  <c:v>-2.3481431290967745</c:v>
                </c:pt>
                <c:pt idx="21">
                  <c:v>-2.6877493731199351</c:v>
                </c:pt>
                <c:pt idx="22">
                  <c:v>-2.5312124949251285</c:v>
                </c:pt>
                <c:pt idx="23">
                  <c:v>-0.65984859282615105</c:v>
                </c:pt>
                <c:pt idx="24">
                  <c:v>8.5138721247980698</c:v>
                </c:pt>
                <c:pt idx="25">
                  <c:v>2.2272624235711191</c:v>
                </c:pt>
                <c:pt idx="26">
                  <c:v>-42.040456739221213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39-42F5-9884-E403B8C2308E}"/>
            </c:ext>
          </c:extLst>
        </c:ser>
        <c:ser>
          <c:idx val="1"/>
          <c:order val="1"/>
          <c:tx>
            <c:v>Quadratic fit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'[1]MRV03-104_and_106'!$P$10:$P$36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'[1]MRV03-104_and_106'!$U$10:$U$36</c:f>
              <c:numCache>
                <c:formatCode>General</c:formatCode>
                <c:ptCount val="27"/>
                <c:pt idx="0">
                  <c:v>-0.55093798647674808</c:v>
                </c:pt>
                <c:pt idx="1">
                  <c:v>0.55008621565185578</c:v>
                </c:pt>
                <c:pt idx="2">
                  <c:v>-0.7719722783379197</c:v>
                </c:pt>
                <c:pt idx="3">
                  <c:v>-1.5185558948734297</c:v>
                </c:pt>
                <c:pt idx="4">
                  <c:v>-1.4174814086229333</c:v>
                </c:pt>
                <c:pt idx="5">
                  <c:v>-3.9485945365307487</c:v>
                </c:pt>
                <c:pt idx="6">
                  <c:v>-4.647367272421036</c:v>
                </c:pt>
                <c:pt idx="7">
                  <c:v>-5.1743587128648869</c:v>
                </c:pt>
                <c:pt idx="8">
                  <c:v>-8.4389087931238009</c:v>
                </c:pt>
                <c:pt idx="9">
                  <c:v>0.77907463940725763</c:v>
                </c:pt>
                <c:pt idx="10">
                  <c:v>0.23967269550483472</c:v>
                </c:pt>
                <c:pt idx="11">
                  <c:v>3.4281703655863929</c:v>
                </c:pt>
                <c:pt idx="12">
                  <c:v>2.3125203945505426</c:v>
                </c:pt>
                <c:pt idx="13">
                  <c:v>2.8498301975537146</c:v>
                </c:pt>
                <c:pt idx="14">
                  <c:v>1.430574021712161</c:v>
                </c:pt>
                <c:pt idx="15">
                  <c:v>3.9295690975819184</c:v>
                </c:pt>
                <c:pt idx="16">
                  <c:v>13.7081120642722</c:v>
                </c:pt>
                <c:pt idx="17">
                  <c:v>43.704266387496546</c:v>
                </c:pt>
                <c:pt idx="18">
                  <c:v>8.358203627194527E-2</c:v>
                </c:pt>
                <c:pt idx="19">
                  <c:v>-0.41445709819475773</c:v>
                </c:pt>
                <c:pt idx="20">
                  <c:v>0.43131496198288133</c:v>
                </c:pt>
                <c:pt idx="21">
                  <c:v>-0.72316546376092816</c:v>
                </c:pt>
                <c:pt idx="22">
                  <c:v>-2.111898566421317</c:v>
                </c:pt>
                <c:pt idx="23">
                  <c:v>-2.9931610956883503</c:v>
                </c:pt>
                <c:pt idx="24">
                  <c:v>2.0269608805813846</c:v>
                </c:pt>
                <c:pt idx="25">
                  <c:v>-7.1602298178443107</c:v>
                </c:pt>
                <c:pt idx="26">
                  <c:v>-35.602645032993451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39-42F5-9884-E403B8C23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075576"/>
        <c:axId val="811072296"/>
      </c:scatterChart>
      <c:valAx>
        <c:axId val="811075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2296"/>
        <c:crosses val="autoZero"/>
        <c:crossBetween val="midCat"/>
      </c:valAx>
      <c:valAx>
        <c:axId val="81107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5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0793241469816273"/>
                  <c:y val="1.716874217926090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'[2]Fig 4d'!$P$10:$P$36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'[2]Fig 4d'!$Q$10:$Q$36</c:f>
              <c:numCache>
                <c:formatCode>0.00</c:formatCode>
                <c:ptCount val="27"/>
                <c:pt idx="0">
                  <c:v>3.1953789903831384</c:v>
                </c:pt>
                <c:pt idx="1">
                  <c:v>4.7145403323175987</c:v>
                </c:pt>
                <c:pt idx="2">
                  <c:v>11.282249813345132</c:v>
                </c:pt>
                <c:pt idx="3">
                  <c:v>22.541254999602682</c:v>
                </c:pt>
                <c:pt idx="4">
                  <c:v>43.549502035382368</c:v>
                </c:pt>
                <c:pt idx="5">
                  <c:v>88.637171737694928</c:v>
                </c:pt>
                <c:pt idx="6">
                  <c:v>175.80071174377224</c:v>
                </c:pt>
                <c:pt idx="7">
                  <c:v>354.66385421010034</c:v>
                </c:pt>
                <c:pt idx="8">
                  <c:v>736.22717228416855</c:v>
                </c:pt>
                <c:pt idx="9">
                  <c:v>1.8653663644991327</c:v>
                </c:pt>
                <c:pt idx="10">
                  <c:v>5.0249538524646198</c:v>
                </c:pt>
                <c:pt idx="11">
                  <c:v>7.0821071694208193</c:v>
                </c:pt>
                <c:pt idx="12">
                  <c:v>18.71017871017871</c:v>
                </c:pt>
                <c:pt idx="13">
                  <c:v>39.28219042920572</c:v>
                </c:pt>
                <c:pt idx="14">
                  <c:v>83.258003179452018</c:v>
                </c:pt>
                <c:pt idx="15">
                  <c:v>167.22377537376929</c:v>
                </c:pt>
                <c:pt idx="16">
                  <c:v>335.78138343296325</c:v>
                </c:pt>
                <c:pt idx="17">
                  <c:v>684.0839971035482</c:v>
                </c:pt>
                <c:pt idx="18">
                  <c:v>2.5608589676344451</c:v>
                </c:pt>
                <c:pt idx="19">
                  <c:v>5.6790836461642122</c:v>
                </c:pt>
                <c:pt idx="20">
                  <c:v>10.078962573024331</c:v>
                </c:pt>
                <c:pt idx="21">
                  <c:v>21.74586456849018</c:v>
                </c:pt>
                <c:pt idx="22">
                  <c:v>44.243919193180751</c:v>
                </c:pt>
                <c:pt idx="23">
                  <c:v>87.681738296852529</c:v>
                </c:pt>
                <c:pt idx="24">
                  <c:v>169.12638359076982</c:v>
                </c:pt>
                <c:pt idx="25">
                  <c:v>356.64972531507976</c:v>
                </c:pt>
                <c:pt idx="26">
                  <c:v>763.3909085240382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51-4839-AEC1-06F3F7AE0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537616"/>
        <c:axId val="575530728"/>
      </c:scatterChart>
      <c:valAx>
        <c:axId val="575537616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0728"/>
        <c:crosses val="autoZero"/>
        <c:crossBetween val="midCat"/>
      </c:valAx>
      <c:valAx>
        <c:axId val="575530728"/>
        <c:scaling>
          <c:orientation val="minMax"/>
          <c:max val="5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3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Linear fit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'[2]Fig 4d'!$P$10:$P$36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'[2]Fig 4d'!$T$10:$T$36</c:f>
              <c:numCache>
                <c:formatCode>0.00</c:formatCode>
                <c:ptCount val="27"/>
                <c:pt idx="0">
                  <c:v>-3.9600313600375987</c:v>
                </c:pt>
                <c:pt idx="1">
                  <c:v>-2.6473687641113868</c:v>
                </c:pt>
                <c:pt idx="2">
                  <c:v>-3.5514303694175755</c:v>
                </c:pt>
                <c:pt idx="3">
                  <c:v>-3.4831398042324366</c:v>
                </c:pt>
                <c:pt idx="4">
                  <c:v>-1.8367953371267447</c:v>
                </c:pt>
                <c:pt idx="5">
                  <c:v>-1.6152820336685494</c:v>
                </c:pt>
                <c:pt idx="6">
                  <c:v>1.8395439717956492</c:v>
                </c:pt>
                <c:pt idx="7">
                  <c:v>4.2131335285505429</c:v>
                </c:pt>
                <c:pt idx="8">
                  <c:v>-14.876720499351563</c:v>
                </c:pt>
                <c:pt idx="9">
                  <c:v>-2.6300187341535928</c:v>
                </c:pt>
                <c:pt idx="10">
                  <c:v>-2.9577822842584078</c:v>
                </c:pt>
                <c:pt idx="11">
                  <c:v>0.64871227450673707</c:v>
                </c:pt>
                <c:pt idx="12">
                  <c:v>0.34793648519153564</c:v>
                </c:pt>
                <c:pt idx="13">
                  <c:v>2.4305162690499031</c:v>
                </c:pt>
                <c:pt idx="14">
                  <c:v>3.7638865245743602</c:v>
                </c:pt>
                <c:pt idx="15">
                  <c:v>10.416480341798604</c:v>
                </c:pt>
                <c:pt idx="16">
                  <c:v>23.09560430568763</c:v>
                </c:pt>
                <c:pt idx="17">
                  <c:v>37.266454681268783</c:v>
                </c:pt>
                <c:pt idx="18">
                  <c:v>-3.3255113372889054</c:v>
                </c:pt>
                <c:pt idx="19">
                  <c:v>-3.6119120779580003</c:v>
                </c:pt>
                <c:pt idx="20">
                  <c:v>-2.3481431290967745</c:v>
                </c:pt>
                <c:pt idx="21">
                  <c:v>-2.6877493731199351</c:v>
                </c:pt>
                <c:pt idx="22">
                  <c:v>-2.5312124949251285</c:v>
                </c:pt>
                <c:pt idx="23">
                  <c:v>-0.65984859282615105</c:v>
                </c:pt>
                <c:pt idx="24">
                  <c:v>8.5138721247980698</c:v>
                </c:pt>
                <c:pt idx="25">
                  <c:v>2.2272624235711191</c:v>
                </c:pt>
                <c:pt idx="26">
                  <c:v>-42.040456739221213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2C-4415-9245-31DDE834C0E4}"/>
            </c:ext>
          </c:extLst>
        </c:ser>
        <c:ser>
          <c:idx val="1"/>
          <c:order val="1"/>
          <c:tx>
            <c:v>Quadratic fit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'[2]Fig 4d'!$P$10:$P$36</c:f>
              <c:numCache>
                <c:formatCode>General</c:formatCode>
                <c:ptCount val="27"/>
                <c:pt idx="0">
                  <c:v>3.90625</c:v>
                </c:pt>
                <c:pt idx="1">
                  <c:v>7.8125</c:v>
                </c:pt>
                <c:pt idx="2">
                  <c:v>15.625</c:v>
                </c:pt>
                <c:pt idx="3">
                  <c:v>31.25</c:v>
                </c:pt>
                <c:pt idx="4">
                  <c:v>62.5</c:v>
                </c:pt>
                <c:pt idx="5">
                  <c:v>125</c:v>
                </c:pt>
                <c:pt idx="6">
                  <c:v>250</c:v>
                </c:pt>
                <c:pt idx="7">
                  <c:v>500</c:v>
                </c:pt>
                <c:pt idx="8">
                  <c:v>1000</c:v>
                </c:pt>
                <c:pt idx="9">
                  <c:v>3.90625</c:v>
                </c:pt>
                <c:pt idx="10">
                  <c:v>7.8125</c:v>
                </c:pt>
                <c:pt idx="11">
                  <c:v>15.625</c:v>
                </c:pt>
                <c:pt idx="12">
                  <c:v>31.25</c:v>
                </c:pt>
                <c:pt idx="13">
                  <c:v>62.5</c:v>
                </c:pt>
                <c:pt idx="14">
                  <c:v>125</c:v>
                </c:pt>
                <c:pt idx="15">
                  <c:v>250</c:v>
                </c:pt>
                <c:pt idx="16">
                  <c:v>500</c:v>
                </c:pt>
                <c:pt idx="17">
                  <c:v>1000</c:v>
                </c:pt>
                <c:pt idx="18">
                  <c:v>3.90625</c:v>
                </c:pt>
                <c:pt idx="19">
                  <c:v>7.8125</c:v>
                </c:pt>
                <c:pt idx="20">
                  <c:v>15.625</c:v>
                </c:pt>
                <c:pt idx="21">
                  <c:v>31.25</c:v>
                </c:pt>
                <c:pt idx="22">
                  <c:v>62.5</c:v>
                </c:pt>
                <c:pt idx="23">
                  <c:v>125</c:v>
                </c:pt>
                <c:pt idx="24">
                  <c:v>250</c:v>
                </c:pt>
                <c:pt idx="25">
                  <c:v>500</c:v>
                </c:pt>
                <c:pt idx="26">
                  <c:v>1000</c:v>
                </c:pt>
              </c:numCache>
            </c:numRef>
          </c:xVal>
          <c:yVal>
            <c:numRef>
              <c:f>'[2]Fig 4d'!$U$10:$U$36</c:f>
              <c:numCache>
                <c:formatCode>0.00</c:formatCode>
                <c:ptCount val="27"/>
                <c:pt idx="0">
                  <c:v>-0.55093798647674808</c:v>
                </c:pt>
                <c:pt idx="1">
                  <c:v>0.55008621565185578</c:v>
                </c:pt>
                <c:pt idx="2">
                  <c:v>-0.7719722783379197</c:v>
                </c:pt>
                <c:pt idx="3">
                  <c:v>-1.5185558948734297</c:v>
                </c:pt>
                <c:pt idx="4">
                  <c:v>-1.4174814086229333</c:v>
                </c:pt>
                <c:pt idx="5">
                  <c:v>-3.9485945365307487</c:v>
                </c:pt>
                <c:pt idx="6">
                  <c:v>-4.647367272421036</c:v>
                </c:pt>
                <c:pt idx="7">
                  <c:v>-5.1743587128648869</c:v>
                </c:pt>
                <c:pt idx="8">
                  <c:v>-8.4389087931238009</c:v>
                </c:pt>
                <c:pt idx="9">
                  <c:v>0.77907463940725763</c:v>
                </c:pt>
                <c:pt idx="10">
                  <c:v>0.23967269550483472</c:v>
                </c:pt>
                <c:pt idx="11">
                  <c:v>3.4281703655863929</c:v>
                </c:pt>
                <c:pt idx="12">
                  <c:v>2.3125203945505426</c:v>
                </c:pt>
                <c:pt idx="13">
                  <c:v>2.8498301975537146</c:v>
                </c:pt>
                <c:pt idx="14">
                  <c:v>1.430574021712161</c:v>
                </c:pt>
                <c:pt idx="15">
                  <c:v>3.9295690975819184</c:v>
                </c:pt>
                <c:pt idx="16">
                  <c:v>13.7081120642722</c:v>
                </c:pt>
                <c:pt idx="17">
                  <c:v>43.704266387496546</c:v>
                </c:pt>
                <c:pt idx="18">
                  <c:v>8.358203627194527E-2</c:v>
                </c:pt>
                <c:pt idx="19">
                  <c:v>-0.41445709819475773</c:v>
                </c:pt>
                <c:pt idx="20">
                  <c:v>0.43131496198288133</c:v>
                </c:pt>
                <c:pt idx="21">
                  <c:v>-0.72316546376092816</c:v>
                </c:pt>
                <c:pt idx="22">
                  <c:v>-2.111898566421317</c:v>
                </c:pt>
                <c:pt idx="23">
                  <c:v>-2.9931610956883503</c:v>
                </c:pt>
                <c:pt idx="24">
                  <c:v>2.0269608805813846</c:v>
                </c:pt>
                <c:pt idx="25">
                  <c:v>-7.1602298178443107</c:v>
                </c:pt>
                <c:pt idx="26">
                  <c:v>-35.602645032993451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2C-4415-9245-31DDE834C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075576"/>
        <c:axId val="811072296"/>
      </c:scatterChart>
      <c:valAx>
        <c:axId val="811075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2296"/>
        <c:crosses val="autoZero"/>
        <c:crossBetween val="midCat"/>
      </c:valAx>
      <c:valAx>
        <c:axId val="81107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075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504825</xdr:colOff>
      <xdr:row>0</xdr:row>
      <xdr:rowOff>0</xdr:rowOff>
    </xdr:from>
    <xdr:to>
      <xdr:col>36</xdr:col>
      <xdr:colOff>276225</xdr:colOff>
      <xdr:row>15</xdr:row>
      <xdr:rowOff>117157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15FBE5-D3EC-48C1-BE5E-2CEE21DAD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536257</xdr:colOff>
      <xdr:row>16</xdr:row>
      <xdr:rowOff>52386</xdr:rowOff>
    </xdr:from>
    <xdr:to>
      <xdr:col>36</xdr:col>
      <xdr:colOff>152400</xdr:colOff>
      <xdr:row>31</xdr:row>
      <xdr:rowOff>70485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EFC36B-3C29-402D-B519-9ED4F861A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504825</xdr:colOff>
      <xdr:row>0</xdr:row>
      <xdr:rowOff>0</xdr:rowOff>
    </xdr:from>
    <xdr:to>
      <xdr:col>36</xdr:col>
      <xdr:colOff>276225</xdr:colOff>
      <xdr:row>15</xdr:row>
      <xdr:rowOff>117157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EC86A6-A6B9-4112-BB1B-7CE6CC741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536257</xdr:colOff>
      <xdr:row>16</xdr:row>
      <xdr:rowOff>52386</xdr:rowOff>
    </xdr:from>
    <xdr:to>
      <xdr:col>36</xdr:col>
      <xdr:colOff>152400</xdr:colOff>
      <xdr:row>31</xdr:row>
      <xdr:rowOff>70485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A583B5-C139-4AA0-996F-709D09347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\Dropbox\Balskus%20lab\Data%20to%20transfer%20to%20group%20server\Data%20and%20Procedure%20files\MRV03-104_and_1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t\Dropbox\Balskus%20lab\Data%20to%20transfer%20to%20group%20server\Data%20and%20Procedure%20files\Source%20Data_Extended%20Data%20Figure%204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RV03-104_and_106"/>
    </sheetNames>
    <sheetDataSet>
      <sheetData sheetId="0">
        <row r="10">
          <cell r="P10">
            <v>3.90625</v>
          </cell>
          <cell r="Q10">
            <v>3.1953789903831384</v>
          </cell>
          <cell r="T10">
            <v>-3.9600313600375987</v>
          </cell>
          <cell r="U10">
            <v>-0.55093798647674808</v>
          </cell>
        </row>
        <row r="11">
          <cell r="P11">
            <v>7.8125</v>
          </cell>
          <cell r="Q11">
            <v>4.7145403323175987</v>
          </cell>
          <cell r="T11">
            <v>-2.6473687641113868</v>
          </cell>
          <cell r="U11">
            <v>0.55008621565185578</v>
          </cell>
        </row>
        <row r="12">
          <cell r="P12">
            <v>15.625</v>
          </cell>
          <cell r="Q12">
            <v>11.282249813345132</v>
          </cell>
          <cell r="T12">
            <v>-3.5514303694175755</v>
          </cell>
          <cell r="U12">
            <v>-0.7719722783379197</v>
          </cell>
        </row>
        <row r="13">
          <cell r="P13">
            <v>31.25</v>
          </cell>
          <cell r="Q13">
            <v>22.541254999602682</v>
          </cell>
          <cell r="T13">
            <v>-3.4831398042324366</v>
          </cell>
          <cell r="U13">
            <v>-1.5185558948734297</v>
          </cell>
        </row>
        <row r="14">
          <cell r="P14">
            <v>62.5</v>
          </cell>
          <cell r="Q14">
            <v>43.549502035382368</v>
          </cell>
          <cell r="T14">
            <v>-1.8367953371267447</v>
          </cell>
          <cell r="U14">
            <v>-1.4174814086229333</v>
          </cell>
        </row>
        <row r="15">
          <cell r="P15">
            <v>125</v>
          </cell>
          <cell r="Q15">
            <v>88.637171737694928</v>
          </cell>
          <cell r="T15">
            <v>-1.6152820336685494</v>
          </cell>
          <cell r="U15">
            <v>-3.9485945365307487</v>
          </cell>
        </row>
        <row r="16">
          <cell r="P16">
            <v>250</v>
          </cell>
          <cell r="Q16">
            <v>175.80071174377224</v>
          </cell>
          <cell r="T16">
            <v>1.8395439717956492</v>
          </cell>
          <cell r="U16">
            <v>-4.647367272421036</v>
          </cell>
        </row>
        <row r="17">
          <cell r="P17">
            <v>500</v>
          </cell>
          <cell r="Q17">
            <v>354.66385421010034</v>
          </cell>
          <cell r="T17">
            <v>4.2131335285505429</v>
          </cell>
          <cell r="U17">
            <v>-5.1743587128648869</v>
          </cell>
        </row>
        <row r="18">
          <cell r="P18">
            <v>1000</v>
          </cell>
          <cell r="Q18">
            <v>736.22717228416855</v>
          </cell>
          <cell r="T18">
            <v>-14.876720499351563</v>
          </cell>
          <cell r="U18">
            <v>-8.4389087931238009</v>
          </cell>
        </row>
        <row r="19">
          <cell r="P19">
            <v>3.90625</v>
          </cell>
          <cell r="Q19">
            <v>1.8653663644991327</v>
          </cell>
          <cell r="T19">
            <v>-2.6300187341535928</v>
          </cell>
          <cell r="U19">
            <v>0.77907463940725763</v>
          </cell>
        </row>
        <row r="20">
          <cell r="P20">
            <v>7.8125</v>
          </cell>
          <cell r="Q20">
            <v>5.0249538524646198</v>
          </cell>
          <cell r="T20">
            <v>-2.9577822842584078</v>
          </cell>
          <cell r="U20">
            <v>0.23967269550483472</v>
          </cell>
        </row>
        <row r="21">
          <cell r="P21">
            <v>15.625</v>
          </cell>
          <cell r="Q21">
            <v>7.0821071694208193</v>
          </cell>
          <cell r="T21">
            <v>0.64871227450673707</v>
          </cell>
          <cell r="U21">
            <v>3.4281703655863929</v>
          </cell>
        </row>
        <row r="22">
          <cell r="P22">
            <v>31.25</v>
          </cell>
          <cell r="Q22">
            <v>18.71017871017871</v>
          </cell>
          <cell r="T22">
            <v>0.34793648519153564</v>
          </cell>
          <cell r="U22">
            <v>2.3125203945505426</v>
          </cell>
        </row>
        <row r="23">
          <cell r="P23">
            <v>62.5</v>
          </cell>
          <cell r="Q23">
            <v>39.28219042920572</v>
          </cell>
          <cell r="T23">
            <v>2.4305162690499031</v>
          </cell>
          <cell r="U23">
            <v>2.8498301975537146</v>
          </cell>
        </row>
        <row r="24">
          <cell r="P24">
            <v>125</v>
          </cell>
          <cell r="Q24">
            <v>83.258003179452018</v>
          </cell>
          <cell r="T24">
            <v>3.7638865245743602</v>
          </cell>
          <cell r="U24">
            <v>1.430574021712161</v>
          </cell>
        </row>
        <row r="25">
          <cell r="P25">
            <v>250</v>
          </cell>
          <cell r="Q25">
            <v>167.22377537376929</v>
          </cell>
          <cell r="T25">
            <v>10.416480341798604</v>
          </cell>
          <cell r="U25">
            <v>3.9295690975819184</v>
          </cell>
        </row>
        <row r="26">
          <cell r="P26">
            <v>500</v>
          </cell>
          <cell r="Q26">
            <v>335.78138343296325</v>
          </cell>
          <cell r="T26">
            <v>23.09560430568763</v>
          </cell>
          <cell r="U26">
            <v>13.7081120642722</v>
          </cell>
        </row>
        <row r="27">
          <cell r="P27">
            <v>1000</v>
          </cell>
          <cell r="Q27">
            <v>684.0839971035482</v>
          </cell>
          <cell r="T27">
            <v>37.266454681268783</v>
          </cell>
          <cell r="U27">
            <v>43.704266387496546</v>
          </cell>
        </row>
        <row r="28">
          <cell r="P28">
            <v>3.90625</v>
          </cell>
          <cell r="Q28">
            <v>2.5608589676344451</v>
          </cell>
          <cell r="T28">
            <v>-3.3255113372889054</v>
          </cell>
          <cell r="U28">
            <v>8.358203627194527E-2</v>
          </cell>
        </row>
        <row r="29">
          <cell r="P29">
            <v>7.8125</v>
          </cell>
          <cell r="Q29">
            <v>5.6790836461642122</v>
          </cell>
          <cell r="T29">
            <v>-3.6119120779580003</v>
          </cell>
          <cell r="U29">
            <v>-0.41445709819475773</v>
          </cell>
        </row>
        <row r="30">
          <cell r="P30">
            <v>15.625</v>
          </cell>
          <cell r="Q30">
            <v>10.078962573024331</v>
          </cell>
          <cell r="T30">
            <v>-2.3481431290967745</v>
          </cell>
          <cell r="U30">
            <v>0.43131496198288133</v>
          </cell>
        </row>
        <row r="31">
          <cell r="P31">
            <v>31.25</v>
          </cell>
          <cell r="Q31">
            <v>21.74586456849018</v>
          </cell>
          <cell r="T31">
            <v>-2.6877493731199351</v>
          </cell>
          <cell r="U31">
            <v>-0.72316546376092816</v>
          </cell>
        </row>
        <row r="32">
          <cell r="P32">
            <v>62.5</v>
          </cell>
          <cell r="Q32">
            <v>44.243919193180751</v>
          </cell>
          <cell r="T32">
            <v>-2.5312124949251285</v>
          </cell>
          <cell r="U32">
            <v>-2.111898566421317</v>
          </cell>
        </row>
        <row r="33">
          <cell r="P33">
            <v>125</v>
          </cell>
          <cell r="Q33">
            <v>87.681738296852529</v>
          </cell>
          <cell r="T33">
            <v>-0.65984859282615105</v>
          </cell>
          <cell r="U33">
            <v>-2.9931610956883503</v>
          </cell>
        </row>
        <row r="34">
          <cell r="P34">
            <v>250</v>
          </cell>
          <cell r="Q34">
            <v>169.12638359076982</v>
          </cell>
          <cell r="T34">
            <v>8.5138721247980698</v>
          </cell>
          <cell r="U34">
            <v>2.0269608805813846</v>
          </cell>
        </row>
        <row r="35">
          <cell r="P35">
            <v>500</v>
          </cell>
          <cell r="Q35">
            <v>356.64972531507976</v>
          </cell>
          <cell r="T35">
            <v>2.2272624235711191</v>
          </cell>
          <cell r="U35">
            <v>-7.1602298178443107</v>
          </cell>
        </row>
        <row r="36">
          <cell r="P36">
            <v>1000</v>
          </cell>
          <cell r="Q36">
            <v>763.3909085240382</v>
          </cell>
          <cell r="T36">
            <v>-42.040456739221213</v>
          </cell>
          <cell r="U36">
            <v>-35.602645032993451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4d"/>
      <sheetName val="Fig 5a"/>
    </sheetNames>
    <sheetDataSet>
      <sheetData sheetId="0">
        <row r="10">
          <cell r="P10">
            <v>3.90625</v>
          </cell>
          <cell r="Q10">
            <v>3.1953789903831384</v>
          </cell>
          <cell r="T10">
            <v>-3.9600313600375987</v>
          </cell>
          <cell r="U10">
            <v>-0.55093798647674808</v>
          </cell>
        </row>
        <row r="11">
          <cell r="P11">
            <v>7.8125</v>
          </cell>
          <cell r="Q11">
            <v>4.7145403323175987</v>
          </cell>
          <cell r="T11">
            <v>-2.6473687641113868</v>
          </cell>
          <cell r="U11">
            <v>0.55008621565185578</v>
          </cell>
        </row>
        <row r="12">
          <cell r="P12">
            <v>15.625</v>
          </cell>
          <cell r="Q12">
            <v>11.282249813345132</v>
          </cell>
          <cell r="T12">
            <v>-3.5514303694175755</v>
          </cell>
          <cell r="U12">
            <v>-0.7719722783379197</v>
          </cell>
        </row>
        <row r="13">
          <cell r="P13">
            <v>31.25</v>
          </cell>
          <cell r="Q13">
            <v>22.541254999602682</v>
          </cell>
          <cell r="T13">
            <v>-3.4831398042324366</v>
          </cell>
          <cell r="U13">
            <v>-1.5185558948734297</v>
          </cell>
        </row>
        <row r="14">
          <cell r="P14">
            <v>62.5</v>
          </cell>
          <cell r="Q14">
            <v>43.549502035382368</v>
          </cell>
          <cell r="T14">
            <v>-1.8367953371267447</v>
          </cell>
          <cell r="U14">
            <v>-1.4174814086229333</v>
          </cell>
        </row>
        <row r="15">
          <cell r="P15">
            <v>125</v>
          </cell>
          <cell r="Q15">
            <v>88.637171737694928</v>
          </cell>
          <cell r="T15">
            <v>-1.6152820336685494</v>
          </cell>
          <cell r="U15">
            <v>-3.9485945365307487</v>
          </cell>
        </row>
        <row r="16">
          <cell r="P16">
            <v>250</v>
          </cell>
          <cell r="Q16">
            <v>175.80071174377224</v>
          </cell>
          <cell r="T16">
            <v>1.8395439717956492</v>
          </cell>
          <cell r="U16">
            <v>-4.647367272421036</v>
          </cell>
        </row>
        <row r="17">
          <cell r="P17">
            <v>500</v>
          </cell>
          <cell r="Q17">
            <v>354.66385421010034</v>
          </cell>
          <cell r="T17">
            <v>4.2131335285505429</v>
          </cell>
          <cell r="U17">
            <v>-5.1743587128648869</v>
          </cell>
        </row>
        <row r="18">
          <cell r="P18">
            <v>1000</v>
          </cell>
          <cell r="Q18">
            <v>736.22717228416855</v>
          </cell>
          <cell r="T18">
            <v>-14.876720499351563</v>
          </cell>
          <cell r="U18">
            <v>-8.4389087931238009</v>
          </cell>
        </row>
        <row r="19">
          <cell r="P19">
            <v>3.90625</v>
          </cell>
          <cell r="Q19">
            <v>1.8653663644991327</v>
          </cell>
          <cell r="T19">
            <v>-2.6300187341535928</v>
          </cell>
          <cell r="U19">
            <v>0.77907463940725763</v>
          </cell>
        </row>
        <row r="20">
          <cell r="P20">
            <v>7.8125</v>
          </cell>
          <cell r="Q20">
            <v>5.0249538524646198</v>
          </cell>
          <cell r="T20">
            <v>-2.9577822842584078</v>
          </cell>
          <cell r="U20">
            <v>0.23967269550483472</v>
          </cell>
        </row>
        <row r="21">
          <cell r="P21">
            <v>15.625</v>
          </cell>
          <cell r="Q21">
            <v>7.0821071694208193</v>
          </cell>
          <cell r="T21">
            <v>0.64871227450673707</v>
          </cell>
          <cell r="U21">
            <v>3.4281703655863929</v>
          </cell>
        </row>
        <row r="22">
          <cell r="P22">
            <v>31.25</v>
          </cell>
          <cell r="Q22">
            <v>18.71017871017871</v>
          </cell>
          <cell r="T22">
            <v>0.34793648519153564</v>
          </cell>
          <cell r="U22">
            <v>2.3125203945505426</v>
          </cell>
        </row>
        <row r="23">
          <cell r="P23">
            <v>62.5</v>
          </cell>
          <cell r="Q23">
            <v>39.28219042920572</v>
          </cell>
          <cell r="T23">
            <v>2.4305162690499031</v>
          </cell>
          <cell r="U23">
            <v>2.8498301975537146</v>
          </cell>
        </row>
        <row r="24">
          <cell r="P24">
            <v>125</v>
          </cell>
          <cell r="Q24">
            <v>83.258003179452018</v>
          </cell>
          <cell r="T24">
            <v>3.7638865245743602</v>
          </cell>
          <cell r="U24">
            <v>1.430574021712161</v>
          </cell>
        </row>
        <row r="25">
          <cell r="P25">
            <v>250</v>
          </cell>
          <cell r="Q25">
            <v>167.22377537376929</v>
          </cell>
          <cell r="T25">
            <v>10.416480341798604</v>
          </cell>
          <cell r="U25">
            <v>3.9295690975819184</v>
          </cell>
        </row>
        <row r="26">
          <cell r="P26">
            <v>500</v>
          </cell>
          <cell r="Q26">
            <v>335.78138343296325</v>
          </cell>
          <cell r="T26">
            <v>23.09560430568763</v>
          </cell>
          <cell r="U26">
            <v>13.7081120642722</v>
          </cell>
        </row>
        <row r="27">
          <cell r="P27">
            <v>1000</v>
          </cell>
          <cell r="Q27">
            <v>684.0839971035482</v>
          </cell>
          <cell r="T27">
            <v>37.266454681268783</v>
          </cell>
          <cell r="U27">
            <v>43.704266387496546</v>
          </cell>
        </row>
        <row r="28">
          <cell r="P28">
            <v>3.90625</v>
          </cell>
          <cell r="Q28">
            <v>2.5608589676344451</v>
          </cell>
          <cell r="T28">
            <v>-3.3255113372889054</v>
          </cell>
          <cell r="U28">
            <v>8.358203627194527E-2</v>
          </cell>
        </row>
        <row r="29">
          <cell r="P29">
            <v>7.8125</v>
          </cell>
          <cell r="Q29">
            <v>5.6790836461642122</v>
          </cell>
          <cell r="T29">
            <v>-3.6119120779580003</v>
          </cell>
          <cell r="U29">
            <v>-0.41445709819475773</v>
          </cell>
        </row>
        <row r="30">
          <cell r="P30">
            <v>15.625</v>
          </cell>
          <cell r="Q30">
            <v>10.078962573024331</v>
          </cell>
          <cell r="T30">
            <v>-2.3481431290967745</v>
          </cell>
          <cell r="U30">
            <v>0.43131496198288133</v>
          </cell>
        </row>
        <row r="31">
          <cell r="P31">
            <v>31.25</v>
          </cell>
          <cell r="Q31">
            <v>21.74586456849018</v>
          </cell>
          <cell r="T31">
            <v>-2.6877493731199351</v>
          </cell>
          <cell r="U31">
            <v>-0.72316546376092816</v>
          </cell>
        </row>
        <row r="32">
          <cell r="P32">
            <v>62.5</v>
          </cell>
          <cell r="Q32">
            <v>44.243919193180751</v>
          </cell>
          <cell r="T32">
            <v>-2.5312124949251285</v>
          </cell>
          <cell r="U32">
            <v>-2.111898566421317</v>
          </cell>
        </row>
        <row r="33">
          <cell r="P33">
            <v>125</v>
          </cell>
          <cell r="Q33">
            <v>87.681738296852529</v>
          </cell>
          <cell r="T33">
            <v>-0.65984859282615105</v>
          </cell>
          <cell r="U33">
            <v>-2.9931610956883503</v>
          </cell>
        </row>
        <row r="34">
          <cell r="P34">
            <v>250</v>
          </cell>
          <cell r="Q34">
            <v>169.12638359076982</v>
          </cell>
          <cell r="T34">
            <v>8.5138721247980698</v>
          </cell>
          <cell r="U34">
            <v>2.0269608805813846</v>
          </cell>
        </row>
        <row r="35">
          <cell r="P35">
            <v>500</v>
          </cell>
          <cell r="Q35">
            <v>356.64972531507976</v>
          </cell>
          <cell r="T35">
            <v>2.2272624235711191</v>
          </cell>
          <cell r="U35">
            <v>-7.1602298178443107</v>
          </cell>
        </row>
        <row r="36">
          <cell r="P36">
            <v>1000</v>
          </cell>
          <cell r="Q36">
            <v>763.3909085240382</v>
          </cell>
          <cell r="T36">
            <v>-42.040456739221213</v>
          </cell>
          <cell r="U36">
            <v>-35.602645032993451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9D11-6E88-4EA4-BB55-981C85D5AC08}">
  <dimension ref="A1:AJ95"/>
  <sheetViews>
    <sheetView topLeftCell="A51" workbookViewId="0">
      <selection activeCell="C62" sqref="C62:C76"/>
    </sheetView>
  </sheetViews>
  <sheetFormatPr defaultRowHeight="14.4" x14ac:dyDescent="0.3"/>
  <cols>
    <col min="2" max="2" width="27.88671875" customWidth="1"/>
    <col min="16" max="16" width="15.44140625" customWidth="1"/>
    <col min="17" max="17" width="18.77734375" customWidth="1"/>
    <col min="18" max="18" width="19.6640625" customWidth="1"/>
    <col min="19" max="19" width="17.6640625" customWidth="1"/>
    <col min="20" max="20" width="10.6640625" customWidth="1"/>
    <col min="23" max="23" width="12" bestFit="1" customWidth="1"/>
    <col min="24" max="25" width="9" bestFit="1" customWidth="1"/>
    <col min="40" max="40" width="15.33203125" customWidth="1"/>
    <col min="41" max="41" width="13.44140625" customWidth="1"/>
  </cols>
  <sheetData>
    <row r="1" spans="1:25" x14ac:dyDescent="0.3">
      <c r="A1" t="s">
        <v>0</v>
      </c>
    </row>
    <row r="3" spans="1:25" x14ac:dyDescent="0.3">
      <c r="A3" t="s">
        <v>1</v>
      </c>
    </row>
    <row r="6" spans="1:25" x14ac:dyDescent="0.3">
      <c r="H6" t="s">
        <v>2</v>
      </c>
      <c r="L6" t="s">
        <v>3</v>
      </c>
    </row>
    <row r="8" spans="1:25" x14ac:dyDescent="0.3">
      <c r="B8" t="s">
        <v>4</v>
      </c>
      <c r="C8" t="s">
        <v>5</v>
      </c>
      <c r="D8" t="s">
        <v>6</v>
      </c>
      <c r="E8" t="s">
        <v>7</v>
      </c>
      <c r="F8" t="s">
        <v>8</v>
      </c>
      <c r="H8" t="s">
        <v>9</v>
      </c>
      <c r="I8" t="s">
        <v>10</v>
      </c>
      <c r="J8" t="s">
        <v>11</v>
      </c>
      <c r="L8" t="s">
        <v>9</v>
      </c>
      <c r="M8" t="s">
        <v>10</v>
      </c>
      <c r="N8" t="s">
        <v>11</v>
      </c>
      <c r="P8" t="s">
        <v>12</v>
      </c>
      <c r="Q8" t="s">
        <v>13</v>
      </c>
      <c r="R8" t="s">
        <v>14</v>
      </c>
      <c r="S8" t="s">
        <v>15</v>
      </c>
      <c r="T8" t="s">
        <v>16</v>
      </c>
      <c r="U8" t="s">
        <v>17</v>
      </c>
    </row>
    <row r="9" spans="1:25" x14ac:dyDescent="0.3">
      <c r="W9" t="s">
        <v>18</v>
      </c>
    </row>
    <row r="10" spans="1:25" x14ac:dyDescent="0.3">
      <c r="A10">
        <v>2</v>
      </c>
      <c r="B10" t="s">
        <v>19</v>
      </c>
      <c r="D10" t="s">
        <v>20</v>
      </c>
      <c r="E10">
        <v>0</v>
      </c>
      <c r="F10" s="1">
        <v>0.5220717592592593</v>
      </c>
      <c r="G10" s="1"/>
      <c r="H10">
        <v>3.3180000000000001</v>
      </c>
      <c r="I10">
        <v>3027</v>
      </c>
      <c r="J10">
        <v>104</v>
      </c>
      <c r="L10">
        <v>3.298</v>
      </c>
      <c r="M10">
        <v>631517</v>
      </c>
      <c r="N10">
        <v>32547</v>
      </c>
      <c r="P10">
        <f t="shared" ref="P10:P16" si="0">P11/2</f>
        <v>3.90625</v>
      </c>
      <c r="Q10" s="2">
        <f>1000*J10/N10</f>
        <v>3.1953789903831384</v>
      </c>
      <c r="R10" s="2">
        <f>$W$11*P10+$X$11</f>
        <v>-0.76465236965446026</v>
      </c>
      <c r="S10" s="2">
        <f>$W$14*P10^2+$X$14*P10+$Y$14</f>
        <v>2.6444410039063904</v>
      </c>
      <c r="T10" s="2">
        <f>(R10-Q10)</f>
        <v>-3.9600313600375987</v>
      </c>
      <c r="U10" s="2">
        <f>(S10-Q10)</f>
        <v>-0.55093798647674808</v>
      </c>
      <c r="W10" t="s">
        <v>21</v>
      </c>
      <c r="X10" t="s">
        <v>22</v>
      </c>
    </row>
    <row r="11" spans="1:25" x14ac:dyDescent="0.3">
      <c r="A11">
        <v>3</v>
      </c>
      <c r="B11" t="s">
        <v>23</v>
      </c>
      <c r="D11" t="s">
        <v>20</v>
      </c>
      <c r="E11">
        <v>0</v>
      </c>
      <c r="F11" s="1">
        <v>0.52684027777777775</v>
      </c>
      <c r="G11" s="1"/>
      <c r="H11">
        <v>3.3119999999999998</v>
      </c>
      <c r="I11">
        <v>4492</v>
      </c>
      <c r="J11">
        <v>164</v>
      </c>
      <c r="L11">
        <v>3.2919999999999998</v>
      </c>
      <c r="M11">
        <v>648726</v>
      </c>
      <c r="N11">
        <v>34786</v>
      </c>
      <c r="P11">
        <f t="shared" si="0"/>
        <v>7.8125</v>
      </c>
      <c r="Q11" s="2">
        <f t="shared" ref="Q11:Q36" si="1">1000*J11/N11</f>
        <v>4.7145403323175987</v>
      </c>
      <c r="R11" s="2">
        <f t="shared" ref="R11:R36" si="2">$W$11*P11+$X$11</f>
        <v>2.067171568206212</v>
      </c>
      <c r="S11" s="2">
        <f t="shared" ref="S11:S36" si="3">$W$14*P11^2+$X$14*P11+$Y$14</f>
        <v>5.2646265479694545</v>
      </c>
      <c r="T11" s="2">
        <f t="shared" ref="T11:T36" si="4">(R11-Q11)</f>
        <v>-2.6473687641113868</v>
      </c>
      <c r="U11" s="2">
        <f t="shared" ref="U11:U36" si="5">(S11-Q11)</f>
        <v>0.55008621565185578</v>
      </c>
      <c r="W11">
        <f t="array" ref="W11:X11">LINEST(Q10:Q36,P10:P36,TRUE,FALSE)</f>
        <v>0.72494692809233208</v>
      </c>
      <c r="X11">
        <v>-3.5964763075151325</v>
      </c>
    </row>
    <row r="12" spans="1:25" x14ac:dyDescent="0.3">
      <c r="A12">
        <v>4</v>
      </c>
      <c r="B12" t="s">
        <v>24</v>
      </c>
      <c r="D12" t="s">
        <v>20</v>
      </c>
      <c r="E12">
        <v>0</v>
      </c>
      <c r="F12" s="1">
        <v>0.53152777777777771</v>
      </c>
      <c r="G12" s="1"/>
      <c r="H12">
        <v>3.3090000000000002</v>
      </c>
      <c r="I12">
        <v>8276</v>
      </c>
      <c r="J12">
        <v>408</v>
      </c>
      <c r="L12">
        <v>3.2949999999999999</v>
      </c>
      <c r="M12">
        <v>694268</v>
      </c>
      <c r="N12">
        <v>36163</v>
      </c>
      <c r="P12">
        <f t="shared" si="0"/>
        <v>15.625</v>
      </c>
      <c r="Q12" s="2">
        <f t="shared" si="1"/>
        <v>11.282249813345132</v>
      </c>
      <c r="R12" s="2">
        <f t="shared" si="2"/>
        <v>7.7308194439275564</v>
      </c>
      <c r="S12" s="2">
        <f t="shared" si="3"/>
        <v>10.510277535007212</v>
      </c>
      <c r="T12" s="2">
        <f t="shared" si="4"/>
        <v>-3.5514303694175755</v>
      </c>
      <c r="U12" s="2">
        <f t="shared" si="5"/>
        <v>-0.7719722783379197</v>
      </c>
      <c r="W12" t="s">
        <v>25</v>
      </c>
    </row>
    <row r="13" spans="1:25" x14ac:dyDescent="0.3">
      <c r="A13">
        <v>5</v>
      </c>
      <c r="B13" t="s">
        <v>26</v>
      </c>
      <c r="D13" t="s">
        <v>20</v>
      </c>
      <c r="E13">
        <v>0</v>
      </c>
      <c r="F13" s="1">
        <v>0.53620370370370374</v>
      </c>
      <c r="G13" s="1"/>
      <c r="H13">
        <v>3.3039999999999998</v>
      </c>
      <c r="I13">
        <v>17414</v>
      </c>
      <c r="J13">
        <v>851</v>
      </c>
      <c r="L13">
        <v>3.2949999999999999</v>
      </c>
      <c r="M13">
        <v>738018</v>
      </c>
      <c r="N13">
        <v>37753</v>
      </c>
      <c r="P13">
        <f t="shared" si="0"/>
        <v>31.25</v>
      </c>
      <c r="Q13" s="2">
        <f t="shared" si="1"/>
        <v>22.541254999602682</v>
      </c>
      <c r="R13" s="2">
        <f t="shared" si="2"/>
        <v>19.058115195370245</v>
      </c>
      <c r="S13" s="2">
        <f t="shared" si="3"/>
        <v>21.022699104729252</v>
      </c>
      <c r="T13" s="2">
        <f t="shared" si="4"/>
        <v>-3.4831398042324366</v>
      </c>
      <c r="U13" s="2">
        <f t="shared" si="5"/>
        <v>-1.5185558948734297</v>
      </c>
      <c r="W13" t="s">
        <v>27</v>
      </c>
      <c r="X13" t="s">
        <v>28</v>
      </c>
      <c r="Y13" t="s">
        <v>29</v>
      </c>
    </row>
    <row r="14" spans="1:25" x14ac:dyDescent="0.3">
      <c r="A14">
        <v>6</v>
      </c>
      <c r="B14" t="s">
        <v>30</v>
      </c>
      <c r="D14" t="s">
        <v>20</v>
      </c>
      <c r="E14">
        <v>0</v>
      </c>
      <c r="F14" s="1">
        <v>0.54089120370370369</v>
      </c>
      <c r="G14" s="1"/>
      <c r="H14">
        <v>3.3090000000000002</v>
      </c>
      <c r="I14">
        <v>33115</v>
      </c>
      <c r="J14">
        <v>1701</v>
      </c>
      <c r="L14">
        <v>3.2949999999999999</v>
      </c>
      <c r="M14">
        <v>772381</v>
      </c>
      <c r="N14">
        <v>39059</v>
      </c>
      <c r="P14">
        <f t="shared" si="0"/>
        <v>62.5</v>
      </c>
      <c r="Q14" s="2">
        <f t="shared" si="1"/>
        <v>43.549502035382368</v>
      </c>
      <c r="R14" s="2">
        <f t="shared" si="2"/>
        <v>41.712706698255623</v>
      </c>
      <c r="S14" s="2">
        <f t="shared" si="3"/>
        <v>42.132020626759434</v>
      </c>
      <c r="T14" s="2">
        <f t="shared" si="4"/>
        <v>-1.8367953371267447</v>
      </c>
      <c r="U14" s="2">
        <f t="shared" si="5"/>
        <v>-1.4174814086229333</v>
      </c>
      <c r="W14">
        <f t="array" ref="W14:Y14">LINEST(Q10:Q36,P10:P36^{1,2},TRUE,FALSE)</f>
        <v>5.7670575845442004E-5</v>
      </c>
      <c r="X14">
        <v>0.67009167221945554</v>
      </c>
      <c r="Y14">
        <v>2.6015426147203868E-2</v>
      </c>
    </row>
    <row r="15" spans="1:25" x14ac:dyDescent="0.3">
      <c r="A15">
        <v>7</v>
      </c>
      <c r="B15" t="s">
        <v>31</v>
      </c>
      <c r="D15" t="s">
        <v>20</v>
      </c>
      <c r="E15">
        <v>0</v>
      </c>
      <c r="F15" s="1">
        <v>0.54567129629629629</v>
      </c>
      <c r="G15" s="1"/>
      <c r="H15">
        <v>3.3069999999999999</v>
      </c>
      <c r="I15">
        <v>68743</v>
      </c>
      <c r="J15">
        <v>3490</v>
      </c>
      <c r="L15">
        <v>3.2949999999999999</v>
      </c>
      <c r="M15">
        <v>735352</v>
      </c>
      <c r="N15">
        <v>39374</v>
      </c>
      <c r="P15">
        <f t="shared" si="0"/>
        <v>125</v>
      </c>
      <c r="Q15" s="2">
        <f t="shared" si="1"/>
        <v>88.637171737694928</v>
      </c>
      <c r="R15" s="2">
        <f t="shared" si="2"/>
        <v>87.021889704026378</v>
      </c>
      <c r="S15" s="2">
        <f t="shared" si="3"/>
        <v>84.688577201164179</v>
      </c>
      <c r="T15" s="2">
        <f t="shared" si="4"/>
        <v>-1.6152820336685494</v>
      </c>
      <c r="U15" s="2">
        <f t="shared" si="5"/>
        <v>-3.9485945365307487</v>
      </c>
    </row>
    <row r="16" spans="1:25" x14ac:dyDescent="0.3">
      <c r="A16">
        <v>8</v>
      </c>
      <c r="B16" t="s">
        <v>32</v>
      </c>
      <c r="D16" t="s">
        <v>20</v>
      </c>
      <c r="E16">
        <v>0</v>
      </c>
      <c r="F16" s="1">
        <v>0.55034722222222221</v>
      </c>
      <c r="G16" s="1"/>
      <c r="H16">
        <v>3.3039999999999998</v>
      </c>
      <c r="I16">
        <v>129706</v>
      </c>
      <c r="J16">
        <v>7163</v>
      </c>
      <c r="L16">
        <v>3.2919999999999998</v>
      </c>
      <c r="M16">
        <v>762852</v>
      </c>
      <c r="N16">
        <v>40745</v>
      </c>
      <c r="P16">
        <f t="shared" si="0"/>
        <v>250</v>
      </c>
      <c r="Q16" s="2">
        <f t="shared" si="1"/>
        <v>175.80071174377224</v>
      </c>
      <c r="R16" s="2">
        <f t="shared" si="2"/>
        <v>177.64025571556789</v>
      </c>
      <c r="S16" s="2">
        <f t="shared" si="3"/>
        <v>171.1533444713512</v>
      </c>
      <c r="T16" s="2">
        <f t="shared" si="4"/>
        <v>1.8395439717956492</v>
      </c>
      <c r="U16" s="2">
        <f t="shared" si="5"/>
        <v>-4.647367272421036</v>
      </c>
    </row>
    <row r="17" spans="1:21" x14ac:dyDescent="0.3">
      <c r="A17">
        <v>9</v>
      </c>
      <c r="B17" t="s">
        <v>33</v>
      </c>
      <c r="D17" t="s">
        <v>20</v>
      </c>
      <c r="E17">
        <v>0</v>
      </c>
      <c r="F17" s="1">
        <v>0.55503472222222217</v>
      </c>
      <c r="G17" s="1"/>
      <c r="H17">
        <v>3.3039999999999998</v>
      </c>
      <c r="I17">
        <v>272041</v>
      </c>
      <c r="J17">
        <v>14460</v>
      </c>
      <c r="L17">
        <v>3.2930000000000001</v>
      </c>
      <c r="M17">
        <v>755805</v>
      </c>
      <c r="N17">
        <v>40771</v>
      </c>
      <c r="P17">
        <f>P18/2</f>
        <v>500</v>
      </c>
      <c r="Q17" s="2">
        <f t="shared" si="1"/>
        <v>354.66385421010034</v>
      </c>
      <c r="R17" s="2">
        <f t="shared" si="2"/>
        <v>358.87698773865088</v>
      </c>
      <c r="S17" s="2">
        <f t="shared" si="3"/>
        <v>349.48949549723545</v>
      </c>
      <c r="T17" s="2">
        <f t="shared" si="4"/>
        <v>4.2131335285505429</v>
      </c>
      <c r="U17" s="2">
        <f t="shared" si="5"/>
        <v>-5.1743587128648869</v>
      </c>
    </row>
    <row r="18" spans="1:21" x14ac:dyDescent="0.3">
      <c r="A18">
        <v>10</v>
      </c>
      <c r="B18" t="s">
        <v>34</v>
      </c>
      <c r="D18" t="s">
        <v>20</v>
      </c>
      <c r="E18">
        <v>0</v>
      </c>
      <c r="F18" s="1">
        <v>0.55981481481481488</v>
      </c>
      <c r="G18" s="1"/>
      <c r="H18">
        <v>3.3039999999999998</v>
      </c>
      <c r="I18">
        <v>551346</v>
      </c>
      <c r="J18">
        <v>28986</v>
      </c>
      <c r="L18">
        <v>3.2919999999999998</v>
      </c>
      <c r="M18">
        <v>727786</v>
      </c>
      <c r="N18">
        <v>39371</v>
      </c>
      <c r="P18">
        <v>1000</v>
      </c>
      <c r="Q18" s="2">
        <f t="shared" si="1"/>
        <v>736.22717228416855</v>
      </c>
      <c r="R18" s="2">
        <f t="shared" si="2"/>
        <v>721.35045178481698</v>
      </c>
      <c r="S18" s="2">
        <f t="shared" si="3"/>
        <v>727.78826349104475</v>
      </c>
      <c r="T18" s="2">
        <f t="shared" si="4"/>
        <v>-14.876720499351563</v>
      </c>
      <c r="U18" s="2">
        <f t="shared" si="5"/>
        <v>-8.4389087931238009</v>
      </c>
    </row>
    <row r="19" spans="1:21" x14ac:dyDescent="0.3">
      <c r="A19">
        <v>52</v>
      </c>
      <c r="B19" t="s">
        <v>35</v>
      </c>
      <c r="D19" t="s">
        <v>20</v>
      </c>
      <c r="E19">
        <v>0</v>
      </c>
      <c r="F19" s="1">
        <v>0.75274305555555554</v>
      </c>
      <c r="G19" s="1"/>
      <c r="H19">
        <v>3.3039999999999998</v>
      </c>
      <c r="I19">
        <v>1617</v>
      </c>
      <c r="J19">
        <v>57</v>
      </c>
      <c r="L19">
        <v>3.2919999999999998</v>
      </c>
      <c r="M19">
        <v>573665</v>
      </c>
      <c r="N19">
        <v>30557</v>
      </c>
      <c r="P19">
        <v>3.90625</v>
      </c>
      <c r="Q19" s="2">
        <f t="shared" si="1"/>
        <v>1.8653663644991327</v>
      </c>
      <c r="R19" s="2">
        <f t="shared" si="2"/>
        <v>-0.76465236965446026</v>
      </c>
      <c r="S19" s="2">
        <f t="shared" si="3"/>
        <v>2.6444410039063904</v>
      </c>
      <c r="T19" s="2">
        <f t="shared" si="4"/>
        <v>-2.6300187341535928</v>
      </c>
      <c r="U19" s="2">
        <f t="shared" si="5"/>
        <v>0.77907463940725763</v>
      </c>
    </row>
    <row r="20" spans="1:21" x14ac:dyDescent="0.3">
      <c r="A20">
        <v>53</v>
      </c>
      <c r="B20" t="s">
        <v>36</v>
      </c>
      <c r="D20" t="s">
        <v>20</v>
      </c>
      <c r="E20">
        <v>0</v>
      </c>
      <c r="F20" s="1">
        <v>0.75752314814814825</v>
      </c>
      <c r="G20" s="1"/>
      <c r="H20">
        <v>3.298</v>
      </c>
      <c r="I20">
        <v>3153</v>
      </c>
      <c r="J20">
        <v>147</v>
      </c>
      <c r="L20">
        <v>3.29</v>
      </c>
      <c r="M20">
        <v>520630</v>
      </c>
      <c r="N20">
        <v>29254</v>
      </c>
      <c r="P20">
        <v>7.8125</v>
      </c>
      <c r="Q20" s="2">
        <f t="shared" si="1"/>
        <v>5.0249538524646198</v>
      </c>
      <c r="R20" s="2">
        <f t="shared" si="2"/>
        <v>2.067171568206212</v>
      </c>
      <c r="S20" s="2">
        <f t="shared" si="3"/>
        <v>5.2646265479694545</v>
      </c>
      <c r="T20" s="2">
        <f t="shared" si="4"/>
        <v>-2.9577822842584078</v>
      </c>
      <c r="U20" s="2">
        <f t="shared" si="5"/>
        <v>0.23967269550483472</v>
      </c>
    </row>
    <row r="21" spans="1:21" x14ac:dyDescent="0.3">
      <c r="A21">
        <v>54</v>
      </c>
      <c r="B21" t="s">
        <v>37</v>
      </c>
      <c r="D21" t="s">
        <v>20</v>
      </c>
      <c r="E21">
        <v>0</v>
      </c>
      <c r="F21" s="1">
        <v>0.7622106481481481</v>
      </c>
      <c r="G21" s="1"/>
      <c r="H21">
        <v>3.3239999999999998</v>
      </c>
      <c r="I21">
        <v>3570</v>
      </c>
      <c r="J21">
        <v>219</v>
      </c>
      <c r="L21">
        <v>3.29</v>
      </c>
      <c r="M21">
        <v>566322</v>
      </c>
      <c r="N21">
        <v>30923</v>
      </c>
      <c r="P21">
        <v>15.625</v>
      </c>
      <c r="Q21" s="2">
        <f t="shared" si="1"/>
        <v>7.0821071694208193</v>
      </c>
      <c r="R21" s="2">
        <f t="shared" si="2"/>
        <v>7.7308194439275564</v>
      </c>
      <c r="S21" s="2">
        <f t="shared" si="3"/>
        <v>10.510277535007212</v>
      </c>
      <c r="T21" s="2">
        <f t="shared" si="4"/>
        <v>0.64871227450673707</v>
      </c>
      <c r="U21" s="2">
        <f t="shared" si="5"/>
        <v>3.4281703655863929</v>
      </c>
    </row>
    <row r="22" spans="1:21" x14ac:dyDescent="0.3">
      <c r="A22">
        <v>55</v>
      </c>
      <c r="B22" t="s">
        <v>38</v>
      </c>
      <c r="D22" t="s">
        <v>20</v>
      </c>
      <c r="E22">
        <v>0</v>
      </c>
      <c r="F22" s="1">
        <v>0.76688657407407401</v>
      </c>
      <c r="G22" s="1"/>
      <c r="H22">
        <v>3.298</v>
      </c>
      <c r="I22">
        <v>10768</v>
      </c>
      <c r="J22">
        <v>602</v>
      </c>
      <c r="L22">
        <v>3.2839999999999998</v>
      </c>
      <c r="M22">
        <v>551225</v>
      </c>
      <c r="N22">
        <v>32175</v>
      </c>
      <c r="P22">
        <v>31.25</v>
      </c>
      <c r="Q22" s="2">
        <f t="shared" si="1"/>
        <v>18.71017871017871</v>
      </c>
      <c r="R22" s="2">
        <f t="shared" si="2"/>
        <v>19.058115195370245</v>
      </c>
      <c r="S22" s="2">
        <f t="shared" si="3"/>
        <v>21.022699104729252</v>
      </c>
      <c r="T22" s="2">
        <f t="shared" si="4"/>
        <v>0.34793648519153564</v>
      </c>
      <c r="U22" s="2">
        <f t="shared" si="5"/>
        <v>2.3125203945505426</v>
      </c>
    </row>
    <row r="23" spans="1:21" x14ac:dyDescent="0.3">
      <c r="A23">
        <v>56</v>
      </c>
      <c r="B23" t="s">
        <v>39</v>
      </c>
      <c r="D23" t="s">
        <v>20</v>
      </c>
      <c r="E23">
        <v>0</v>
      </c>
      <c r="F23" s="1">
        <v>0.77166666666666661</v>
      </c>
      <c r="G23" s="1"/>
      <c r="H23">
        <v>3.2949999999999999</v>
      </c>
      <c r="I23">
        <v>21904</v>
      </c>
      <c r="J23">
        <v>1274</v>
      </c>
      <c r="L23">
        <v>3.2869999999999999</v>
      </c>
      <c r="M23">
        <v>571368</v>
      </c>
      <c r="N23">
        <v>32432</v>
      </c>
      <c r="P23">
        <v>62.5</v>
      </c>
      <c r="Q23" s="2">
        <f t="shared" si="1"/>
        <v>39.28219042920572</v>
      </c>
      <c r="R23" s="2">
        <f t="shared" si="2"/>
        <v>41.712706698255623</v>
      </c>
      <c r="S23" s="2">
        <f t="shared" si="3"/>
        <v>42.132020626759434</v>
      </c>
      <c r="T23" s="2">
        <f t="shared" si="4"/>
        <v>2.4305162690499031</v>
      </c>
      <c r="U23" s="2">
        <f t="shared" si="5"/>
        <v>2.8498301975537146</v>
      </c>
    </row>
    <row r="24" spans="1:21" x14ac:dyDescent="0.3">
      <c r="A24">
        <v>57</v>
      </c>
      <c r="B24" t="s">
        <v>40</v>
      </c>
      <c r="D24" t="s">
        <v>20</v>
      </c>
      <c r="E24">
        <v>0</v>
      </c>
      <c r="F24" s="1">
        <v>0.77635416666666668</v>
      </c>
      <c r="G24" s="1"/>
      <c r="H24">
        <v>3.298</v>
      </c>
      <c r="I24">
        <v>47619</v>
      </c>
      <c r="J24">
        <v>2671</v>
      </c>
      <c r="L24">
        <v>3.2839999999999998</v>
      </c>
      <c r="M24">
        <v>590967</v>
      </c>
      <c r="N24">
        <v>32081</v>
      </c>
      <c r="P24">
        <v>125</v>
      </c>
      <c r="Q24" s="2">
        <f t="shared" si="1"/>
        <v>83.258003179452018</v>
      </c>
      <c r="R24" s="2">
        <f t="shared" si="2"/>
        <v>87.021889704026378</v>
      </c>
      <c r="S24" s="2">
        <f t="shared" si="3"/>
        <v>84.688577201164179</v>
      </c>
      <c r="T24" s="2">
        <f t="shared" si="4"/>
        <v>3.7638865245743602</v>
      </c>
      <c r="U24" s="2">
        <f t="shared" si="5"/>
        <v>1.430574021712161</v>
      </c>
    </row>
    <row r="25" spans="1:21" x14ac:dyDescent="0.3">
      <c r="A25">
        <v>58</v>
      </c>
      <c r="B25" t="s">
        <v>41</v>
      </c>
      <c r="D25" t="s">
        <v>20</v>
      </c>
      <c r="E25">
        <v>0</v>
      </c>
      <c r="F25" s="1">
        <v>0.7810300925925926</v>
      </c>
      <c r="G25" s="1"/>
      <c r="H25">
        <v>3.2949999999999999</v>
      </c>
      <c r="I25">
        <v>100749</v>
      </c>
      <c r="J25">
        <v>5503</v>
      </c>
      <c r="L25">
        <v>3.2810000000000001</v>
      </c>
      <c r="M25">
        <v>581350</v>
      </c>
      <c r="N25">
        <v>32908</v>
      </c>
      <c r="P25">
        <v>250</v>
      </c>
      <c r="Q25" s="2">
        <f t="shared" si="1"/>
        <v>167.22377537376929</v>
      </c>
      <c r="R25" s="2">
        <f t="shared" si="2"/>
        <v>177.64025571556789</v>
      </c>
      <c r="S25" s="2">
        <f t="shared" si="3"/>
        <v>171.1533444713512</v>
      </c>
      <c r="T25" s="2">
        <f t="shared" si="4"/>
        <v>10.416480341798604</v>
      </c>
      <c r="U25" s="2">
        <f t="shared" si="5"/>
        <v>3.9295690975819184</v>
      </c>
    </row>
    <row r="26" spans="1:21" x14ac:dyDescent="0.3">
      <c r="A26">
        <v>59</v>
      </c>
      <c r="B26" t="s">
        <v>42</v>
      </c>
      <c r="D26" t="s">
        <v>20</v>
      </c>
      <c r="E26">
        <v>0</v>
      </c>
      <c r="F26" s="1">
        <v>0.78571759259259266</v>
      </c>
      <c r="G26" s="1"/>
      <c r="H26">
        <v>3.2930000000000001</v>
      </c>
      <c r="I26">
        <v>204657</v>
      </c>
      <c r="J26">
        <v>11796</v>
      </c>
      <c r="L26">
        <v>3.2839999999999998</v>
      </c>
      <c r="M26">
        <v>610750</v>
      </c>
      <c r="N26">
        <v>35130</v>
      </c>
      <c r="P26">
        <v>500</v>
      </c>
      <c r="Q26" s="2">
        <f t="shared" si="1"/>
        <v>335.78138343296325</v>
      </c>
      <c r="R26" s="2">
        <f t="shared" si="2"/>
        <v>358.87698773865088</v>
      </c>
      <c r="S26" s="2">
        <f t="shared" si="3"/>
        <v>349.48949549723545</v>
      </c>
      <c r="T26" s="2">
        <f t="shared" si="4"/>
        <v>23.09560430568763</v>
      </c>
      <c r="U26" s="2">
        <f t="shared" si="5"/>
        <v>13.7081120642722</v>
      </c>
    </row>
    <row r="27" spans="1:21" x14ac:dyDescent="0.3">
      <c r="A27">
        <v>60</v>
      </c>
      <c r="B27" t="s">
        <v>43</v>
      </c>
      <c r="D27" t="s">
        <v>20</v>
      </c>
      <c r="E27">
        <v>0</v>
      </c>
      <c r="F27" s="1">
        <v>0.79040509259259262</v>
      </c>
      <c r="G27" s="1"/>
      <c r="H27">
        <v>3.2919999999999998</v>
      </c>
      <c r="I27">
        <v>424518</v>
      </c>
      <c r="J27">
        <v>23618</v>
      </c>
      <c r="L27">
        <v>3.2810000000000001</v>
      </c>
      <c r="M27">
        <v>595190</v>
      </c>
      <c r="N27">
        <v>34525</v>
      </c>
      <c r="P27">
        <v>1000</v>
      </c>
      <c r="Q27" s="2">
        <f t="shared" si="1"/>
        <v>684.0839971035482</v>
      </c>
      <c r="R27" s="2">
        <f t="shared" si="2"/>
        <v>721.35045178481698</v>
      </c>
      <c r="S27" s="2">
        <f t="shared" si="3"/>
        <v>727.78826349104475</v>
      </c>
      <c r="T27" s="2">
        <f t="shared" si="4"/>
        <v>37.266454681268783</v>
      </c>
      <c r="U27" s="2">
        <f t="shared" si="5"/>
        <v>43.704266387496546</v>
      </c>
    </row>
    <row r="28" spans="1:21" x14ac:dyDescent="0.3">
      <c r="A28">
        <v>150</v>
      </c>
      <c r="B28" t="s">
        <v>44</v>
      </c>
      <c r="D28" t="s">
        <v>20</v>
      </c>
      <c r="E28">
        <v>0</v>
      </c>
      <c r="F28" s="1">
        <v>0.21723379629629627</v>
      </c>
      <c r="G28" s="1"/>
      <c r="H28">
        <v>3.29</v>
      </c>
      <c r="I28">
        <v>1986</v>
      </c>
      <c r="J28">
        <v>83</v>
      </c>
      <c r="L28">
        <v>3.2869999999999999</v>
      </c>
      <c r="M28">
        <v>524576</v>
      </c>
      <c r="N28">
        <v>32411</v>
      </c>
      <c r="P28">
        <v>3.90625</v>
      </c>
      <c r="Q28" s="2">
        <f t="shared" si="1"/>
        <v>2.5608589676344451</v>
      </c>
      <c r="R28" s="2">
        <f t="shared" si="2"/>
        <v>-0.76465236965446026</v>
      </c>
      <c r="S28" s="2">
        <f t="shared" si="3"/>
        <v>2.6444410039063904</v>
      </c>
      <c r="T28" s="2">
        <f t="shared" si="4"/>
        <v>-3.3255113372889054</v>
      </c>
      <c r="U28" s="2">
        <f t="shared" si="5"/>
        <v>8.358203627194527E-2</v>
      </c>
    </row>
    <row r="29" spans="1:21" x14ac:dyDescent="0.3">
      <c r="A29">
        <v>151</v>
      </c>
      <c r="B29" t="s">
        <v>45</v>
      </c>
      <c r="D29" t="s">
        <v>20</v>
      </c>
      <c r="E29">
        <v>0</v>
      </c>
      <c r="F29" s="1">
        <v>0.22192129629629631</v>
      </c>
      <c r="G29" s="1"/>
      <c r="H29">
        <v>3.3010000000000002</v>
      </c>
      <c r="I29">
        <v>3968</v>
      </c>
      <c r="J29">
        <v>177</v>
      </c>
      <c r="L29">
        <v>3.2839999999999998</v>
      </c>
      <c r="M29">
        <v>516661</v>
      </c>
      <c r="N29">
        <v>31167</v>
      </c>
      <c r="P29">
        <v>7.8125</v>
      </c>
      <c r="Q29" s="2">
        <f t="shared" si="1"/>
        <v>5.6790836461642122</v>
      </c>
      <c r="R29" s="2">
        <f t="shared" si="2"/>
        <v>2.067171568206212</v>
      </c>
      <c r="S29" s="2">
        <f t="shared" si="3"/>
        <v>5.2646265479694545</v>
      </c>
      <c r="T29" s="2">
        <f t="shared" si="4"/>
        <v>-3.6119120779580003</v>
      </c>
      <c r="U29" s="2">
        <f t="shared" si="5"/>
        <v>-0.41445709819475773</v>
      </c>
    </row>
    <row r="30" spans="1:21" x14ac:dyDescent="0.3">
      <c r="A30">
        <v>152</v>
      </c>
      <c r="B30" t="s">
        <v>46</v>
      </c>
      <c r="D30" t="s">
        <v>20</v>
      </c>
      <c r="E30">
        <v>0</v>
      </c>
      <c r="F30" s="1">
        <v>0.22659722222222223</v>
      </c>
      <c r="G30" s="1"/>
      <c r="H30">
        <v>3.3149999999999999</v>
      </c>
      <c r="I30">
        <v>5205</v>
      </c>
      <c r="J30">
        <v>314</v>
      </c>
      <c r="L30">
        <v>3.2869999999999999</v>
      </c>
      <c r="M30">
        <v>522928</v>
      </c>
      <c r="N30">
        <v>31154</v>
      </c>
      <c r="P30">
        <v>15.625</v>
      </c>
      <c r="Q30" s="2">
        <f t="shared" si="1"/>
        <v>10.078962573024331</v>
      </c>
      <c r="R30" s="2">
        <f t="shared" si="2"/>
        <v>7.7308194439275564</v>
      </c>
      <c r="S30" s="2">
        <f t="shared" si="3"/>
        <v>10.510277535007212</v>
      </c>
      <c r="T30" s="2">
        <f t="shared" si="4"/>
        <v>-2.3481431290967745</v>
      </c>
      <c r="U30" s="2">
        <f t="shared" si="5"/>
        <v>0.43131496198288133</v>
      </c>
    </row>
    <row r="31" spans="1:21" x14ac:dyDescent="0.3">
      <c r="A31">
        <v>153</v>
      </c>
      <c r="B31" t="s">
        <v>47</v>
      </c>
      <c r="D31" t="s">
        <v>20</v>
      </c>
      <c r="E31">
        <v>0</v>
      </c>
      <c r="F31" s="1">
        <v>0.23128472222222221</v>
      </c>
      <c r="G31" s="1"/>
      <c r="H31">
        <v>3.298</v>
      </c>
      <c r="I31">
        <v>13620</v>
      </c>
      <c r="J31">
        <v>702</v>
      </c>
      <c r="L31">
        <v>3.2869999999999999</v>
      </c>
      <c r="M31">
        <v>546716</v>
      </c>
      <c r="N31">
        <v>32282</v>
      </c>
      <c r="P31">
        <v>31.25</v>
      </c>
      <c r="Q31" s="2">
        <f t="shared" si="1"/>
        <v>21.74586456849018</v>
      </c>
      <c r="R31" s="2">
        <f t="shared" si="2"/>
        <v>19.058115195370245</v>
      </c>
      <c r="S31" s="2">
        <f t="shared" si="3"/>
        <v>21.022699104729252</v>
      </c>
      <c r="T31" s="2">
        <f t="shared" si="4"/>
        <v>-2.6877493731199351</v>
      </c>
      <c r="U31" s="2">
        <f t="shared" si="5"/>
        <v>-0.72316546376092816</v>
      </c>
    </row>
    <row r="32" spans="1:21" x14ac:dyDescent="0.3">
      <c r="A32">
        <v>154</v>
      </c>
      <c r="B32" t="s">
        <v>48</v>
      </c>
      <c r="D32" t="s">
        <v>20</v>
      </c>
      <c r="E32">
        <v>0</v>
      </c>
      <c r="F32" s="1">
        <v>0.23597222222222222</v>
      </c>
      <c r="G32" s="1"/>
      <c r="H32">
        <v>3.3010000000000002</v>
      </c>
      <c r="I32">
        <v>26322</v>
      </c>
      <c r="J32">
        <v>1417</v>
      </c>
      <c r="L32">
        <v>3.29</v>
      </c>
      <c r="M32">
        <v>544246</v>
      </c>
      <c r="N32">
        <v>32027</v>
      </c>
      <c r="P32">
        <v>62.5</v>
      </c>
      <c r="Q32" s="2">
        <f t="shared" si="1"/>
        <v>44.243919193180751</v>
      </c>
      <c r="R32" s="2">
        <f t="shared" si="2"/>
        <v>41.712706698255623</v>
      </c>
      <c r="S32" s="2">
        <f t="shared" si="3"/>
        <v>42.132020626759434</v>
      </c>
      <c r="T32" s="2">
        <f t="shared" si="4"/>
        <v>-2.5312124949251285</v>
      </c>
      <c r="U32" s="2">
        <f t="shared" si="5"/>
        <v>-2.111898566421317</v>
      </c>
    </row>
    <row r="33" spans="1:36" x14ac:dyDescent="0.3">
      <c r="A33">
        <v>155</v>
      </c>
      <c r="B33" t="s">
        <v>49</v>
      </c>
      <c r="D33" t="s">
        <v>20</v>
      </c>
      <c r="E33">
        <v>0</v>
      </c>
      <c r="F33" s="1">
        <v>0.24065972222222221</v>
      </c>
      <c r="G33" s="1"/>
      <c r="H33">
        <v>3.2869999999999999</v>
      </c>
      <c r="I33">
        <v>45437</v>
      </c>
      <c r="J33">
        <v>2744</v>
      </c>
      <c r="L33">
        <v>3.2839999999999998</v>
      </c>
      <c r="M33">
        <v>545887</v>
      </c>
      <c r="N33">
        <v>31295</v>
      </c>
      <c r="P33">
        <v>125</v>
      </c>
      <c r="Q33" s="2">
        <f t="shared" si="1"/>
        <v>87.681738296852529</v>
      </c>
      <c r="R33" s="2">
        <f t="shared" si="2"/>
        <v>87.021889704026378</v>
      </c>
      <c r="S33" s="2">
        <f t="shared" si="3"/>
        <v>84.688577201164179</v>
      </c>
      <c r="T33" s="2">
        <f t="shared" si="4"/>
        <v>-0.65984859282615105</v>
      </c>
      <c r="U33" s="2">
        <f t="shared" si="5"/>
        <v>-2.9931610956883503</v>
      </c>
    </row>
    <row r="34" spans="1:36" x14ac:dyDescent="0.3">
      <c r="A34">
        <v>156</v>
      </c>
      <c r="B34" t="s">
        <v>50</v>
      </c>
      <c r="D34" t="s">
        <v>20</v>
      </c>
      <c r="E34">
        <v>0</v>
      </c>
      <c r="F34" s="1">
        <v>0.24533564814814815</v>
      </c>
      <c r="G34" s="1"/>
      <c r="H34">
        <v>3.29</v>
      </c>
      <c r="I34">
        <v>90590</v>
      </c>
      <c r="J34">
        <v>5409</v>
      </c>
      <c r="L34">
        <v>3.2810000000000001</v>
      </c>
      <c r="M34">
        <v>531949</v>
      </c>
      <c r="N34">
        <v>31982</v>
      </c>
      <c r="P34">
        <v>250</v>
      </c>
      <c r="Q34" s="2">
        <f t="shared" si="1"/>
        <v>169.12638359076982</v>
      </c>
      <c r="R34" s="2">
        <f t="shared" si="2"/>
        <v>177.64025571556789</v>
      </c>
      <c r="S34" s="2">
        <f t="shared" si="3"/>
        <v>171.1533444713512</v>
      </c>
      <c r="T34" s="2">
        <f t="shared" si="4"/>
        <v>8.5138721247980698</v>
      </c>
      <c r="U34" s="2">
        <f t="shared" si="5"/>
        <v>2.0269608805813846</v>
      </c>
    </row>
    <row r="35" spans="1:36" x14ac:dyDescent="0.3">
      <c r="A35">
        <v>157</v>
      </c>
      <c r="B35" t="s">
        <v>51</v>
      </c>
      <c r="D35" t="s">
        <v>20</v>
      </c>
      <c r="E35">
        <v>0</v>
      </c>
      <c r="F35" s="1">
        <v>0.25002314814814813</v>
      </c>
      <c r="G35" s="1"/>
      <c r="H35">
        <v>3.2930000000000001</v>
      </c>
      <c r="I35">
        <v>199127</v>
      </c>
      <c r="J35">
        <v>12140</v>
      </c>
      <c r="L35">
        <v>3.2810000000000001</v>
      </c>
      <c r="M35">
        <v>564006</v>
      </c>
      <c r="N35">
        <v>34039</v>
      </c>
      <c r="P35">
        <v>500</v>
      </c>
      <c r="Q35" s="2">
        <f t="shared" si="1"/>
        <v>356.64972531507976</v>
      </c>
      <c r="R35" s="2">
        <f t="shared" si="2"/>
        <v>358.87698773865088</v>
      </c>
      <c r="S35" s="2">
        <f t="shared" si="3"/>
        <v>349.48949549723545</v>
      </c>
      <c r="T35" s="2">
        <f t="shared" si="4"/>
        <v>2.2272624235711191</v>
      </c>
      <c r="U35" s="2">
        <f t="shared" si="5"/>
        <v>-7.1602298178443107</v>
      </c>
    </row>
    <row r="36" spans="1:36" x14ac:dyDescent="0.3">
      <c r="A36">
        <v>158</v>
      </c>
      <c r="B36" t="s">
        <v>52</v>
      </c>
      <c r="D36" t="s">
        <v>20</v>
      </c>
      <c r="E36">
        <v>0</v>
      </c>
      <c r="F36" s="1">
        <v>0.25469907407407405</v>
      </c>
      <c r="G36" s="1"/>
      <c r="H36">
        <v>3.2949999999999999</v>
      </c>
      <c r="I36">
        <v>396751</v>
      </c>
      <c r="J36">
        <v>24485</v>
      </c>
      <c r="L36">
        <v>3.2810000000000001</v>
      </c>
      <c r="M36">
        <v>518418</v>
      </c>
      <c r="N36">
        <v>32074</v>
      </c>
      <c r="P36">
        <v>1000</v>
      </c>
      <c r="Q36" s="2">
        <f t="shared" si="1"/>
        <v>763.3909085240382</v>
      </c>
      <c r="R36" s="2">
        <f t="shared" si="2"/>
        <v>721.35045178481698</v>
      </c>
      <c r="S36" s="2">
        <f t="shared" si="3"/>
        <v>727.78826349104475</v>
      </c>
      <c r="T36" s="2">
        <f t="shared" si="4"/>
        <v>-42.040456739221213</v>
      </c>
      <c r="U36" s="2">
        <f t="shared" si="5"/>
        <v>-35.602645032993451</v>
      </c>
    </row>
    <row r="37" spans="1:36" x14ac:dyDescent="0.3">
      <c r="F37" s="1"/>
      <c r="G37" s="1"/>
      <c r="Q37" s="2"/>
      <c r="R37" s="2"/>
      <c r="S37" s="2"/>
      <c r="T37" s="2"/>
    </row>
    <row r="38" spans="1:36" x14ac:dyDescent="0.3">
      <c r="F38" s="1"/>
      <c r="G38" s="1"/>
      <c r="Q38" s="2" t="s">
        <v>53</v>
      </c>
      <c r="R38" s="2" t="s">
        <v>54</v>
      </c>
      <c r="S38" s="2" t="s">
        <v>55</v>
      </c>
      <c r="T38" s="2"/>
    </row>
    <row r="39" spans="1:36" x14ac:dyDescent="0.3">
      <c r="A39">
        <v>88</v>
      </c>
      <c r="B39" t="s">
        <v>62</v>
      </c>
      <c r="C39" t="s">
        <v>116</v>
      </c>
      <c r="D39" t="s">
        <v>56</v>
      </c>
      <c r="E39">
        <v>0</v>
      </c>
      <c r="F39" s="1">
        <v>0.92621527777777779</v>
      </c>
      <c r="G39" s="1"/>
      <c r="H39">
        <v>3.3149999999999999</v>
      </c>
      <c r="I39">
        <v>9719</v>
      </c>
      <c r="J39">
        <v>572</v>
      </c>
      <c r="L39">
        <v>3.2839999999999998</v>
      </c>
      <c r="M39">
        <v>289278</v>
      </c>
      <c r="N39">
        <v>15659</v>
      </c>
      <c r="Q39" s="2">
        <f t="shared" ref="Q39:Q56" si="6">1000*J39/N39</f>
        <v>36.528513953636889</v>
      </c>
      <c r="R39" s="2">
        <f t="shared" ref="R39" si="7">(Q39-$X$11)/$W$11</f>
        <v>55.348865835929914</v>
      </c>
      <c r="S39" s="2">
        <f t="shared" ref="S39" si="8">(-1*$X$14+SQRT($X$14^2-4*$W$14*($Y$14-Q39)))/(2*$W$14)</f>
        <v>54.220868811030321</v>
      </c>
      <c r="V39" t="s">
        <v>58</v>
      </c>
      <c r="W39" t="s">
        <v>114</v>
      </c>
      <c r="Z39" t="s">
        <v>115</v>
      </c>
      <c r="AD39" t="s">
        <v>58</v>
      </c>
      <c r="AE39" t="s">
        <v>114</v>
      </c>
      <c r="AH39" t="s">
        <v>115</v>
      </c>
    </row>
    <row r="40" spans="1:36" x14ac:dyDescent="0.3">
      <c r="A40">
        <v>89</v>
      </c>
      <c r="B40" t="s">
        <v>63</v>
      </c>
      <c r="C40" t="s">
        <v>117</v>
      </c>
      <c r="D40" t="s">
        <v>56</v>
      </c>
      <c r="E40">
        <v>0</v>
      </c>
      <c r="F40" s="1">
        <v>0.93089120370370371</v>
      </c>
      <c r="G40" s="1"/>
      <c r="H40">
        <v>3.2949999999999999</v>
      </c>
      <c r="I40">
        <v>18494</v>
      </c>
      <c r="J40">
        <v>874</v>
      </c>
      <c r="L40">
        <v>3.2869999999999999</v>
      </c>
      <c r="M40">
        <v>310434</v>
      </c>
      <c r="N40">
        <v>16206</v>
      </c>
      <c r="Q40" s="2">
        <f t="shared" si="6"/>
        <v>53.930642971738862</v>
      </c>
      <c r="R40" s="2">
        <f t="shared" ref="R40:R76" si="9">(Q40-$X$11)/$W$11</f>
        <v>79.353559619369975</v>
      </c>
      <c r="S40" s="2">
        <f t="shared" ref="S40:S76" si="10">(-1*$X$14+SQRT($X$14^2-4*$W$14*($Y$14-Q40)))/(2*$W$14)</f>
        <v>79.894308027054578</v>
      </c>
      <c r="V40">
        <v>100</v>
      </c>
      <c r="W40" s="2">
        <f>R39</f>
        <v>55.348865835929914</v>
      </c>
      <c r="X40" s="2">
        <f>R43</f>
        <v>49.114949820674418</v>
      </c>
      <c r="Y40" s="2">
        <f>R47</f>
        <v>54.000031560387427</v>
      </c>
      <c r="Z40" s="2">
        <f>R53</f>
        <v>92.964018429525069</v>
      </c>
      <c r="AA40" s="2">
        <f>R55</f>
        <v>88.24906347367596</v>
      </c>
      <c r="AB40" s="2">
        <f>R57</f>
        <v>91.376074890211356</v>
      </c>
      <c r="AD40">
        <v>100</v>
      </c>
      <c r="AE40" s="2">
        <f>S39</f>
        <v>54.220868811030321</v>
      </c>
      <c r="AF40" s="2">
        <f>S43</f>
        <v>47.535179937585134</v>
      </c>
      <c r="AG40" s="2">
        <f>S47</f>
        <v>52.774930695341006</v>
      </c>
      <c r="AH40" s="2">
        <f>S53</f>
        <v>94.401337381009355</v>
      </c>
      <c r="AI40" s="2">
        <f>S55</f>
        <v>89.379829922283136</v>
      </c>
      <c r="AJ40" s="2">
        <f>S57</f>
        <v>92.710627537257778</v>
      </c>
    </row>
    <row r="41" spans="1:36" x14ac:dyDescent="0.3">
      <c r="A41">
        <v>90</v>
      </c>
      <c r="B41" t="s">
        <v>64</v>
      </c>
      <c r="C41" t="s">
        <v>118</v>
      </c>
      <c r="D41" t="s">
        <v>56</v>
      </c>
      <c r="E41">
        <v>0</v>
      </c>
      <c r="F41" s="1">
        <v>0.93557870370370377</v>
      </c>
      <c r="G41" s="1"/>
      <c r="H41">
        <v>3.2919999999999998</v>
      </c>
      <c r="I41">
        <v>43622</v>
      </c>
      <c r="J41">
        <v>2381</v>
      </c>
      <c r="L41">
        <v>3.2869999999999999</v>
      </c>
      <c r="M41">
        <v>296627</v>
      </c>
      <c r="N41">
        <v>15548</v>
      </c>
      <c r="Q41" s="2">
        <f t="shared" si="6"/>
        <v>153.13866735271418</v>
      </c>
      <c r="R41" s="2">
        <f t="shared" si="9"/>
        <v>216.20223162083241</v>
      </c>
      <c r="S41" s="2">
        <f t="shared" si="10"/>
        <v>224.17018549349783</v>
      </c>
      <c r="V41">
        <v>10</v>
      </c>
      <c r="W41" s="2">
        <f>R40</f>
        <v>79.353559619369975</v>
      </c>
      <c r="X41" s="2">
        <f>R44</f>
        <v>79.62538471564433</v>
      </c>
      <c r="Y41" s="2">
        <f>R48</f>
        <v>85.239162161314439</v>
      </c>
      <c r="Z41" s="2">
        <f>R58</f>
        <v>268.15800336259207</v>
      </c>
      <c r="AA41" s="2">
        <f>R65</f>
        <v>267.09432632361234</v>
      </c>
      <c r="AB41" s="2">
        <f>R71</f>
        <v>266.80410865987096</v>
      </c>
      <c r="AD41">
        <v>10</v>
      </c>
      <c r="AE41" s="2">
        <f>S40</f>
        <v>79.894308027054578</v>
      </c>
      <c r="AF41" s="2">
        <f>S44</f>
        <v>80.184388920318298</v>
      </c>
      <c r="AG41" s="2">
        <f>S48</f>
        <v>86.171997115508603</v>
      </c>
      <c r="AH41" s="2">
        <f>S58</f>
        <v>278.05031818424209</v>
      </c>
      <c r="AI41" s="2">
        <f>S65</f>
        <v>276.95202659415315</v>
      </c>
      <c r="AJ41" s="2">
        <f>S71</f>
        <v>276.65233015099119</v>
      </c>
    </row>
    <row r="42" spans="1:36" x14ac:dyDescent="0.3">
      <c r="A42">
        <v>91</v>
      </c>
      <c r="B42" t="s">
        <v>65</v>
      </c>
      <c r="C42" t="s">
        <v>119</v>
      </c>
      <c r="D42" t="s">
        <v>56</v>
      </c>
      <c r="E42">
        <v>0</v>
      </c>
      <c r="F42" s="1">
        <v>0.94026620370370362</v>
      </c>
      <c r="G42" s="1"/>
      <c r="H42">
        <v>3.2930000000000001</v>
      </c>
      <c r="I42">
        <v>196180</v>
      </c>
      <c r="J42">
        <v>10484</v>
      </c>
      <c r="L42">
        <v>3.2839999999999998</v>
      </c>
      <c r="M42">
        <v>285349</v>
      </c>
      <c r="N42">
        <v>14947</v>
      </c>
      <c r="Q42" s="2">
        <f t="shared" si="6"/>
        <v>701.41165451261122</v>
      </c>
      <c r="R42" s="2">
        <f t="shared" si="9"/>
        <v>972.49619730829966</v>
      </c>
      <c r="S42" s="2">
        <f t="shared" si="10"/>
        <v>966.33452289218837</v>
      </c>
      <c r="V42">
        <v>1</v>
      </c>
      <c r="W42" s="2">
        <f>R41</f>
        <v>216.20223162083241</v>
      </c>
      <c r="X42" s="2">
        <f>R45</f>
        <v>232.13935023599259</v>
      </c>
      <c r="Y42" s="2">
        <f>R49</f>
        <v>254.07791232591401</v>
      </c>
      <c r="Z42" s="2">
        <f>R59</f>
        <v>771.65751953334461</v>
      </c>
      <c r="AA42" s="2">
        <f>R66</f>
        <v>723.91116636374329</v>
      </c>
      <c r="AB42" s="2">
        <f>R72</f>
        <v>643.34172082924283</v>
      </c>
      <c r="AD42">
        <v>1</v>
      </c>
      <c r="AE42" s="2">
        <f>S41</f>
        <v>224.17018549349783</v>
      </c>
      <c r="AF42" s="2">
        <f>S45</f>
        <v>240.74860718009299</v>
      </c>
      <c r="AG42" s="2">
        <f>S49</f>
        <v>263.49594113907995</v>
      </c>
      <c r="AH42" s="2">
        <f>S59</f>
        <v>777.40754748715153</v>
      </c>
      <c r="AI42" s="2">
        <f>S66</f>
        <v>731.69026233422369</v>
      </c>
      <c r="AJ42" s="2">
        <f>S72</f>
        <v>653.81158077523799</v>
      </c>
    </row>
    <row r="43" spans="1:36" x14ac:dyDescent="0.3">
      <c r="A43">
        <v>96</v>
      </c>
      <c r="B43" t="s">
        <v>66</v>
      </c>
      <c r="C43" t="s">
        <v>116</v>
      </c>
      <c r="D43" t="s">
        <v>56</v>
      </c>
      <c r="E43">
        <v>0</v>
      </c>
      <c r="F43" s="1">
        <v>0.96368055555555554</v>
      </c>
      <c r="G43" s="1"/>
      <c r="H43">
        <v>3.3210000000000002</v>
      </c>
      <c r="I43">
        <v>7860</v>
      </c>
      <c r="J43">
        <v>498</v>
      </c>
      <c r="L43">
        <v>3.2869999999999999</v>
      </c>
      <c r="M43">
        <v>279094</v>
      </c>
      <c r="N43">
        <v>15558</v>
      </c>
      <c r="Q43" s="2">
        <f t="shared" si="6"/>
        <v>32.009255688391825</v>
      </c>
      <c r="R43" s="2">
        <f t="shared" si="9"/>
        <v>49.114949820674418</v>
      </c>
      <c r="S43" s="2">
        <f t="shared" si="10"/>
        <v>47.535179937585134</v>
      </c>
      <c r="V43">
        <v>0.1</v>
      </c>
      <c r="W43" s="2">
        <f>R42</f>
        <v>972.49619730829966</v>
      </c>
      <c r="X43" s="2">
        <f>R46</f>
        <v>522.99737573827611</v>
      </c>
      <c r="Y43" s="2">
        <f>R50</f>
        <v>470.33189972760147</v>
      </c>
      <c r="Z43" s="2">
        <f>R60</f>
        <v>1846.1740405751352</v>
      </c>
      <c r="AA43" s="2">
        <f>R67</f>
        <v>1776.3462653004217</v>
      </c>
      <c r="AB43" s="2">
        <f>R73</f>
        <v>1756.0367859982316</v>
      </c>
      <c r="AD43">
        <v>0.1</v>
      </c>
      <c r="AE43" s="2">
        <f>S42</f>
        <v>966.33452289218837</v>
      </c>
      <c r="AF43" s="2">
        <f>S46</f>
        <v>535.70649875249353</v>
      </c>
      <c r="AG43" s="2">
        <f>S50</f>
        <v>483.32375171340232</v>
      </c>
      <c r="AH43" s="2">
        <f>S60</f>
        <v>1733.3280859027741</v>
      </c>
      <c r="AI43" s="2">
        <f>S67</f>
        <v>1674.9174271104882</v>
      </c>
      <c r="AJ43" s="2">
        <f>S73</f>
        <v>1657.8428600496618</v>
      </c>
    </row>
    <row r="44" spans="1:36" x14ac:dyDescent="0.3">
      <c r="A44">
        <v>97</v>
      </c>
      <c r="B44" t="s">
        <v>67</v>
      </c>
      <c r="C44" t="s">
        <v>117</v>
      </c>
      <c r="D44" t="s">
        <v>56</v>
      </c>
      <c r="E44">
        <v>0</v>
      </c>
      <c r="F44" s="1">
        <v>0.96836805555555561</v>
      </c>
      <c r="G44" s="1"/>
      <c r="H44">
        <v>3.3090000000000002</v>
      </c>
      <c r="I44">
        <v>14159</v>
      </c>
      <c r="J44">
        <v>874</v>
      </c>
      <c r="L44">
        <v>3.2869999999999999</v>
      </c>
      <c r="M44">
        <v>293001</v>
      </c>
      <c r="N44">
        <v>16147</v>
      </c>
      <c r="Q44" s="2">
        <f t="shared" si="6"/>
        <v>54.127701740261351</v>
      </c>
      <c r="R44" s="2">
        <f t="shared" si="9"/>
        <v>79.62538471564433</v>
      </c>
      <c r="S44" s="2">
        <f t="shared" si="10"/>
        <v>80.184388920318298</v>
      </c>
      <c r="V44">
        <v>0.01</v>
      </c>
      <c r="W44" s="2">
        <f>R52</f>
        <v>1654.8962454850803</v>
      </c>
      <c r="X44" s="2">
        <f>R54</f>
        <v>871.6829739441589</v>
      </c>
      <c r="Y44" s="2">
        <f>R56</f>
        <v>1044.3990225241776</v>
      </c>
      <c r="Z44" s="2">
        <f>R61</f>
        <v>2813.6106476923828</v>
      </c>
      <c r="AA44" s="2">
        <f>R68</f>
        <v>2809.2904254681325</v>
      </c>
      <c r="AB44" s="2">
        <f>R74</f>
        <v>2928.1806758726511</v>
      </c>
      <c r="AD44">
        <v>0.01</v>
      </c>
      <c r="AE44" s="2">
        <f>S52</f>
        <v>1572.2240310487259</v>
      </c>
      <c r="AF44" s="2">
        <f>S54</f>
        <v>872.16826876295613</v>
      </c>
      <c r="AG44" s="2">
        <f>S56</f>
        <v>1032.7048192449765</v>
      </c>
      <c r="AH44" s="2">
        <f>S61</f>
        <v>2500.4440665901398</v>
      </c>
      <c r="AI44" s="2">
        <f>S68</f>
        <v>2497.1758750028066</v>
      </c>
      <c r="AJ44" s="2">
        <f>S74</f>
        <v>2586.6506099082658</v>
      </c>
    </row>
    <row r="45" spans="1:36" x14ac:dyDescent="0.3">
      <c r="A45">
        <v>98</v>
      </c>
      <c r="B45" t="s">
        <v>68</v>
      </c>
      <c r="C45" t="s">
        <v>118</v>
      </c>
      <c r="D45" t="s">
        <v>56</v>
      </c>
      <c r="E45">
        <v>0</v>
      </c>
      <c r="F45" s="1">
        <v>0.9731481481481481</v>
      </c>
      <c r="G45" s="1"/>
      <c r="H45">
        <v>3.298</v>
      </c>
      <c r="I45">
        <v>47469</v>
      </c>
      <c r="J45">
        <v>2697</v>
      </c>
      <c r="L45">
        <v>3.2839999999999998</v>
      </c>
      <c r="M45">
        <v>289793</v>
      </c>
      <c r="N45">
        <v>16376</v>
      </c>
      <c r="Q45" s="2">
        <f t="shared" si="6"/>
        <v>164.69223253541767</v>
      </c>
      <c r="R45" s="2">
        <f t="shared" si="9"/>
        <v>232.13935023599259</v>
      </c>
      <c r="S45" s="2">
        <f t="shared" si="10"/>
        <v>240.74860718009299</v>
      </c>
      <c r="AH45" t="s">
        <v>59</v>
      </c>
    </row>
    <row r="46" spans="1:36" x14ac:dyDescent="0.3">
      <c r="A46">
        <v>99</v>
      </c>
      <c r="B46" t="s">
        <v>69</v>
      </c>
      <c r="C46" t="s">
        <v>119</v>
      </c>
      <c r="D46" t="s">
        <v>56</v>
      </c>
      <c r="E46">
        <v>0</v>
      </c>
      <c r="F46" s="1">
        <v>0.97782407407407401</v>
      </c>
      <c r="G46" s="1"/>
      <c r="H46">
        <v>3.2949999999999999</v>
      </c>
      <c r="I46">
        <v>106512</v>
      </c>
      <c r="J46">
        <v>5987</v>
      </c>
      <c r="L46">
        <v>3.2869999999999999</v>
      </c>
      <c r="M46">
        <v>290468</v>
      </c>
      <c r="N46">
        <v>15942</v>
      </c>
      <c r="Q46" s="2">
        <f t="shared" si="6"/>
        <v>375.54886463429932</v>
      </c>
      <c r="R46" s="2">
        <f t="shared" si="9"/>
        <v>522.99737573827611</v>
      </c>
      <c r="S46" s="2">
        <f t="shared" si="10"/>
        <v>535.70649875249353</v>
      </c>
      <c r="V46">
        <v>0</v>
      </c>
      <c r="W46" s="2">
        <f>R62</f>
        <v>3844.0669931390007</v>
      </c>
      <c r="X46" s="2">
        <f>R69</f>
        <v>3742.2127119510328</v>
      </c>
      <c r="Y46" s="2">
        <f>R75</f>
        <v>3779.3513611809321</v>
      </c>
      <c r="AD46">
        <v>0</v>
      </c>
      <c r="AE46" s="2">
        <f>S62</f>
        <v>3246.342317055804</v>
      </c>
      <c r="AF46" s="2">
        <f>S69</f>
        <v>3175.3730600909016</v>
      </c>
      <c r="AG46" s="2">
        <f>S75</f>
        <v>3201.3149943576991</v>
      </c>
      <c r="AH46" s="2">
        <f>AVERAGE(AE46:AG46)</f>
        <v>3207.6767905014681</v>
      </c>
    </row>
    <row r="47" spans="1:36" x14ac:dyDescent="0.3">
      <c r="A47">
        <v>103</v>
      </c>
      <c r="B47" t="s">
        <v>70</v>
      </c>
      <c r="C47" t="s">
        <v>116</v>
      </c>
      <c r="D47" t="s">
        <v>56</v>
      </c>
      <c r="E47">
        <v>0</v>
      </c>
      <c r="F47" s="1">
        <v>0.99665509259259266</v>
      </c>
      <c r="G47" s="1"/>
      <c r="H47">
        <v>3.2930000000000001</v>
      </c>
      <c r="I47">
        <v>8969</v>
      </c>
      <c r="J47">
        <v>551</v>
      </c>
      <c r="L47">
        <v>3.2839999999999998</v>
      </c>
      <c r="M47">
        <v>269743</v>
      </c>
      <c r="N47">
        <v>15499</v>
      </c>
      <c r="Q47" s="2">
        <f t="shared" si="6"/>
        <v>35.550680689076714</v>
      </c>
      <c r="R47" s="2">
        <f t="shared" si="9"/>
        <v>54.000031560387427</v>
      </c>
      <c r="S47" s="2">
        <f t="shared" si="10"/>
        <v>52.774930695341006</v>
      </c>
      <c r="V47" t="s">
        <v>60</v>
      </c>
      <c r="W47" s="2">
        <f>R63</f>
        <v>33.611407256179142</v>
      </c>
      <c r="X47" s="2">
        <f>R70</f>
        <v>32.740368479535</v>
      </c>
      <c r="Y47" s="2">
        <f>R76</f>
        <v>35.168699479302354</v>
      </c>
      <c r="AD47" t="s">
        <v>60</v>
      </c>
      <c r="AE47" s="2">
        <f>S63</f>
        <v>30.874909372103673</v>
      </c>
      <c r="AF47" s="2">
        <f>S70</f>
        <v>29.937471648861155</v>
      </c>
      <c r="AG47" s="2">
        <f>S76</f>
        <v>32.550538504051069</v>
      </c>
      <c r="AH47" s="2">
        <f>AVERAGE(AE47:AG47)</f>
        <v>31.1209731750053</v>
      </c>
    </row>
    <row r="48" spans="1:36" x14ac:dyDescent="0.3">
      <c r="A48">
        <v>104</v>
      </c>
      <c r="B48" t="s">
        <v>71</v>
      </c>
      <c r="C48" t="s">
        <v>117</v>
      </c>
      <c r="D48" t="s">
        <v>56</v>
      </c>
      <c r="E48">
        <v>0</v>
      </c>
      <c r="F48" s="1">
        <v>1.3425925925925925E-3</v>
      </c>
      <c r="G48" s="1"/>
      <c r="H48">
        <v>3.2930000000000001</v>
      </c>
      <c r="I48">
        <v>18709</v>
      </c>
      <c r="J48">
        <v>924</v>
      </c>
      <c r="L48">
        <v>3.2869999999999999</v>
      </c>
      <c r="M48">
        <v>292760</v>
      </c>
      <c r="N48">
        <v>15877</v>
      </c>
      <c r="Q48" s="2">
        <f t="shared" si="6"/>
        <v>58.197392454493922</v>
      </c>
      <c r="R48" s="2">
        <f t="shared" si="9"/>
        <v>85.239162161314439</v>
      </c>
      <c r="S48" s="2">
        <f t="shared" si="10"/>
        <v>86.171997115508603</v>
      </c>
      <c r="AE48" t="s">
        <v>61</v>
      </c>
    </row>
    <row r="49" spans="1:36" x14ac:dyDescent="0.3">
      <c r="A49">
        <v>105</v>
      </c>
      <c r="B49" t="s">
        <v>72</v>
      </c>
      <c r="C49" t="s">
        <v>118</v>
      </c>
      <c r="D49" t="s">
        <v>56</v>
      </c>
      <c r="E49">
        <v>0</v>
      </c>
      <c r="F49" s="1">
        <v>6.030092592592593E-3</v>
      </c>
      <c r="G49" s="1"/>
      <c r="H49">
        <v>3.2949999999999999</v>
      </c>
      <c r="I49">
        <v>49072</v>
      </c>
      <c r="J49">
        <v>2755</v>
      </c>
      <c r="L49">
        <v>3.2839999999999998</v>
      </c>
      <c r="M49">
        <v>276380</v>
      </c>
      <c r="N49">
        <v>15255</v>
      </c>
      <c r="Q49" s="2">
        <f t="shared" si="6"/>
        <v>180.5965257292691</v>
      </c>
      <c r="R49" s="2">
        <f t="shared" si="9"/>
        <v>254.07791232591401</v>
      </c>
      <c r="S49" s="2">
        <f t="shared" si="10"/>
        <v>263.49594113907995</v>
      </c>
      <c r="AE49" t="s">
        <v>57</v>
      </c>
    </row>
    <row r="50" spans="1:36" x14ac:dyDescent="0.3">
      <c r="A50">
        <v>106</v>
      </c>
      <c r="B50" t="s">
        <v>73</v>
      </c>
      <c r="C50" t="s">
        <v>119</v>
      </c>
      <c r="D50" t="s">
        <v>56</v>
      </c>
      <c r="E50">
        <v>0</v>
      </c>
      <c r="F50" s="1">
        <v>1.0798611111111111E-2</v>
      </c>
      <c r="G50" s="1"/>
      <c r="H50">
        <v>3.2949999999999999</v>
      </c>
      <c r="I50">
        <v>93053</v>
      </c>
      <c r="J50">
        <v>5545</v>
      </c>
      <c r="L50">
        <v>3.2839999999999998</v>
      </c>
      <c r="M50">
        <v>293624</v>
      </c>
      <c r="N50">
        <v>16436</v>
      </c>
      <c r="Q50" s="2">
        <f t="shared" si="6"/>
        <v>337.36918958384035</v>
      </c>
      <c r="R50" s="2">
        <f t="shared" si="9"/>
        <v>470.33189972760147</v>
      </c>
      <c r="S50" s="2">
        <f t="shared" si="10"/>
        <v>483.32375171340232</v>
      </c>
      <c r="AD50" t="s">
        <v>58</v>
      </c>
      <c r="AE50">
        <v>94</v>
      </c>
      <c r="AH50">
        <v>95</v>
      </c>
    </row>
    <row r="51" spans="1:36" x14ac:dyDescent="0.3">
      <c r="Q51" s="2" t="e">
        <f t="shared" si="6"/>
        <v>#DIV/0!</v>
      </c>
      <c r="R51" s="2" t="e">
        <f t="shared" si="9"/>
        <v>#DIV/0!</v>
      </c>
      <c r="S51" s="2" t="e">
        <f t="shared" si="10"/>
        <v>#DIV/0!</v>
      </c>
      <c r="AD51">
        <v>100</v>
      </c>
      <c r="AE51">
        <f t="shared" ref="AE51:AJ55" si="11">100*(AE40-$AH$47)/($AH$46-$AH$47)</f>
        <v>0.72719942492516843</v>
      </c>
      <c r="AF51">
        <f t="shared" si="11"/>
        <v>0.51672968165863353</v>
      </c>
      <c r="AG51">
        <f t="shared" si="11"/>
        <v>0.68168037225175182</v>
      </c>
      <c r="AH51">
        <f t="shared" si="11"/>
        <v>1.9921061629341603</v>
      </c>
      <c r="AI51">
        <f t="shared" si="11"/>
        <v>1.8340259103745642</v>
      </c>
      <c r="AJ51">
        <f t="shared" si="11"/>
        <v>1.9388815403876392</v>
      </c>
    </row>
    <row r="52" spans="1:36" x14ac:dyDescent="0.3">
      <c r="A52">
        <v>108</v>
      </c>
      <c r="B52" t="s">
        <v>74</v>
      </c>
      <c r="C52" t="s">
        <v>120</v>
      </c>
      <c r="D52" t="s">
        <v>56</v>
      </c>
      <c r="E52">
        <v>0</v>
      </c>
      <c r="F52" s="1">
        <v>2.0081018518518519E-2</v>
      </c>
      <c r="G52" s="1"/>
      <c r="H52">
        <v>3.2919999999999998</v>
      </c>
      <c r="I52">
        <v>362122</v>
      </c>
      <c r="J52">
        <v>20261</v>
      </c>
      <c r="L52">
        <v>3.2839999999999998</v>
      </c>
      <c r="M52">
        <v>309389</v>
      </c>
      <c r="N52">
        <v>16939</v>
      </c>
      <c r="Q52" s="2">
        <f t="shared" si="6"/>
        <v>1196.1154731684278</v>
      </c>
      <c r="R52" s="2">
        <f t="shared" si="9"/>
        <v>1654.8962454850803</v>
      </c>
      <c r="S52" s="2">
        <f t="shared" si="10"/>
        <v>1572.2240310487259</v>
      </c>
      <c r="AD52">
        <v>10</v>
      </c>
      <c r="AE52">
        <f t="shared" si="11"/>
        <v>1.5354156406135242</v>
      </c>
      <c r="AF52">
        <f t="shared" si="11"/>
        <v>1.5445475718606152</v>
      </c>
      <c r="AG52">
        <f t="shared" si="11"/>
        <v>1.7330412908291599</v>
      </c>
      <c r="AH52">
        <f t="shared" si="11"/>
        <v>7.7734930285929629</v>
      </c>
      <c r="AI52">
        <f t="shared" si="11"/>
        <v>7.7389181099311122</v>
      </c>
      <c r="AJ52">
        <f t="shared" si="11"/>
        <v>7.7294834750499204</v>
      </c>
    </row>
    <row r="53" spans="1:36" x14ac:dyDescent="0.3">
      <c r="A53">
        <v>114</v>
      </c>
      <c r="B53" t="s">
        <v>75</v>
      </c>
      <c r="C53" t="s">
        <v>121</v>
      </c>
      <c r="D53" t="s">
        <v>56</v>
      </c>
      <c r="E53">
        <v>0</v>
      </c>
      <c r="F53" s="1">
        <v>4.836805555555556E-2</v>
      </c>
      <c r="G53" s="1"/>
      <c r="H53">
        <v>3.3069999999999999</v>
      </c>
      <c r="I53">
        <v>16484</v>
      </c>
      <c r="J53">
        <v>925</v>
      </c>
      <c r="L53">
        <v>3.2839999999999998</v>
      </c>
      <c r="M53">
        <v>247535</v>
      </c>
      <c r="N53">
        <v>14499</v>
      </c>
      <c r="Q53" s="2">
        <f t="shared" si="6"/>
        <v>63.797503276088008</v>
      </c>
      <c r="R53" s="2">
        <f t="shared" si="9"/>
        <v>92.964018429525069</v>
      </c>
      <c r="S53" s="2">
        <f t="shared" si="10"/>
        <v>94.401337381009355</v>
      </c>
      <c r="AD53">
        <v>1</v>
      </c>
      <c r="AE53">
        <f t="shared" si="11"/>
        <v>6.0773121399444427</v>
      </c>
      <c r="AF53">
        <f t="shared" si="11"/>
        <v>6.5992114119852001</v>
      </c>
      <c r="AG53">
        <f t="shared" si="11"/>
        <v>7.3153119708015151</v>
      </c>
      <c r="AH53">
        <f t="shared" si="11"/>
        <v>23.493576603991674</v>
      </c>
      <c r="AI53">
        <f t="shared" si="11"/>
        <v>22.054367354037247</v>
      </c>
      <c r="AJ53">
        <f t="shared" si="11"/>
        <v>19.602696864439743</v>
      </c>
    </row>
    <row r="54" spans="1:36" x14ac:dyDescent="0.3">
      <c r="A54">
        <v>115</v>
      </c>
      <c r="B54" t="s">
        <v>76</v>
      </c>
      <c r="C54" t="s">
        <v>120</v>
      </c>
      <c r="D54" t="s">
        <v>56</v>
      </c>
      <c r="E54">
        <v>0</v>
      </c>
      <c r="F54" s="1">
        <v>5.3043981481481484E-2</v>
      </c>
      <c r="G54" s="1"/>
      <c r="H54">
        <v>3.2930000000000001</v>
      </c>
      <c r="I54">
        <v>198430</v>
      </c>
      <c r="J54">
        <v>11330</v>
      </c>
      <c r="L54">
        <v>3.2839999999999998</v>
      </c>
      <c r="M54">
        <v>327571</v>
      </c>
      <c r="N54">
        <v>18032</v>
      </c>
      <c r="Q54" s="2">
        <f t="shared" si="6"/>
        <v>628.3274179236912</v>
      </c>
      <c r="R54" s="2">
        <f t="shared" si="9"/>
        <v>871.6829739441589</v>
      </c>
      <c r="S54" s="2">
        <f t="shared" si="10"/>
        <v>872.16826876295613</v>
      </c>
      <c r="AD54">
        <v>0.1</v>
      </c>
      <c r="AE54">
        <f t="shared" si="11"/>
        <v>29.441118100808392</v>
      </c>
      <c r="AF54">
        <f t="shared" si="11"/>
        <v>15.884673671567054</v>
      </c>
      <c r="AG54">
        <f t="shared" si="11"/>
        <v>14.235631436786525</v>
      </c>
      <c r="AH54">
        <f t="shared" si="11"/>
        <v>53.586563895496909</v>
      </c>
      <c r="AI54">
        <f t="shared" si="11"/>
        <v>51.747759160076043</v>
      </c>
      <c r="AJ54">
        <f t="shared" si="11"/>
        <v>51.21024091570289</v>
      </c>
    </row>
    <row r="55" spans="1:36" x14ac:dyDescent="0.3">
      <c r="A55">
        <v>121</v>
      </c>
      <c r="B55" t="s">
        <v>77</v>
      </c>
      <c r="C55" t="s">
        <v>121</v>
      </c>
      <c r="D55" t="s">
        <v>56</v>
      </c>
      <c r="E55">
        <v>0</v>
      </c>
      <c r="F55" s="1">
        <v>8.1145833333333334E-2</v>
      </c>
      <c r="G55" s="1"/>
      <c r="H55">
        <v>3.2919999999999998</v>
      </c>
      <c r="I55">
        <v>17949</v>
      </c>
      <c r="J55">
        <v>888</v>
      </c>
      <c r="L55">
        <v>3.2839999999999998</v>
      </c>
      <c r="M55">
        <v>269076</v>
      </c>
      <c r="N55">
        <v>14707</v>
      </c>
      <c r="Q55" s="2">
        <f t="shared" si="6"/>
        <v>60.379411164751481</v>
      </c>
      <c r="R55" s="2">
        <f t="shared" si="9"/>
        <v>88.24906347367596</v>
      </c>
      <c r="S55" s="2">
        <f t="shared" si="10"/>
        <v>89.379829922283136</v>
      </c>
      <c r="AD55">
        <v>0.01</v>
      </c>
      <c r="AE55">
        <f t="shared" si="11"/>
        <v>48.514905655609873</v>
      </c>
      <c r="AF55">
        <f t="shared" si="11"/>
        <v>26.476704454569148</v>
      </c>
      <c r="AG55">
        <f t="shared" si="11"/>
        <v>31.530497295430841</v>
      </c>
      <c r="AH55">
        <f t="shared" si="11"/>
        <v>77.735863476607562</v>
      </c>
      <c r="AI55">
        <f t="shared" si="11"/>
        <v>77.632978724212933</v>
      </c>
      <c r="AJ55">
        <f t="shared" si="11"/>
        <v>80.449700357669556</v>
      </c>
    </row>
    <row r="56" spans="1:36" x14ac:dyDescent="0.3">
      <c r="A56">
        <v>123</v>
      </c>
      <c r="B56" t="s">
        <v>78</v>
      </c>
      <c r="C56" t="s">
        <v>120</v>
      </c>
      <c r="D56" t="s">
        <v>56</v>
      </c>
      <c r="E56">
        <v>0</v>
      </c>
      <c r="F56" s="1">
        <v>9.0416666666666659E-2</v>
      </c>
      <c r="G56" s="1"/>
      <c r="H56">
        <v>3.29</v>
      </c>
      <c r="I56">
        <v>238019</v>
      </c>
      <c r="J56">
        <v>12728</v>
      </c>
      <c r="L56">
        <v>3.2810000000000001</v>
      </c>
      <c r="M56">
        <v>313203</v>
      </c>
      <c r="N56">
        <v>16891</v>
      </c>
      <c r="Q56" s="2">
        <f t="shared" si="6"/>
        <v>753.53738677402168</v>
      </c>
      <c r="R56" s="2">
        <f t="shared" si="9"/>
        <v>1044.3990225241776</v>
      </c>
      <c r="S56" s="2">
        <f t="shared" si="10"/>
        <v>1032.7048192449765</v>
      </c>
    </row>
    <row r="57" spans="1:36" x14ac:dyDescent="0.3">
      <c r="A57">
        <v>129</v>
      </c>
      <c r="B57" t="s">
        <v>79</v>
      </c>
      <c r="C57" t="s">
        <v>121</v>
      </c>
      <c r="D57" t="s">
        <v>56</v>
      </c>
      <c r="E57">
        <v>0</v>
      </c>
      <c r="F57" s="1">
        <v>0.1187037037037037</v>
      </c>
      <c r="G57" s="1"/>
      <c r="H57">
        <v>3.2949999999999999</v>
      </c>
      <c r="I57">
        <v>17279</v>
      </c>
      <c r="J57">
        <v>883</v>
      </c>
      <c r="L57">
        <v>3.2839999999999998</v>
      </c>
      <c r="M57">
        <v>264053</v>
      </c>
      <c r="N57">
        <v>14095</v>
      </c>
      <c r="Q57" s="2">
        <f t="shared" ref="Q57:Q92" si="12">1000*J57/N57</f>
        <v>62.646328485278467</v>
      </c>
      <c r="R57" s="2">
        <f t="shared" si="9"/>
        <v>91.376074890211356</v>
      </c>
      <c r="S57" s="2">
        <f t="shared" si="10"/>
        <v>92.710627537257778</v>
      </c>
    </row>
    <row r="58" spans="1:36" x14ac:dyDescent="0.3">
      <c r="A58">
        <v>130</v>
      </c>
      <c r="B58" t="s">
        <v>80</v>
      </c>
      <c r="C58" t="s">
        <v>122</v>
      </c>
      <c r="D58" t="s">
        <v>56</v>
      </c>
      <c r="E58">
        <v>0</v>
      </c>
      <c r="F58" s="1">
        <v>0.12339120370370371</v>
      </c>
      <c r="G58" s="1"/>
      <c r="H58">
        <v>3.2949999999999999</v>
      </c>
      <c r="I58">
        <v>63105</v>
      </c>
      <c r="J58">
        <v>3494</v>
      </c>
      <c r="L58">
        <v>3.2839999999999998</v>
      </c>
      <c r="M58">
        <v>334637</v>
      </c>
      <c r="N58">
        <v>18312</v>
      </c>
      <c r="Q58" s="2">
        <f t="shared" si="12"/>
        <v>190.80384447356926</v>
      </c>
      <c r="R58" s="2">
        <f t="shared" si="9"/>
        <v>268.15800336259207</v>
      </c>
      <c r="S58" s="2">
        <f t="shared" si="10"/>
        <v>278.05031818424209</v>
      </c>
    </row>
    <row r="59" spans="1:36" x14ac:dyDescent="0.3">
      <c r="A59">
        <v>131</v>
      </c>
      <c r="B59" t="s">
        <v>81</v>
      </c>
      <c r="C59" t="s">
        <v>123</v>
      </c>
      <c r="D59" t="s">
        <v>56</v>
      </c>
      <c r="E59">
        <v>0</v>
      </c>
      <c r="F59" s="1">
        <v>0.12817129629629628</v>
      </c>
      <c r="G59" s="1"/>
      <c r="H59">
        <v>3.2930000000000001</v>
      </c>
      <c r="I59">
        <v>149969</v>
      </c>
      <c r="J59">
        <v>8116</v>
      </c>
      <c r="L59">
        <v>3.2810000000000001</v>
      </c>
      <c r="M59">
        <v>260641</v>
      </c>
      <c r="N59">
        <v>14602</v>
      </c>
      <c r="Q59" s="2">
        <f t="shared" si="12"/>
        <v>555.81427201753183</v>
      </c>
      <c r="R59" s="2">
        <f t="shared" si="9"/>
        <v>771.65751953334461</v>
      </c>
      <c r="S59" s="2">
        <f t="shared" si="10"/>
        <v>777.40754748715153</v>
      </c>
    </row>
    <row r="60" spans="1:36" x14ac:dyDescent="0.3">
      <c r="A60">
        <v>132</v>
      </c>
      <c r="B60" t="s">
        <v>82</v>
      </c>
      <c r="C60" t="s">
        <v>124</v>
      </c>
      <c r="D60" t="s">
        <v>56</v>
      </c>
      <c r="E60">
        <v>0</v>
      </c>
      <c r="F60" s="1">
        <v>0.13284722222222223</v>
      </c>
      <c r="G60" s="1"/>
      <c r="H60">
        <v>3.2930000000000001</v>
      </c>
      <c r="I60">
        <v>354297</v>
      </c>
      <c r="J60">
        <v>19660</v>
      </c>
      <c r="L60">
        <v>3.2839999999999998</v>
      </c>
      <c r="M60">
        <v>274322</v>
      </c>
      <c r="N60">
        <v>14729</v>
      </c>
      <c r="Q60" s="2">
        <f t="shared" si="12"/>
        <v>1334.7817231312376</v>
      </c>
      <c r="R60" s="2">
        <f t="shared" si="9"/>
        <v>1846.1740405751352</v>
      </c>
      <c r="S60" s="2">
        <f t="shared" si="10"/>
        <v>1733.3280859027741</v>
      </c>
    </row>
    <row r="61" spans="1:36" x14ac:dyDescent="0.3">
      <c r="A61">
        <v>133</v>
      </c>
      <c r="B61" t="s">
        <v>83</v>
      </c>
      <c r="C61" t="s">
        <v>125</v>
      </c>
      <c r="D61" t="s">
        <v>56</v>
      </c>
      <c r="E61">
        <v>0</v>
      </c>
      <c r="F61" s="1">
        <v>0.13753472222222221</v>
      </c>
      <c r="G61" s="1"/>
      <c r="H61">
        <v>3.2930000000000001</v>
      </c>
      <c r="I61">
        <v>562882</v>
      </c>
      <c r="J61">
        <v>31397</v>
      </c>
      <c r="L61">
        <v>3.2810000000000001</v>
      </c>
      <c r="M61">
        <v>283126</v>
      </c>
      <c r="N61">
        <v>15420</v>
      </c>
      <c r="Q61" s="2">
        <f t="shared" si="12"/>
        <v>2036.1219195849546</v>
      </c>
      <c r="R61" s="2">
        <f t="shared" si="9"/>
        <v>2813.6106476923828</v>
      </c>
      <c r="S61" s="2">
        <f t="shared" si="10"/>
        <v>2500.4440665901398</v>
      </c>
    </row>
    <row r="62" spans="1:36" x14ac:dyDescent="0.3">
      <c r="A62">
        <v>134</v>
      </c>
      <c r="B62" t="s">
        <v>84</v>
      </c>
      <c r="C62" t="s">
        <v>126</v>
      </c>
      <c r="D62" t="s">
        <v>56</v>
      </c>
      <c r="E62">
        <v>0</v>
      </c>
      <c r="F62" s="1">
        <v>0.14222222222222222</v>
      </c>
      <c r="G62" s="1"/>
      <c r="H62">
        <v>3.2930000000000001</v>
      </c>
      <c r="I62">
        <v>695808</v>
      </c>
      <c r="J62">
        <v>38811</v>
      </c>
      <c r="L62">
        <v>3.2810000000000001</v>
      </c>
      <c r="M62">
        <v>248644</v>
      </c>
      <c r="N62">
        <v>13945</v>
      </c>
      <c r="Q62" s="2">
        <f t="shared" si="12"/>
        <v>2783.1480817497309</v>
      </c>
      <c r="R62" s="2">
        <f t="shared" si="9"/>
        <v>3844.0669931390007</v>
      </c>
      <c r="S62" s="2">
        <f t="shared" si="10"/>
        <v>3246.342317055804</v>
      </c>
    </row>
    <row r="63" spans="1:36" x14ac:dyDescent="0.3">
      <c r="A63">
        <v>135</v>
      </c>
      <c r="B63" t="s">
        <v>85</v>
      </c>
      <c r="C63" t="s">
        <v>127</v>
      </c>
      <c r="D63" t="s">
        <v>56</v>
      </c>
      <c r="E63">
        <v>0</v>
      </c>
      <c r="F63" s="1">
        <v>0.14689814814814814</v>
      </c>
      <c r="G63" s="1"/>
      <c r="H63">
        <v>3.2949999999999999</v>
      </c>
      <c r="I63">
        <v>6080</v>
      </c>
      <c r="J63">
        <v>246</v>
      </c>
      <c r="L63">
        <v>3.2839999999999998</v>
      </c>
      <c r="M63">
        <v>236960</v>
      </c>
      <c r="N63">
        <v>11844</v>
      </c>
      <c r="Q63" s="2">
        <f t="shared" si="12"/>
        <v>20.770010131712258</v>
      </c>
      <c r="R63" s="2">
        <f t="shared" si="9"/>
        <v>33.611407256179142</v>
      </c>
      <c r="S63" s="2">
        <f t="shared" si="10"/>
        <v>30.874909372103673</v>
      </c>
    </row>
    <row r="64" spans="1:36" x14ac:dyDescent="0.3">
      <c r="Q64" s="2" t="e">
        <f t="shared" si="12"/>
        <v>#DIV/0!</v>
      </c>
      <c r="R64" s="2" t="e">
        <f t="shared" si="9"/>
        <v>#DIV/0!</v>
      </c>
      <c r="S64" s="2" t="e">
        <f t="shared" si="10"/>
        <v>#DIV/0!</v>
      </c>
    </row>
    <row r="65" spans="1:19" x14ac:dyDescent="0.3">
      <c r="A65">
        <v>137</v>
      </c>
      <c r="B65" t="s">
        <v>86</v>
      </c>
      <c r="C65" t="s">
        <v>122</v>
      </c>
      <c r="D65" t="s">
        <v>56</v>
      </c>
      <c r="E65">
        <v>0</v>
      </c>
      <c r="F65" s="1">
        <v>0.15616898148148148</v>
      </c>
      <c r="G65" s="1"/>
      <c r="H65">
        <v>3.2949999999999999</v>
      </c>
      <c r="I65">
        <v>57533</v>
      </c>
      <c r="J65">
        <v>3367</v>
      </c>
      <c r="L65">
        <v>3.2869999999999999</v>
      </c>
      <c r="M65">
        <v>308656</v>
      </c>
      <c r="N65">
        <v>17718</v>
      </c>
      <c r="Q65" s="2">
        <f t="shared" si="12"/>
        <v>190.03273507167853</v>
      </c>
      <c r="R65" s="2">
        <f t="shared" si="9"/>
        <v>267.09432632361234</v>
      </c>
      <c r="S65" s="2">
        <f t="shared" si="10"/>
        <v>276.95202659415315</v>
      </c>
    </row>
    <row r="66" spans="1:19" x14ac:dyDescent="0.3">
      <c r="A66">
        <v>138</v>
      </c>
      <c r="B66" t="s">
        <v>87</v>
      </c>
      <c r="C66" t="s">
        <v>123</v>
      </c>
      <c r="D66" t="s">
        <v>56</v>
      </c>
      <c r="E66">
        <v>0</v>
      </c>
      <c r="F66" s="1">
        <v>0.16094907407407408</v>
      </c>
      <c r="G66" s="1"/>
      <c r="H66">
        <v>3.298</v>
      </c>
      <c r="I66">
        <v>136617</v>
      </c>
      <c r="J66">
        <v>7744</v>
      </c>
      <c r="L66">
        <v>3.29</v>
      </c>
      <c r="M66">
        <v>257461</v>
      </c>
      <c r="N66">
        <v>14858</v>
      </c>
      <c r="Q66" s="2">
        <f t="shared" si="12"/>
        <v>521.20069995961774</v>
      </c>
      <c r="R66" s="2">
        <f t="shared" si="9"/>
        <v>723.91116636374329</v>
      </c>
      <c r="S66" s="2">
        <f t="shared" si="10"/>
        <v>731.69026233422369</v>
      </c>
    </row>
    <row r="67" spans="1:19" x14ac:dyDescent="0.3">
      <c r="A67">
        <v>139</v>
      </c>
      <c r="B67" t="s">
        <v>88</v>
      </c>
      <c r="C67" t="s">
        <v>124</v>
      </c>
      <c r="D67" t="s">
        <v>56</v>
      </c>
      <c r="E67">
        <v>0</v>
      </c>
      <c r="F67" s="1">
        <v>0.16562499999999999</v>
      </c>
      <c r="G67" s="1"/>
      <c r="H67">
        <v>3.2930000000000001</v>
      </c>
      <c r="I67">
        <v>314713</v>
      </c>
      <c r="J67">
        <v>18298</v>
      </c>
      <c r="L67">
        <v>3.2869999999999999</v>
      </c>
      <c r="M67">
        <v>248266</v>
      </c>
      <c r="N67">
        <v>14249</v>
      </c>
      <c r="Q67" s="2">
        <f t="shared" si="12"/>
        <v>1284.1602919503123</v>
      </c>
      <c r="R67" s="2">
        <f t="shared" si="9"/>
        <v>1776.3462653004217</v>
      </c>
      <c r="S67" s="2">
        <f t="shared" si="10"/>
        <v>1674.9174271104882</v>
      </c>
    </row>
    <row r="68" spans="1:19" x14ac:dyDescent="0.3">
      <c r="A68">
        <v>140</v>
      </c>
      <c r="B68" t="s">
        <v>89</v>
      </c>
      <c r="C68" t="s">
        <v>125</v>
      </c>
      <c r="D68" t="s">
        <v>56</v>
      </c>
      <c r="E68">
        <v>0</v>
      </c>
      <c r="F68" s="1">
        <v>0.17031250000000001</v>
      </c>
      <c r="G68" s="1"/>
      <c r="H68">
        <v>3.2949999999999999</v>
      </c>
      <c r="I68">
        <v>500057</v>
      </c>
      <c r="J68">
        <v>28224</v>
      </c>
      <c r="L68">
        <v>3.2839999999999998</v>
      </c>
      <c r="M68">
        <v>242289</v>
      </c>
      <c r="N68">
        <v>13883</v>
      </c>
      <c r="Q68" s="2">
        <f t="shared" si="12"/>
        <v>2032.989987754808</v>
      </c>
      <c r="R68" s="2">
        <f t="shared" si="9"/>
        <v>2809.2904254681325</v>
      </c>
      <c r="S68" s="2">
        <f t="shared" si="10"/>
        <v>2497.1758750028066</v>
      </c>
    </row>
    <row r="69" spans="1:19" x14ac:dyDescent="0.3">
      <c r="A69">
        <v>141</v>
      </c>
      <c r="B69" t="s">
        <v>90</v>
      </c>
      <c r="C69" t="s">
        <v>126</v>
      </c>
      <c r="D69" t="s">
        <v>56</v>
      </c>
      <c r="E69">
        <v>0</v>
      </c>
      <c r="F69" s="1">
        <v>0.17500000000000002</v>
      </c>
      <c r="G69" s="1"/>
      <c r="H69">
        <v>3.2949999999999999</v>
      </c>
      <c r="I69">
        <v>626123</v>
      </c>
      <c r="J69">
        <v>37020</v>
      </c>
      <c r="L69">
        <v>3.2869999999999999</v>
      </c>
      <c r="M69">
        <v>237219</v>
      </c>
      <c r="N69">
        <v>13664</v>
      </c>
      <c r="Q69" s="2">
        <f t="shared" si="12"/>
        <v>2709.3091334894611</v>
      </c>
      <c r="R69" s="2">
        <f t="shared" si="9"/>
        <v>3742.2127119510328</v>
      </c>
      <c r="S69" s="2">
        <f t="shared" si="10"/>
        <v>3175.3730600909016</v>
      </c>
    </row>
    <row r="70" spans="1:19" x14ac:dyDescent="0.3">
      <c r="A70">
        <v>142</v>
      </c>
      <c r="B70" t="s">
        <v>91</v>
      </c>
      <c r="C70" t="s">
        <v>127</v>
      </c>
      <c r="D70" t="s">
        <v>56</v>
      </c>
      <c r="E70">
        <v>0</v>
      </c>
      <c r="F70" s="1">
        <v>0.17967592592592593</v>
      </c>
      <c r="G70" s="1"/>
      <c r="H70">
        <v>3.3069999999999999</v>
      </c>
      <c r="I70">
        <v>4613</v>
      </c>
      <c r="J70">
        <v>250</v>
      </c>
      <c r="L70">
        <v>3.2839999999999998</v>
      </c>
      <c r="M70">
        <v>228446</v>
      </c>
      <c r="N70">
        <v>12414</v>
      </c>
      <c r="Q70" s="2">
        <f t="shared" si="12"/>
        <v>20.138553246334784</v>
      </c>
      <c r="R70" s="2">
        <f t="shared" si="9"/>
        <v>32.740368479535</v>
      </c>
      <c r="S70" s="2">
        <f t="shared" si="10"/>
        <v>29.937471648861155</v>
      </c>
    </row>
    <row r="71" spans="1:19" x14ac:dyDescent="0.3">
      <c r="A71">
        <v>143</v>
      </c>
      <c r="B71" t="s">
        <v>92</v>
      </c>
      <c r="C71" t="s">
        <v>122</v>
      </c>
      <c r="D71" t="s">
        <v>56</v>
      </c>
      <c r="E71">
        <v>0</v>
      </c>
      <c r="F71" s="1">
        <v>0.18436342592592592</v>
      </c>
      <c r="G71" s="1"/>
      <c r="H71">
        <v>3.2949999999999999</v>
      </c>
      <c r="I71">
        <v>55903</v>
      </c>
      <c r="J71">
        <v>3152</v>
      </c>
      <c r="L71">
        <v>3.2869999999999999</v>
      </c>
      <c r="M71">
        <v>286000</v>
      </c>
      <c r="N71">
        <v>16605</v>
      </c>
      <c r="Q71" s="2">
        <f t="shared" si="12"/>
        <v>189.82234266787111</v>
      </c>
      <c r="R71" s="2">
        <f t="shared" si="9"/>
        <v>266.80410865987096</v>
      </c>
      <c r="S71" s="2">
        <f t="shared" si="10"/>
        <v>276.65233015099119</v>
      </c>
    </row>
    <row r="72" spans="1:19" x14ac:dyDescent="0.3">
      <c r="A72">
        <v>144</v>
      </c>
      <c r="B72" t="s">
        <v>93</v>
      </c>
      <c r="C72" t="s">
        <v>123</v>
      </c>
      <c r="D72" t="s">
        <v>56</v>
      </c>
      <c r="E72">
        <v>0</v>
      </c>
      <c r="F72" s="1">
        <v>0.18903935185185183</v>
      </c>
      <c r="G72" s="1"/>
      <c r="H72">
        <v>3.3039999999999998</v>
      </c>
      <c r="I72">
        <v>127428</v>
      </c>
      <c r="J72">
        <v>7525</v>
      </c>
      <c r="L72">
        <v>3.2839999999999998</v>
      </c>
      <c r="M72">
        <v>304043</v>
      </c>
      <c r="N72">
        <v>16260</v>
      </c>
      <c r="Q72" s="2">
        <f t="shared" si="12"/>
        <v>462.79212792127919</v>
      </c>
      <c r="R72" s="2">
        <f t="shared" si="9"/>
        <v>643.34172082924283</v>
      </c>
      <c r="S72" s="2">
        <f t="shared" si="10"/>
        <v>653.81158077523799</v>
      </c>
    </row>
    <row r="73" spans="1:19" x14ac:dyDescent="0.3">
      <c r="A73">
        <v>145</v>
      </c>
      <c r="B73" t="s">
        <v>94</v>
      </c>
      <c r="C73" t="s">
        <v>124</v>
      </c>
      <c r="D73" t="s">
        <v>56</v>
      </c>
      <c r="E73">
        <v>0</v>
      </c>
      <c r="F73" s="1">
        <v>0.19381944444444443</v>
      </c>
      <c r="G73" s="1"/>
      <c r="H73">
        <v>3.2949999999999999</v>
      </c>
      <c r="I73">
        <v>343108</v>
      </c>
      <c r="J73">
        <v>18940</v>
      </c>
      <c r="L73">
        <v>3.29</v>
      </c>
      <c r="M73">
        <v>258193</v>
      </c>
      <c r="N73">
        <v>14920</v>
      </c>
      <c r="Q73" s="2">
        <f t="shared" si="12"/>
        <v>1269.4369973190348</v>
      </c>
      <c r="R73" s="2">
        <f t="shared" si="9"/>
        <v>1756.0367859982316</v>
      </c>
      <c r="S73" s="2">
        <f t="shared" si="10"/>
        <v>1657.8428600496618</v>
      </c>
    </row>
    <row r="74" spans="1:19" x14ac:dyDescent="0.3">
      <c r="A74">
        <v>146</v>
      </c>
      <c r="B74" t="s">
        <v>95</v>
      </c>
      <c r="C74" t="s">
        <v>125</v>
      </c>
      <c r="D74" t="s">
        <v>56</v>
      </c>
      <c r="E74">
        <v>0</v>
      </c>
      <c r="F74" s="1">
        <v>0.19850694444444442</v>
      </c>
      <c r="G74" s="1"/>
      <c r="H74">
        <v>3.298</v>
      </c>
      <c r="I74">
        <v>526037</v>
      </c>
      <c r="J74">
        <v>31082</v>
      </c>
      <c r="L74">
        <v>3.2869999999999999</v>
      </c>
      <c r="M74">
        <v>264266</v>
      </c>
      <c r="N74">
        <v>14667</v>
      </c>
      <c r="Q74" s="2">
        <f t="shared" si="12"/>
        <v>2119.1791095656918</v>
      </c>
      <c r="R74" s="2">
        <f t="shared" si="9"/>
        <v>2928.1806758726511</v>
      </c>
      <c r="S74" s="2">
        <f t="shared" si="10"/>
        <v>2586.6506099082658</v>
      </c>
    </row>
    <row r="75" spans="1:19" x14ac:dyDescent="0.3">
      <c r="A75">
        <v>147</v>
      </c>
      <c r="B75" t="s">
        <v>96</v>
      </c>
      <c r="C75" t="s">
        <v>126</v>
      </c>
      <c r="D75" t="s">
        <v>56</v>
      </c>
      <c r="E75">
        <v>0</v>
      </c>
      <c r="F75" s="1">
        <v>0.20327546296296295</v>
      </c>
      <c r="G75" s="1"/>
      <c r="H75">
        <v>3.298</v>
      </c>
      <c r="I75">
        <v>646826</v>
      </c>
      <c r="J75">
        <v>39700</v>
      </c>
      <c r="L75">
        <v>3.2839999999999998</v>
      </c>
      <c r="M75">
        <v>250357</v>
      </c>
      <c r="N75">
        <v>14509</v>
      </c>
      <c r="Q75" s="2">
        <f t="shared" si="12"/>
        <v>2736.2326831621754</v>
      </c>
      <c r="R75" s="2">
        <f t="shared" si="9"/>
        <v>3779.3513611809321</v>
      </c>
      <c r="S75" s="2">
        <f t="shared" si="10"/>
        <v>3201.3149943576991</v>
      </c>
    </row>
    <row r="76" spans="1:19" x14ac:dyDescent="0.3">
      <c r="A76">
        <v>148</v>
      </c>
      <c r="B76" t="s">
        <v>97</v>
      </c>
      <c r="C76" t="s">
        <v>127</v>
      </c>
      <c r="D76" t="s">
        <v>56</v>
      </c>
      <c r="E76">
        <v>0</v>
      </c>
      <c r="F76" s="1">
        <v>0.20796296296296299</v>
      </c>
      <c r="G76" s="1"/>
      <c r="H76">
        <v>3.3149999999999999</v>
      </c>
      <c r="I76">
        <v>4945</v>
      </c>
      <c r="J76">
        <v>277</v>
      </c>
      <c r="L76">
        <v>3.29</v>
      </c>
      <c r="M76">
        <v>235081</v>
      </c>
      <c r="N76">
        <v>12649</v>
      </c>
      <c r="Q76" s="2">
        <f t="shared" si="12"/>
        <v>21.89896434500751</v>
      </c>
      <c r="R76" s="2">
        <f t="shared" si="9"/>
        <v>35.168699479302354</v>
      </c>
      <c r="S76" s="2">
        <f t="shared" si="10"/>
        <v>32.550538504051069</v>
      </c>
    </row>
    <row r="77" spans="1:19" x14ac:dyDescent="0.3">
      <c r="Q77" s="2"/>
    </row>
    <row r="78" spans="1:19" x14ac:dyDescent="0.3">
      <c r="A78">
        <v>1</v>
      </c>
      <c r="B78" t="s">
        <v>98</v>
      </c>
      <c r="D78" t="s">
        <v>99</v>
      </c>
      <c r="E78">
        <v>0</v>
      </c>
      <c r="F78" s="1">
        <v>0.51733796296296297</v>
      </c>
      <c r="G78" s="1"/>
      <c r="H78">
        <v>3.3210000000000002</v>
      </c>
      <c r="I78">
        <v>1039</v>
      </c>
      <c r="J78">
        <v>20</v>
      </c>
      <c r="L78">
        <v>3.3210000000000002</v>
      </c>
      <c r="M78">
        <v>1914</v>
      </c>
      <c r="N78">
        <v>62</v>
      </c>
      <c r="Q78" s="2">
        <f t="shared" si="12"/>
        <v>322.58064516129031</v>
      </c>
    </row>
    <row r="79" spans="1:19" x14ac:dyDescent="0.3">
      <c r="A79">
        <v>11</v>
      </c>
      <c r="B79" t="s">
        <v>100</v>
      </c>
      <c r="D79" t="s">
        <v>56</v>
      </c>
      <c r="E79">
        <v>0</v>
      </c>
      <c r="F79" s="1">
        <v>0.56450231481481483</v>
      </c>
      <c r="G79" s="1"/>
      <c r="H79">
        <v>3.3149999999999999</v>
      </c>
      <c r="I79">
        <v>461</v>
      </c>
      <c r="J79">
        <v>9</v>
      </c>
      <c r="L79">
        <v>3.3210000000000002</v>
      </c>
      <c r="M79">
        <v>1268</v>
      </c>
      <c r="N79">
        <v>45</v>
      </c>
      <c r="Q79" s="2">
        <f t="shared" si="12"/>
        <v>200</v>
      </c>
    </row>
    <row r="80" spans="1:19" x14ac:dyDescent="0.3">
      <c r="A80">
        <v>24</v>
      </c>
      <c r="B80" t="s">
        <v>101</v>
      </c>
      <c r="D80" t="s">
        <v>56</v>
      </c>
      <c r="E80">
        <v>0</v>
      </c>
      <c r="F80" s="1">
        <v>0.62565972222222221</v>
      </c>
      <c r="G80" s="1"/>
      <c r="H80">
        <v>3.3319999999999999</v>
      </c>
      <c r="I80">
        <v>246</v>
      </c>
      <c r="J80">
        <v>5</v>
      </c>
      <c r="Q80" s="2" t="e">
        <f t="shared" si="12"/>
        <v>#DIV/0!</v>
      </c>
    </row>
    <row r="81" spans="1:17" x14ac:dyDescent="0.3">
      <c r="A81">
        <v>37</v>
      </c>
      <c r="B81" t="s">
        <v>102</v>
      </c>
      <c r="D81" t="s">
        <v>56</v>
      </c>
      <c r="E81">
        <v>0</v>
      </c>
      <c r="F81" s="1">
        <v>0.68671296296296302</v>
      </c>
      <c r="G81" s="1"/>
      <c r="H81">
        <v>3.2949999999999999</v>
      </c>
      <c r="I81">
        <v>191</v>
      </c>
      <c r="J81">
        <v>5</v>
      </c>
      <c r="L81">
        <v>3.3260000000000001</v>
      </c>
      <c r="M81">
        <v>1040</v>
      </c>
      <c r="N81">
        <v>38</v>
      </c>
      <c r="Q81" s="2">
        <f t="shared" si="12"/>
        <v>131.57894736842104</v>
      </c>
    </row>
    <row r="82" spans="1:17" x14ac:dyDescent="0.3">
      <c r="A82">
        <v>50</v>
      </c>
      <c r="B82" t="s">
        <v>103</v>
      </c>
      <c r="D82" t="s">
        <v>56</v>
      </c>
      <c r="E82">
        <v>0</v>
      </c>
      <c r="F82" s="1">
        <v>0.74815972222222227</v>
      </c>
      <c r="G82" s="1"/>
      <c r="L82">
        <v>3.3210000000000002</v>
      </c>
      <c r="M82">
        <v>1958</v>
      </c>
      <c r="N82">
        <v>60</v>
      </c>
      <c r="Q82" s="2">
        <f t="shared" si="12"/>
        <v>0</v>
      </c>
    </row>
    <row r="83" spans="1:17" x14ac:dyDescent="0.3">
      <c r="A83">
        <v>51</v>
      </c>
      <c r="B83" t="s">
        <v>104</v>
      </c>
      <c r="D83" t="s">
        <v>56</v>
      </c>
      <c r="E83">
        <v>0</v>
      </c>
      <c r="F83" s="1">
        <v>0.79508101851851853</v>
      </c>
      <c r="G83" s="1"/>
      <c r="H83">
        <v>3.36</v>
      </c>
      <c r="I83">
        <v>117</v>
      </c>
      <c r="J83">
        <v>3</v>
      </c>
      <c r="L83">
        <v>3.278</v>
      </c>
      <c r="M83">
        <v>798</v>
      </c>
      <c r="N83">
        <v>28</v>
      </c>
      <c r="Q83" s="2">
        <f t="shared" si="12"/>
        <v>107.14285714285714</v>
      </c>
    </row>
    <row r="84" spans="1:17" x14ac:dyDescent="0.3">
      <c r="A84">
        <v>61</v>
      </c>
      <c r="B84" t="s">
        <v>105</v>
      </c>
      <c r="D84" t="s">
        <v>56</v>
      </c>
      <c r="E84">
        <v>0</v>
      </c>
      <c r="F84" s="1">
        <v>0.79971064814814818</v>
      </c>
      <c r="G84" s="1"/>
      <c r="H84">
        <v>3.3210000000000002</v>
      </c>
      <c r="I84">
        <v>317</v>
      </c>
      <c r="J84">
        <v>10</v>
      </c>
      <c r="L84">
        <v>3.3090000000000002</v>
      </c>
      <c r="M84">
        <v>1029</v>
      </c>
      <c r="N84">
        <v>41</v>
      </c>
      <c r="Q84" s="2">
        <f t="shared" si="12"/>
        <v>243.90243902439025</v>
      </c>
    </row>
    <row r="85" spans="1:17" x14ac:dyDescent="0.3">
      <c r="A85">
        <v>62</v>
      </c>
      <c r="B85" t="s">
        <v>106</v>
      </c>
      <c r="D85" t="s">
        <v>56</v>
      </c>
      <c r="E85">
        <v>0</v>
      </c>
      <c r="F85" s="1">
        <v>0.80425925925925934</v>
      </c>
      <c r="G85" s="1"/>
      <c r="H85">
        <v>3.3010000000000002</v>
      </c>
      <c r="I85">
        <v>218</v>
      </c>
      <c r="J85">
        <v>9</v>
      </c>
      <c r="L85">
        <v>3.278</v>
      </c>
      <c r="M85">
        <v>334</v>
      </c>
      <c r="N85">
        <v>19</v>
      </c>
      <c r="Q85" s="2">
        <f t="shared" si="12"/>
        <v>473.68421052631578</v>
      </c>
    </row>
    <row r="86" spans="1:17" x14ac:dyDescent="0.3">
      <c r="A86">
        <v>77</v>
      </c>
      <c r="B86" t="s">
        <v>107</v>
      </c>
      <c r="D86" t="s">
        <v>56</v>
      </c>
      <c r="E86">
        <v>0</v>
      </c>
      <c r="F86" s="1">
        <v>0.87450231481481477</v>
      </c>
      <c r="G86" s="1"/>
      <c r="H86">
        <v>3.363</v>
      </c>
      <c r="I86">
        <v>8</v>
      </c>
      <c r="J86">
        <v>0</v>
      </c>
      <c r="L86">
        <v>3.2949999999999999</v>
      </c>
      <c r="M86">
        <v>899</v>
      </c>
      <c r="N86">
        <v>31</v>
      </c>
      <c r="Q86" s="2">
        <f t="shared" si="12"/>
        <v>0</v>
      </c>
    </row>
    <row r="87" spans="1:17" x14ac:dyDescent="0.3">
      <c r="A87">
        <v>92</v>
      </c>
      <c r="B87" t="s">
        <v>108</v>
      </c>
      <c r="D87" t="s">
        <v>56</v>
      </c>
      <c r="E87">
        <v>0</v>
      </c>
      <c r="F87" s="1">
        <v>0.94494212962962953</v>
      </c>
      <c r="G87" s="1"/>
      <c r="H87">
        <v>3.3519999999999999</v>
      </c>
      <c r="I87">
        <v>129</v>
      </c>
      <c r="J87">
        <v>2</v>
      </c>
      <c r="L87">
        <v>3.29</v>
      </c>
      <c r="M87">
        <v>1644</v>
      </c>
      <c r="N87">
        <v>40</v>
      </c>
      <c r="Q87" s="2">
        <f t="shared" si="12"/>
        <v>50</v>
      </c>
    </row>
    <row r="88" spans="1:17" x14ac:dyDescent="0.3">
      <c r="A88">
        <v>107</v>
      </c>
      <c r="B88" t="s">
        <v>109</v>
      </c>
      <c r="D88" t="s">
        <v>56</v>
      </c>
      <c r="E88">
        <v>0</v>
      </c>
      <c r="F88" s="1">
        <v>1.5486111111111112E-2</v>
      </c>
      <c r="G88" s="1"/>
      <c r="H88">
        <v>3.3460000000000001</v>
      </c>
      <c r="I88">
        <v>92</v>
      </c>
      <c r="J88">
        <v>3</v>
      </c>
      <c r="L88">
        <v>3.2839999999999998</v>
      </c>
      <c r="M88">
        <v>765</v>
      </c>
      <c r="N88">
        <v>23</v>
      </c>
      <c r="Q88" s="2">
        <f t="shared" si="12"/>
        <v>130.43478260869566</v>
      </c>
    </row>
    <row r="89" spans="1:17" x14ac:dyDescent="0.3">
      <c r="A89">
        <v>122</v>
      </c>
      <c r="B89" t="s">
        <v>110</v>
      </c>
      <c r="D89" t="s">
        <v>56</v>
      </c>
      <c r="E89">
        <v>0</v>
      </c>
      <c r="F89" s="1">
        <v>8.5833333333333331E-2</v>
      </c>
      <c r="G89" s="1"/>
      <c r="H89">
        <v>3.278</v>
      </c>
      <c r="I89">
        <v>272</v>
      </c>
      <c r="J89">
        <v>7</v>
      </c>
      <c r="L89">
        <v>3.3290000000000002</v>
      </c>
      <c r="M89">
        <v>568</v>
      </c>
      <c r="N89">
        <v>25</v>
      </c>
      <c r="Q89" s="2">
        <f t="shared" si="12"/>
        <v>280</v>
      </c>
    </row>
    <row r="90" spans="1:17" x14ac:dyDescent="0.3">
      <c r="A90">
        <v>136</v>
      </c>
      <c r="B90" t="s">
        <v>111</v>
      </c>
      <c r="D90" t="s">
        <v>56</v>
      </c>
      <c r="E90">
        <v>0</v>
      </c>
      <c r="F90" s="1">
        <v>0.15158564814814815</v>
      </c>
      <c r="G90" s="1"/>
      <c r="H90">
        <v>3.355</v>
      </c>
      <c r="I90">
        <v>120</v>
      </c>
      <c r="J90">
        <v>2</v>
      </c>
      <c r="L90">
        <v>3.3260000000000001</v>
      </c>
      <c r="M90">
        <v>625</v>
      </c>
      <c r="N90">
        <v>8</v>
      </c>
      <c r="Q90" s="2">
        <f t="shared" si="12"/>
        <v>250</v>
      </c>
    </row>
    <row r="91" spans="1:17" x14ac:dyDescent="0.3">
      <c r="A91">
        <v>149</v>
      </c>
      <c r="B91" t="s">
        <v>112</v>
      </c>
      <c r="D91" t="s">
        <v>56</v>
      </c>
      <c r="E91">
        <v>0</v>
      </c>
      <c r="F91" s="1">
        <v>0.21274305555555553</v>
      </c>
      <c r="G91" s="1"/>
      <c r="H91">
        <v>3.298</v>
      </c>
      <c r="I91">
        <v>640</v>
      </c>
      <c r="J91">
        <v>14</v>
      </c>
      <c r="L91">
        <v>3.3039999999999998</v>
      </c>
      <c r="M91">
        <v>805</v>
      </c>
      <c r="N91">
        <v>35</v>
      </c>
      <c r="Q91" s="2">
        <f t="shared" si="12"/>
        <v>400</v>
      </c>
    </row>
    <row r="92" spans="1:17" x14ac:dyDescent="0.3">
      <c r="A92">
        <v>159</v>
      </c>
      <c r="B92" t="s">
        <v>113</v>
      </c>
      <c r="D92" t="s">
        <v>56</v>
      </c>
      <c r="E92">
        <v>0</v>
      </c>
      <c r="F92" s="1">
        <v>0.25938657407407406</v>
      </c>
      <c r="G92" s="1"/>
      <c r="H92">
        <v>3.3319999999999999</v>
      </c>
      <c r="I92">
        <v>273</v>
      </c>
      <c r="J92">
        <v>8</v>
      </c>
      <c r="L92">
        <v>3.335</v>
      </c>
      <c r="M92">
        <v>1446</v>
      </c>
      <c r="N92">
        <v>54</v>
      </c>
      <c r="Q92" s="2">
        <f t="shared" si="12"/>
        <v>148.14814814814815</v>
      </c>
    </row>
    <row r="94" spans="1:17" x14ac:dyDescent="0.3">
      <c r="J94">
        <f>AVERAGE(J78:J92)</f>
        <v>6.9285714285714288</v>
      </c>
    </row>
    <row r="95" spans="1:17" x14ac:dyDescent="0.3">
      <c r="J95">
        <f>MAX(J78:J92)</f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613E-D784-4654-8DAF-868BC0736A26}">
  <dimension ref="A1:AN96"/>
  <sheetViews>
    <sheetView tabSelected="1" workbookViewId="0">
      <selection activeCell="E16" sqref="E16"/>
    </sheetView>
  </sheetViews>
  <sheetFormatPr defaultRowHeight="14.4" x14ac:dyDescent="0.3"/>
  <cols>
    <col min="2" max="2" width="27.88671875" customWidth="1"/>
    <col min="16" max="16" width="15.44140625" customWidth="1"/>
    <col min="17" max="17" width="18.77734375" customWidth="1"/>
    <col min="18" max="18" width="19.6640625" customWidth="1"/>
    <col min="19" max="19" width="17.6640625" customWidth="1"/>
    <col min="20" max="20" width="10.6640625" customWidth="1"/>
    <col min="23" max="23" width="12" bestFit="1" customWidth="1"/>
    <col min="24" max="25" width="9" bestFit="1" customWidth="1"/>
    <col min="40" max="40" width="15.33203125" customWidth="1"/>
    <col min="41" max="41" width="13.44140625" customWidth="1"/>
  </cols>
  <sheetData>
    <row r="1" spans="1:25" x14ac:dyDescent="0.3">
      <c r="A1" t="s">
        <v>0</v>
      </c>
    </row>
    <row r="3" spans="1:25" x14ac:dyDescent="0.3">
      <c r="A3" t="s">
        <v>1</v>
      </c>
    </row>
    <row r="6" spans="1:25" x14ac:dyDescent="0.3">
      <c r="H6" t="s">
        <v>2</v>
      </c>
      <c r="L6" t="s">
        <v>3</v>
      </c>
    </row>
    <row r="8" spans="1:25" x14ac:dyDescent="0.3">
      <c r="B8" t="s">
        <v>4</v>
      </c>
      <c r="C8" t="s">
        <v>5</v>
      </c>
      <c r="D8" t="s">
        <v>6</v>
      </c>
      <c r="E8" t="s">
        <v>7</v>
      </c>
      <c r="F8" t="s">
        <v>8</v>
      </c>
      <c r="H8" t="s">
        <v>9</v>
      </c>
      <c r="I8" t="s">
        <v>10</v>
      </c>
      <c r="J8" t="s">
        <v>11</v>
      </c>
      <c r="L8" t="s">
        <v>9</v>
      </c>
      <c r="M8" t="s">
        <v>10</v>
      </c>
      <c r="N8" t="s">
        <v>11</v>
      </c>
      <c r="P8" t="s">
        <v>12</v>
      </c>
      <c r="Q8" t="s">
        <v>13</v>
      </c>
      <c r="R8" t="s">
        <v>14</v>
      </c>
      <c r="S8" t="s">
        <v>15</v>
      </c>
      <c r="T8" t="s">
        <v>16</v>
      </c>
      <c r="U8" t="s">
        <v>17</v>
      </c>
    </row>
    <row r="9" spans="1:25" x14ac:dyDescent="0.3">
      <c r="W9" t="s">
        <v>18</v>
      </c>
    </row>
    <row r="10" spans="1:25" x14ac:dyDescent="0.3">
      <c r="A10">
        <v>2</v>
      </c>
      <c r="B10" t="s">
        <v>19</v>
      </c>
      <c r="D10" t="s">
        <v>20</v>
      </c>
      <c r="E10">
        <v>0</v>
      </c>
      <c r="F10" s="1">
        <v>0.5220717592592593</v>
      </c>
      <c r="G10" s="1"/>
      <c r="H10">
        <v>3.3180000000000001</v>
      </c>
      <c r="I10">
        <v>3027</v>
      </c>
      <c r="J10">
        <v>104</v>
      </c>
      <c r="L10">
        <v>3.298</v>
      </c>
      <c r="M10">
        <v>631517</v>
      </c>
      <c r="N10">
        <v>32547</v>
      </c>
      <c r="P10">
        <f t="shared" ref="P10:P16" si="0">P11/2</f>
        <v>3.90625</v>
      </c>
      <c r="Q10" s="2">
        <f>1000*J10/N10</f>
        <v>3.1953789903831384</v>
      </c>
      <c r="R10" s="2">
        <f>$W$11*P10+$X$11</f>
        <v>-0.76465236965446026</v>
      </c>
      <c r="S10" s="2">
        <f>$W$14*P10^2+$X$14*P10+$Y$14</f>
        <v>2.6444410039063904</v>
      </c>
      <c r="T10" s="2">
        <f>(R10-Q10)</f>
        <v>-3.9600313600375987</v>
      </c>
      <c r="U10" s="2">
        <f>(S10-Q10)</f>
        <v>-0.55093798647674808</v>
      </c>
      <c r="W10" t="s">
        <v>21</v>
      </c>
      <c r="X10" t="s">
        <v>22</v>
      </c>
    </row>
    <row r="11" spans="1:25" x14ac:dyDescent="0.3">
      <c r="A11">
        <v>3</v>
      </c>
      <c r="B11" t="s">
        <v>23</v>
      </c>
      <c r="D11" t="s">
        <v>20</v>
      </c>
      <c r="E11">
        <v>0</v>
      </c>
      <c r="F11" s="1">
        <v>0.52684027777777775</v>
      </c>
      <c r="G11" s="1"/>
      <c r="H11">
        <v>3.3119999999999998</v>
      </c>
      <c r="I11">
        <v>4492</v>
      </c>
      <c r="J11">
        <v>164</v>
      </c>
      <c r="L11">
        <v>3.2919999999999998</v>
      </c>
      <c r="M11">
        <v>648726</v>
      </c>
      <c r="N11">
        <v>34786</v>
      </c>
      <c r="P11">
        <f t="shared" si="0"/>
        <v>7.8125</v>
      </c>
      <c r="Q11" s="2">
        <f t="shared" ref="Q11:Q76" si="1">1000*J11/N11</f>
        <v>4.7145403323175987</v>
      </c>
      <c r="R11" s="2">
        <f t="shared" ref="R11:R36" si="2">$W$11*P11+$X$11</f>
        <v>2.067171568206212</v>
      </c>
      <c r="S11" s="2">
        <f t="shared" ref="S11:S36" si="3">$W$14*P11^2+$X$14*P11+$Y$14</f>
        <v>5.2646265479694545</v>
      </c>
      <c r="T11" s="2">
        <f t="shared" ref="T11:T36" si="4">(R11-Q11)</f>
        <v>-2.6473687641113868</v>
      </c>
      <c r="U11" s="2">
        <f t="shared" ref="U11:U36" si="5">(S11-Q11)</f>
        <v>0.55008621565185578</v>
      </c>
      <c r="W11">
        <f t="array" ref="W11:X11">LINEST(Q10:Q36,P10:P36,TRUE,FALSE)</f>
        <v>0.72494692809233208</v>
      </c>
      <c r="X11">
        <v>-3.5964763075151325</v>
      </c>
    </row>
    <row r="12" spans="1:25" x14ac:dyDescent="0.3">
      <c r="A12">
        <v>4</v>
      </c>
      <c r="B12" t="s">
        <v>24</v>
      </c>
      <c r="D12" t="s">
        <v>20</v>
      </c>
      <c r="E12">
        <v>0</v>
      </c>
      <c r="F12" s="1">
        <v>0.53152777777777771</v>
      </c>
      <c r="G12" s="1"/>
      <c r="H12">
        <v>3.3090000000000002</v>
      </c>
      <c r="I12">
        <v>8276</v>
      </c>
      <c r="J12">
        <v>408</v>
      </c>
      <c r="L12">
        <v>3.2949999999999999</v>
      </c>
      <c r="M12">
        <v>694268</v>
      </c>
      <c r="N12">
        <v>36163</v>
      </c>
      <c r="P12">
        <f t="shared" si="0"/>
        <v>15.625</v>
      </c>
      <c r="Q12" s="2">
        <f t="shared" si="1"/>
        <v>11.282249813345132</v>
      </c>
      <c r="R12" s="2">
        <f t="shared" si="2"/>
        <v>7.7308194439275564</v>
      </c>
      <c r="S12" s="2">
        <f t="shared" si="3"/>
        <v>10.510277535007212</v>
      </c>
      <c r="T12" s="2">
        <f t="shared" si="4"/>
        <v>-3.5514303694175755</v>
      </c>
      <c r="U12" s="2">
        <f t="shared" si="5"/>
        <v>-0.7719722783379197</v>
      </c>
      <c r="W12" t="s">
        <v>25</v>
      </c>
    </row>
    <row r="13" spans="1:25" x14ac:dyDescent="0.3">
      <c r="A13">
        <v>5</v>
      </c>
      <c r="B13" t="s">
        <v>26</v>
      </c>
      <c r="D13" t="s">
        <v>20</v>
      </c>
      <c r="E13">
        <v>0</v>
      </c>
      <c r="F13" s="1">
        <v>0.53620370370370374</v>
      </c>
      <c r="G13" s="1"/>
      <c r="H13">
        <v>3.3039999999999998</v>
      </c>
      <c r="I13">
        <v>17414</v>
      </c>
      <c r="J13">
        <v>851</v>
      </c>
      <c r="L13">
        <v>3.2949999999999999</v>
      </c>
      <c r="M13">
        <v>738018</v>
      </c>
      <c r="N13">
        <v>37753</v>
      </c>
      <c r="P13">
        <f t="shared" si="0"/>
        <v>31.25</v>
      </c>
      <c r="Q13" s="2">
        <f t="shared" si="1"/>
        <v>22.541254999602682</v>
      </c>
      <c r="R13" s="2">
        <f t="shared" si="2"/>
        <v>19.058115195370245</v>
      </c>
      <c r="S13" s="2">
        <f t="shared" si="3"/>
        <v>21.022699104729252</v>
      </c>
      <c r="T13" s="2">
        <f t="shared" si="4"/>
        <v>-3.4831398042324366</v>
      </c>
      <c r="U13" s="2">
        <f t="shared" si="5"/>
        <v>-1.5185558948734297</v>
      </c>
      <c r="W13" t="s">
        <v>27</v>
      </c>
      <c r="X13" t="s">
        <v>28</v>
      </c>
      <c r="Y13" t="s">
        <v>29</v>
      </c>
    </row>
    <row r="14" spans="1:25" x14ac:dyDescent="0.3">
      <c r="A14">
        <v>6</v>
      </c>
      <c r="B14" t="s">
        <v>30</v>
      </c>
      <c r="D14" t="s">
        <v>20</v>
      </c>
      <c r="E14">
        <v>0</v>
      </c>
      <c r="F14" s="1">
        <v>0.54089120370370369</v>
      </c>
      <c r="G14" s="1"/>
      <c r="H14">
        <v>3.3090000000000002</v>
      </c>
      <c r="I14">
        <v>33115</v>
      </c>
      <c r="J14">
        <v>1701</v>
      </c>
      <c r="L14">
        <v>3.2949999999999999</v>
      </c>
      <c r="M14">
        <v>772381</v>
      </c>
      <c r="N14">
        <v>39059</v>
      </c>
      <c r="P14">
        <f t="shared" si="0"/>
        <v>62.5</v>
      </c>
      <c r="Q14" s="2">
        <f t="shared" si="1"/>
        <v>43.549502035382368</v>
      </c>
      <c r="R14" s="2">
        <f t="shared" si="2"/>
        <v>41.712706698255623</v>
      </c>
      <c r="S14" s="2">
        <f t="shared" si="3"/>
        <v>42.132020626759434</v>
      </c>
      <c r="T14" s="2">
        <f t="shared" si="4"/>
        <v>-1.8367953371267447</v>
      </c>
      <c r="U14" s="2">
        <f t="shared" si="5"/>
        <v>-1.4174814086229333</v>
      </c>
      <c r="W14">
        <f t="array" ref="W14:Y14">LINEST(Q10:Q36,P10:P36^{1,2},TRUE,FALSE)</f>
        <v>5.7670575845442004E-5</v>
      </c>
      <c r="X14">
        <v>0.67009167221945554</v>
      </c>
      <c r="Y14">
        <v>2.6015426147203868E-2</v>
      </c>
    </row>
    <row r="15" spans="1:25" x14ac:dyDescent="0.3">
      <c r="A15">
        <v>7</v>
      </c>
      <c r="B15" t="s">
        <v>31</v>
      </c>
      <c r="D15" t="s">
        <v>20</v>
      </c>
      <c r="E15">
        <v>0</v>
      </c>
      <c r="F15" s="1">
        <v>0.54567129629629629</v>
      </c>
      <c r="G15" s="1"/>
      <c r="H15">
        <v>3.3069999999999999</v>
      </c>
      <c r="I15">
        <v>68743</v>
      </c>
      <c r="J15">
        <v>3490</v>
      </c>
      <c r="L15">
        <v>3.2949999999999999</v>
      </c>
      <c r="M15">
        <v>735352</v>
      </c>
      <c r="N15">
        <v>39374</v>
      </c>
      <c r="P15">
        <f t="shared" si="0"/>
        <v>125</v>
      </c>
      <c r="Q15" s="2">
        <f t="shared" si="1"/>
        <v>88.637171737694928</v>
      </c>
      <c r="R15" s="2">
        <f t="shared" si="2"/>
        <v>87.021889704026378</v>
      </c>
      <c r="S15" s="2">
        <f t="shared" si="3"/>
        <v>84.688577201164179</v>
      </c>
      <c r="T15" s="2">
        <f t="shared" si="4"/>
        <v>-1.6152820336685494</v>
      </c>
      <c r="U15" s="2">
        <f t="shared" si="5"/>
        <v>-3.9485945365307487</v>
      </c>
    </row>
    <row r="16" spans="1:25" x14ac:dyDescent="0.3">
      <c r="A16">
        <v>8</v>
      </c>
      <c r="B16" t="s">
        <v>32</v>
      </c>
      <c r="D16" t="s">
        <v>20</v>
      </c>
      <c r="E16">
        <v>0</v>
      </c>
      <c r="F16" s="1">
        <v>0.55034722222222221</v>
      </c>
      <c r="G16" s="1"/>
      <c r="H16">
        <v>3.3039999999999998</v>
      </c>
      <c r="I16">
        <v>129706</v>
      </c>
      <c r="J16">
        <v>7163</v>
      </c>
      <c r="L16">
        <v>3.2919999999999998</v>
      </c>
      <c r="M16">
        <v>762852</v>
      </c>
      <c r="N16">
        <v>40745</v>
      </c>
      <c r="P16">
        <f t="shared" si="0"/>
        <v>250</v>
      </c>
      <c r="Q16" s="2">
        <f t="shared" si="1"/>
        <v>175.80071174377224</v>
      </c>
      <c r="R16" s="2">
        <f t="shared" si="2"/>
        <v>177.64025571556789</v>
      </c>
      <c r="S16" s="2">
        <f t="shared" si="3"/>
        <v>171.1533444713512</v>
      </c>
      <c r="T16" s="2">
        <f t="shared" si="4"/>
        <v>1.8395439717956492</v>
      </c>
      <c r="U16" s="2">
        <f t="shared" si="5"/>
        <v>-4.647367272421036</v>
      </c>
    </row>
    <row r="17" spans="1:21" x14ac:dyDescent="0.3">
      <c r="A17">
        <v>9</v>
      </c>
      <c r="B17" t="s">
        <v>33</v>
      </c>
      <c r="D17" t="s">
        <v>20</v>
      </c>
      <c r="E17">
        <v>0</v>
      </c>
      <c r="F17" s="1">
        <v>0.55503472222222217</v>
      </c>
      <c r="G17" s="1"/>
      <c r="H17">
        <v>3.3039999999999998</v>
      </c>
      <c r="I17">
        <v>272041</v>
      </c>
      <c r="J17">
        <v>14460</v>
      </c>
      <c r="L17">
        <v>3.2930000000000001</v>
      </c>
      <c r="M17">
        <v>755805</v>
      </c>
      <c r="N17">
        <v>40771</v>
      </c>
      <c r="P17">
        <f>P18/2</f>
        <v>500</v>
      </c>
      <c r="Q17" s="2">
        <f t="shared" si="1"/>
        <v>354.66385421010034</v>
      </c>
      <c r="R17" s="2">
        <f t="shared" si="2"/>
        <v>358.87698773865088</v>
      </c>
      <c r="S17" s="2">
        <f t="shared" si="3"/>
        <v>349.48949549723545</v>
      </c>
      <c r="T17" s="2">
        <f t="shared" si="4"/>
        <v>4.2131335285505429</v>
      </c>
      <c r="U17" s="2">
        <f t="shared" si="5"/>
        <v>-5.1743587128648869</v>
      </c>
    </row>
    <row r="18" spans="1:21" x14ac:dyDescent="0.3">
      <c r="A18">
        <v>10</v>
      </c>
      <c r="B18" t="s">
        <v>34</v>
      </c>
      <c r="D18" t="s">
        <v>20</v>
      </c>
      <c r="E18">
        <v>0</v>
      </c>
      <c r="F18" s="1">
        <v>0.55981481481481488</v>
      </c>
      <c r="G18" s="1"/>
      <c r="H18">
        <v>3.3039999999999998</v>
      </c>
      <c r="I18">
        <v>551346</v>
      </c>
      <c r="J18">
        <v>28986</v>
      </c>
      <c r="L18">
        <v>3.2919999999999998</v>
      </c>
      <c r="M18">
        <v>727786</v>
      </c>
      <c r="N18">
        <v>39371</v>
      </c>
      <c r="P18">
        <v>1000</v>
      </c>
      <c r="Q18" s="2">
        <f t="shared" si="1"/>
        <v>736.22717228416855</v>
      </c>
      <c r="R18" s="2">
        <f t="shared" si="2"/>
        <v>721.35045178481698</v>
      </c>
      <c r="S18" s="2">
        <f t="shared" si="3"/>
        <v>727.78826349104475</v>
      </c>
      <c r="T18" s="2">
        <f t="shared" si="4"/>
        <v>-14.876720499351563</v>
      </c>
      <c r="U18" s="2">
        <f t="shared" si="5"/>
        <v>-8.4389087931238009</v>
      </c>
    </row>
    <row r="19" spans="1:21" x14ac:dyDescent="0.3">
      <c r="A19">
        <v>52</v>
      </c>
      <c r="B19" t="s">
        <v>35</v>
      </c>
      <c r="D19" t="s">
        <v>20</v>
      </c>
      <c r="E19">
        <v>0</v>
      </c>
      <c r="F19" s="1">
        <v>0.75274305555555554</v>
      </c>
      <c r="G19" s="1"/>
      <c r="H19">
        <v>3.3039999999999998</v>
      </c>
      <c r="I19">
        <v>1617</v>
      </c>
      <c r="J19">
        <v>57</v>
      </c>
      <c r="L19">
        <v>3.2919999999999998</v>
      </c>
      <c r="M19">
        <v>573665</v>
      </c>
      <c r="N19">
        <v>30557</v>
      </c>
      <c r="P19">
        <v>3.90625</v>
      </c>
      <c r="Q19" s="2">
        <f t="shared" si="1"/>
        <v>1.8653663644991327</v>
      </c>
      <c r="R19" s="2">
        <f t="shared" si="2"/>
        <v>-0.76465236965446026</v>
      </c>
      <c r="S19" s="2">
        <f t="shared" si="3"/>
        <v>2.6444410039063904</v>
      </c>
      <c r="T19" s="2">
        <f t="shared" si="4"/>
        <v>-2.6300187341535928</v>
      </c>
      <c r="U19" s="2">
        <f t="shared" si="5"/>
        <v>0.77907463940725763</v>
      </c>
    </row>
    <row r="20" spans="1:21" x14ac:dyDescent="0.3">
      <c r="A20">
        <v>53</v>
      </c>
      <c r="B20" t="s">
        <v>36</v>
      </c>
      <c r="D20" t="s">
        <v>20</v>
      </c>
      <c r="E20">
        <v>0</v>
      </c>
      <c r="F20" s="1">
        <v>0.75752314814814825</v>
      </c>
      <c r="G20" s="1"/>
      <c r="H20">
        <v>3.298</v>
      </c>
      <c r="I20">
        <v>3153</v>
      </c>
      <c r="J20">
        <v>147</v>
      </c>
      <c r="L20">
        <v>3.29</v>
      </c>
      <c r="M20">
        <v>520630</v>
      </c>
      <c r="N20">
        <v>29254</v>
      </c>
      <c r="P20">
        <v>7.8125</v>
      </c>
      <c r="Q20" s="2">
        <f t="shared" si="1"/>
        <v>5.0249538524646198</v>
      </c>
      <c r="R20" s="2">
        <f t="shared" si="2"/>
        <v>2.067171568206212</v>
      </c>
      <c r="S20" s="2">
        <f t="shared" si="3"/>
        <v>5.2646265479694545</v>
      </c>
      <c r="T20" s="2">
        <f t="shared" si="4"/>
        <v>-2.9577822842584078</v>
      </c>
      <c r="U20" s="2">
        <f t="shared" si="5"/>
        <v>0.23967269550483472</v>
      </c>
    </row>
    <row r="21" spans="1:21" x14ac:dyDescent="0.3">
      <c r="A21">
        <v>54</v>
      </c>
      <c r="B21" t="s">
        <v>37</v>
      </c>
      <c r="D21" t="s">
        <v>20</v>
      </c>
      <c r="E21">
        <v>0</v>
      </c>
      <c r="F21" s="1">
        <v>0.7622106481481481</v>
      </c>
      <c r="G21" s="1"/>
      <c r="H21">
        <v>3.3239999999999998</v>
      </c>
      <c r="I21">
        <v>3570</v>
      </c>
      <c r="J21">
        <v>219</v>
      </c>
      <c r="L21">
        <v>3.29</v>
      </c>
      <c r="M21">
        <v>566322</v>
      </c>
      <c r="N21">
        <v>30923</v>
      </c>
      <c r="P21">
        <v>15.625</v>
      </c>
      <c r="Q21" s="2">
        <f t="shared" si="1"/>
        <v>7.0821071694208193</v>
      </c>
      <c r="R21" s="2">
        <f t="shared" si="2"/>
        <v>7.7308194439275564</v>
      </c>
      <c r="S21" s="2">
        <f t="shared" si="3"/>
        <v>10.510277535007212</v>
      </c>
      <c r="T21" s="2">
        <f t="shared" si="4"/>
        <v>0.64871227450673707</v>
      </c>
      <c r="U21" s="2">
        <f t="shared" si="5"/>
        <v>3.4281703655863929</v>
      </c>
    </row>
    <row r="22" spans="1:21" x14ac:dyDescent="0.3">
      <c r="A22">
        <v>55</v>
      </c>
      <c r="B22" t="s">
        <v>38</v>
      </c>
      <c r="D22" t="s">
        <v>20</v>
      </c>
      <c r="E22">
        <v>0</v>
      </c>
      <c r="F22" s="1">
        <v>0.76688657407407401</v>
      </c>
      <c r="G22" s="1"/>
      <c r="H22">
        <v>3.298</v>
      </c>
      <c r="I22">
        <v>10768</v>
      </c>
      <c r="J22">
        <v>602</v>
      </c>
      <c r="L22">
        <v>3.2839999999999998</v>
      </c>
      <c r="M22">
        <v>551225</v>
      </c>
      <c r="N22">
        <v>32175</v>
      </c>
      <c r="P22">
        <v>31.25</v>
      </c>
      <c r="Q22" s="2">
        <f t="shared" si="1"/>
        <v>18.71017871017871</v>
      </c>
      <c r="R22" s="2">
        <f t="shared" si="2"/>
        <v>19.058115195370245</v>
      </c>
      <c r="S22" s="2">
        <f t="shared" si="3"/>
        <v>21.022699104729252</v>
      </c>
      <c r="T22" s="2">
        <f t="shared" si="4"/>
        <v>0.34793648519153564</v>
      </c>
      <c r="U22" s="2">
        <f t="shared" si="5"/>
        <v>2.3125203945505426</v>
      </c>
    </row>
    <row r="23" spans="1:21" x14ac:dyDescent="0.3">
      <c r="A23">
        <v>56</v>
      </c>
      <c r="B23" t="s">
        <v>39</v>
      </c>
      <c r="D23" t="s">
        <v>20</v>
      </c>
      <c r="E23">
        <v>0</v>
      </c>
      <c r="F23" s="1">
        <v>0.77166666666666661</v>
      </c>
      <c r="G23" s="1"/>
      <c r="H23">
        <v>3.2949999999999999</v>
      </c>
      <c r="I23">
        <v>21904</v>
      </c>
      <c r="J23">
        <v>1274</v>
      </c>
      <c r="L23">
        <v>3.2869999999999999</v>
      </c>
      <c r="M23">
        <v>571368</v>
      </c>
      <c r="N23">
        <v>32432</v>
      </c>
      <c r="P23">
        <v>62.5</v>
      </c>
      <c r="Q23" s="2">
        <f t="shared" si="1"/>
        <v>39.28219042920572</v>
      </c>
      <c r="R23" s="2">
        <f t="shared" si="2"/>
        <v>41.712706698255623</v>
      </c>
      <c r="S23" s="2">
        <f t="shared" si="3"/>
        <v>42.132020626759434</v>
      </c>
      <c r="T23" s="2">
        <f t="shared" si="4"/>
        <v>2.4305162690499031</v>
      </c>
      <c r="U23" s="2">
        <f t="shared" si="5"/>
        <v>2.8498301975537146</v>
      </c>
    </row>
    <row r="24" spans="1:21" x14ac:dyDescent="0.3">
      <c r="A24">
        <v>57</v>
      </c>
      <c r="B24" t="s">
        <v>40</v>
      </c>
      <c r="D24" t="s">
        <v>20</v>
      </c>
      <c r="E24">
        <v>0</v>
      </c>
      <c r="F24" s="1">
        <v>0.77635416666666668</v>
      </c>
      <c r="G24" s="1"/>
      <c r="H24">
        <v>3.298</v>
      </c>
      <c r="I24">
        <v>47619</v>
      </c>
      <c r="J24">
        <v>2671</v>
      </c>
      <c r="L24">
        <v>3.2839999999999998</v>
      </c>
      <c r="M24">
        <v>590967</v>
      </c>
      <c r="N24">
        <v>32081</v>
      </c>
      <c r="P24">
        <v>125</v>
      </c>
      <c r="Q24" s="2">
        <f t="shared" si="1"/>
        <v>83.258003179452018</v>
      </c>
      <c r="R24" s="2">
        <f t="shared" si="2"/>
        <v>87.021889704026378</v>
      </c>
      <c r="S24" s="2">
        <f t="shared" si="3"/>
        <v>84.688577201164179</v>
      </c>
      <c r="T24" s="2">
        <f t="shared" si="4"/>
        <v>3.7638865245743602</v>
      </c>
      <c r="U24" s="2">
        <f t="shared" si="5"/>
        <v>1.430574021712161</v>
      </c>
    </row>
    <row r="25" spans="1:21" x14ac:dyDescent="0.3">
      <c r="A25">
        <v>58</v>
      </c>
      <c r="B25" t="s">
        <v>41</v>
      </c>
      <c r="D25" t="s">
        <v>20</v>
      </c>
      <c r="E25">
        <v>0</v>
      </c>
      <c r="F25" s="1">
        <v>0.7810300925925926</v>
      </c>
      <c r="G25" s="1"/>
      <c r="H25">
        <v>3.2949999999999999</v>
      </c>
      <c r="I25">
        <v>100749</v>
      </c>
      <c r="J25">
        <v>5503</v>
      </c>
      <c r="L25">
        <v>3.2810000000000001</v>
      </c>
      <c r="M25">
        <v>581350</v>
      </c>
      <c r="N25">
        <v>32908</v>
      </c>
      <c r="P25">
        <v>250</v>
      </c>
      <c r="Q25" s="2">
        <f t="shared" si="1"/>
        <v>167.22377537376929</v>
      </c>
      <c r="R25" s="2">
        <f t="shared" si="2"/>
        <v>177.64025571556789</v>
      </c>
      <c r="S25" s="2">
        <f t="shared" si="3"/>
        <v>171.1533444713512</v>
      </c>
      <c r="T25" s="2">
        <f t="shared" si="4"/>
        <v>10.416480341798604</v>
      </c>
      <c r="U25" s="2">
        <f t="shared" si="5"/>
        <v>3.9295690975819184</v>
      </c>
    </row>
    <row r="26" spans="1:21" x14ac:dyDescent="0.3">
      <c r="A26">
        <v>59</v>
      </c>
      <c r="B26" t="s">
        <v>42</v>
      </c>
      <c r="D26" t="s">
        <v>20</v>
      </c>
      <c r="E26">
        <v>0</v>
      </c>
      <c r="F26" s="1">
        <v>0.78571759259259266</v>
      </c>
      <c r="G26" s="1"/>
      <c r="H26">
        <v>3.2930000000000001</v>
      </c>
      <c r="I26">
        <v>204657</v>
      </c>
      <c r="J26">
        <v>11796</v>
      </c>
      <c r="L26">
        <v>3.2839999999999998</v>
      </c>
      <c r="M26">
        <v>610750</v>
      </c>
      <c r="N26">
        <v>35130</v>
      </c>
      <c r="P26">
        <v>500</v>
      </c>
      <c r="Q26" s="2">
        <f t="shared" si="1"/>
        <v>335.78138343296325</v>
      </c>
      <c r="R26" s="2">
        <f t="shared" si="2"/>
        <v>358.87698773865088</v>
      </c>
      <c r="S26" s="2">
        <f t="shared" si="3"/>
        <v>349.48949549723545</v>
      </c>
      <c r="T26" s="2">
        <f t="shared" si="4"/>
        <v>23.09560430568763</v>
      </c>
      <c r="U26" s="2">
        <f t="shared" si="5"/>
        <v>13.7081120642722</v>
      </c>
    </row>
    <row r="27" spans="1:21" x14ac:dyDescent="0.3">
      <c r="A27">
        <v>60</v>
      </c>
      <c r="B27" t="s">
        <v>43</v>
      </c>
      <c r="D27" t="s">
        <v>20</v>
      </c>
      <c r="E27">
        <v>0</v>
      </c>
      <c r="F27" s="1">
        <v>0.79040509259259262</v>
      </c>
      <c r="G27" s="1"/>
      <c r="H27">
        <v>3.2919999999999998</v>
      </c>
      <c r="I27">
        <v>424518</v>
      </c>
      <c r="J27">
        <v>23618</v>
      </c>
      <c r="L27">
        <v>3.2810000000000001</v>
      </c>
      <c r="M27">
        <v>595190</v>
      </c>
      <c r="N27">
        <v>34525</v>
      </c>
      <c r="P27">
        <v>1000</v>
      </c>
      <c r="Q27" s="2">
        <f t="shared" si="1"/>
        <v>684.0839971035482</v>
      </c>
      <c r="R27" s="2">
        <f t="shared" si="2"/>
        <v>721.35045178481698</v>
      </c>
      <c r="S27" s="2">
        <f t="shared" si="3"/>
        <v>727.78826349104475</v>
      </c>
      <c r="T27" s="2">
        <f t="shared" si="4"/>
        <v>37.266454681268783</v>
      </c>
      <c r="U27" s="2">
        <f t="shared" si="5"/>
        <v>43.704266387496546</v>
      </c>
    </row>
    <row r="28" spans="1:21" x14ac:dyDescent="0.3">
      <c r="A28">
        <v>150</v>
      </c>
      <c r="B28" t="s">
        <v>44</v>
      </c>
      <c r="D28" t="s">
        <v>20</v>
      </c>
      <c r="E28">
        <v>0</v>
      </c>
      <c r="F28" s="1">
        <v>0.21723379629629627</v>
      </c>
      <c r="G28" s="1"/>
      <c r="H28">
        <v>3.29</v>
      </c>
      <c r="I28">
        <v>1986</v>
      </c>
      <c r="J28">
        <v>83</v>
      </c>
      <c r="L28">
        <v>3.2869999999999999</v>
      </c>
      <c r="M28">
        <v>524576</v>
      </c>
      <c r="N28">
        <v>32411</v>
      </c>
      <c r="P28">
        <v>3.90625</v>
      </c>
      <c r="Q28" s="2">
        <f t="shared" si="1"/>
        <v>2.5608589676344451</v>
      </c>
      <c r="R28" s="2">
        <f t="shared" si="2"/>
        <v>-0.76465236965446026</v>
      </c>
      <c r="S28" s="2">
        <f t="shared" si="3"/>
        <v>2.6444410039063904</v>
      </c>
      <c r="T28" s="2">
        <f t="shared" si="4"/>
        <v>-3.3255113372889054</v>
      </c>
      <c r="U28" s="2">
        <f t="shared" si="5"/>
        <v>8.358203627194527E-2</v>
      </c>
    </row>
    <row r="29" spans="1:21" x14ac:dyDescent="0.3">
      <c r="A29">
        <v>151</v>
      </c>
      <c r="B29" t="s">
        <v>45</v>
      </c>
      <c r="D29" t="s">
        <v>20</v>
      </c>
      <c r="E29">
        <v>0</v>
      </c>
      <c r="F29" s="1">
        <v>0.22192129629629631</v>
      </c>
      <c r="G29" s="1"/>
      <c r="H29">
        <v>3.3010000000000002</v>
      </c>
      <c r="I29">
        <v>3968</v>
      </c>
      <c r="J29">
        <v>177</v>
      </c>
      <c r="L29">
        <v>3.2839999999999998</v>
      </c>
      <c r="M29">
        <v>516661</v>
      </c>
      <c r="N29">
        <v>31167</v>
      </c>
      <c r="P29">
        <v>7.8125</v>
      </c>
      <c r="Q29" s="2">
        <f t="shared" si="1"/>
        <v>5.6790836461642122</v>
      </c>
      <c r="R29" s="2">
        <f t="shared" si="2"/>
        <v>2.067171568206212</v>
      </c>
      <c r="S29" s="2">
        <f t="shared" si="3"/>
        <v>5.2646265479694545</v>
      </c>
      <c r="T29" s="2">
        <f t="shared" si="4"/>
        <v>-3.6119120779580003</v>
      </c>
      <c r="U29" s="2">
        <f t="shared" si="5"/>
        <v>-0.41445709819475773</v>
      </c>
    </row>
    <row r="30" spans="1:21" x14ac:dyDescent="0.3">
      <c r="A30">
        <v>152</v>
      </c>
      <c r="B30" t="s">
        <v>46</v>
      </c>
      <c r="D30" t="s">
        <v>20</v>
      </c>
      <c r="E30">
        <v>0</v>
      </c>
      <c r="F30" s="1">
        <v>0.22659722222222223</v>
      </c>
      <c r="G30" s="1"/>
      <c r="H30">
        <v>3.3149999999999999</v>
      </c>
      <c r="I30">
        <v>5205</v>
      </c>
      <c r="J30">
        <v>314</v>
      </c>
      <c r="L30">
        <v>3.2869999999999999</v>
      </c>
      <c r="M30">
        <v>522928</v>
      </c>
      <c r="N30">
        <v>31154</v>
      </c>
      <c r="P30">
        <v>15.625</v>
      </c>
      <c r="Q30" s="2">
        <f t="shared" si="1"/>
        <v>10.078962573024331</v>
      </c>
      <c r="R30" s="2">
        <f t="shared" si="2"/>
        <v>7.7308194439275564</v>
      </c>
      <c r="S30" s="2">
        <f t="shared" si="3"/>
        <v>10.510277535007212</v>
      </c>
      <c r="T30" s="2">
        <f t="shared" si="4"/>
        <v>-2.3481431290967745</v>
      </c>
      <c r="U30" s="2">
        <f t="shared" si="5"/>
        <v>0.43131496198288133</v>
      </c>
    </row>
    <row r="31" spans="1:21" x14ac:dyDescent="0.3">
      <c r="A31">
        <v>153</v>
      </c>
      <c r="B31" t="s">
        <v>47</v>
      </c>
      <c r="D31" t="s">
        <v>20</v>
      </c>
      <c r="E31">
        <v>0</v>
      </c>
      <c r="F31" s="1">
        <v>0.23128472222222221</v>
      </c>
      <c r="G31" s="1"/>
      <c r="H31">
        <v>3.298</v>
      </c>
      <c r="I31">
        <v>13620</v>
      </c>
      <c r="J31">
        <v>702</v>
      </c>
      <c r="L31">
        <v>3.2869999999999999</v>
      </c>
      <c r="M31">
        <v>546716</v>
      </c>
      <c r="N31">
        <v>32282</v>
      </c>
      <c r="P31">
        <v>31.25</v>
      </c>
      <c r="Q31" s="2">
        <f t="shared" si="1"/>
        <v>21.74586456849018</v>
      </c>
      <c r="R31" s="2">
        <f t="shared" si="2"/>
        <v>19.058115195370245</v>
      </c>
      <c r="S31" s="2">
        <f t="shared" si="3"/>
        <v>21.022699104729252</v>
      </c>
      <c r="T31" s="2">
        <f t="shared" si="4"/>
        <v>-2.6877493731199351</v>
      </c>
      <c r="U31" s="2">
        <f t="shared" si="5"/>
        <v>-0.72316546376092816</v>
      </c>
    </row>
    <row r="32" spans="1:21" x14ac:dyDescent="0.3">
      <c r="A32">
        <v>154</v>
      </c>
      <c r="B32" t="s">
        <v>48</v>
      </c>
      <c r="D32" t="s">
        <v>20</v>
      </c>
      <c r="E32">
        <v>0</v>
      </c>
      <c r="F32" s="1">
        <v>0.23597222222222222</v>
      </c>
      <c r="G32" s="1"/>
      <c r="H32">
        <v>3.3010000000000002</v>
      </c>
      <c r="I32">
        <v>26322</v>
      </c>
      <c r="J32">
        <v>1417</v>
      </c>
      <c r="L32">
        <v>3.29</v>
      </c>
      <c r="M32">
        <v>544246</v>
      </c>
      <c r="N32">
        <v>32027</v>
      </c>
      <c r="P32">
        <v>62.5</v>
      </c>
      <c r="Q32" s="2">
        <f t="shared" si="1"/>
        <v>44.243919193180751</v>
      </c>
      <c r="R32" s="2">
        <f t="shared" si="2"/>
        <v>41.712706698255623</v>
      </c>
      <c r="S32" s="2">
        <f t="shared" si="3"/>
        <v>42.132020626759434</v>
      </c>
      <c r="T32" s="2">
        <f t="shared" si="4"/>
        <v>-2.5312124949251285</v>
      </c>
      <c r="U32" s="2">
        <f t="shared" si="5"/>
        <v>-2.111898566421317</v>
      </c>
    </row>
    <row r="33" spans="1:32" x14ac:dyDescent="0.3">
      <c r="A33">
        <v>155</v>
      </c>
      <c r="B33" t="s">
        <v>49</v>
      </c>
      <c r="D33" t="s">
        <v>20</v>
      </c>
      <c r="E33">
        <v>0</v>
      </c>
      <c r="F33" s="1">
        <v>0.24065972222222221</v>
      </c>
      <c r="G33" s="1"/>
      <c r="H33">
        <v>3.2869999999999999</v>
      </c>
      <c r="I33">
        <v>45437</v>
      </c>
      <c r="J33">
        <v>2744</v>
      </c>
      <c r="L33">
        <v>3.2839999999999998</v>
      </c>
      <c r="M33">
        <v>545887</v>
      </c>
      <c r="N33">
        <v>31295</v>
      </c>
      <c r="P33">
        <v>125</v>
      </c>
      <c r="Q33" s="2">
        <f t="shared" si="1"/>
        <v>87.681738296852529</v>
      </c>
      <c r="R33" s="2">
        <f t="shared" si="2"/>
        <v>87.021889704026378</v>
      </c>
      <c r="S33" s="2">
        <f t="shared" si="3"/>
        <v>84.688577201164179</v>
      </c>
      <c r="T33" s="2">
        <f t="shared" si="4"/>
        <v>-0.65984859282615105</v>
      </c>
      <c r="U33" s="2">
        <f t="shared" si="5"/>
        <v>-2.9931610956883503</v>
      </c>
    </row>
    <row r="34" spans="1:32" x14ac:dyDescent="0.3">
      <c r="A34">
        <v>156</v>
      </c>
      <c r="B34" t="s">
        <v>50</v>
      </c>
      <c r="D34" t="s">
        <v>20</v>
      </c>
      <c r="E34">
        <v>0</v>
      </c>
      <c r="F34" s="1">
        <v>0.24533564814814815</v>
      </c>
      <c r="G34" s="1"/>
      <c r="H34">
        <v>3.29</v>
      </c>
      <c r="I34">
        <v>90590</v>
      </c>
      <c r="J34">
        <v>5409</v>
      </c>
      <c r="L34">
        <v>3.2810000000000001</v>
      </c>
      <c r="M34">
        <v>531949</v>
      </c>
      <c r="N34">
        <v>31982</v>
      </c>
      <c r="P34">
        <v>250</v>
      </c>
      <c r="Q34" s="2">
        <f t="shared" si="1"/>
        <v>169.12638359076982</v>
      </c>
      <c r="R34" s="2">
        <f t="shared" si="2"/>
        <v>177.64025571556789</v>
      </c>
      <c r="S34" s="2">
        <f t="shared" si="3"/>
        <v>171.1533444713512</v>
      </c>
      <c r="T34" s="2">
        <f t="shared" si="4"/>
        <v>8.5138721247980698</v>
      </c>
      <c r="U34" s="2">
        <f t="shared" si="5"/>
        <v>2.0269608805813846</v>
      </c>
    </row>
    <row r="35" spans="1:32" x14ac:dyDescent="0.3">
      <c r="A35">
        <v>157</v>
      </c>
      <c r="B35" t="s">
        <v>51</v>
      </c>
      <c r="D35" t="s">
        <v>20</v>
      </c>
      <c r="E35">
        <v>0</v>
      </c>
      <c r="F35" s="1">
        <v>0.25002314814814813</v>
      </c>
      <c r="G35" s="1"/>
      <c r="H35">
        <v>3.2930000000000001</v>
      </c>
      <c r="I35">
        <v>199127</v>
      </c>
      <c r="J35">
        <v>12140</v>
      </c>
      <c r="L35">
        <v>3.2810000000000001</v>
      </c>
      <c r="M35">
        <v>564006</v>
      </c>
      <c r="N35">
        <v>34039</v>
      </c>
      <c r="P35">
        <v>500</v>
      </c>
      <c r="Q35" s="2">
        <f t="shared" si="1"/>
        <v>356.64972531507976</v>
      </c>
      <c r="R35" s="2">
        <f t="shared" si="2"/>
        <v>358.87698773865088</v>
      </c>
      <c r="S35" s="2">
        <f t="shared" si="3"/>
        <v>349.48949549723545</v>
      </c>
      <c r="T35" s="2">
        <f t="shared" si="4"/>
        <v>2.2272624235711191</v>
      </c>
      <c r="U35" s="2">
        <f t="shared" si="5"/>
        <v>-7.1602298178443107</v>
      </c>
    </row>
    <row r="36" spans="1:32" x14ac:dyDescent="0.3">
      <c r="A36">
        <v>158</v>
      </c>
      <c r="B36" t="s">
        <v>52</v>
      </c>
      <c r="D36" t="s">
        <v>20</v>
      </c>
      <c r="E36">
        <v>0</v>
      </c>
      <c r="F36" s="1">
        <v>0.25469907407407405</v>
      </c>
      <c r="G36" s="1"/>
      <c r="H36">
        <v>3.2949999999999999</v>
      </c>
      <c r="I36">
        <v>396751</v>
      </c>
      <c r="J36">
        <v>24485</v>
      </c>
      <c r="L36">
        <v>3.2810000000000001</v>
      </c>
      <c r="M36">
        <v>518418</v>
      </c>
      <c r="N36">
        <v>32074</v>
      </c>
      <c r="P36">
        <v>1000</v>
      </c>
      <c r="Q36" s="2">
        <f t="shared" si="1"/>
        <v>763.3909085240382</v>
      </c>
      <c r="R36" s="2">
        <f t="shared" si="2"/>
        <v>721.35045178481698</v>
      </c>
      <c r="S36" s="2">
        <f t="shared" si="3"/>
        <v>727.78826349104475</v>
      </c>
      <c r="T36" s="2">
        <f t="shared" si="4"/>
        <v>-42.040456739221213</v>
      </c>
      <c r="U36" s="2">
        <f t="shared" si="5"/>
        <v>-35.602645032993451</v>
      </c>
    </row>
    <row r="37" spans="1:32" x14ac:dyDescent="0.3">
      <c r="F37" s="1"/>
      <c r="G37" s="1"/>
      <c r="Q37" s="2"/>
      <c r="R37" s="2"/>
      <c r="S37" s="2"/>
      <c r="T37" s="2"/>
    </row>
    <row r="38" spans="1:32" x14ac:dyDescent="0.3">
      <c r="F38" s="1"/>
      <c r="G38" s="1"/>
      <c r="Q38" s="2" t="s">
        <v>53</v>
      </c>
      <c r="R38" s="2" t="s">
        <v>54</v>
      </c>
      <c r="S38" s="2" t="s">
        <v>55</v>
      </c>
      <c r="T38" s="2"/>
      <c r="W38" t="s">
        <v>128</v>
      </c>
    </row>
    <row r="39" spans="1:32" x14ac:dyDescent="0.3">
      <c r="Q39" s="2" t="e">
        <f t="shared" si="1"/>
        <v>#DIV/0!</v>
      </c>
      <c r="R39" s="2" t="e">
        <f t="shared" ref="R39" si="6">$W$11*Q39+$X$11</f>
        <v>#DIV/0!</v>
      </c>
      <c r="S39" s="2"/>
      <c r="W39" t="s">
        <v>129</v>
      </c>
      <c r="X39" t="s">
        <v>130</v>
      </c>
      <c r="Y39" t="s">
        <v>131</v>
      </c>
      <c r="Z39" t="s">
        <v>132</v>
      </c>
      <c r="AD39" t="s">
        <v>133</v>
      </c>
    </row>
    <row r="40" spans="1:32" x14ac:dyDescent="0.3">
      <c r="A40">
        <v>12</v>
      </c>
      <c r="B40" t="s">
        <v>134</v>
      </c>
      <c r="D40" t="s">
        <v>56</v>
      </c>
      <c r="E40">
        <v>0</v>
      </c>
      <c r="F40" s="1">
        <v>0.56908564814814822</v>
      </c>
      <c r="G40" s="1"/>
      <c r="H40">
        <v>3.298</v>
      </c>
      <c r="I40">
        <v>4487</v>
      </c>
      <c r="J40">
        <v>165</v>
      </c>
      <c r="L40">
        <v>3.2949999999999999</v>
      </c>
      <c r="M40">
        <v>269978</v>
      </c>
      <c r="N40">
        <v>13954</v>
      </c>
      <c r="Q40" s="2">
        <f t="shared" si="1"/>
        <v>11.82456643256414</v>
      </c>
      <c r="R40" s="2">
        <f>(Q40-$X$11)/$W$11</f>
        <v>21.2719609429329</v>
      </c>
      <c r="S40" s="2">
        <f>(-1*$X$14+SQRT($X$14^2-4*$W$14*($Y$14-Q40)))/(2*$W$14)</f>
        <v>17.580767643712633</v>
      </c>
      <c r="W40" s="3" t="s">
        <v>135</v>
      </c>
      <c r="X40" s="3" t="s">
        <v>135</v>
      </c>
      <c r="Y40" s="3" t="s">
        <v>135</v>
      </c>
      <c r="Z40" s="2">
        <f>R40</f>
        <v>21.2719609429329</v>
      </c>
      <c r="AA40" s="2">
        <f>R53</f>
        <v>133.7294940845203</v>
      </c>
      <c r="AB40" s="2">
        <f>R66</f>
        <v>102.54546090018522</v>
      </c>
      <c r="AD40" s="2">
        <f>S40</f>
        <v>17.580767643712633</v>
      </c>
      <c r="AE40" s="2">
        <f>S53</f>
        <v>137.64046745944944</v>
      </c>
      <c r="AF40" s="2">
        <f>S66</f>
        <v>104.59260172665698</v>
      </c>
    </row>
    <row r="41" spans="1:32" x14ac:dyDescent="0.3">
      <c r="A41">
        <v>13</v>
      </c>
      <c r="B41" t="s">
        <v>136</v>
      </c>
      <c r="D41" t="s">
        <v>56</v>
      </c>
      <c r="E41">
        <v>0</v>
      </c>
      <c r="F41" s="1">
        <v>0.5738657407407407</v>
      </c>
      <c r="G41" s="1"/>
      <c r="H41">
        <v>3.3069999999999999</v>
      </c>
      <c r="I41">
        <v>1556</v>
      </c>
      <c r="J41">
        <v>51</v>
      </c>
      <c r="L41">
        <v>3.2949999999999999</v>
      </c>
      <c r="M41">
        <v>281658</v>
      </c>
      <c r="N41">
        <v>15666</v>
      </c>
      <c r="Q41" s="2">
        <f t="shared" si="1"/>
        <v>3.2554576790501724</v>
      </c>
      <c r="R41" s="2">
        <f t="shared" ref="R41:R77" si="7">(Q41-$X$11)/$W$11</f>
        <v>9.4516353143200238</v>
      </c>
      <c r="S41" s="2">
        <f t="shared" ref="S41:S77" si="8">(-1*$X$14+SQRT($X$14^2-4*$W$14*($Y$14-Q41)))/(2*$W$14)</f>
        <v>4.8174063376566352</v>
      </c>
      <c r="W41" s="3" t="s">
        <v>137</v>
      </c>
      <c r="X41" s="3" t="s">
        <v>137</v>
      </c>
      <c r="Y41" t="s">
        <v>138</v>
      </c>
      <c r="Z41" s="2">
        <f t="shared" ref="Z41:Z51" si="9">R41</f>
        <v>9.4516353143200238</v>
      </c>
      <c r="AA41" s="2">
        <f t="shared" ref="AA41:AA51" si="10">R54</f>
        <v>5.3457287816854615</v>
      </c>
      <c r="AB41" s="2">
        <f t="shared" ref="AB41:AB51" si="11">R67</f>
        <v>7.9421262828604622</v>
      </c>
      <c r="AD41" s="2">
        <f t="shared" ref="AD41:AD51" si="12">S41</f>
        <v>4.8174063376566352</v>
      </c>
      <c r="AE41" s="2">
        <f t="shared" ref="AE41:AE51" si="13">S54</f>
        <v>0.37736584849661731</v>
      </c>
      <c r="AF41" s="2">
        <f t="shared" ref="AF41:AF51" si="14">S67</f>
        <v>3.1854494208828381</v>
      </c>
    </row>
    <row r="42" spans="1:32" x14ac:dyDescent="0.3">
      <c r="A42">
        <v>14</v>
      </c>
      <c r="B42" t="s">
        <v>139</v>
      </c>
      <c r="D42" t="s">
        <v>56</v>
      </c>
      <c r="E42">
        <v>0</v>
      </c>
      <c r="F42" s="1">
        <v>0.57855324074074077</v>
      </c>
      <c r="G42" s="1"/>
      <c r="H42">
        <v>3.3180000000000001</v>
      </c>
      <c r="I42">
        <v>12311</v>
      </c>
      <c r="J42">
        <v>588</v>
      </c>
      <c r="L42">
        <v>3.2949999999999999</v>
      </c>
      <c r="M42">
        <v>319101</v>
      </c>
      <c r="N42">
        <v>16929</v>
      </c>
      <c r="Q42" s="2">
        <f t="shared" si="1"/>
        <v>34.733297891192628</v>
      </c>
      <c r="R42" s="2">
        <f t="shared" si="7"/>
        <v>52.872524475096377</v>
      </c>
      <c r="S42" s="2">
        <f t="shared" si="8"/>
        <v>51.565979608884469</v>
      </c>
      <c r="W42" s="3" t="s">
        <v>135</v>
      </c>
      <c r="X42" s="3" t="s">
        <v>137</v>
      </c>
      <c r="Y42" t="s">
        <v>138</v>
      </c>
      <c r="Z42" s="2">
        <f t="shared" si="9"/>
        <v>52.872524475096377</v>
      </c>
      <c r="AA42" s="2">
        <f t="shared" si="10"/>
        <v>50.131596070897551</v>
      </c>
      <c r="AB42" s="2">
        <f t="shared" si="11"/>
        <v>49.762540483754698</v>
      </c>
      <c r="AD42" s="2">
        <f t="shared" si="12"/>
        <v>51.565979608884469</v>
      </c>
      <c r="AE42" s="2">
        <f t="shared" si="13"/>
        <v>48.626023394350845</v>
      </c>
      <c r="AF42" s="2">
        <f t="shared" si="14"/>
        <v>48.230056758477993</v>
      </c>
    </row>
    <row r="43" spans="1:32" x14ac:dyDescent="0.3">
      <c r="A43">
        <v>15</v>
      </c>
      <c r="B43" t="s">
        <v>140</v>
      </c>
      <c r="D43" t="s">
        <v>56</v>
      </c>
      <c r="E43">
        <v>0</v>
      </c>
      <c r="F43" s="1">
        <v>0.58332175925925933</v>
      </c>
      <c r="G43" s="1"/>
      <c r="H43">
        <v>3.3119999999999998</v>
      </c>
      <c r="I43">
        <v>7478</v>
      </c>
      <c r="J43">
        <v>362</v>
      </c>
      <c r="L43">
        <v>3.2949999999999999</v>
      </c>
      <c r="M43">
        <v>291793</v>
      </c>
      <c r="N43">
        <v>15709</v>
      </c>
      <c r="Q43" s="2">
        <f t="shared" si="1"/>
        <v>23.044114838627539</v>
      </c>
      <c r="R43" s="2">
        <f t="shared" si="7"/>
        <v>36.748333034869582</v>
      </c>
      <c r="S43" s="2">
        <f t="shared" si="8"/>
        <v>34.249715817578128</v>
      </c>
      <c r="W43" s="3" t="s">
        <v>137</v>
      </c>
      <c r="X43" s="3" t="s">
        <v>135</v>
      </c>
      <c r="Y43" t="s">
        <v>138</v>
      </c>
      <c r="Z43" s="2">
        <f t="shared" si="9"/>
        <v>36.748333034869582</v>
      </c>
      <c r="AA43" s="2">
        <f t="shared" si="10"/>
        <v>40.28889324683643</v>
      </c>
      <c r="AB43" s="2">
        <f t="shared" si="11"/>
        <v>34.723023850860294</v>
      </c>
      <c r="AD43" s="2">
        <f t="shared" si="12"/>
        <v>34.249715817578128</v>
      </c>
      <c r="AE43" s="2">
        <f t="shared" si="13"/>
        <v>38.056425579802074</v>
      </c>
      <c r="AF43" s="2">
        <f t="shared" si="14"/>
        <v>32.071045571809812</v>
      </c>
    </row>
    <row r="44" spans="1:32" x14ac:dyDescent="0.3">
      <c r="A44">
        <v>16</v>
      </c>
      <c r="B44" t="s">
        <v>141</v>
      </c>
      <c r="D44" t="s">
        <v>56</v>
      </c>
      <c r="E44">
        <v>0</v>
      </c>
      <c r="F44" s="1">
        <v>0.58800925925925929</v>
      </c>
      <c r="G44" s="1"/>
      <c r="H44">
        <v>3.3069999999999999</v>
      </c>
      <c r="I44">
        <v>144817</v>
      </c>
      <c r="J44">
        <v>7389</v>
      </c>
      <c r="L44">
        <v>3.298</v>
      </c>
      <c r="M44">
        <v>280415</v>
      </c>
      <c r="N44">
        <v>15793</v>
      </c>
      <c r="Q44" s="2">
        <f t="shared" si="1"/>
        <v>467.86551003609196</v>
      </c>
      <c r="R44" s="2">
        <f t="shared" si="7"/>
        <v>650.34000155603098</v>
      </c>
      <c r="S44" s="2">
        <f t="shared" si="8"/>
        <v>660.61331558585164</v>
      </c>
      <c r="W44" s="3" t="s">
        <v>135</v>
      </c>
      <c r="X44" s="3" t="s">
        <v>135</v>
      </c>
      <c r="Y44" t="s">
        <v>138</v>
      </c>
      <c r="Z44" s="2">
        <f t="shared" si="9"/>
        <v>650.34000155603098</v>
      </c>
      <c r="AA44" s="2">
        <f t="shared" si="10"/>
        <v>656.6475119108951</v>
      </c>
      <c r="AB44" s="2">
        <f t="shared" si="11"/>
        <v>663.14818793642564</v>
      </c>
      <c r="AD44" s="2">
        <f t="shared" si="12"/>
        <v>660.61331558585164</v>
      </c>
      <c r="AE44" s="2">
        <f t="shared" si="13"/>
        <v>666.7375596550022</v>
      </c>
      <c r="AF44" s="2">
        <f t="shared" si="14"/>
        <v>673.0433028186327</v>
      </c>
    </row>
    <row r="45" spans="1:32" x14ac:dyDescent="0.3">
      <c r="A45">
        <v>17</v>
      </c>
      <c r="B45" t="s">
        <v>142</v>
      </c>
      <c r="D45" t="s">
        <v>56</v>
      </c>
      <c r="E45">
        <v>0</v>
      </c>
      <c r="F45" s="1">
        <v>0.5926851851851852</v>
      </c>
      <c r="G45" s="1"/>
      <c r="H45">
        <v>3.3410000000000002</v>
      </c>
      <c r="I45">
        <v>690</v>
      </c>
      <c r="J45">
        <v>20</v>
      </c>
      <c r="L45">
        <v>3.2919999999999998</v>
      </c>
      <c r="M45">
        <v>321950</v>
      </c>
      <c r="N45">
        <v>16877</v>
      </c>
      <c r="Q45" s="2">
        <f t="shared" si="1"/>
        <v>1.1850447354387628</v>
      </c>
      <c r="R45" s="2">
        <f t="shared" si="7"/>
        <v>6.5956842599999295</v>
      </c>
      <c r="S45" s="2">
        <f t="shared" si="8"/>
        <v>1.7294004308457156</v>
      </c>
      <c r="W45" s="3" t="s">
        <v>137</v>
      </c>
      <c r="X45" s="3" t="s">
        <v>137</v>
      </c>
      <c r="Y45" t="s">
        <v>143</v>
      </c>
      <c r="Z45" s="2">
        <f t="shared" si="9"/>
        <v>6.5956842599999295</v>
      </c>
      <c r="AA45" s="2">
        <f t="shared" si="10"/>
        <v>7.3787943868963772</v>
      </c>
      <c r="AB45" s="2">
        <f t="shared" si="11"/>
        <v>7.5829054537276521</v>
      </c>
      <c r="AD45" s="2">
        <f t="shared" si="12"/>
        <v>1.7294004308457156</v>
      </c>
      <c r="AE45" s="2">
        <f t="shared" si="13"/>
        <v>2.5763039332994637</v>
      </c>
      <c r="AF45" s="2">
        <f t="shared" si="14"/>
        <v>2.797021933998888</v>
      </c>
    </row>
    <row r="46" spans="1:32" x14ac:dyDescent="0.3">
      <c r="A46">
        <v>18</v>
      </c>
      <c r="B46" t="s">
        <v>144</v>
      </c>
      <c r="D46" t="s">
        <v>56</v>
      </c>
      <c r="E46">
        <v>0</v>
      </c>
      <c r="F46" s="1">
        <v>0.5974652777777778</v>
      </c>
      <c r="G46" s="1"/>
      <c r="H46">
        <v>3.3660000000000001</v>
      </c>
      <c r="I46">
        <v>235</v>
      </c>
      <c r="J46">
        <v>3</v>
      </c>
      <c r="L46">
        <v>3.298</v>
      </c>
      <c r="M46">
        <v>327322</v>
      </c>
      <c r="N46">
        <v>17664</v>
      </c>
      <c r="Q46" s="2">
        <f t="shared" si="1"/>
        <v>0.16983695652173914</v>
      </c>
      <c r="R46" s="2">
        <f t="shared" si="7"/>
        <v>5.1952951562230485</v>
      </c>
      <c r="S46" s="2">
        <f t="shared" si="8"/>
        <v>0.21462566957537113</v>
      </c>
      <c r="W46" s="3" t="s">
        <v>135</v>
      </c>
      <c r="X46" s="3" t="s">
        <v>137</v>
      </c>
      <c r="Y46" t="s">
        <v>143</v>
      </c>
      <c r="Z46" s="2">
        <f t="shared" si="9"/>
        <v>5.1952951562230485</v>
      </c>
      <c r="AA46" s="2">
        <f t="shared" si="10"/>
        <v>6.9511935713742057</v>
      </c>
      <c r="AB46" s="2">
        <f t="shared" si="11"/>
        <v>5.2483226758586738</v>
      </c>
      <c r="AD46" s="2">
        <f t="shared" si="12"/>
        <v>0.21462566957537113</v>
      </c>
      <c r="AE46" s="2">
        <f t="shared" si="13"/>
        <v>2.1138853825221728</v>
      </c>
      <c r="AF46" s="2">
        <f t="shared" si="14"/>
        <v>0.27199174225543871</v>
      </c>
    </row>
    <row r="47" spans="1:32" x14ac:dyDescent="0.3">
      <c r="A47">
        <v>19</v>
      </c>
      <c r="B47" t="s">
        <v>145</v>
      </c>
      <c r="D47" t="s">
        <v>56</v>
      </c>
      <c r="E47">
        <v>0</v>
      </c>
      <c r="F47" s="1">
        <v>0.60215277777777776</v>
      </c>
      <c r="G47" s="1"/>
      <c r="H47">
        <v>3.3149999999999999</v>
      </c>
      <c r="I47">
        <v>1891</v>
      </c>
      <c r="J47">
        <v>106</v>
      </c>
      <c r="L47">
        <v>3.2949999999999999</v>
      </c>
      <c r="M47">
        <v>305732</v>
      </c>
      <c r="N47">
        <v>16473</v>
      </c>
      <c r="Q47" s="2">
        <f t="shared" si="1"/>
        <v>6.4347720512353552</v>
      </c>
      <c r="R47" s="2">
        <f t="shared" si="7"/>
        <v>13.837217553493613</v>
      </c>
      <c r="S47" s="2">
        <f t="shared" si="8"/>
        <v>9.556140486294515</v>
      </c>
      <c r="W47" s="3" t="s">
        <v>137</v>
      </c>
      <c r="X47" s="3" t="s">
        <v>135</v>
      </c>
      <c r="Y47" t="s">
        <v>143</v>
      </c>
      <c r="Z47" s="2">
        <f t="shared" si="9"/>
        <v>13.837217553493613</v>
      </c>
      <c r="AA47" s="2">
        <f t="shared" si="10"/>
        <v>14.034550800676998</v>
      </c>
      <c r="AB47" s="2">
        <f t="shared" si="11"/>
        <v>11.744876251826216</v>
      </c>
      <c r="AD47" s="2">
        <f t="shared" si="12"/>
        <v>9.556140486294515</v>
      </c>
      <c r="AE47" s="2">
        <f t="shared" si="13"/>
        <v>9.7692734037589943</v>
      </c>
      <c r="AF47" s="2">
        <f t="shared" si="14"/>
        <v>7.2957935524141311</v>
      </c>
    </row>
    <row r="48" spans="1:32" x14ac:dyDescent="0.3">
      <c r="A48">
        <v>20</v>
      </c>
      <c r="B48" t="s">
        <v>146</v>
      </c>
      <c r="D48" t="s">
        <v>56</v>
      </c>
      <c r="E48">
        <v>0</v>
      </c>
      <c r="F48" s="1">
        <v>0.60682870370370368</v>
      </c>
      <c r="G48" s="1"/>
      <c r="H48">
        <v>3.3090000000000002</v>
      </c>
      <c r="I48">
        <v>3452</v>
      </c>
      <c r="J48">
        <v>98</v>
      </c>
      <c r="L48">
        <v>3.298</v>
      </c>
      <c r="M48">
        <v>332645</v>
      </c>
      <c r="N48">
        <v>17176</v>
      </c>
      <c r="Q48" s="2">
        <f t="shared" si="1"/>
        <v>5.7056357708430365</v>
      </c>
      <c r="R48" s="2">
        <f t="shared" si="7"/>
        <v>12.831438713501818</v>
      </c>
      <c r="S48" s="2">
        <f t="shared" si="8"/>
        <v>8.4697117164782423</v>
      </c>
      <c r="W48" s="3" t="s">
        <v>135</v>
      </c>
      <c r="X48" s="3" t="s">
        <v>135</v>
      </c>
      <c r="Y48" t="s">
        <v>143</v>
      </c>
      <c r="Z48" s="2">
        <f t="shared" si="9"/>
        <v>12.831438713501818</v>
      </c>
      <c r="AA48" s="2">
        <f t="shared" si="10"/>
        <v>12.579972476764501</v>
      </c>
      <c r="AB48" s="2">
        <f t="shared" si="11"/>
        <v>11.347557930131336</v>
      </c>
      <c r="AD48" s="2">
        <f t="shared" si="12"/>
        <v>8.4697117164782423</v>
      </c>
      <c r="AE48" s="2">
        <f t="shared" si="13"/>
        <v>8.1980495678050218</v>
      </c>
      <c r="AF48" s="2">
        <f t="shared" si="14"/>
        <v>6.8664731132391577</v>
      </c>
    </row>
    <row r="49" spans="1:32" x14ac:dyDescent="0.3">
      <c r="A49">
        <v>21</v>
      </c>
      <c r="B49" t="s">
        <v>147</v>
      </c>
      <c r="D49" t="s">
        <v>56</v>
      </c>
      <c r="E49">
        <v>0</v>
      </c>
      <c r="F49" s="1">
        <v>0.61160879629629628</v>
      </c>
      <c r="G49" s="1"/>
      <c r="H49">
        <v>3.3239999999999998</v>
      </c>
      <c r="I49">
        <v>732</v>
      </c>
      <c r="J49">
        <v>19</v>
      </c>
      <c r="L49">
        <v>3.2949999999999999</v>
      </c>
      <c r="M49">
        <v>325989</v>
      </c>
      <c r="N49">
        <v>17992</v>
      </c>
      <c r="Q49" s="2">
        <f t="shared" si="1"/>
        <v>1.0560248999555357</v>
      </c>
      <c r="R49" s="2">
        <f t="shared" si="7"/>
        <v>6.4177128382535988</v>
      </c>
      <c r="S49" s="2">
        <f t="shared" si="8"/>
        <v>1.5369139665148177</v>
      </c>
      <c r="W49" s="3" t="s">
        <v>137</v>
      </c>
      <c r="X49" s="3" t="s">
        <v>137</v>
      </c>
      <c r="Y49" s="3" t="s">
        <v>135</v>
      </c>
      <c r="Z49" s="2">
        <f t="shared" si="9"/>
        <v>6.4177128382535988</v>
      </c>
      <c r="AA49" s="2">
        <f t="shared" si="10"/>
        <v>6.783035406606972</v>
      </c>
      <c r="AB49" s="2">
        <f t="shared" si="11"/>
        <v>5.0354180279231242</v>
      </c>
      <c r="AD49" s="2">
        <f t="shared" si="12"/>
        <v>1.5369139665148177</v>
      </c>
      <c r="AE49" s="2">
        <f t="shared" si="13"/>
        <v>1.9320247259977776</v>
      </c>
      <c r="AF49" s="2">
        <f t="shared" si="14"/>
        <v>4.1664444413968771E-2</v>
      </c>
    </row>
    <row r="50" spans="1:32" x14ac:dyDescent="0.3">
      <c r="A50">
        <v>22</v>
      </c>
      <c r="B50" t="s">
        <v>148</v>
      </c>
      <c r="D50" t="s">
        <v>56</v>
      </c>
      <c r="E50">
        <v>0</v>
      </c>
      <c r="F50" s="1">
        <v>0.61628472222222219</v>
      </c>
      <c r="G50" s="1"/>
      <c r="H50">
        <v>3.3239999999999998</v>
      </c>
      <c r="I50">
        <v>617</v>
      </c>
      <c r="J50">
        <v>24</v>
      </c>
      <c r="L50">
        <v>3.2949999999999999</v>
      </c>
      <c r="M50">
        <v>347266</v>
      </c>
      <c r="N50">
        <v>18205</v>
      </c>
      <c r="Q50" s="2">
        <f t="shared" si="1"/>
        <v>1.3183191430925569</v>
      </c>
      <c r="R50" s="2">
        <f t="shared" si="7"/>
        <v>6.7795244867659088</v>
      </c>
      <c r="S50" s="2">
        <f t="shared" si="8"/>
        <v>1.9282276556213596</v>
      </c>
      <c r="W50" s="3" t="s">
        <v>135</v>
      </c>
      <c r="X50" s="3" t="s">
        <v>137</v>
      </c>
      <c r="Y50" s="3" t="s">
        <v>135</v>
      </c>
      <c r="Z50" s="2">
        <f t="shared" si="9"/>
        <v>6.7795244867659088</v>
      </c>
      <c r="AA50" s="2">
        <f t="shared" si="10"/>
        <v>6.1315006798328717</v>
      </c>
      <c r="AB50" s="2">
        <f t="shared" si="11"/>
        <v>7.9453055406967019</v>
      </c>
      <c r="AD50" s="2">
        <f t="shared" si="12"/>
        <v>1.9282276556213596</v>
      </c>
      <c r="AE50" s="2">
        <f t="shared" si="13"/>
        <v>1.2273454651840363</v>
      </c>
      <c r="AF50" s="2">
        <f t="shared" si="14"/>
        <v>3.188887054244514</v>
      </c>
    </row>
    <row r="51" spans="1:32" x14ac:dyDescent="0.3">
      <c r="A51">
        <v>23</v>
      </c>
      <c r="B51" t="s">
        <v>149</v>
      </c>
      <c r="D51" t="s">
        <v>56</v>
      </c>
      <c r="E51">
        <v>0</v>
      </c>
      <c r="F51" s="1">
        <v>0.62097222222222226</v>
      </c>
      <c r="G51" s="1"/>
      <c r="H51">
        <v>3.3090000000000002</v>
      </c>
      <c r="I51">
        <v>3624</v>
      </c>
      <c r="J51">
        <v>165</v>
      </c>
      <c r="L51">
        <v>3.2949999999999999</v>
      </c>
      <c r="M51">
        <v>323764</v>
      </c>
      <c r="N51">
        <v>17701</v>
      </c>
      <c r="Q51" s="2">
        <f t="shared" si="1"/>
        <v>9.3215072594768653</v>
      </c>
      <c r="R51" s="2">
        <f t="shared" si="7"/>
        <v>17.819212781527522</v>
      </c>
      <c r="S51" s="2">
        <f t="shared" si="8"/>
        <v>13.855448438996714</v>
      </c>
      <c r="W51" s="3" t="s">
        <v>137</v>
      </c>
      <c r="X51" s="3" t="s">
        <v>135</v>
      </c>
      <c r="Y51" s="3" t="s">
        <v>135</v>
      </c>
      <c r="Z51" s="2">
        <f t="shared" si="9"/>
        <v>17.819212781527522</v>
      </c>
      <c r="AA51" s="2">
        <f t="shared" si="10"/>
        <v>9.2975740005682965</v>
      </c>
      <c r="AB51" s="2">
        <f t="shared" si="11"/>
        <v>13.115721742721266</v>
      </c>
      <c r="AD51" s="2">
        <f t="shared" si="12"/>
        <v>13.855448438996714</v>
      </c>
      <c r="AE51" s="2">
        <f t="shared" si="13"/>
        <v>4.6508689151999825</v>
      </c>
      <c r="AF51" s="2">
        <f t="shared" si="14"/>
        <v>8.7768109853566667</v>
      </c>
    </row>
    <row r="52" spans="1:32" x14ac:dyDescent="0.3">
      <c r="Q52" s="2" t="e">
        <f t="shared" si="1"/>
        <v>#DIV/0!</v>
      </c>
      <c r="R52" s="2" t="e">
        <f t="shared" si="7"/>
        <v>#DIV/0!</v>
      </c>
      <c r="S52" s="2" t="e">
        <f t="shared" si="8"/>
        <v>#DIV/0!</v>
      </c>
    </row>
    <row r="53" spans="1:32" x14ac:dyDescent="0.3">
      <c r="A53">
        <v>25</v>
      </c>
      <c r="B53" t="s">
        <v>150</v>
      </c>
      <c r="D53" t="s">
        <v>56</v>
      </c>
      <c r="E53">
        <v>0</v>
      </c>
      <c r="F53" s="1">
        <v>0.63024305555555549</v>
      </c>
      <c r="G53" s="1"/>
      <c r="H53">
        <v>3.298</v>
      </c>
      <c r="I53">
        <v>28348</v>
      </c>
      <c r="J53">
        <v>1613</v>
      </c>
      <c r="L53">
        <v>3.2949999999999999</v>
      </c>
      <c r="M53">
        <v>318110</v>
      </c>
      <c r="N53">
        <v>17279</v>
      </c>
      <c r="Q53" s="2">
        <f t="shared" si="1"/>
        <v>93.350309624399557</v>
      </c>
      <c r="R53" s="2">
        <f t="shared" si="7"/>
        <v>133.7294940845203</v>
      </c>
      <c r="S53" s="2">
        <f t="shared" si="8"/>
        <v>137.64046745944944</v>
      </c>
    </row>
    <row r="54" spans="1:32" x14ac:dyDescent="0.3">
      <c r="A54">
        <v>26</v>
      </c>
      <c r="B54" t="s">
        <v>151</v>
      </c>
      <c r="D54" t="s">
        <v>56</v>
      </c>
      <c r="E54">
        <v>0</v>
      </c>
      <c r="F54" s="1">
        <v>0.63501157407407405</v>
      </c>
      <c r="G54" s="1"/>
      <c r="H54">
        <v>3.3690000000000002</v>
      </c>
      <c r="I54">
        <v>256</v>
      </c>
      <c r="J54">
        <v>5</v>
      </c>
      <c r="L54">
        <v>3.2919999999999998</v>
      </c>
      <c r="M54">
        <v>344583</v>
      </c>
      <c r="N54">
        <v>17928</v>
      </c>
      <c r="Q54" s="2">
        <f t="shared" si="1"/>
        <v>0.2788933511825078</v>
      </c>
      <c r="R54" s="2">
        <f t="shared" si="7"/>
        <v>5.3457287816854615</v>
      </c>
      <c r="S54" s="2">
        <f t="shared" si="8"/>
        <v>0.37736584849661731</v>
      </c>
    </row>
    <row r="55" spans="1:32" x14ac:dyDescent="0.3">
      <c r="A55">
        <v>27</v>
      </c>
      <c r="B55" t="s">
        <v>152</v>
      </c>
      <c r="D55" t="s">
        <v>56</v>
      </c>
      <c r="E55">
        <v>0</v>
      </c>
      <c r="F55" s="1">
        <v>0.63969907407407411</v>
      </c>
      <c r="G55" s="1"/>
      <c r="H55">
        <v>3.298</v>
      </c>
      <c r="I55">
        <v>11682</v>
      </c>
      <c r="J55">
        <v>608</v>
      </c>
      <c r="L55">
        <v>3.2919999999999998</v>
      </c>
      <c r="M55">
        <v>351559</v>
      </c>
      <c r="N55">
        <v>18567</v>
      </c>
      <c r="Q55" s="2">
        <f t="shared" si="1"/>
        <v>32.746270264447674</v>
      </c>
      <c r="R55" s="2">
        <f t="shared" si="7"/>
        <v>50.131596070897551</v>
      </c>
      <c r="S55" s="2">
        <f t="shared" si="8"/>
        <v>48.626023394350845</v>
      </c>
    </row>
    <row r="56" spans="1:32" x14ac:dyDescent="0.3">
      <c r="A56">
        <v>28</v>
      </c>
      <c r="B56" t="s">
        <v>153</v>
      </c>
      <c r="D56" t="s">
        <v>56</v>
      </c>
      <c r="E56">
        <v>0</v>
      </c>
      <c r="F56" s="1">
        <v>0.6444791666666666</v>
      </c>
      <c r="G56" s="1"/>
      <c r="H56">
        <v>3.3039999999999998</v>
      </c>
      <c r="I56">
        <v>7842</v>
      </c>
      <c r="J56">
        <v>435</v>
      </c>
      <c r="L56">
        <v>3.2949999999999999</v>
      </c>
      <c r="M56">
        <v>311838</v>
      </c>
      <c r="N56">
        <v>16985</v>
      </c>
      <c r="Q56" s="2">
        <f t="shared" si="1"/>
        <v>25.61083308801884</v>
      </c>
      <c r="R56" s="2">
        <f t="shared" si="7"/>
        <v>40.28889324683643</v>
      </c>
      <c r="S56" s="2">
        <f t="shared" si="8"/>
        <v>38.056425579802074</v>
      </c>
    </row>
    <row r="57" spans="1:32" x14ac:dyDescent="0.3">
      <c r="A57">
        <v>29</v>
      </c>
      <c r="B57" t="s">
        <v>154</v>
      </c>
      <c r="D57" t="s">
        <v>56</v>
      </c>
      <c r="E57">
        <v>0</v>
      </c>
      <c r="F57" s="1">
        <v>0.64915509259259252</v>
      </c>
      <c r="G57" s="1"/>
      <c r="H57">
        <v>3.3010000000000002</v>
      </c>
      <c r="I57">
        <v>140748</v>
      </c>
      <c r="J57">
        <v>7902</v>
      </c>
      <c r="L57">
        <v>3.2930000000000001</v>
      </c>
      <c r="M57">
        <v>322063</v>
      </c>
      <c r="N57">
        <v>16726</v>
      </c>
      <c r="Q57" s="2">
        <f t="shared" si="1"/>
        <v>472.43812029176132</v>
      </c>
      <c r="R57" s="2">
        <f t="shared" si="7"/>
        <v>656.6475119108951</v>
      </c>
      <c r="S57" s="2">
        <f t="shared" si="8"/>
        <v>666.7375596550022</v>
      </c>
    </row>
    <row r="58" spans="1:32" x14ac:dyDescent="0.3">
      <c r="A58">
        <v>30</v>
      </c>
      <c r="B58" t="s">
        <v>155</v>
      </c>
      <c r="D58" t="s">
        <v>56</v>
      </c>
      <c r="E58">
        <v>0</v>
      </c>
      <c r="F58" s="1">
        <v>0.65393518518518523</v>
      </c>
      <c r="G58" s="1"/>
      <c r="H58">
        <v>3.2839999999999998</v>
      </c>
      <c r="I58">
        <v>427</v>
      </c>
      <c r="J58">
        <v>34</v>
      </c>
      <c r="L58">
        <v>3.29</v>
      </c>
      <c r="M58">
        <v>349339</v>
      </c>
      <c r="N58">
        <v>19398</v>
      </c>
      <c r="Q58" s="2">
        <f t="shared" si="1"/>
        <v>1.7527580162903391</v>
      </c>
      <c r="R58" s="2">
        <f t="shared" si="7"/>
        <v>7.3787943868963772</v>
      </c>
      <c r="S58" s="2">
        <f t="shared" si="8"/>
        <v>2.5763039332994637</v>
      </c>
    </row>
    <row r="59" spans="1:32" x14ac:dyDescent="0.3">
      <c r="A59">
        <v>31</v>
      </c>
      <c r="B59" t="s">
        <v>156</v>
      </c>
      <c r="D59" t="s">
        <v>56</v>
      </c>
      <c r="E59">
        <v>0</v>
      </c>
      <c r="F59" s="1">
        <v>0.65862268518518519</v>
      </c>
      <c r="G59" s="1"/>
      <c r="H59">
        <v>3.3069999999999999</v>
      </c>
      <c r="I59">
        <v>696</v>
      </c>
      <c r="J59">
        <v>27</v>
      </c>
      <c r="L59">
        <v>3.29</v>
      </c>
      <c r="M59">
        <v>346446</v>
      </c>
      <c r="N59">
        <v>18714</v>
      </c>
      <c r="Q59" s="2">
        <f t="shared" si="1"/>
        <v>1.4427701186277653</v>
      </c>
      <c r="R59" s="2">
        <f t="shared" si="7"/>
        <v>6.9511935713742057</v>
      </c>
      <c r="S59" s="2">
        <f t="shared" si="8"/>
        <v>2.1138853825221728</v>
      </c>
    </row>
    <row r="60" spans="1:32" x14ac:dyDescent="0.3">
      <c r="A60">
        <v>32</v>
      </c>
      <c r="B60" t="s">
        <v>157</v>
      </c>
      <c r="D60" t="s">
        <v>56</v>
      </c>
      <c r="E60">
        <v>0</v>
      </c>
      <c r="F60" s="1">
        <v>0.6632986111111111</v>
      </c>
      <c r="G60" s="1"/>
      <c r="H60">
        <v>3.2949999999999999</v>
      </c>
      <c r="I60">
        <v>2820</v>
      </c>
      <c r="J60">
        <v>116</v>
      </c>
      <c r="L60">
        <v>3.29</v>
      </c>
      <c r="M60">
        <v>323359</v>
      </c>
      <c r="N60">
        <v>17635</v>
      </c>
      <c r="Q60" s="2">
        <f t="shared" si="1"/>
        <v>6.5778281825914373</v>
      </c>
      <c r="R60" s="2">
        <f t="shared" si="7"/>
        <v>14.034550800676998</v>
      </c>
      <c r="S60" s="2">
        <f t="shared" si="8"/>
        <v>9.7692734037589943</v>
      </c>
    </row>
    <row r="61" spans="1:32" x14ac:dyDescent="0.3">
      <c r="A61">
        <v>33</v>
      </c>
      <c r="B61" t="s">
        <v>158</v>
      </c>
      <c r="D61" t="s">
        <v>56</v>
      </c>
      <c r="E61">
        <v>0</v>
      </c>
      <c r="F61" s="1">
        <v>0.66798611111111106</v>
      </c>
      <c r="G61" s="1"/>
      <c r="H61">
        <v>3.3180000000000001</v>
      </c>
      <c r="I61">
        <v>2339</v>
      </c>
      <c r="J61">
        <v>100</v>
      </c>
      <c r="L61">
        <v>3.2930000000000001</v>
      </c>
      <c r="M61">
        <v>309834</v>
      </c>
      <c r="N61">
        <v>18105</v>
      </c>
      <c r="Q61" s="2">
        <f t="shared" si="1"/>
        <v>5.5233360950013806</v>
      </c>
      <c r="R61" s="2">
        <f t="shared" si="7"/>
        <v>12.579972476764501</v>
      </c>
      <c r="S61" s="2">
        <f t="shared" si="8"/>
        <v>8.1980495678050218</v>
      </c>
    </row>
    <row r="62" spans="1:32" x14ac:dyDescent="0.3">
      <c r="A62">
        <v>34</v>
      </c>
      <c r="B62" t="s">
        <v>159</v>
      </c>
      <c r="D62" t="s">
        <v>56</v>
      </c>
      <c r="E62">
        <v>0</v>
      </c>
      <c r="F62" s="1">
        <v>0.67266203703703698</v>
      </c>
      <c r="G62" s="1"/>
      <c r="H62">
        <v>3.3010000000000002</v>
      </c>
      <c r="I62">
        <v>369</v>
      </c>
      <c r="J62">
        <v>25</v>
      </c>
      <c r="L62">
        <v>3.2949999999999999</v>
      </c>
      <c r="M62">
        <v>343970</v>
      </c>
      <c r="N62">
        <v>18927</v>
      </c>
      <c r="Q62" s="2">
        <f t="shared" si="1"/>
        <v>1.3208643736461141</v>
      </c>
      <c r="R62" s="2">
        <f t="shared" si="7"/>
        <v>6.783035406606972</v>
      </c>
      <c r="S62" s="2">
        <f t="shared" si="8"/>
        <v>1.9320247259977776</v>
      </c>
    </row>
    <row r="63" spans="1:32" x14ac:dyDescent="0.3">
      <c r="A63">
        <v>35</v>
      </c>
      <c r="B63" t="s">
        <v>160</v>
      </c>
      <c r="D63" t="s">
        <v>56</v>
      </c>
      <c r="E63">
        <v>0</v>
      </c>
      <c r="F63" s="1">
        <v>0.67734953703703704</v>
      </c>
      <c r="G63" s="1"/>
      <c r="H63">
        <v>3.2949999999999999</v>
      </c>
      <c r="I63">
        <v>494</v>
      </c>
      <c r="J63">
        <v>16</v>
      </c>
      <c r="L63">
        <v>3.2949999999999999</v>
      </c>
      <c r="M63">
        <v>358984</v>
      </c>
      <c r="N63">
        <v>18856</v>
      </c>
      <c r="Q63" s="2">
        <f t="shared" si="1"/>
        <v>0.84853627492575312</v>
      </c>
      <c r="R63" s="2">
        <f t="shared" si="7"/>
        <v>6.1315006798328717</v>
      </c>
      <c r="S63" s="2">
        <f t="shared" si="8"/>
        <v>1.2273454651840363</v>
      </c>
    </row>
    <row r="64" spans="1:32" x14ac:dyDescent="0.3">
      <c r="A64">
        <v>36</v>
      </c>
      <c r="B64" t="s">
        <v>161</v>
      </c>
      <c r="D64" t="s">
        <v>56</v>
      </c>
      <c r="E64">
        <v>0</v>
      </c>
      <c r="F64" s="1">
        <v>0.68203703703703711</v>
      </c>
      <c r="G64" s="1"/>
      <c r="H64">
        <v>3.3039999999999998</v>
      </c>
      <c r="I64">
        <v>1333</v>
      </c>
      <c r="J64">
        <v>56</v>
      </c>
      <c r="L64">
        <v>3.2930000000000001</v>
      </c>
      <c r="M64">
        <v>328883</v>
      </c>
      <c r="N64">
        <v>17813</v>
      </c>
      <c r="Q64" s="2">
        <f t="shared" si="1"/>
        <v>3.1437714029079884</v>
      </c>
      <c r="R64" s="2">
        <f t="shared" si="7"/>
        <v>9.2975740005682965</v>
      </c>
      <c r="S64" s="2">
        <f t="shared" si="8"/>
        <v>4.6508689151999825</v>
      </c>
    </row>
    <row r="65" spans="1:40" x14ac:dyDescent="0.3">
      <c r="Q65" s="2" t="e">
        <f t="shared" si="1"/>
        <v>#DIV/0!</v>
      </c>
      <c r="R65" s="2" t="e">
        <f t="shared" si="7"/>
        <v>#DIV/0!</v>
      </c>
      <c r="S65" s="2" t="e">
        <f t="shared" si="8"/>
        <v>#DIV/0!</v>
      </c>
    </row>
    <row r="66" spans="1:40" x14ac:dyDescent="0.3">
      <c r="A66">
        <v>38</v>
      </c>
      <c r="B66" t="s">
        <v>162</v>
      </c>
      <c r="D66" t="s">
        <v>56</v>
      </c>
      <c r="E66">
        <v>0</v>
      </c>
      <c r="F66" s="1">
        <v>0.69130787037037045</v>
      </c>
      <c r="G66" s="1"/>
      <c r="H66">
        <v>3.3069999999999999</v>
      </c>
      <c r="I66">
        <v>23793</v>
      </c>
      <c r="J66">
        <v>1254</v>
      </c>
      <c r="L66">
        <v>3.2930000000000001</v>
      </c>
      <c r="M66">
        <v>318396</v>
      </c>
      <c r="N66">
        <v>17726</v>
      </c>
      <c r="Q66" s="2">
        <f t="shared" si="1"/>
        <v>70.743540561886491</v>
      </c>
      <c r="R66" s="2">
        <f t="shared" si="7"/>
        <v>102.54546090018522</v>
      </c>
      <c r="S66" s="2">
        <f t="shared" si="8"/>
        <v>104.59260172665698</v>
      </c>
    </row>
    <row r="67" spans="1:40" x14ac:dyDescent="0.3">
      <c r="A67">
        <v>39</v>
      </c>
      <c r="B67" t="s">
        <v>163</v>
      </c>
      <c r="D67" t="s">
        <v>56</v>
      </c>
      <c r="E67">
        <v>0</v>
      </c>
      <c r="F67" s="1">
        <v>0.6960763888888889</v>
      </c>
      <c r="G67" s="1"/>
      <c r="H67">
        <v>3.3069999999999999</v>
      </c>
      <c r="I67">
        <v>1182</v>
      </c>
      <c r="J67">
        <v>39</v>
      </c>
      <c r="L67">
        <v>3.29</v>
      </c>
      <c r="M67">
        <v>321575</v>
      </c>
      <c r="N67">
        <v>18046</v>
      </c>
      <c r="Q67" s="2">
        <f t="shared" si="1"/>
        <v>2.1611437437659315</v>
      </c>
      <c r="R67" s="2">
        <f t="shared" si="7"/>
        <v>7.9421262828604622</v>
      </c>
      <c r="S67" s="2">
        <f t="shared" si="8"/>
        <v>3.1854494208828381</v>
      </c>
    </row>
    <row r="68" spans="1:40" x14ac:dyDescent="0.3">
      <c r="A68">
        <v>40</v>
      </c>
      <c r="B68" t="s">
        <v>164</v>
      </c>
      <c r="D68" t="s">
        <v>56</v>
      </c>
      <c r="E68">
        <v>0</v>
      </c>
      <c r="F68" s="1">
        <v>0.70085648148148139</v>
      </c>
      <c r="G68" s="1"/>
      <c r="H68">
        <v>3.3039999999999998</v>
      </c>
      <c r="I68">
        <v>12451</v>
      </c>
      <c r="J68">
        <v>603</v>
      </c>
      <c r="L68">
        <v>3.29</v>
      </c>
      <c r="M68">
        <v>338798</v>
      </c>
      <c r="N68">
        <v>18566</v>
      </c>
      <c r="Q68" s="2">
        <f t="shared" si="1"/>
        <v>32.478724550253148</v>
      </c>
      <c r="R68" s="2">
        <f t="shared" si="7"/>
        <v>49.762540483754698</v>
      </c>
      <c r="S68" s="2">
        <f t="shared" si="8"/>
        <v>48.230056758477993</v>
      </c>
    </row>
    <row r="69" spans="1:40" x14ac:dyDescent="0.3">
      <c r="A69">
        <v>41</v>
      </c>
      <c r="B69" t="s">
        <v>165</v>
      </c>
      <c r="D69" t="s">
        <v>56</v>
      </c>
      <c r="E69">
        <v>0</v>
      </c>
      <c r="F69" s="1">
        <v>0.70554398148148145</v>
      </c>
      <c r="G69" s="1"/>
      <c r="H69">
        <v>3.298</v>
      </c>
      <c r="I69">
        <v>6974</v>
      </c>
      <c r="J69">
        <v>362</v>
      </c>
      <c r="L69">
        <v>3.29</v>
      </c>
      <c r="M69">
        <v>316274</v>
      </c>
      <c r="N69">
        <v>16778</v>
      </c>
      <c r="Q69" s="2">
        <f t="shared" si="1"/>
        <v>21.575873167242818</v>
      </c>
      <c r="R69" s="2">
        <f t="shared" si="7"/>
        <v>34.723023850860294</v>
      </c>
      <c r="S69" s="2">
        <f t="shared" si="8"/>
        <v>32.071045571809812</v>
      </c>
    </row>
    <row r="70" spans="1:40" x14ac:dyDescent="0.3">
      <c r="A70">
        <v>42</v>
      </c>
      <c r="B70" t="s">
        <v>166</v>
      </c>
      <c r="D70" t="s">
        <v>56</v>
      </c>
      <c r="E70">
        <v>0</v>
      </c>
      <c r="F70" s="1">
        <v>0.71032407407407405</v>
      </c>
      <c r="G70" s="1"/>
      <c r="H70">
        <v>3.298</v>
      </c>
      <c r="I70">
        <v>156416</v>
      </c>
      <c r="J70">
        <v>8447</v>
      </c>
      <c r="L70">
        <v>3.29</v>
      </c>
      <c r="M70">
        <v>325010</v>
      </c>
      <c r="N70">
        <v>17703</v>
      </c>
      <c r="Q70" s="2">
        <f t="shared" si="1"/>
        <v>477.15076540699317</v>
      </c>
      <c r="R70" s="2">
        <f t="shared" si="7"/>
        <v>663.14818793642564</v>
      </c>
      <c r="S70" s="2">
        <f t="shared" si="8"/>
        <v>673.0433028186327</v>
      </c>
    </row>
    <row r="71" spans="1:40" x14ac:dyDescent="0.3">
      <c r="A71">
        <v>43</v>
      </c>
      <c r="B71" t="s">
        <v>167</v>
      </c>
      <c r="D71" t="s">
        <v>56</v>
      </c>
      <c r="E71">
        <v>0</v>
      </c>
      <c r="F71" s="1">
        <v>0.71499999999999997</v>
      </c>
      <c r="G71" s="1"/>
      <c r="H71">
        <v>3.298</v>
      </c>
      <c r="I71">
        <v>1583</v>
      </c>
      <c r="J71">
        <v>35</v>
      </c>
      <c r="L71">
        <v>3.29</v>
      </c>
      <c r="M71">
        <v>323984</v>
      </c>
      <c r="N71">
        <v>18414</v>
      </c>
      <c r="Q71" s="2">
        <f t="shared" si="1"/>
        <v>1.90072770717932</v>
      </c>
      <c r="R71" s="2">
        <f t="shared" si="7"/>
        <v>7.5829054537276521</v>
      </c>
      <c r="S71" s="2">
        <f t="shared" si="8"/>
        <v>2.797021933998888</v>
      </c>
    </row>
    <row r="72" spans="1:40" x14ac:dyDescent="0.3">
      <c r="A72">
        <v>44</v>
      </c>
      <c r="B72" t="s">
        <v>168</v>
      </c>
      <c r="D72" t="s">
        <v>56</v>
      </c>
      <c r="E72">
        <v>0</v>
      </c>
      <c r="F72" s="1">
        <v>0.71978009259259268</v>
      </c>
      <c r="G72" s="1"/>
      <c r="H72">
        <v>3.3919999999999999</v>
      </c>
      <c r="I72">
        <v>340</v>
      </c>
      <c r="J72">
        <v>4</v>
      </c>
      <c r="L72">
        <v>3.29</v>
      </c>
      <c r="M72">
        <v>340630</v>
      </c>
      <c r="N72">
        <v>19205</v>
      </c>
      <c r="Q72" s="2">
        <f t="shared" si="1"/>
        <v>0.20827909398594116</v>
      </c>
      <c r="R72" s="2">
        <f t="shared" si="7"/>
        <v>5.2483226758586738</v>
      </c>
      <c r="S72" s="2">
        <f t="shared" si="8"/>
        <v>0.27199174225543871</v>
      </c>
    </row>
    <row r="73" spans="1:40" x14ac:dyDescent="0.3">
      <c r="A73">
        <v>45</v>
      </c>
      <c r="B73" t="s">
        <v>169</v>
      </c>
      <c r="D73" t="s">
        <v>56</v>
      </c>
      <c r="E73">
        <v>0</v>
      </c>
      <c r="F73" s="1">
        <v>0.72454861111111113</v>
      </c>
      <c r="G73" s="1"/>
      <c r="H73">
        <v>3.298</v>
      </c>
      <c r="I73">
        <v>2098</v>
      </c>
      <c r="J73">
        <v>83</v>
      </c>
      <c r="L73">
        <v>3.2919999999999998</v>
      </c>
      <c r="M73">
        <v>323437</v>
      </c>
      <c r="N73">
        <v>16877</v>
      </c>
      <c r="Q73" s="2">
        <f t="shared" si="1"/>
        <v>4.9179356520708657</v>
      </c>
      <c r="R73" s="2">
        <f t="shared" si="7"/>
        <v>11.744876251826216</v>
      </c>
      <c r="S73" s="2">
        <f t="shared" si="8"/>
        <v>7.2957935524141311</v>
      </c>
    </row>
    <row r="74" spans="1:40" x14ac:dyDescent="0.3">
      <c r="A74">
        <v>46</v>
      </c>
      <c r="B74" t="s">
        <v>170</v>
      </c>
      <c r="D74" t="s">
        <v>56</v>
      </c>
      <c r="E74">
        <v>0</v>
      </c>
      <c r="F74" s="1">
        <v>0.72923611111111108</v>
      </c>
      <c r="G74" s="1"/>
      <c r="H74">
        <v>3.3460000000000001</v>
      </c>
      <c r="I74">
        <v>1388</v>
      </c>
      <c r="J74">
        <v>79</v>
      </c>
      <c r="L74">
        <v>3.2949999999999999</v>
      </c>
      <c r="M74">
        <v>313701</v>
      </c>
      <c r="N74">
        <v>17063</v>
      </c>
      <c r="Q74" s="2">
        <f t="shared" si="1"/>
        <v>4.6299009552833619</v>
      </c>
      <c r="R74" s="2">
        <f t="shared" si="7"/>
        <v>11.347557930131336</v>
      </c>
      <c r="S74" s="2">
        <f t="shared" si="8"/>
        <v>6.8664731132391577</v>
      </c>
    </row>
    <row r="75" spans="1:40" x14ac:dyDescent="0.3">
      <c r="A75">
        <v>47</v>
      </c>
      <c r="B75" t="s">
        <v>171</v>
      </c>
      <c r="D75" t="s">
        <v>56</v>
      </c>
      <c r="E75">
        <v>0</v>
      </c>
      <c r="F75" s="1">
        <v>0.73401620370370368</v>
      </c>
      <c r="G75" s="1"/>
      <c r="H75">
        <v>3.3069999999999999</v>
      </c>
      <c r="I75">
        <v>68</v>
      </c>
      <c r="J75">
        <v>1</v>
      </c>
      <c r="L75">
        <v>3.2919999999999998</v>
      </c>
      <c r="M75">
        <v>355299</v>
      </c>
      <c r="N75">
        <v>18541</v>
      </c>
      <c r="Q75" s="2">
        <f t="shared" si="1"/>
        <v>5.393452348848498E-2</v>
      </c>
      <c r="R75" s="2">
        <f t="shared" si="7"/>
        <v>5.0354180279231242</v>
      </c>
      <c r="S75" s="2">
        <f t="shared" si="8"/>
        <v>4.1664444413968771E-2</v>
      </c>
    </row>
    <row r="76" spans="1:40" x14ac:dyDescent="0.3">
      <c r="A76">
        <v>48</v>
      </c>
      <c r="B76" t="s">
        <v>172</v>
      </c>
      <c r="D76" t="s">
        <v>56</v>
      </c>
      <c r="E76">
        <v>0</v>
      </c>
      <c r="F76" s="1">
        <v>0.73870370370370375</v>
      </c>
      <c r="G76" s="1"/>
      <c r="H76">
        <v>3.3119999999999998</v>
      </c>
      <c r="I76">
        <v>1282</v>
      </c>
      <c r="J76">
        <v>40</v>
      </c>
      <c r="L76">
        <v>3.29</v>
      </c>
      <c r="M76">
        <v>350034</v>
      </c>
      <c r="N76">
        <v>18489</v>
      </c>
      <c r="Q76" s="2">
        <f t="shared" si="1"/>
        <v>2.1634485369679268</v>
      </c>
      <c r="R76" s="2">
        <f t="shared" si="7"/>
        <v>7.9453055406967019</v>
      </c>
      <c r="S76" s="2">
        <f t="shared" si="8"/>
        <v>3.188887054244514</v>
      </c>
    </row>
    <row r="77" spans="1:40" ht="12" customHeight="1" x14ac:dyDescent="0.3">
      <c r="A77">
        <v>49</v>
      </c>
      <c r="B77" t="s">
        <v>173</v>
      </c>
      <c r="D77" t="s">
        <v>56</v>
      </c>
      <c r="E77">
        <v>0</v>
      </c>
      <c r="F77" s="1">
        <v>0.7434722222222222</v>
      </c>
      <c r="G77" s="1"/>
      <c r="H77">
        <v>3.2949999999999999</v>
      </c>
      <c r="I77">
        <v>2252</v>
      </c>
      <c r="J77">
        <v>103</v>
      </c>
      <c r="L77">
        <v>3.2919999999999998</v>
      </c>
      <c r="M77">
        <v>320374</v>
      </c>
      <c r="N77">
        <v>17423</v>
      </c>
      <c r="Q77" s="2">
        <f t="shared" ref="Q77" si="15">1000*J77/N77</f>
        <v>5.9117258795844574</v>
      </c>
      <c r="R77" s="2">
        <f t="shared" si="7"/>
        <v>13.115721742721266</v>
      </c>
      <c r="S77" s="2">
        <f t="shared" si="8"/>
        <v>8.7768109853566667</v>
      </c>
      <c r="AN77" t="s">
        <v>174</v>
      </c>
    </row>
    <row r="78" spans="1:40" ht="13.2" customHeight="1" x14ac:dyDescent="0.3">
      <c r="F78" s="1"/>
      <c r="G78" s="1"/>
      <c r="Q78" s="2"/>
      <c r="R78" s="2"/>
      <c r="S78" s="2"/>
    </row>
    <row r="79" spans="1:40" x14ac:dyDescent="0.3">
      <c r="A79">
        <v>1</v>
      </c>
      <c r="B79" t="s">
        <v>98</v>
      </c>
      <c r="D79" t="s">
        <v>99</v>
      </c>
      <c r="E79">
        <v>0</v>
      </c>
      <c r="F79" s="1">
        <v>0.51733796296296297</v>
      </c>
      <c r="G79" s="1"/>
      <c r="H79">
        <v>3.3210000000000002</v>
      </c>
      <c r="I79">
        <v>1039</v>
      </c>
      <c r="J79">
        <v>20</v>
      </c>
      <c r="L79">
        <v>3.3210000000000002</v>
      </c>
      <c r="M79">
        <v>1914</v>
      </c>
      <c r="N79">
        <v>62</v>
      </c>
      <c r="Q79" s="2">
        <f t="shared" ref="Q79:Q93" si="16">1000*J79/N79</f>
        <v>322.58064516129031</v>
      </c>
    </row>
    <row r="80" spans="1:40" x14ac:dyDescent="0.3">
      <c r="A80">
        <v>11</v>
      </c>
      <c r="B80" t="s">
        <v>100</v>
      </c>
      <c r="D80" t="s">
        <v>56</v>
      </c>
      <c r="E80">
        <v>0</v>
      </c>
      <c r="F80" s="1">
        <v>0.56450231481481483</v>
      </c>
      <c r="G80" s="1"/>
      <c r="H80">
        <v>3.3149999999999999</v>
      </c>
      <c r="I80">
        <v>461</v>
      </c>
      <c r="J80">
        <v>9</v>
      </c>
      <c r="L80">
        <v>3.3210000000000002</v>
      </c>
      <c r="M80">
        <v>1268</v>
      </c>
      <c r="N80">
        <v>45</v>
      </c>
      <c r="Q80" s="2">
        <f t="shared" si="16"/>
        <v>200</v>
      </c>
    </row>
    <row r="81" spans="1:17" x14ac:dyDescent="0.3">
      <c r="A81">
        <v>24</v>
      </c>
      <c r="B81" t="s">
        <v>101</v>
      </c>
      <c r="D81" t="s">
        <v>56</v>
      </c>
      <c r="E81">
        <v>0</v>
      </c>
      <c r="F81" s="1">
        <v>0.62565972222222221</v>
      </c>
      <c r="G81" s="1"/>
      <c r="H81">
        <v>3.3319999999999999</v>
      </c>
      <c r="I81">
        <v>246</v>
      </c>
      <c r="J81">
        <v>5</v>
      </c>
      <c r="Q81" s="2" t="e">
        <f t="shared" si="16"/>
        <v>#DIV/0!</v>
      </c>
    </row>
    <row r="82" spans="1:17" x14ac:dyDescent="0.3">
      <c r="A82">
        <v>37</v>
      </c>
      <c r="B82" t="s">
        <v>102</v>
      </c>
      <c r="D82" t="s">
        <v>56</v>
      </c>
      <c r="E82">
        <v>0</v>
      </c>
      <c r="F82" s="1">
        <v>0.68671296296296302</v>
      </c>
      <c r="G82" s="1"/>
      <c r="H82">
        <v>3.2949999999999999</v>
      </c>
      <c r="I82">
        <v>191</v>
      </c>
      <c r="J82">
        <v>5</v>
      </c>
      <c r="L82">
        <v>3.3260000000000001</v>
      </c>
      <c r="M82">
        <v>1040</v>
      </c>
      <c r="N82">
        <v>38</v>
      </c>
      <c r="Q82" s="2">
        <f t="shared" si="16"/>
        <v>131.57894736842104</v>
      </c>
    </row>
    <row r="83" spans="1:17" x14ac:dyDescent="0.3">
      <c r="A83">
        <v>50</v>
      </c>
      <c r="B83" t="s">
        <v>103</v>
      </c>
      <c r="D83" t="s">
        <v>56</v>
      </c>
      <c r="E83">
        <v>0</v>
      </c>
      <c r="F83" s="1">
        <v>0.74815972222222227</v>
      </c>
      <c r="G83" s="1"/>
      <c r="L83">
        <v>3.3210000000000002</v>
      </c>
      <c r="M83">
        <v>1958</v>
      </c>
      <c r="N83">
        <v>60</v>
      </c>
      <c r="Q83" s="2">
        <f t="shared" si="16"/>
        <v>0</v>
      </c>
    </row>
    <row r="84" spans="1:17" x14ac:dyDescent="0.3">
      <c r="A84">
        <v>51</v>
      </c>
      <c r="B84" t="s">
        <v>104</v>
      </c>
      <c r="D84" t="s">
        <v>56</v>
      </c>
      <c r="E84">
        <v>0</v>
      </c>
      <c r="F84" s="1">
        <v>0.79508101851851853</v>
      </c>
      <c r="G84" s="1"/>
      <c r="H84">
        <v>3.36</v>
      </c>
      <c r="I84">
        <v>117</v>
      </c>
      <c r="J84">
        <v>3</v>
      </c>
      <c r="L84">
        <v>3.278</v>
      </c>
      <c r="M84">
        <v>798</v>
      </c>
      <c r="N84">
        <v>28</v>
      </c>
      <c r="Q84" s="2">
        <f t="shared" si="16"/>
        <v>107.14285714285714</v>
      </c>
    </row>
    <row r="85" spans="1:17" x14ac:dyDescent="0.3">
      <c r="A85">
        <v>61</v>
      </c>
      <c r="B85" t="s">
        <v>105</v>
      </c>
      <c r="D85" t="s">
        <v>56</v>
      </c>
      <c r="E85">
        <v>0</v>
      </c>
      <c r="F85" s="1">
        <v>0.79971064814814818</v>
      </c>
      <c r="G85" s="1"/>
      <c r="H85">
        <v>3.3210000000000002</v>
      </c>
      <c r="I85">
        <v>317</v>
      </c>
      <c r="J85">
        <v>10</v>
      </c>
      <c r="L85">
        <v>3.3090000000000002</v>
      </c>
      <c r="M85">
        <v>1029</v>
      </c>
      <c r="N85">
        <v>41</v>
      </c>
      <c r="Q85" s="2">
        <f t="shared" si="16"/>
        <v>243.90243902439025</v>
      </c>
    </row>
    <row r="86" spans="1:17" x14ac:dyDescent="0.3">
      <c r="A86">
        <v>62</v>
      </c>
      <c r="B86" t="s">
        <v>106</v>
      </c>
      <c r="D86" t="s">
        <v>56</v>
      </c>
      <c r="E86">
        <v>0</v>
      </c>
      <c r="F86" s="1">
        <v>0.80425925925925934</v>
      </c>
      <c r="G86" s="1"/>
      <c r="H86">
        <v>3.3010000000000002</v>
      </c>
      <c r="I86">
        <v>218</v>
      </c>
      <c r="J86">
        <v>9</v>
      </c>
      <c r="L86">
        <v>3.278</v>
      </c>
      <c r="M86">
        <v>334</v>
      </c>
      <c r="N86">
        <v>19</v>
      </c>
      <c r="Q86" s="2">
        <f t="shared" si="16"/>
        <v>473.68421052631578</v>
      </c>
    </row>
    <row r="87" spans="1:17" x14ac:dyDescent="0.3">
      <c r="A87">
        <v>77</v>
      </c>
      <c r="B87" t="s">
        <v>107</v>
      </c>
      <c r="D87" t="s">
        <v>56</v>
      </c>
      <c r="E87">
        <v>0</v>
      </c>
      <c r="F87" s="1">
        <v>0.87450231481481477</v>
      </c>
      <c r="G87" s="1"/>
      <c r="H87">
        <v>3.363</v>
      </c>
      <c r="I87">
        <v>8</v>
      </c>
      <c r="J87">
        <v>0</v>
      </c>
      <c r="L87">
        <v>3.2949999999999999</v>
      </c>
      <c r="M87">
        <v>899</v>
      </c>
      <c r="N87">
        <v>31</v>
      </c>
      <c r="Q87" s="2">
        <f t="shared" si="16"/>
        <v>0</v>
      </c>
    </row>
    <row r="88" spans="1:17" x14ac:dyDescent="0.3">
      <c r="A88">
        <v>92</v>
      </c>
      <c r="B88" t="s">
        <v>108</v>
      </c>
      <c r="D88" t="s">
        <v>56</v>
      </c>
      <c r="E88">
        <v>0</v>
      </c>
      <c r="F88" s="1">
        <v>0.94494212962962953</v>
      </c>
      <c r="G88" s="1"/>
      <c r="H88">
        <v>3.3519999999999999</v>
      </c>
      <c r="I88">
        <v>129</v>
      </c>
      <c r="J88">
        <v>2</v>
      </c>
      <c r="L88">
        <v>3.29</v>
      </c>
      <c r="M88">
        <v>1644</v>
      </c>
      <c r="N88">
        <v>40</v>
      </c>
      <c r="Q88" s="2">
        <f t="shared" si="16"/>
        <v>50</v>
      </c>
    </row>
    <row r="89" spans="1:17" x14ac:dyDescent="0.3">
      <c r="A89">
        <v>107</v>
      </c>
      <c r="B89" t="s">
        <v>109</v>
      </c>
      <c r="D89" t="s">
        <v>56</v>
      </c>
      <c r="E89">
        <v>0</v>
      </c>
      <c r="F89" s="1">
        <v>1.5486111111111112E-2</v>
      </c>
      <c r="G89" s="1"/>
      <c r="H89">
        <v>3.3460000000000001</v>
      </c>
      <c r="I89">
        <v>92</v>
      </c>
      <c r="J89">
        <v>3</v>
      </c>
      <c r="L89">
        <v>3.2839999999999998</v>
      </c>
      <c r="M89">
        <v>765</v>
      </c>
      <c r="N89">
        <v>23</v>
      </c>
      <c r="Q89" s="2">
        <f t="shared" si="16"/>
        <v>130.43478260869566</v>
      </c>
    </row>
    <row r="90" spans="1:17" x14ac:dyDescent="0.3">
      <c r="A90">
        <v>122</v>
      </c>
      <c r="B90" t="s">
        <v>110</v>
      </c>
      <c r="D90" t="s">
        <v>56</v>
      </c>
      <c r="E90">
        <v>0</v>
      </c>
      <c r="F90" s="1">
        <v>8.5833333333333331E-2</v>
      </c>
      <c r="G90" s="1"/>
      <c r="H90">
        <v>3.278</v>
      </c>
      <c r="I90">
        <v>272</v>
      </c>
      <c r="J90">
        <v>7</v>
      </c>
      <c r="L90">
        <v>3.3290000000000002</v>
      </c>
      <c r="M90">
        <v>568</v>
      </c>
      <c r="N90">
        <v>25</v>
      </c>
      <c r="Q90" s="2">
        <f t="shared" si="16"/>
        <v>280</v>
      </c>
    </row>
    <row r="91" spans="1:17" x14ac:dyDescent="0.3">
      <c r="A91">
        <v>136</v>
      </c>
      <c r="B91" t="s">
        <v>111</v>
      </c>
      <c r="D91" t="s">
        <v>56</v>
      </c>
      <c r="E91">
        <v>0</v>
      </c>
      <c r="F91" s="1">
        <v>0.15158564814814815</v>
      </c>
      <c r="G91" s="1"/>
      <c r="H91">
        <v>3.355</v>
      </c>
      <c r="I91">
        <v>120</v>
      </c>
      <c r="J91">
        <v>2</v>
      </c>
      <c r="L91">
        <v>3.3260000000000001</v>
      </c>
      <c r="M91">
        <v>625</v>
      </c>
      <c r="N91">
        <v>8</v>
      </c>
      <c r="Q91" s="2">
        <f t="shared" si="16"/>
        <v>250</v>
      </c>
    </row>
    <row r="92" spans="1:17" x14ac:dyDescent="0.3">
      <c r="A92">
        <v>149</v>
      </c>
      <c r="B92" t="s">
        <v>112</v>
      </c>
      <c r="D92" t="s">
        <v>56</v>
      </c>
      <c r="E92">
        <v>0</v>
      </c>
      <c r="F92" s="1">
        <v>0.21274305555555553</v>
      </c>
      <c r="G92" s="1"/>
      <c r="H92">
        <v>3.298</v>
      </c>
      <c r="I92">
        <v>640</v>
      </c>
      <c r="J92">
        <v>14</v>
      </c>
      <c r="L92">
        <v>3.3039999999999998</v>
      </c>
      <c r="M92">
        <v>805</v>
      </c>
      <c r="N92">
        <v>35</v>
      </c>
      <c r="Q92" s="2">
        <f t="shared" si="16"/>
        <v>400</v>
      </c>
    </row>
    <row r="93" spans="1:17" x14ac:dyDescent="0.3">
      <c r="A93">
        <v>159</v>
      </c>
      <c r="B93" t="s">
        <v>113</v>
      </c>
      <c r="D93" t="s">
        <v>56</v>
      </c>
      <c r="E93">
        <v>0</v>
      </c>
      <c r="F93" s="1">
        <v>0.25938657407407406</v>
      </c>
      <c r="G93" s="1"/>
      <c r="H93">
        <v>3.3319999999999999</v>
      </c>
      <c r="I93">
        <v>273</v>
      </c>
      <c r="J93">
        <v>8</v>
      </c>
      <c r="L93">
        <v>3.335</v>
      </c>
      <c r="M93">
        <v>1446</v>
      </c>
      <c r="N93">
        <v>54</v>
      </c>
      <c r="Q93" s="2">
        <f t="shared" si="16"/>
        <v>148.14814814814815</v>
      </c>
    </row>
    <row r="95" spans="1:17" x14ac:dyDescent="0.3">
      <c r="J95">
        <f>AVERAGE(J79:J93)</f>
        <v>6.9285714285714288</v>
      </c>
    </row>
    <row r="96" spans="1:17" x14ac:dyDescent="0.3">
      <c r="J96">
        <f>MAX(J79:J93)</f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4a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dcterms:created xsi:type="dcterms:W3CDTF">2022-08-04T12:02:06Z</dcterms:created>
  <dcterms:modified xsi:type="dcterms:W3CDTF">2022-08-05T01:18:09Z</dcterms:modified>
</cp:coreProperties>
</file>