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13_ncr:1_{DE425E0B-845F-428A-8E69-9C029AE6A47A}" xr6:coauthVersionLast="47" xr6:coauthVersionMax="47" xr10:uidLastSave="{00000000-0000-0000-0000-000000000000}"/>
  <bookViews>
    <workbookView xWindow="-110" yWindow="-110" windowWidth="25820" windowHeight="15500" xr2:uid="{42D23E84-6F72-4AB2-9CAD-81D09C359407}"/>
  </bookViews>
  <sheets>
    <sheet name="FigS3b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29" i="1" s="1"/>
  <c r="F2" i="1"/>
  <c r="D29" i="1" s="1"/>
  <c r="C3" i="1"/>
  <c r="D3" i="1"/>
  <c r="D30" i="1" s="1"/>
  <c r="F3" i="1"/>
  <c r="C30" i="1" s="1"/>
  <c r="C4" i="1"/>
  <c r="D4" i="1"/>
  <c r="E4" i="1"/>
  <c r="E31" i="1" s="1"/>
  <c r="F4" i="1"/>
  <c r="C31" i="1" s="1"/>
  <c r="C5" i="1"/>
  <c r="C32" i="1" s="1"/>
  <c r="D5" i="1"/>
  <c r="D32" i="1" s="1"/>
  <c r="E5" i="1"/>
  <c r="E32" i="1" s="1"/>
  <c r="F5" i="1"/>
  <c r="C6" i="1"/>
  <c r="D6" i="1"/>
  <c r="E6" i="1"/>
  <c r="E33" i="1" s="1"/>
  <c r="F6" i="1"/>
  <c r="C7" i="1"/>
  <c r="C34" i="1" s="1"/>
  <c r="D7" i="1"/>
  <c r="D34" i="1" s="1"/>
  <c r="E7" i="1"/>
  <c r="E34" i="1" s="1"/>
  <c r="F7" i="1"/>
  <c r="F8" i="1"/>
  <c r="C36" i="1" s="1"/>
  <c r="F9" i="1"/>
  <c r="C37" i="1" s="1"/>
  <c r="E10" i="1"/>
  <c r="F10" i="1"/>
  <c r="C38" i="1" s="1"/>
  <c r="C11" i="1"/>
  <c r="D11" i="1"/>
  <c r="E11" i="1"/>
  <c r="F11" i="1"/>
  <c r="E39" i="1" s="1"/>
  <c r="C12" i="1"/>
  <c r="C40" i="1" s="1"/>
  <c r="D12" i="1"/>
  <c r="E12" i="1"/>
  <c r="F12" i="1"/>
  <c r="E40" i="1" s="1"/>
  <c r="C13" i="1"/>
  <c r="C41" i="1" s="1"/>
  <c r="D13" i="1"/>
  <c r="D41" i="1" s="1"/>
  <c r="E13" i="1"/>
  <c r="E41" i="1" s="1"/>
  <c r="F13" i="1"/>
  <c r="C14" i="1"/>
  <c r="D14" i="1"/>
  <c r="E14" i="1"/>
  <c r="F14" i="1"/>
  <c r="C15" i="1"/>
  <c r="D15" i="1"/>
  <c r="E15" i="1"/>
  <c r="E42" i="1" s="1"/>
  <c r="F15" i="1"/>
  <c r="C16" i="1"/>
  <c r="C43" i="1" s="1"/>
  <c r="D16" i="1"/>
  <c r="D43" i="1" s="1"/>
  <c r="E16" i="1"/>
  <c r="E43" i="1" s="1"/>
  <c r="F16" i="1"/>
  <c r="F17" i="1"/>
  <c r="E24" i="1" s="1"/>
  <c r="F18" i="1"/>
  <c r="C25" i="1" s="1"/>
  <c r="C19" i="1"/>
  <c r="C26" i="1" s="1"/>
  <c r="D19" i="1"/>
  <c r="D26" i="1" s="1"/>
  <c r="E19" i="1"/>
  <c r="E26" i="1" s="1"/>
  <c r="F19" i="1"/>
  <c r="C20" i="1"/>
  <c r="C27" i="1" s="1"/>
  <c r="D20" i="1"/>
  <c r="D27" i="1" s="1"/>
  <c r="E20" i="1"/>
  <c r="E27" i="1" s="1"/>
  <c r="F20" i="1"/>
  <c r="C24" i="1"/>
  <c r="D24" i="1"/>
  <c r="E29" i="1"/>
  <c r="E30" i="1"/>
  <c r="C33" i="1"/>
  <c r="D33" i="1"/>
  <c r="E37" i="1"/>
  <c r="D38" i="1"/>
  <c r="E38" i="1"/>
  <c r="C42" i="1"/>
  <c r="D42" i="1"/>
  <c r="D40" i="1" l="1"/>
  <c r="D31" i="1"/>
  <c r="D39" i="1"/>
  <c r="C39" i="1"/>
  <c r="D37" i="1"/>
  <c r="D36" i="1"/>
  <c r="E25" i="1"/>
  <c r="D25" i="1"/>
  <c r="E36" i="1"/>
</calcChain>
</file>

<file path=xl/sharedStrings.xml><?xml version="1.0" encoding="utf-8"?>
<sst xmlns="http://schemas.openxmlformats.org/spreadsheetml/2006/main" count="18" uniqueCount="11">
  <si>
    <t>Lyso</t>
  </si>
  <si>
    <t>ER</t>
  </si>
  <si>
    <t>PM</t>
  </si>
  <si>
    <t>Round</t>
  </si>
  <si>
    <t>Mix</t>
  </si>
  <si>
    <t>Normal</t>
  </si>
  <si>
    <t>Percentage</t>
  </si>
  <si>
    <t>30(2)</t>
  </si>
  <si>
    <t>Total</t>
  </si>
  <si>
    <t>Cell count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</si>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</sst>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[1]Sheet1!$C$23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[1]Sheet1!$A$24:$B$43</c:f>
              <c:multiLvlStrCache>
                <c:ptCount val="20"/>
                <c:lvl>
                  <c:pt idx="0">
                    <c:v>0</c:v>
                  </c:pt>
                  <c:pt idx="1">
                    <c:v>30</c:v>
                  </c:pt>
                  <c:pt idx="2">
                    <c:v>60</c:v>
                  </c:pt>
                  <c:pt idx="3">
                    <c:v>180</c:v>
                  </c:pt>
                  <c:pt idx="5">
                    <c:v>0</c:v>
                  </c:pt>
                  <c:pt idx="6">
                    <c:v>5</c:v>
                  </c:pt>
                  <c:pt idx="7">
                    <c:v>10</c:v>
                  </c:pt>
                  <c:pt idx="8">
                    <c:v>15</c:v>
                  </c:pt>
                  <c:pt idx="9">
                    <c:v>20</c:v>
                  </c:pt>
                  <c:pt idx="10">
                    <c:v>30</c:v>
                  </c:pt>
                  <c:pt idx="12">
                    <c:v>0</c:v>
                  </c:pt>
                  <c:pt idx="13">
                    <c:v>5</c:v>
                  </c:pt>
                  <c:pt idx="14">
                    <c:v>10</c:v>
                  </c:pt>
                  <c:pt idx="15">
                    <c:v>15</c:v>
                  </c:pt>
                  <c:pt idx="16">
                    <c:v>20</c:v>
                  </c:pt>
                  <c:pt idx="17">
                    <c:v>30</c:v>
                  </c:pt>
                  <c:pt idx="18">
                    <c:v>60</c:v>
                  </c:pt>
                  <c:pt idx="19">
                    <c:v>180</c:v>
                  </c:pt>
                </c:lvl>
                <c:lvl>
                  <c:pt idx="0">
                    <c:v>PM</c:v>
                  </c:pt>
                  <c:pt idx="5">
                    <c:v>ER</c:v>
                  </c:pt>
                  <c:pt idx="12">
                    <c:v>Lyso</c:v>
                  </c:pt>
                </c:lvl>
              </c:multiLvlStrCache>
            </c:multiLvlStrRef>
          </c:cat>
          <c:val>
            <c:numRef>
              <c:f>[1]Sheet1!$C$24:$C$43</c:f>
              <c:numCache>
                <c:formatCode>General</c:formatCode>
                <c:ptCount val="20"/>
                <c:pt idx="0">
                  <c:v>96.15384615384616</c:v>
                </c:pt>
                <c:pt idx="1">
                  <c:v>91.139240506329116</c:v>
                </c:pt>
                <c:pt idx="2">
                  <c:v>36.842105263157897</c:v>
                </c:pt>
                <c:pt idx="3">
                  <c:v>19.327731092436974</c:v>
                </c:pt>
                <c:pt idx="5">
                  <c:v>98.387096774193552</c:v>
                </c:pt>
                <c:pt idx="6">
                  <c:v>91.17647058823529</c:v>
                </c:pt>
                <c:pt idx="7">
                  <c:v>67.142857142857139</c:v>
                </c:pt>
                <c:pt idx="8">
                  <c:v>33.75</c:v>
                </c:pt>
                <c:pt idx="9">
                  <c:v>18</c:v>
                </c:pt>
                <c:pt idx="10">
                  <c:v>9.022556390977444</c:v>
                </c:pt>
                <c:pt idx="12">
                  <c:v>97.560975609756099</c:v>
                </c:pt>
                <c:pt idx="13">
                  <c:v>89.772727272727266</c:v>
                </c:pt>
                <c:pt idx="14">
                  <c:v>86.274509803921575</c:v>
                </c:pt>
                <c:pt idx="15">
                  <c:v>79.310344827586206</c:v>
                </c:pt>
                <c:pt idx="16">
                  <c:v>44.897959183673471</c:v>
                </c:pt>
                <c:pt idx="17">
                  <c:v>26.271186440677965</c:v>
                </c:pt>
                <c:pt idx="18">
                  <c:v>7.5</c:v>
                </c:pt>
                <c:pt idx="19">
                  <c:v>5.376344086021505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92-4B36-9BAF-24AE1B568B0A}"/>
            </c:ext>
          </c:extLst>
        </c:ser>
        <c:ser>
          <c:idx val="1"/>
          <c:order val="1"/>
          <c:tx>
            <c:strRef>
              <c:f>[1]Sheet1!$D$23</c:f>
              <c:strCache>
                <c:ptCount val="1"/>
                <c:pt idx="0">
                  <c:v>Mix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[1]Sheet1!$A$24:$B$43</c:f>
              <c:multiLvlStrCache>
                <c:ptCount val="20"/>
                <c:lvl>
                  <c:pt idx="0">
                    <c:v>0</c:v>
                  </c:pt>
                  <c:pt idx="1">
                    <c:v>30</c:v>
                  </c:pt>
                  <c:pt idx="2">
                    <c:v>60</c:v>
                  </c:pt>
                  <c:pt idx="3">
                    <c:v>180</c:v>
                  </c:pt>
                  <c:pt idx="5">
                    <c:v>0</c:v>
                  </c:pt>
                  <c:pt idx="6">
                    <c:v>5</c:v>
                  </c:pt>
                  <c:pt idx="7">
                    <c:v>10</c:v>
                  </c:pt>
                  <c:pt idx="8">
                    <c:v>15</c:v>
                  </c:pt>
                  <c:pt idx="9">
                    <c:v>20</c:v>
                  </c:pt>
                  <c:pt idx="10">
                    <c:v>30</c:v>
                  </c:pt>
                  <c:pt idx="12">
                    <c:v>0</c:v>
                  </c:pt>
                  <c:pt idx="13">
                    <c:v>5</c:v>
                  </c:pt>
                  <c:pt idx="14">
                    <c:v>10</c:v>
                  </c:pt>
                  <c:pt idx="15">
                    <c:v>15</c:v>
                  </c:pt>
                  <c:pt idx="16">
                    <c:v>20</c:v>
                  </c:pt>
                  <c:pt idx="17">
                    <c:v>30</c:v>
                  </c:pt>
                  <c:pt idx="18">
                    <c:v>60</c:v>
                  </c:pt>
                  <c:pt idx="19">
                    <c:v>180</c:v>
                  </c:pt>
                </c:lvl>
                <c:lvl>
                  <c:pt idx="0">
                    <c:v>PM</c:v>
                  </c:pt>
                  <c:pt idx="5">
                    <c:v>ER</c:v>
                  </c:pt>
                  <c:pt idx="12">
                    <c:v>Lyso</c:v>
                  </c:pt>
                </c:lvl>
              </c:multiLvlStrCache>
            </c:multiLvlStrRef>
          </c:cat>
          <c:val>
            <c:numRef>
              <c:f>[1]Sheet1!$D$24:$D$43</c:f>
              <c:numCache>
                <c:formatCode>General</c:formatCode>
                <c:ptCount val="20"/>
                <c:pt idx="0">
                  <c:v>3.8461538461538463</c:v>
                </c:pt>
                <c:pt idx="1">
                  <c:v>8.8607594936708853</c:v>
                </c:pt>
                <c:pt idx="2">
                  <c:v>44.736842105263158</c:v>
                </c:pt>
                <c:pt idx="3">
                  <c:v>32.773109243697476</c:v>
                </c:pt>
                <c:pt idx="5">
                  <c:v>1.6129032258064515</c:v>
                </c:pt>
                <c:pt idx="6">
                  <c:v>8.8235294117647065</c:v>
                </c:pt>
                <c:pt idx="7">
                  <c:v>28.571428571428573</c:v>
                </c:pt>
                <c:pt idx="8">
                  <c:v>23.75</c:v>
                </c:pt>
                <c:pt idx="9">
                  <c:v>23</c:v>
                </c:pt>
                <c:pt idx="10">
                  <c:v>19.548872180451127</c:v>
                </c:pt>
                <c:pt idx="12">
                  <c:v>2.4390243902439024</c:v>
                </c:pt>
                <c:pt idx="13">
                  <c:v>10.227272727272727</c:v>
                </c:pt>
                <c:pt idx="14">
                  <c:v>12.745098039215685</c:v>
                </c:pt>
                <c:pt idx="15">
                  <c:v>18.103448275862068</c:v>
                </c:pt>
                <c:pt idx="16">
                  <c:v>38.775510204081634</c:v>
                </c:pt>
                <c:pt idx="17">
                  <c:v>38.135593220338983</c:v>
                </c:pt>
                <c:pt idx="18">
                  <c:v>28.333333333333332</c:v>
                </c:pt>
                <c:pt idx="19">
                  <c:v>20.43010752688172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92-4B36-9BAF-24AE1B568B0A}"/>
            </c:ext>
          </c:extLst>
        </c:ser>
        <c:ser>
          <c:idx val="2"/>
          <c:order val="2"/>
          <c:tx>
            <c:strRef>
              <c:f>[1]Sheet1!$E$23</c:f>
              <c:strCache>
                <c:ptCount val="1"/>
                <c:pt idx="0">
                  <c:v>Round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[1]Sheet1!$A$24:$B$43</c:f>
              <c:multiLvlStrCache>
                <c:ptCount val="20"/>
                <c:lvl>
                  <c:pt idx="0">
                    <c:v>0</c:v>
                  </c:pt>
                  <c:pt idx="1">
                    <c:v>30</c:v>
                  </c:pt>
                  <c:pt idx="2">
                    <c:v>60</c:v>
                  </c:pt>
                  <c:pt idx="3">
                    <c:v>180</c:v>
                  </c:pt>
                  <c:pt idx="5">
                    <c:v>0</c:v>
                  </c:pt>
                  <c:pt idx="6">
                    <c:v>5</c:v>
                  </c:pt>
                  <c:pt idx="7">
                    <c:v>10</c:v>
                  </c:pt>
                  <c:pt idx="8">
                    <c:v>15</c:v>
                  </c:pt>
                  <c:pt idx="9">
                    <c:v>20</c:v>
                  </c:pt>
                  <c:pt idx="10">
                    <c:v>30</c:v>
                  </c:pt>
                  <c:pt idx="12">
                    <c:v>0</c:v>
                  </c:pt>
                  <c:pt idx="13">
                    <c:v>5</c:v>
                  </c:pt>
                  <c:pt idx="14">
                    <c:v>10</c:v>
                  </c:pt>
                  <c:pt idx="15">
                    <c:v>15</c:v>
                  </c:pt>
                  <c:pt idx="16">
                    <c:v>20</c:v>
                  </c:pt>
                  <c:pt idx="17">
                    <c:v>30</c:v>
                  </c:pt>
                  <c:pt idx="18">
                    <c:v>60</c:v>
                  </c:pt>
                  <c:pt idx="19">
                    <c:v>180</c:v>
                  </c:pt>
                </c:lvl>
                <c:lvl>
                  <c:pt idx="0">
                    <c:v>PM</c:v>
                  </c:pt>
                  <c:pt idx="5">
                    <c:v>ER</c:v>
                  </c:pt>
                  <c:pt idx="12">
                    <c:v>Lyso</c:v>
                  </c:pt>
                </c:lvl>
              </c:multiLvlStrCache>
            </c:multiLvlStrRef>
          </c:cat>
          <c:val>
            <c:numRef>
              <c:f>[1]Sheet1!$E$24:$E$43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18.421052631578949</c:v>
                </c:pt>
                <c:pt idx="3">
                  <c:v>47.899159663865547</c:v>
                </c:pt>
                <c:pt idx="5">
                  <c:v>0</c:v>
                </c:pt>
                <c:pt idx="6">
                  <c:v>0</c:v>
                </c:pt>
                <c:pt idx="7">
                  <c:v>4.2857142857142856</c:v>
                </c:pt>
                <c:pt idx="8">
                  <c:v>42.5</c:v>
                </c:pt>
                <c:pt idx="9">
                  <c:v>59</c:v>
                </c:pt>
                <c:pt idx="10">
                  <c:v>71.428571428571431</c:v>
                </c:pt>
                <c:pt idx="12">
                  <c:v>0</c:v>
                </c:pt>
                <c:pt idx="13">
                  <c:v>0</c:v>
                </c:pt>
                <c:pt idx="14">
                  <c:v>0.98039215686274506</c:v>
                </c:pt>
                <c:pt idx="15">
                  <c:v>2.5862068965517242</c:v>
                </c:pt>
                <c:pt idx="16">
                  <c:v>16.326530612244898</c:v>
                </c:pt>
                <c:pt idx="17">
                  <c:v>35.593220338983052</c:v>
                </c:pt>
                <c:pt idx="18">
                  <c:v>64.166666666666671</c:v>
                </c:pt>
                <c:pt idx="19">
                  <c:v>74.193548387096769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92-4B36-9BAF-24AE1B568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61611712"/>
        <c:axId val="261612672"/>
      </c:barChart>
      <c:catAx>
        <c:axId val="26161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1612672"/>
        <c:crosses val="autoZero"/>
        <c:auto val="1"/>
        <c:lblAlgn val="ctr"/>
        <c:lblOffset val="100"/>
        <c:noMultiLvlLbl val="0"/>
      </c:catAx>
      <c:valAx>
        <c:axId val="261612672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161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ova" panose="020B05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523080</xdr:colOff>
      <xdr:row>24</xdr:row>
      <xdr:rowOff>100013</xdr:rowOff>
    </xdr:from>
    <xdr:to>
      <xdr:col>12</xdr:col>
      <xdr:colOff>107265</xdr:colOff>
      <xdr:row>38</xdr:row>
      <xdr:rowOff>30163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790FDA-5EF2-4F12-B1F4-75CF26F86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abas\Box\PhD\Reika%20sharing%20folder%20JB\0%20Reika%20papers\Paper6%20-%20Membrane-TurboID\Source%20Data\Mitotracker%20images\20250312%20Mito%20morphology%20LOVPLD.xlsx" TargetMode="External"/><Relationship Id="rId1" Type="http://schemas.openxmlformats.org/officeDocument/2006/relationships/externalLinkPath" Target="/Users/tabas/Box/PhD/Reika%20sharing%20folder%20JB/0%20Reika%20papers/Paper6%20-%20Membrane-TurboID/Source%20Data/Mitotracker%20images/20250312%20Mito%20morphology%20LOVP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3">
          <cell r="C23" t="str">
            <v>Normal</v>
          </cell>
          <cell r="D23" t="str">
            <v>Mix</v>
          </cell>
          <cell r="E23" t="str">
            <v>Round</v>
          </cell>
        </row>
        <row r="24">
          <cell r="A24" t="str">
            <v>PM</v>
          </cell>
          <cell r="B24">
            <v>0</v>
          </cell>
          <cell r="C24">
            <v>96.15384615384616</v>
          </cell>
          <cell r="D24">
            <v>3.8461538461538463</v>
          </cell>
          <cell r="E24">
            <v>0</v>
          </cell>
        </row>
        <row r="25">
          <cell r="B25">
            <v>30</v>
          </cell>
          <cell r="C25">
            <v>91.139240506329116</v>
          </cell>
          <cell r="D25">
            <v>8.8607594936708853</v>
          </cell>
          <cell r="E25">
            <v>0</v>
          </cell>
        </row>
        <row r="26">
          <cell r="B26">
            <v>60</v>
          </cell>
          <cell r="C26">
            <v>36.842105263157897</v>
          </cell>
          <cell r="D26">
            <v>44.736842105263158</v>
          </cell>
          <cell r="E26">
            <v>18.421052631578949</v>
          </cell>
        </row>
        <row r="27">
          <cell r="B27">
            <v>180</v>
          </cell>
          <cell r="C27">
            <v>19.327731092436974</v>
          </cell>
          <cell r="D27">
            <v>32.773109243697476</v>
          </cell>
          <cell r="E27">
            <v>47.899159663865547</v>
          </cell>
        </row>
        <row r="29">
          <cell r="A29" t="str">
            <v>ER</v>
          </cell>
          <cell r="B29">
            <v>0</v>
          </cell>
          <cell r="C29">
            <v>98.387096774193552</v>
          </cell>
          <cell r="D29">
            <v>1.6129032258064515</v>
          </cell>
          <cell r="E29">
            <v>0</v>
          </cell>
        </row>
        <row r="30">
          <cell r="B30">
            <v>5</v>
          </cell>
          <cell r="C30">
            <v>91.17647058823529</v>
          </cell>
          <cell r="D30">
            <v>8.8235294117647065</v>
          </cell>
          <cell r="E30">
            <v>0</v>
          </cell>
        </row>
        <row r="31">
          <cell r="B31">
            <v>10</v>
          </cell>
          <cell r="C31">
            <v>67.142857142857139</v>
          </cell>
          <cell r="D31">
            <v>28.571428571428573</v>
          </cell>
          <cell r="E31">
            <v>4.2857142857142856</v>
          </cell>
        </row>
        <row r="32">
          <cell r="B32">
            <v>15</v>
          </cell>
          <cell r="C32">
            <v>33.75</v>
          </cell>
          <cell r="D32">
            <v>23.75</v>
          </cell>
          <cell r="E32">
            <v>42.5</v>
          </cell>
        </row>
        <row r="33">
          <cell r="B33">
            <v>20</v>
          </cell>
          <cell r="C33">
            <v>18</v>
          </cell>
          <cell r="D33">
            <v>23</v>
          </cell>
          <cell r="E33">
            <v>59</v>
          </cell>
        </row>
        <row r="34">
          <cell r="B34">
            <v>30</v>
          </cell>
          <cell r="C34">
            <v>9.022556390977444</v>
          </cell>
          <cell r="D34">
            <v>19.548872180451127</v>
          </cell>
          <cell r="E34">
            <v>71.428571428571431</v>
          </cell>
        </row>
        <row r="36">
          <cell r="A36" t="str">
            <v>Lyso</v>
          </cell>
          <cell r="B36">
            <v>0</v>
          </cell>
          <cell r="C36">
            <v>97.560975609756099</v>
          </cell>
          <cell r="D36">
            <v>2.4390243902439024</v>
          </cell>
          <cell r="E36">
            <v>0</v>
          </cell>
        </row>
        <row r="37">
          <cell r="B37">
            <v>5</v>
          </cell>
          <cell r="C37">
            <v>89.772727272727266</v>
          </cell>
          <cell r="D37">
            <v>10.227272727272727</v>
          </cell>
          <cell r="E37">
            <v>0</v>
          </cell>
        </row>
        <row r="38">
          <cell r="B38">
            <v>10</v>
          </cell>
          <cell r="C38">
            <v>86.274509803921575</v>
          </cell>
          <cell r="D38">
            <v>12.745098039215685</v>
          </cell>
          <cell r="E38">
            <v>0.98039215686274506</v>
          </cell>
        </row>
        <row r="39">
          <cell r="B39">
            <v>15</v>
          </cell>
          <cell r="C39">
            <v>79.310344827586206</v>
          </cell>
          <cell r="D39">
            <v>18.103448275862068</v>
          </cell>
          <cell r="E39">
            <v>2.5862068965517242</v>
          </cell>
        </row>
        <row r="40">
          <cell r="B40">
            <v>20</v>
          </cell>
          <cell r="C40">
            <v>44.897959183673471</v>
          </cell>
          <cell r="D40">
            <v>38.775510204081634</v>
          </cell>
          <cell r="E40">
            <v>16.326530612244898</v>
          </cell>
        </row>
        <row r="41">
          <cell r="B41">
            <v>30</v>
          </cell>
          <cell r="C41">
            <v>26.271186440677965</v>
          </cell>
          <cell r="D41">
            <v>38.135593220338983</v>
          </cell>
          <cell r="E41">
            <v>35.593220338983052</v>
          </cell>
        </row>
        <row r="42">
          <cell r="B42">
            <v>60</v>
          </cell>
          <cell r="C42">
            <v>7.5</v>
          </cell>
          <cell r="D42">
            <v>28.333333333333332</v>
          </cell>
          <cell r="E42">
            <v>64.166666666666671</v>
          </cell>
        </row>
        <row r="43">
          <cell r="B43">
            <v>180</v>
          </cell>
          <cell r="C43">
            <v>5.376344086021505</v>
          </cell>
          <cell r="D43">
            <v>20.43010752688172</v>
          </cell>
          <cell r="E43">
            <v>74.193548387096769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DD507-2C1C-43E8-AFB9-1B73C7036227}">
  <dimension ref="A1:F43"/>
  <sheetViews>
    <sheetView tabSelected="1" zoomScaleNormal="100" workbookViewId="0">
      <selection activeCell="I18" sqref="I18"/>
    </sheetView>
  </sheetViews>
  <sheetFormatPr defaultRowHeight="14.5" x14ac:dyDescent="0.35"/>
  <cols>
    <col min="1" max="1" width="10" bestFit="1" customWidth="1"/>
    <col min="2" max="2" width="9.81640625" bestFit="1" customWidth="1"/>
    <col min="3" max="5" width="11.81640625" bestFit="1" customWidth="1"/>
    <col min="6" max="6" width="5" bestFit="1" customWidth="1"/>
  </cols>
  <sheetData>
    <row r="1" spans="1:6" x14ac:dyDescent="0.35">
      <c r="A1" t="s">
        <v>9</v>
      </c>
      <c r="B1" t="s">
        <v>10</v>
      </c>
      <c r="C1" t="s">
        <v>5</v>
      </c>
      <c r="D1" t="s">
        <v>4</v>
      </c>
      <c r="E1" t="s">
        <v>3</v>
      </c>
      <c r="F1" t="s">
        <v>8</v>
      </c>
    </row>
    <row r="2" spans="1:6" x14ac:dyDescent="0.35">
      <c r="A2" t="s">
        <v>1</v>
      </c>
      <c r="B2">
        <v>0</v>
      </c>
      <c r="C2">
        <f>6+6+16+10+7+6+10</f>
        <v>61</v>
      </c>
      <c r="D2">
        <v>1</v>
      </c>
      <c r="E2">
        <v>0</v>
      </c>
      <c r="F2">
        <f>SUM(C2:E2)</f>
        <v>62</v>
      </c>
    </row>
    <row r="3" spans="1:6" x14ac:dyDescent="0.35">
      <c r="B3">
        <v>5</v>
      </c>
      <c r="C3">
        <f>11+11+15+6+10+9</f>
        <v>62</v>
      </c>
      <c r="D3">
        <f>1+1+2+2</f>
        <v>6</v>
      </c>
      <c r="E3">
        <v>0</v>
      </c>
      <c r="F3">
        <f>SUM(C3:E3)</f>
        <v>68</v>
      </c>
    </row>
    <row r="4" spans="1:6" x14ac:dyDescent="0.35">
      <c r="B4">
        <v>10</v>
      </c>
      <c r="C4">
        <f>14+1+6+11+15</f>
        <v>47</v>
      </c>
      <c r="D4">
        <f>3+7+4+3+3</f>
        <v>20</v>
      </c>
      <c r="E4">
        <f>1+1+1</f>
        <v>3</v>
      </c>
      <c r="F4">
        <f>SUM(C4:E4)</f>
        <v>70</v>
      </c>
    </row>
    <row r="5" spans="1:6" x14ac:dyDescent="0.35">
      <c r="B5">
        <v>15</v>
      </c>
      <c r="C5">
        <f>5+2+3+7+7+3</f>
        <v>27</v>
      </c>
      <c r="D5">
        <f>4+3+3+2+3+4</f>
        <v>19</v>
      </c>
      <c r="E5">
        <f>2+5+3+7+8+9</f>
        <v>34</v>
      </c>
      <c r="F5">
        <f>SUM(C5:E5)</f>
        <v>80</v>
      </c>
    </row>
    <row r="6" spans="1:6" x14ac:dyDescent="0.35">
      <c r="B6">
        <v>20</v>
      </c>
      <c r="C6">
        <f>1+1+3+7+4+2</f>
        <v>18</v>
      </c>
      <c r="D6">
        <f>1+5+2+5+2+5+3</f>
        <v>23</v>
      </c>
      <c r="E6">
        <f>4+11+9+8+8+8+11</f>
        <v>59</v>
      </c>
      <c r="F6">
        <f>SUM(C6:E6)</f>
        <v>100</v>
      </c>
    </row>
    <row r="7" spans="1:6" x14ac:dyDescent="0.35">
      <c r="B7">
        <v>30</v>
      </c>
      <c r="C7">
        <f>6+1+2+1+1+1</f>
        <v>12</v>
      </c>
      <c r="D7">
        <f>6+3+6+2+2+2+2+3</f>
        <v>26</v>
      </c>
      <c r="E7">
        <f>16+6+6+12+13+11+21+10</f>
        <v>95</v>
      </c>
      <c r="F7">
        <f>SUM(C7:E7)</f>
        <v>133</v>
      </c>
    </row>
    <row r="8" spans="1:6" x14ac:dyDescent="0.35">
      <c r="A8" t="s">
        <v>0</v>
      </c>
      <c r="B8">
        <v>0</v>
      </c>
      <c r="C8">
        <v>80</v>
      </c>
      <c r="D8">
        <v>2</v>
      </c>
      <c r="E8">
        <v>0</v>
      </c>
      <c r="F8">
        <f>SUM(C8:E8)</f>
        <v>82</v>
      </c>
    </row>
    <row r="9" spans="1:6" x14ac:dyDescent="0.35">
      <c r="B9">
        <v>5</v>
      </c>
      <c r="C9">
        <v>79</v>
      </c>
      <c r="D9">
        <v>9</v>
      </c>
      <c r="E9">
        <v>0</v>
      </c>
      <c r="F9">
        <f>SUM(C9:E9)</f>
        <v>88</v>
      </c>
    </row>
    <row r="10" spans="1:6" x14ac:dyDescent="0.35">
      <c r="B10">
        <v>10</v>
      </c>
      <c r="C10">
        <v>88</v>
      </c>
      <c r="D10">
        <v>13</v>
      </c>
      <c r="E10">
        <f>1</f>
        <v>1</v>
      </c>
      <c r="F10">
        <f>SUM(C10:E10)</f>
        <v>102</v>
      </c>
    </row>
    <row r="11" spans="1:6" x14ac:dyDescent="0.35">
      <c r="B11">
        <v>15</v>
      </c>
      <c r="C11">
        <f>26+4+6+11+7+11+16+11</f>
        <v>92</v>
      </c>
      <c r="D11">
        <f>5+3+2+2+2+3+3+1</f>
        <v>21</v>
      </c>
      <c r="E11">
        <f>1+1+1</f>
        <v>3</v>
      </c>
      <c r="F11">
        <f>SUM(C11:E11)</f>
        <v>116</v>
      </c>
    </row>
    <row r="12" spans="1:6" x14ac:dyDescent="0.35">
      <c r="B12">
        <v>20</v>
      </c>
      <c r="C12">
        <f>5+4+2+5+6</f>
        <v>22</v>
      </c>
      <c r="D12">
        <f>6+2+3+3+5</f>
        <v>19</v>
      </c>
      <c r="E12">
        <f>2+1+3+2</f>
        <v>8</v>
      </c>
      <c r="F12">
        <f>SUM(C12:E12)</f>
        <v>49</v>
      </c>
    </row>
    <row r="13" spans="1:6" x14ac:dyDescent="0.35">
      <c r="B13">
        <v>30</v>
      </c>
      <c r="C13">
        <f>2+8+4+6+3+1+1+3+3</f>
        <v>31</v>
      </c>
      <c r="D13">
        <f>2+3+6+5+7+8+6+6+2</f>
        <v>45</v>
      </c>
      <c r="E13">
        <f>8+3+6+3+5+4+6+4+3</f>
        <v>42</v>
      </c>
      <c r="F13">
        <f>SUM(C13:E13)</f>
        <v>118</v>
      </c>
    </row>
    <row r="14" spans="1:6" x14ac:dyDescent="0.35">
      <c r="B14" t="s">
        <v>7</v>
      </c>
      <c r="C14">
        <f>4+3+5+4+1+5+1+2</f>
        <v>25</v>
      </c>
      <c r="D14">
        <f>5+1+4+4+2+2+3</f>
        <v>21</v>
      </c>
      <c r="E14">
        <f>4+9+4+3+4+5+4</f>
        <v>33</v>
      </c>
      <c r="F14">
        <f>SUM(C14:E14)</f>
        <v>79</v>
      </c>
    </row>
    <row r="15" spans="1:6" x14ac:dyDescent="0.35">
      <c r="B15">
        <v>60</v>
      </c>
      <c r="C15">
        <f>1+1+3+1+1+2</f>
        <v>9</v>
      </c>
      <c r="D15">
        <f>3+10+4+3+3+1+5+1+4</f>
        <v>34</v>
      </c>
      <c r="E15">
        <f>4+7+7+13+10+8+7+10+8+3</f>
        <v>77</v>
      </c>
      <c r="F15">
        <f>SUM(C15:E15)</f>
        <v>120</v>
      </c>
    </row>
    <row r="16" spans="1:6" s="1" customFormat="1" x14ac:dyDescent="0.35">
      <c r="A16"/>
      <c r="B16">
        <v>180</v>
      </c>
      <c r="C16">
        <f>2+1+1+1</f>
        <v>5</v>
      </c>
      <c r="D16">
        <f>1+3+4+4+3+1+3</f>
        <v>19</v>
      </c>
      <c r="E16">
        <f>12+9+8+8+10+13+9</f>
        <v>69</v>
      </c>
      <c r="F16">
        <f>SUM(C16:E16)</f>
        <v>93</v>
      </c>
    </row>
    <row r="17" spans="1:6" x14ac:dyDescent="0.35">
      <c r="A17" t="s">
        <v>2</v>
      </c>
      <c r="B17">
        <v>0</v>
      </c>
      <c r="C17">
        <v>100</v>
      </c>
      <c r="D17">
        <v>4</v>
      </c>
      <c r="E17">
        <v>0</v>
      </c>
      <c r="F17">
        <f>SUM(C17:E17)</f>
        <v>104</v>
      </c>
    </row>
    <row r="18" spans="1:6" x14ac:dyDescent="0.35">
      <c r="B18">
        <v>30</v>
      </c>
      <c r="C18">
        <v>72</v>
      </c>
      <c r="D18">
        <v>7</v>
      </c>
      <c r="E18">
        <v>0</v>
      </c>
      <c r="F18">
        <f>SUM(C18:E18)</f>
        <v>79</v>
      </c>
    </row>
    <row r="19" spans="1:6" x14ac:dyDescent="0.35">
      <c r="B19">
        <v>60</v>
      </c>
      <c r="C19">
        <f>1+3+1+8+3+5+4+3</f>
        <v>28</v>
      </c>
      <c r="D19">
        <f>4+4+5+2+4+3+4+8</f>
        <v>34</v>
      </c>
      <c r="E19">
        <f>2+1+1+2+3+4+1</f>
        <v>14</v>
      </c>
      <c r="F19">
        <f>SUM(C19:E19)</f>
        <v>76</v>
      </c>
    </row>
    <row r="20" spans="1:6" x14ac:dyDescent="0.35">
      <c r="B20">
        <v>180</v>
      </c>
      <c r="C20">
        <f>3+2+5+2+3+1+2+1+4</f>
        <v>23</v>
      </c>
      <c r="D20">
        <f>3+7+5+4+2+7+2+2+5+2</f>
        <v>39</v>
      </c>
      <c r="E20">
        <f>7+3+5+3+5+9+11+5+3+6</f>
        <v>57</v>
      </c>
      <c r="F20">
        <f>SUM(C20:E20)</f>
        <v>119</v>
      </c>
    </row>
    <row r="23" spans="1:6" x14ac:dyDescent="0.35">
      <c r="A23" t="s">
        <v>6</v>
      </c>
      <c r="B23" t="s">
        <v>10</v>
      </c>
      <c r="C23" t="s">
        <v>5</v>
      </c>
      <c r="D23" t="s">
        <v>4</v>
      </c>
      <c r="E23" t="s">
        <v>3</v>
      </c>
    </row>
    <row r="24" spans="1:6" x14ac:dyDescent="0.35">
      <c r="A24" t="s">
        <v>2</v>
      </c>
      <c r="B24">
        <v>0</v>
      </c>
      <c r="C24">
        <f>C17*100/$F17</f>
        <v>96.15384615384616</v>
      </c>
      <c r="D24">
        <f>D17*100/$F17</f>
        <v>3.8461538461538463</v>
      </c>
      <c r="E24">
        <f>E17*100/$F17</f>
        <v>0</v>
      </c>
    </row>
    <row r="25" spans="1:6" x14ac:dyDescent="0.35">
      <c r="B25">
        <v>30</v>
      </c>
      <c r="C25">
        <f>C18*100/$F18</f>
        <v>91.139240506329116</v>
      </c>
      <c r="D25">
        <f>D18*100/$F18</f>
        <v>8.8607594936708853</v>
      </c>
      <c r="E25">
        <f>E18*100/$F18</f>
        <v>0</v>
      </c>
    </row>
    <row r="26" spans="1:6" x14ac:dyDescent="0.35">
      <c r="B26">
        <v>60</v>
      </c>
      <c r="C26">
        <f>C19*100/$F19</f>
        <v>36.842105263157897</v>
      </c>
      <c r="D26">
        <f>D19*100/$F19</f>
        <v>44.736842105263158</v>
      </c>
      <c r="E26">
        <f>E19*100/$F19</f>
        <v>18.421052631578949</v>
      </c>
    </row>
    <row r="27" spans="1:6" x14ac:dyDescent="0.35">
      <c r="B27">
        <v>180</v>
      </c>
      <c r="C27">
        <f>C20*100/$F20</f>
        <v>19.327731092436974</v>
      </c>
      <c r="D27">
        <f>D20*100/$F20</f>
        <v>32.773109243697476</v>
      </c>
      <c r="E27">
        <f>E20*100/$F20</f>
        <v>47.899159663865547</v>
      </c>
    </row>
    <row r="29" spans="1:6" x14ac:dyDescent="0.35">
      <c r="A29" t="s">
        <v>1</v>
      </c>
      <c r="B29">
        <v>0</v>
      </c>
      <c r="C29">
        <f>C2*100/$F2</f>
        <v>98.387096774193552</v>
      </c>
      <c r="D29">
        <f>D2*100/$F2</f>
        <v>1.6129032258064515</v>
      </c>
      <c r="E29">
        <f>E2*100/$F2</f>
        <v>0</v>
      </c>
    </row>
    <row r="30" spans="1:6" x14ac:dyDescent="0.35">
      <c r="B30">
        <v>5</v>
      </c>
      <c r="C30">
        <f>C3*100/$F3</f>
        <v>91.17647058823529</v>
      </c>
      <c r="D30">
        <f>D3*100/$F3</f>
        <v>8.8235294117647065</v>
      </c>
      <c r="E30">
        <f>E3*100/$F3</f>
        <v>0</v>
      </c>
    </row>
    <row r="31" spans="1:6" x14ac:dyDescent="0.35">
      <c r="B31">
        <v>10</v>
      </c>
      <c r="C31">
        <f>C4*100/$F4</f>
        <v>67.142857142857139</v>
      </c>
      <c r="D31">
        <f>D4*100/$F4</f>
        <v>28.571428571428573</v>
      </c>
      <c r="E31">
        <f>E4*100/$F4</f>
        <v>4.2857142857142856</v>
      </c>
    </row>
    <row r="32" spans="1:6" x14ac:dyDescent="0.35">
      <c r="B32">
        <v>15</v>
      </c>
      <c r="C32">
        <f>C5*100/$F5</f>
        <v>33.75</v>
      </c>
      <c r="D32">
        <f>D5*100/$F5</f>
        <v>23.75</v>
      </c>
      <c r="E32">
        <f>E5*100/$F5</f>
        <v>42.5</v>
      </c>
    </row>
    <row r="33" spans="1:5" x14ac:dyDescent="0.35">
      <c r="B33">
        <v>20</v>
      </c>
      <c r="C33">
        <f>C6*100/$F6</f>
        <v>18</v>
      </c>
      <c r="D33">
        <f>D6*100/$F6</f>
        <v>23</v>
      </c>
      <c r="E33">
        <f>E6*100/$F6</f>
        <v>59</v>
      </c>
    </row>
    <row r="34" spans="1:5" x14ac:dyDescent="0.35">
      <c r="B34">
        <v>30</v>
      </c>
      <c r="C34">
        <f>C7*100/$F7</f>
        <v>9.022556390977444</v>
      </c>
      <c r="D34">
        <f>D7*100/$F7</f>
        <v>19.548872180451127</v>
      </c>
      <c r="E34">
        <f>E7*100/$F7</f>
        <v>71.428571428571431</v>
      </c>
    </row>
    <row r="36" spans="1:5" x14ac:dyDescent="0.35">
      <c r="A36" t="s">
        <v>0</v>
      </c>
      <c r="B36">
        <v>0</v>
      </c>
      <c r="C36">
        <f>C8*100/$F8</f>
        <v>97.560975609756099</v>
      </c>
      <c r="D36">
        <f>D8*100/$F8</f>
        <v>2.4390243902439024</v>
      </c>
      <c r="E36">
        <f>E8*100/$F8</f>
        <v>0</v>
      </c>
    </row>
    <row r="37" spans="1:5" x14ac:dyDescent="0.35">
      <c r="B37">
        <v>5</v>
      </c>
      <c r="C37">
        <f>C9*100/$F9</f>
        <v>89.772727272727266</v>
      </c>
      <c r="D37">
        <f>D9*100/$F9</f>
        <v>10.227272727272727</v>
      </c>
      <c r="E37">
        <f>E9*100/$F9</f>
        <v>0</v>
      </c>
    </row>
    <row r="38" spans="1:5" x14ac:dyDescent="0.35">
      <c r="B38">
        <v>10</v>
      </c>
      <c r="C38">
        <f>C10*100/$F10</f>
        <v>86.274509803921575</v>
      </c>
      <c r="D38">
        <f>D10*100/$F10</f>
        <v>12.745098039215685</v>
      </c>
      <c r="E38">
        <f>E10*100/$F10</f>
        <v>0.98039215686274506</v>
      </c>
    </row>
    <row r="39" spans="1:5" x14ac:dyDescent="0.35">
      <c r="B39">
        <v>15</v>
      </c>
      <c r="C39">
        <f>C11*100/$F11</f>
        <v>79.310344827586206</v>
      </c>
      <c r="D39">
        <f>D11*100/$F11</f>
        <v>18.103448275862068</v>
      </c>
      <c r="E39">
        <f>E11*100/$F11</f>
        <v>2.5862068965517242</v>
      </c>
    </row>
    <row r="40" spans="1:5" x14ac:dyDescent="0.35">
      <c r="B40">
        <v>20</v>
      </c>
      <c r="C40">
        <f>C12*100/$F12</f>
        <v>44.897959183673471</v>
      </c>
      <c r="D40">
        <f>D12*100/$F12</f>
        <v>38.775510204081634</v>
      </c>
      <c r="E40">
        <f>E12*100/$F12</f>
        <v>16.326530612244898</v>
      </c>
    </row>
    <row r="41" spans="1:5" x14ac:dyDescent="0.35">
      <c r="B41">
        <v>30</v>
      </c>
      <c r="C41">
        <f>C13*100/$F13</f>
        <v>26.271186440677965</v>
      </c>
      <c r="D41">
        <f>D13*100/$F13</f>
        <v>38.135593220338983</v>
      </c>
      <c r="E41">
        <f>E13*100/$F13</f>
        <v>35.593220338983052</v>
      </c>
    </row>
    <row r="42" spans="1:5" x14ac:dyDescent="0.35">
      <c r="B42">
        <v>60</v>
      </c>
      <c r="C42">
        <f>C15*100/$F15</f>
        <v>7.5</v>
      </c>
      <c r="D42">
        <f>D15*100/$F15</f>
        <v>28.333333333333332</v>
      </c>
      <c r="E42">
        <f>E15*100/$F15</f>
        <v>64.166666666666671</v>
      </c>
    </row>
    <row r="43" spans="1:5" x14ac:dyDescent="0.35">
      <c r="B43">
        <v>180</v>
      </c>
      <c r="C43">
        <f>C16*100/$F16</f>
        <v>5.376344086021505</v>
      </c>
      <c r="D43">
        <f>D16*100/$F16</f>
        <v>20.43010752688172</v>
      </c>
      <c r="E43">
        <f>E16*100/$F16</f>
        <v>74.193548387096769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2025-10-24T01:58:52Z</dcterms:created>
  <dcterms:modified xsi:type="dcterms:W3CDTF">2025-10-24T01:59:17Z</dcterms:modified>
</cp:coreProperties>
</file>