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cala/Desktop/PROJECTS/AF ORGANOIDS/PAPER/REVISION 3 NATURE MEDICINE/RAW DATA FIGURES/FIGURE 3/"/>
    </mc:Choice>
  </mc:AlternateContent>
  <xr:revisionPtr revIDLastSave="0" documentId="13_ncr:1_{D01F1CC0-CDB5-0548-BD1B-152C775E30B6}" xr6:coauthVersionLast="47" xr6:coauthVersionMax="47" xr10:uidLastSave="{00000000-0000-0000-0000-000000000000}"/>
  <bookViews>
    <workbookView xWindow="15220" yWindow="-18740" windowWidth="28040" windowHeight="16940" activeTab="1" xr2:uid="{F04903DA-1C6B-8F40-9D9E-A91D73A039D3}"/>
  </bookViews>
  <sheets>
    <sheet name="Fig.3d" sheetId="1" r:id="rId1"/>
    <sheet name="Fig.3j" sheetId="2" r:id="rId2"/>
    <sheet name="Fig.3g" sheetId="3" r:id="rId3"/>
    <sheet name="Fig.3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3" i="4" l="1"/>
  <c r="N83" i="4"/>
  <c r="J83" i="4"/>
  <c r="K83" i="4" s="1"/>
  <c r="D83" i="4"/>
  <c r="N82" i="4"/>
  <c r="O82" i="4" s="1"/>
  <c r="J82" i="4"/>
  <c r="K82" i="4" s="1"/>
  <c r="D82" i="4"/>
  <c r="F82" i="4" s="1"/>
  <c r="N81" i="4"/>
  <c r="O81" i="4" s="1"/>
  <c r="J81" i="4"/>
  <c r="K81" i="4" s="1"/>
  <c r="D81" i="4"/>
  <c r="N80" i="4"/>
  <c r="O80" i="4" s="1"/>
  <c r="J80" i="4"/>
  <c r="K80" i="4" s="1"/>
  <c r="D80" i="4"/>
  <c r="F80" i="4" s="1"/>
  <c r="N79" i="4"/>
  <c r="O79" i="4" s="1"/>
  <c r="J79" i="4"/>
  <c r="K79" i="4" s="1"/>
  <c r="D79" i="4"/>
  <c r="N78" i="4"/>
  <c r="O78" i="4" s="1"/>
  <c r="J78" i="4"/>
  <c r="K78" i="4" s="1"/>
  <c r="D78" i="4"/>
  <c r="N77" i="4"/>
  <c r="O77" i="4" s="1"/>
  <c r="J77" i="4"/>
  <c r="K77" i="4" s="1"/>
  <c r="D77" i="4"/>
  <c r="N76" i="4"/>
  <c r="O76" i="4" s="1"/>
  <c r="J76" i="4"/>
  <c r="K76" i="4" s="1"/>
  <c r="D76" i="4"/>
  <c r="N75" i="4"/>
  <c r="O75" i="4" s="1"/>
  <c r="J75" i="4"/>
  <c r="K75" i="4" s="1"/>
  <c r="D75" i="4"/>
  <c r="N74" i="4"/>
  <c r="O74" i="4" s="1"/>
  <c r="J74" i="4"/>
  <c r="K74" i="4" s="1"/>
  <c r="D74" i="4"/>
  <c r="F74" i="4" s="1"/>
  <c r="N73" i="4"/>
  <c r="O73" i="4" s="1"/>
  <c r="J73" i="4"/>
  <c r="K73" i="4" s="1"/>
  <c r="D73" i="4"/>
  <c r="F73" i="4" s="1"/>
  <c r="N72" i="4"/>
  <c r="O72" i="4" s="1"/>
  <c r="J72" i="4"/>
  <c r="K72" i="4" s="1"/>
  <c r="D72" i="4"/>
  <c r="F72" i="4" s="1"/>
  <c r="N71" i="4"/>
  <c r="O71" i="4" s="1"/>
  <c r="J71" i="4"/>
  <c r="K71" i="4" s="1"/>
  <c r="D71" i="4"/>
  <c r="N70" i="4"/>
  <c r="O70" i="4" s="1"/>
  <c r="J70" i="4"/>
  <c r="K70" i="4" s="1"/>
  <c r="D70" i="4"/>
  <c r="N69" i="4"/>
  <c r="O69" i="4" s="1"/>
  <c r="J69" i="4"/>
  <c r="K69" i="4" s="1"/>
  <c r="D69" i="4"/>
  <c r="N68" i="4"/>
  <c r="O68" i="4" s="1"/>
  <c r="R68" i="4" s="1"/>
  <c r="J68" i="4"/>
  <c r="K68" i="4" s="1"/>
  <c r="D68" i="4"/>
  <c r="N67" i="4"/>
  <c r="O67" i="4" s="1"/>
  <c r="J67" i="4"/>
  <c r="K67" i="4" s="1"/>
  <c r="D67" i="4"/>
  <c r="N66" i="4"/>
  <c r="O66" i="4" s="1"/>
  <c r="R66" i="4" s="1"/>
  <c r="J66" i="4"/>
  <c r="K66" i="4" s="1"/>
  <c r="D66" i="4"/>
  <c r="N65" i="4"/>
  <c r="O65" i="4" s="1"/>
  <c r="J65" i="4"/>
  <c r="K65" i="4" s="1"/>
  <c r="D65" i="4"/>
  <c r="N64" i="4"/>
  <c r="O64" i="4" s="1"/>
  <c r="J64" i="4"/>
  <c r="K64" i="4" s="1"/>
  <c r="D64" i="4"/>
  <c r="N63" i="4"/>
  <c r="O63" i="4" s="1"/>
  <c r="J63" i="4"/>
  <c r="K63" i="4" s="1"/>
  <c r="D63" i="4"/>
  <c r="N62" i="4"/>
  <c r="O62" i="4" s="1"/>
  <c r="J62" i="4"/>
  <c r="K62" i="4" s="1"/>
  <c r="D62" i="4"/>
  <c r="F62" i="4" s="1"/>
  <c r="N61" i="4"/>
  <c r="O61" i="4" s="1"/>
  <c r="J61" i="4"/>
  <c r="K61" i="4" s="1"/>
  <c r="D61" i="4"/>
  <c r="N60" i="4"/>
  <c r="O60" i="4" s="1"/>
  <c r="J60" i="4"/>
  <c r="K60" i="4" s="1"/>
  <c r="D60" i="4"/>
  <c r="F60" i="4" s="1"/>
  <c r="N59" i="4"/>
  <c r="O59" i="4" s="1"/>
  <c r="J59" i="4"/>
  <c r="K59" i="4" s="1"/>
  <c r="D59" i="4"/>
  <c r="N58" i="4"/>
  <c r="O58" i="4" s="1"/>
  <c r="J58" i="4"/>
  <c r="K58" i="4" s="1"/>
  <c r="D58" i="4"/>
  <c r="F58" i="4" s="1"/>
  <c r="N57" i="4"/>
  <c r="O57" i="4" s="1"/>
  <c r="J57" i="4"/>
  <c r="K57" i="4" s="1"/>
  <c r="D57" i="4"/>
  <c r="F57" i="4" s="1"/>
  <c r="N56" i="4"/>
  <c r="O56" i="4" s="1"/>
  <c r="J56" i="4"/>
  <c r="K56" i="4" s="1"/>
  <c r="D56" i="4"/>
  <c r="F56" i="4" s="1"/>
  <c r="N55" i="4"/>
  <c r="O55" i="4" s="1"/>
  <c r="J55" i="4"/>
  <c r="K55" i="4" s="1"/>
  <c r="D55" i="4"/>
  <c r="F52" i="4" s="1"/>
  <c r="N54" i="4"/>
  <c r="O54" i="4" s="1"/>
  <c r="R54" i="4" s="1"/>
  <c r="K54" i="4"/>
  <c r="J54" i="4"/>
  <c r="D54" i="4"/>
  <c r="N53" i="4"/>
  <c r="O53" i="4" s="1"/>
  <c r="J53" i="4"/>
  <c r="K53" i="4" s="1"/>
  <c r="D53" i="4"/>
  <c r="N52" i="4"/>
  <c r="O52" i="4" s="1"/>
  <c r="J52" i="4"/>
  <c r="K52" i="4" s="1"/>
  <c r="D52" i="4"/>
  <c r="N51" i="4"/>
  <c r="O51" i="4" s="1"/>
  <c r="J51" i="4"/>
  <c r="K51" i="4" s="1"/>
  <c r="D51" i="4"/>
  <c r="N50" i="4"/>
  <c r="O50" i="4" s="1"/>
  <c r="J50" i="4"/>
  <c r="K50" i="4" s="1"/>
  <c r="F50" i="4"/>
  <c r="D50" i="4"/>
  <c r="N49" i="4"/>
  <c r="O49" i="4" s="1"/>
  <c r="J49" i="4"/>
  <c r="K49" i="4" s="1"/>
  <c r="D49" i="4"/>
  <c r="N48" i="4"/>
  <c r="O48" i="4" s="1"/>
  <c r="J48" i="4"/>
  <c r="K48" i="4" s="1"/>
  <c r="D48" i="4"/>
  <c r="F48" i="4" s="1"/>
  <c r="N47" i="4"/>
  <c r="O47" i="4" s="1"/>
  <c r="R47" i="4" s="1"/>
  <c r="J47" i="4"/>
  <c r="K47" i="4" s="1"/>
  <c r="D47" i="4"/>
  <c r="N46" i="4"/>
  <c r="O46" i="4" s="1"/>
  <c r="J46" i="4"/>
  <c r="K46" i="4" s="1"/>
  <c r="D46" i="4"/>
  <c r="F46" i="4" s="1"/>
  <c r="N45" i="4"/>
  <c r="O45" i="4" s="1"/>
  <c r="J45" i="4"/>
  <c r="K45" i="4" s="1"/>
  <c r="D45" i="4"/>
  <c r="F45" i="4" s="1"/>
  <c r="N44" i="4"/>
  <c r="O44" i="4" s="1"/>
  <c r="J44" i="4"/>
  <c r="K44" i="4" s="1"/>
  <c r="D44" i="4"/>
  <c r="F44" i="4" s="1"/>
  <c r="N43" i="4"/>
  <c r="O43" i="4" s="1"/>
  <c r="J43" i="4"/>
  <c r="K43" i="4" s="1"/>
  <c r="D43" i="4"/>
  <c r="N42" i="4"/>
  <c r="O42" i="4" s="1"/>
  <c r="J42" i="4"/>
  <c r="K42" i="4" s="1"/>
  <c r="D42" i="4"/>
  <c r="O41" i="4"/>
  <c r="N41" i="4"/>
  <c r="J41" i="4"/>
  <c r="K41" i="4" s="1"/>
  <c r="D41" i="4"/>
  <c r="N40" i="4"/>
  <c r="O40" i="4" s="1"/>
  <c r="J40" i="4"/>
  <c r="K40" i="4" s="1"/>
  <c r="D40" i="4"/>
  <c r="N39" i="4"/>
  <c r="O39" i="4" s="1"/>
  <c r="R39" i="4" s="1"/>
  <c r="J39" i="4"/>
  <c r="K39" i="4" s="1"/>
  <c r="D39" i="4"/>
  <c r="N38" i="4"/>
  <c r="O38" i="4" s="1"/>
  <c r="J38" i="4"/>
  <c r="K38" i="4" s="1"/>
  <c r="D38" i="4"/>
  <c r="F38" i="4" s="1"/>
  <c r="N37" i="4"/>
  <c r="O37" i="4" s="1"/>
  <c r="R37" i="4" s="1"/>
  <c r="J37" i="4"/>
  <c r="K37" i="4" s="1"/>
  <c r="D37" i="4"/>
  <c r="N36" i="4"/>
  <c r="O36" i="4" s="1"/>
  <c r="J36" i="4"/>
  <c r="K36" i="4" s="1"/>
  <c r="D36" i="4"/>
  <c r="F36" i="4" s="1"/>
  <c r="N35" i="4"/>
  <c r="O35" i="4" s="1"/>
  <c r="J35" i="4"/>
  <c r="K35" i="4" s="1"/>
  <c r="D35" i="4"/>
  <c r="N34" i="4"/>
  <c r="O34" i="4" s="1"/>
  <c r="J34" i="4"/>
  <c r="K34" i="4" s="1"/>
  <c r="D34" i="4"/>
  <c r="F34" i="4" s="1"/>
  <c r="N33" i="4"/>
  <c r="O33" i="4" s="1"/>
  <c r="J33" i="4"/>
  <c r="K33" i="4" s="1"/>
  <c r="D33" i="4"/>
  <c r="F33" i="4" s="1"/>
  <c r="O32" i="4"/>
  <c r="N32" i="4"/>
  <c r="J32" i="4"/>
  <c r="K32" i="4" s="1"/>
  <c r="D32" i="4"/>
  <c r="F32" i="4" s="1"/>
  <c r="N31" i="4"/>
  <c r="O31" i="4" s="1"/>
  <c r="J31" i="4"/>
  <c r="K31" i="4" s="1"/>
  <c r="D31" i="4"/>
  <c r="N30" i="4"/>
  <c r="O30" i="4" s="1"/>
  <c r="J30" i="4"/>
  <c r="K30" i="4" s="1"/>
  <c r="D30" i="4"/>
  <c r="N29" i="4"/>
  <c r="O29" i="4" s="1"/>
  <c r="J29" i="4"/>
  <c r="K29" i="4" s="1"/>
  <c r="D29" i="4"/>
  <c r="N28" i="4"/>
  <c r="O28" i="4" s="1"/>
  <c r="J28" i="4"/>
  <c r="K28" i="4" s="1"/>
  <c r="D28" i="4"/>
  <c r="N27" i="4"/>
  <c r="O27" i="4" s="1"/>
  <c r="J27" i="4"/>
  <c r="K27" i="4" s="1"/>
  <c r="D27" i="4"/>
  <c r="N26" i="4"/>
  <c r="O26" i="4" s="1"/>
  <c r="J26" i="4"/>
  <c r="K26" i="4" s="1"/>
  <c r="D26" i="4"/>
  <c r="N25" i="4"/>
  <c r="O25" i="4" s="1"/>
  <c r="J25" i="4"/>
  <c r="K25" i="4" s="1"/>
  <c r="D25" i="4"/>
  <c r="O24" i="4"/>
  <c r="N24" i="4"/>
  <c r="J24" i="4"/>
  <c r="K24" i="4" s="1"/>
  <c r="D24" i="4"/>
  <c r="N23" i="4"/>
  <c r="O23" i="4" s="1"/>
  <c r="J23" i="4"/>
  <c r="K23" i="4" s="1"/>
  <c r="D23" i="4"/>
  <c r="O22" i="4"/>
  <c r="N22" i="4"/>
  <c r="J22" i="4"/>
  <c r="K22" i="4" s="1"/>
  <c r="D22" i="4"/>
  <c r="N21" i="4"/>
  <c r="O21" i="4" s="1"/>
  <c r="J21" i="4"/>
  <c r="K21" i="4" s="1"/>
  <c r="D21" i="4"/>
  <c r="F21" i="4" s="1"/>
  <c r="N20" i="4"/>
  <c r="O20" i="4" s="1"/>
  <c r="J20" i="4"/>
  <c r="K20" i="4" s="1"/>
  <c r="D20" i="4"/>
  <c r="N19" i="4"/>
  <c r="O19" i="4" s="1"/>
  <c r="J19" i="4"/>
  <c r="K19" i="4" s="1"/>
  <c r="D19" i="4"/>
  <c r="F16" i="4" s="1"/>
  <c r="N18" i="4"/>
  <c r="O18" i="4" s="1"/>
  <c r="J18" i="4"/>
  <c r="K18" i="4" s="1"/>
  <c r="D18" i="4"/>
  <c r="N17" i="4"/>
  <c r="O17" i="4" s="1"/>
  <c r="J17" i="4"/>
  <c r="K17" i="4" s="1"/>
  <c r="D17" i="4"/>
  <c r="N16" i="4"/>
  <c r="O16" i="4" s="1"/>
  <c r="J16" i="4"/>
  <c r="K16" i="4" s="1"/>
  <c r="D16" i="4"/>
  <c r="N15" i="4"/>
  <c r="O15" i="4" s="1"/>
  <c r="J15" i="4"/>
  <c r="K15" i="4" s="1"/>
  <c r="D15" i="4"/>
  <c r="F13" i="4" s="1"/>
  <c r="N14" i="4"/>
  <c r="O14" i="4" s="1"/>
  <c r="J14" i="4"/>
  <c r="K14" i="4" s="1"/>
  <c r="D14" i="4"/>
  <c r="F14" i="4" s="1"/>
  <c r="N13" i="4"/>
  <c r="O13" i="4" s="1"/>
  <c r="J13" i="4"/>
  <c r="K13" i="4" s="1"/>
  <c r="D13" i="4"/>
  <c r="N12" i="4"/>
  <c r="O12" i="4" s="1"/>
  <c r="J12" i="4"/>
  <c r="K12" i="4" s="1"/>
  <c r="D12" i="4"/>
  <c r="F12" i="4" s="1"/>
  <c r="N11" i="4"/>
  <c r="O11" i="4" s="1"/>
  <c r="R11" i="4" s="1"/>
  <c r="J11" i="4"/>
  <c r="K11" i="4" s="1"/>
  <c r="D11" i="4"/>
  <c r="N10" i="4"/>
  <c r="O10" i="4" s="1"/>
  <c r="J10" i="4"/>
  <c r="K10" i="4" s="1"/>
  <c r="D10" i="4"/>
  <c r="F10" i="4" s="1"/>
  <c r="N9" i="4"/>
  <c r="O9" i="4" s="1"/>
  <c r="J9" i="4"/>
  <c r="K9" i="4" s="1"/>
  <c r="D9" i="4"/>
  <c r="F9" i="4" s="1"/>
  <c r="N8" i="4"/>
  <c r="O8" i="4" s="1"/>
  <c r="J8" i="4"/>
  <c r="K8" i="4" s="1"/>
  <c r="D8" i="4"/>
  <c r="N7" i="4"/>
  <c r="O7" i="4" s="1"/>
  <c r="J7" i="4"/>
  <c r="K7" i="4" s="1"/>
  <c r="D7" i="4"/>
  <c r="N6" i="4"/>
  <c r="O6" i="4" s="1"/>
  <c r="J6" i="4"/>
  <c r="K6" i="4" s="1"/>
  <c r="D6" i="4"/>
  <c r="N5" i="4"/>
  <c r="O5" i="4" s="1"/>
  <c r="R5" i="4" s="1"/>
  <c r="J5" i="4"/>
  <c r="K5" i="4" s="1"/>
  <c r="D5" i="4"/>
  <c r="N4" i="4"/>
  <c r="O4" i="4" s="1"/>
  <c r="J4" i="4"/>
  <c r="K4" i="4" s="1"/>
  <c r="D4" i="4"/>
  <c r="F4" i="4" s="1"/>
  <c r="E87" i="3"/>
  <c r="D87" i="3"/>
  <c r="F87" i="3" s="1"/>
  <c r="G87" i="3" s="1"/>
  <c r="H87" i="3" s="1"/>
  <c r="J87" i="3" s="1"/>
  <c r="E86" i="3"/>
  <c r="D86" i="3"/>
  <c r="F86" i="3" s="1"/>
  <c r="G86" i="3" s="1"/>
  <c r="H86" i="3" s="1"/>
  <c r="J86" i="3" s="1"/>
  <c r="E85" i="3"/>
  <c r="D85" i="3"/>
  <c r="F85" i="3" s="1"/>
  <c r="G85" i="3" s="1"/>
  <c r="H85" i="3" s="1"/>
  <c r="J85" i="3" s="1"/>
  <c r="E84" i="3"/>
  <c r="D84" i="3"/>
  <c r="F84" i="3" s="1"/>
  <c r="G84" i="3" s="1"/>
  <c r="H84" i="3" s="1"/>
  <c r="J84" i="3" s="1"/>
  <c r="E83" i="3"/>
  <c r="D83" i="3"/>
  <c r="F83" i="3" s="1"/>
  <c r="G83" i="3" s="1"/>
  <c r="H83" i="3" s="1"/>
  <c r="J83" i="3" s="1"/>
  <c r="E82" i="3"/>
  <c r="D82" i="3"/>
  <c r="F82" i="3" s="1"/>
  <c r="G82" i="3" s="1"/>
  <c r="H82" i="3" s="1"/>
  <c r="J82" i="3" s="1"/>
  <c r="E81" i="3"/>
  <c r="D81" i="3"/>
  <c r="F81" i="3" s="1"/>
  <c r="G81" i="3" s="1"/>
  <c r="H81" i="3" s="1"/>
  <c r="J81" i="3" s="1"/>
  <c r="E80" i="3"/>
  <c r="D80" i="3"/>
  <c r="F80" i="3" s="1"/>
  <c r="G80" i="3" s="1"/>
  <c r="H80" i="3" s="1"/>
  <c r="J80" i="3" s="1"/>
  <c r="E79" i="3"/>
  <c r="D79" i="3"/>
  <c r="F79" i="3" s="1"/>
  <c r="G79" i="3" s="1"/>
  <c r="H79" i="3" s="1"/>
  <c r="J79" i="3" s="1"/>
  <c r="E78" i="3"/>
  <c r="D78" i="3"/>
  <c r="F78" i="3" s="1"/>
  <c r="G78" i="3" s="1"/>
  <c r="H78" i="3" s="1"/>
  <c r="J78" i="3" s="1"/>
  <c r="E77" i="3"/>
  <c r="D77" i="3"/>
  <c r="F77" i="3" s="1"/>
  <c r="G77" i="3" s="1"/>
  <c r="H77" i="3" s="1"/>
  <c r="J77" i="3" s="1"/>
  <c r="E76" i="3"/>
  <c r="D76" i="3"/>
  <c r="F76" i="3" s="1"/>
  <c r="G76" i="3" s="1"/>
  <c r="H76" i="3" s="1"/>
  <c r="J76" i="3" s="1"/>
  <c r="E75" i="3"/>
  <c r="D75" i="3"/>
  <c r="F75" i="3" s="1"/>
  <c r="G75" i="3" s="1"/>
  <c r="H75" i="3" s="1"/>
  <c r="J75" i="3" s="1"/>
  <c r="E74" i="3"/>
  <c r="D74" i="3"/>
  <c r="F74" i="3" s="1"/>
  <c r="G74" i="3" s="1"/>
  <c r="H74" i="3" s="1"/>
  <c r="J74" i="3" s="1"/>
  <c r="E73" i="3"/>
  <c r="D73" i="3"/>
  <c r="F73" i="3" s="1"/>
  <c r="G73" i="3" s="1"/>
  <c r="H73" i="3" s="1"/>
  <c r="J73" i="3" s="1"/>
  <c r="E72" i="3"/>
  <c r="D72" i="3"/>
  <c r="F72" i="3" s="1"/>
  <c r="G72" i="3" s="1"/>
  <c r="H72" i="3" s="1"/>
  <c r="J72" i="3" s="1"/>
  <c r="E71" i="3"/>
  <c r="D71" i="3"/>
  <c r="F71" i="3" s="1"/>
  <c r="G71" i="3" s="1"/>
  <c r="H71" i="3" s="1"/>
  <c r="J71" i="3" s="1"/>
  <c r="E70" i="3"/>
  <c r="D70" i="3"/>
  <c r="F70" i="3" s="1"/>
  <c r="G70" i="3" s="1"/>
  <c r="H70" i="3" s="1"/>
  <c r="J70" i="3" s="1"/>
  <c r="E69" i="3"/>
  <c r="D69" i="3"/>
  <c r="F69" i="3" s="1"/>
  <c r="G69" i="3" s="1"/>
  <c r="H69" i="3" s="1"/>
  <c r="J69" i="3" s="1"/>
  <c r="E68" i="3"/>
  <c r="D68" i="3"/>
  <c r="F68" i="3" s="1"/>
  <c r="G68" i="3" s="1"/>
  <c r="H68" i="3" s="1"/>
  <c r="J68" i="3" s="1"/>
  <c r="E67" i="3"/>
  <c r="D67" i="3"/>
  <c r="F67" i="3" s="1"/>
  <c r="G67" i="3" s="1"/>
  <c r="H67" i="3" s="1"/>
  <c r="J67" i="3" s="1"/>
  <c r="G66" i="3"/>
  <c r="H66" i="3" s="1"/>
  <c r="J66" i="3" s="1"/>
  <c r="E66" i="3"/>
  <c r="D66" i="3"/>
  <c r="F66" i="3" s="1"/>
  <c r="E65" i="3"/>
  <c r="D65" i="3"/>
  <c r="F65" i="3" s="1"/>
  <c r="G65" i="3" s="1"/>
  <c r="H65" i="3" s="1"/>
  <c r="J65" i="3" s="1"/>
  <c r="E64" i="3"/>
  <c r="D64" i="3"/>
  <c r="F64" i="3" s="1"/>
  <c r="G64" i="3" s="1"/>
  <c r="H64" i="3" s="1"/>
  <c r="J64" i="3" s="1"/>
  <c r="E63" i="3"/>
  <c r="D63" i="3"/>
  <c r="F63" i="3" s="1"/>
  <c r="G63" i="3" s="1"/>
  <c r="H63" i="3" s="1"/>
  <c r="J63" i="3" s="1"/>
  <c r="E62" i="3"/>
  <c r="D62" i="3"/>
  <c r="F62" i="3" s="1"/>
  <c r="G62" i="3" s="1"/>
  <c r="H62" i="3" s="1"/>
  <c r="J62" i="3" s="1"/>
  <c r="E61" i="3"/>
  <c r="D61" i="3"/>
  <c r="F61" i="3" s="1"/>
  <c r="G61" i="3" s="1"/>
  <c r="H61" i="3" s="1"/>
  <c r="J61" i="3" s="1"/>
  <c r="E60" i="3"/>
  <c r="D60" i="3"/>
  <c r="F60" i="3" s="1"/>
  <c r="G60" i="3" s="1"/>
  <c r="H60" i="3" s="1"/>
  <c r="J60" i="3" s="1"/>
  <c r="E59" i="3"/>
  <c r="D59" i="3"/>
  <c r="F59" i="3" s="1"/>
  <c r="G59" i="3" s="1"/>
  <c r="H59" i="3" s="1"/>
  <c r="J59" i="3" s="1"/>
  <c r="E58" i="3"/>
  <c r="D58" i="3"/>
  <c r="F58" i="3" s="1"/>
  <c r="G58" i="3" s="1"/>
  <c r="H58" i="3" s="1"/>
  <c r="J58" i="3" s="1"/>
  <c r="E57" i="3"/>
  <c r="D57" i="3"/>
  <c r="F57" i="3" s="1"/>
  <c r="G57" i="3" s="1"/>
  <c r="H57" i="3" s="1"/>
  <c r="J57" i="3" s="1"/>
  <c r="E56" i="3"/>
  <c r="D56" i="3"/>
  <c r="F56" i="3" s="1"/>
  <c r="G56" i="3" s="1"/>
  <c r="H56" i="3" s="1"/>
  <c r="J56" i="3" s="1"/>
  <c r="E55" i="3"/>
  <c r="D55" i="3"/>
  <c r="F55" i="3" s="1"/>
  <c r="G55" i="3" s="1"/>
  <c r="H55" i="3" s="1"/>
  <c r="J55" i="3" s="1"/>
  <c r="E54" i="3"/>
  <c r="D54" i="3"/>
  <c r="F54" i="3" s="1"/>
  <c r="G54" i="3" s="1"/>
  <c r="H54" i="3" s="1"/>
  <c r="J54" i="3" s="1"/>
  <c r="E53" i="3"/>
  <c r="D53" i="3"/>
  <c r="F53" i="3" s="1"/>
  <c r="G53" i="3" s="1"/>
  <c r="H53" i="3" s="1"/>
  <c r="J53" i="3" s="1"/>
  <c r="E52" i="3"/>
  <c r="D52" i="3"/>
  <c r="F52" i="3" s="1"/>
  <c r="G52" i="3" s="1"/>
  <c r="H52" i="3" s="1"/>
  <c r="J52" i="3" s="1"/>
  <c r="E51" i="3"/>
  <c r="D51" i="3"/>
  <c r="F51" i="3" s="1"/>
  <c r="G51" i="3" s="1"/>
  <c r="H51" i="3" s="1"/>
  <c r="J51" i="3" s="1"/>
  <c r="E50" i="3"/>
  <c r="D50" i="3"/>
  <c r="F50" i="3" s="1"/>
  <c r="G50" i="3" s="1"/>
  <c r="H50" i="3" s="1"/>
  <c r="J50" i="3" s="1"/>
  <c r="E49" i="3"/>
  <c r="D49" i="3"/>
  <c r="F49" i="3" s="1"/>
  <c r="G49" i="3" s="1"/>
  <c r="H49" i="3" s="1"/>
  <c r="J49" i="3" s="1"/>
  <c r="E48" i="3"/>
  <c r="D48" i="3"/>
  <c r="F48" i="3" s="1"/>
  <c r="G48" i="3" s="1"/>
  <c r="H48" i="3" s="1"/>
  <c r="J48" i="3" s="1"/>
  <c r="E47" i="3"/>
  <c r="D47" i="3"/>
  <c r="F47" i="3" s="1"/>
  <c r="G47" i="3" s="1"/>
  <c r="H47" i="3" s="1"/>
  <c r="J47" i="3" s="1"/>
  <c r="E46" i="3"/>
  <c r="D46" i="3"/>
  <c r="F46" i="3" s="1"/>
  <c r="G46" i="3" s="1"/>
  <c r="H46" i="3" s="1"/>
  <c r="J46" i="3" s="1"/>
  <c r="E45" i="3"/>
  <c r="D45" i="3"/>
  <c r="F45" i="3" s="1"/>
  <c r="G45" i="3" s="1"/>
  <c r="H45" i="3" s="1"/>
  <c r="J45" i="3" s="1"/>
  <c r="E44" i="3"/>
  <c r="D44" i="3"/>
  <c r="F44" i="3" s="1"/>
  <c r="G44" i="3" s="1"/>
  <c r="H44" i="3" s="1"/>
  <c r="J44" i="3" s="1"/>
  <c r="E43" i="3"/>
  <c r="D43" i="3"/>
  <c r="F43" i="3" s="1"/>
  <c r="G43" i="3" s="1"/>
  <c r="H43" i="3" s="1"/>
  <c r="J43" i="3" s="1"/>
  <c r="E42" i="3"/>
  <c r="D42" i="3"/>
  <c r="F42" i="3" s="1"/>
  <c r="G42" i="3" s="1"/>
  <c r="H42" i="3" s="1"/>
  <c r="J42" i="3" s="1"/>
  <c r="E41" i="3"/>
  <c r="D41" i="3"/>
  <c r="F41" i="3" s="1"/>
  <c r="G41" i="3" s="1"/>
  <c r="H41" i="3" s="1"/>
  <c r="J41" i="3" s="1"/>
  <c r="E40" i="3"/>
  <c r="D40" i="3"/>
  <c r="F40" i="3" s="1"/>
  <c r="G40" i="3" s="1"/>
  <c r="H40" i="3" s="1"/>
  <c r="J40" i="3" s="1"/>
  <c r="E39" i="3"/>
  <c r="D39" i="3"/>
  <c r="F39" i="3" s="1"/>
  <c r="G39" i="3" s="1"/>
  <c r="H39" i="3" s="1"/>
  <c r="J39" i="3" s="1"/>
  <c r="E38" i="3"/>
  <c r="D38" i="3"/>
  <c r="F38" i="3" s="1"/>
  <c r="G38" i="3" s="1"/>
  <c r="H38" i="3" s="1"/>
  <c r="J38" i="3" s="1"/>
  <c r="E37" i="3"/>
  <c r="D37" i="3"/>
  <c r="F37" i="3" s="1"/>
  <c r="G37" i="3" s="1"/>
  <c r="H37" i="3" s="1"/>
  <c r="J37" i="3" s="1"/>
  <c r="E36" i="3"/>
  <c r="D36" i="3"/>
  <c r="F36" i="3" s="1"/>
  <c r="G36" i="3" s="1"/>
  <c r="H36" i="3" s="1"/>
  <c r="J36" i="3" s="1"/>
  <c r="E35" i="3"/>
  <c r="D35" i="3"/>
  <c r="F35" i="3" s="1"/>
  <c r="G35" i="3" s="1"/>
  <c r="H35" i="3" s="1"/>
  <c r="J35" i="3" s="1"/>
  <c r="E34" i="3"/>
  <c r="D34" i="3"/>
  <c r="F34" i="3" s="1"/>
  <c r="G34" i="3" s="1"/>
  <c r="H34" i="3" s="1"/>
  <c r="J34" i="3" s="1"/>
  <c r="E33" i="3"/>
  <c r="D33" i="3"/>
  <c r="F33" i="3" s="1"/>
  <c r="G33" i="3" s="1"/>
  <c r="H33" i="3" s="1"/>
  <c r="J33" i="3" s="1"/>
  <c r="E32" i="3"/>
  <c r="D32" i="3"/>
  <c r="F32" i="3" s="1"/>
  <c r="G32" i="3" s="1"/>
  <c r="H32" i="3" s="1"/>
  <c r="J32" i="3" s="1"/>
  <c r="E31" i="3"/>
  <c r="D31" i="3"/>
  <c r="F31" i="3" s="1"/>
  <c r="G31" i="3" s="1"/>
  <c r="H31" i="3" s="1"/>
  <c r="J31" i="3" s="1"/>
  <c r="E30" i="3"/>
  <c r="D30" i="3"/>
  <c r="F30" i="3" s="1"/>
  <c r="G30" i="3" s="1"/>
  <c r="H30" i="3" s="1"/>
  <c r="J30" i="3" s="1"/>
  <c r="E29" i="3"/>
  <c r="D29" i="3"/>
  <c r="F29" i="3" s="1"/>
  <c r="G29" i="3" s="1"/>
  <c r="H29" i="3" s="1"/>
  <c r="J29" i="3" s="1"/>
  <c r="E28" i="3"/>
  <c r="D28" i="3"/>
  <c r="F28" i="3" s="1"/>
  <c r="G28" i="3" s="1"/>
  <c r="H28" i="3" s="1"/>
  <c r="J28" i="3" s="1"/>
  <c r="E27" i="3"/>
  <c r="D27" i="3"/>
  <c r="F27" i="3" s="1"/>
  <c r="G27" i="3" s="1"/>
  <c r="H27" i="3" s="1"/>
  <c r="J27" i="3" s="1"/>
  <c r="E26" i="3"/>
  <c r="D26" i="3"/>
  <c r="F26" i="3" s="1"/>
  <c r="G26" i="3" s="1"/>
  <c r="H26" i="3" s="1"/>
  <c r="J26" i="3" s="1"/>
  <c r="E25" i="3"/>
  <c r="D25" i="3"/>
  <c r="F25" i="3" s="1"/>
  <c r="G25" i="3" s="1"/>
  <c r="H25" i="3" s="1"/>
  <c r="J25" i="3" s="1"/>
  <c r="E24" i="3"/>
  <c r="D24" i="3"/>
  <c r="F24" i="3" s="1"/>
  <c r="G24" i="3" s="1"/>
  <c r="H24" i="3" s="1"/>
  <c r="J24" i="3" s="1"/>
  <c r="E23" i="3"/>
  <c r="D23" i="3"/>
  <c r="F23" i="3" s="1"/>
  <c r="G23" i="3" s="1"/>
  <c r="H23" i="3" s="1"/>
  <c r="J23" i="3" s="1"/>
  <c r="E22" i="3"/>
  <c r="D22" i="3"/>
  <c r="F22" i="3" s="1"/>
  <c r="G22" i="3" s="1"/>
  <c r="H22" i="3" s="1"/>
  <c r="J22" i="3" s="1"/>
  <c r="F21" i="3"/>
  <c r="G21" i="3" s="1"/>
  <c r="H21" i="3" s="1"/>
  <c r="J21" i="3" s="1"/>
  <c r="E21" i="3"/>
  <c r="D21" i="3"/>
  <c r="E20" i="3"/>
  <c r="D20" i="3"/>
  <c r="F20" i="3" s="1"/>
  <c r="G20" i="3" s="1"/>
  <c r="H20" i="3" s="1"/>
  <c r="J20" i="3" s="1"/>
  <c r="E19" i="3"/>
  <c r="D19" i="3"/>
  <c r="F19" i="3" s="1"/>
  <c r="G19" i="3" s="1"/>
  <c r="H19" i="3" s="1"/>
  <c r="J19" i="3" s="1"/>
  <c r="E18" i="3"/>
  <c r="D18" i="3"/>
  <c r="F18" i="3" s="1"/>
  <c r="G18" i="3" s="1"/>
  <c r="H18" i="3" s="1"/>
  <c r="J18" i="3" s="1"/>
  <c r="E17" i="3"/>
  <c r="D17" i="3"/>
  <c r="F17" i="3" s="1"/>
  <c r="G17" i="3" s="1"/>
  <c r="H17" i="3" s="1"/>
  <c r="J17" i="3" s="1"/>
  <c r="E16" i="3"/>
  <c r="D16" i="3"/>
  <c r="F16" i="3" s="1"/>
  <c r="G16" i="3" s="1"/>
  <c r="H16" i="3" s="1"/>
  <c r="J16" i="3" s="1"/>
  <c r="E15" i="3"/>
  <c r="D15" i="3"/>
  <c r="F15" i="3" s="1"/>
  <c r="G15" i="3" s="1"/>
  <c r="H15" i="3" s="1"/>
  <c r="J15" i="3" s="1"/>
  <c r="E14" i="3"/>
  <c r="D14" i="3"/>
  <c r="F14" i="3" s="1"/>
  <c r="G14" i="3" s="1"/>
  <c r="H14" i="3" s="1"/>
  <c r="J14" i="3" s="1"/>
  <c r="E13" i="3"/>
  <c r="D13" i="3"/>
  <c r="F13" i="3" s="1"/>
  <c r="G13" i="3" s="1"/>
  <c r="H13" i="3" s="1"/>
  <c r="J13" i="3" s="1"/>
  <c r="E12" i="3"/>
  <c r="D12" i="3"/>
  <c r="F12" i="3" s="1"/>
  <c r="G12" i="3" s="1"/>
  <c r="H12" i="3" s="1"/>
  <c r="J12" i="3" s="1"/>
  <c r="E11" i="3"/>
  <c r="D11" i="3"/>
  <c r="F11" i="3" s="1"/>
  <c r="G11" i="3" s="1"/>
  <c r="H11" i="3" s="1"/>
  <c r="J11" i="3" s="1"/>
  <c r="E10" i="3"/>
  <c r="D10" i="3"/>
  <c r="F10" i="3" s="1"/>
  <c r="G10" i="3" s="1"/>
  <c r="H10" i="3" s="1"/>
  <c r="J10" i="3" s="1"/>
  <c r="E9" i="3"/>
  <c r="D9" i="3"/>
  <c r="F9" i="3" s="1"/>
  <c r="G9" i="3" s="1"/>
  <c r="H9" i="3" s="1"/>
  <c r="J9" i="3" s="1"/>
  <c r="E8" i="3"/>
  <c r="D8" i="3"/>
  <c r="F8" i="3" s="1"/>
  <c r="G8" i="3" s="1"/>
  <c r="H8" i="3" s="1"/>
  <c r="J8" i="3" s="1"/>
  <c r="E7" i="3"/>
  <c r="D7" i="3"/>
  <c r="F7" i="3" s="1"/>
  <c r="G7" i="3" s="1"/>
  <c r="H7" i="3" s="1"/>
  <c r="J7" i="3" s="1"/>
  <c r="E6" i="3"/>
  <c r="D6" i="3"/>
  <c r="F6" i="3" s="1"/>
  <c r="G6" i="3" s="1"/>
  <c r="H6" i="3" s="1"/>
  <c r="J6" i="3" s="1"/>
  <c r="E5" i="3"/>
  <c r="D5" i="3"/>
  <c r="F5" i="3" s="1"/>
  <c r="G5" i="3" s="1"/>
  <c r="H5" i="3" s="1"/>
  <c r="J5" i="3" s="1"/>
  <c r="E4" i="3"/>
  <c r="D4" i="3"/>
  <c r="F4" i="3" s="1"/>
  <c r="G4" i="3" s="1"/>
  <c r="H4" i="3" s="1"/>
  <c r="J4" i="3" s="1"/>
  <c r="F18" i="2"/>
  <c r="G21" i="2"/>
  <c r="F21" i="2"/>
  <c r="E21" i="2"/>
  <c r="D21" i="2"/>
  <c r="G20" i="2"/>
  <c r="F20" i="2"/>
  <c r="E20" i="2"/>
  <c r="D20" i="2"/>
  <c r="G19" i="2"/>
  <c r="F19" i="2"/>
  <c r="E19" i="2"/>
  <c r="D19" i="2"/>
  <c r="G18" i="2"/>
  <c r="E18" i="2"/>
  <c r="D18" i="2"/>
  <c r="R38" i="4" l="1"/>
  <c r="R17" i="4"/>
  <c r="R20" i="4"/>
  <c r="R62" i="4"/>
  <c r="R77" i="4"/>
  <c r="R45" i="4"/>
  <c r="F77" i="4"/>
  <c r="F5" i="4"/>
  <c r="F18" i="4"/>
  <c r="R22" i="4"/>
  <c r="F37" i="4"/>
  <c r="R46" i="4"/>
  <c r="F54" i="4"/>
  <c r="R70" i="4"/>
  <c r="F78" i="4"/>
  <c r="R35" i="4"/>
  <c r="R28" i="4"/>
  <c r="F41" i="4"/>
  <c r="R79" i="4"/>
  <c r="F29" i="4"/>
  <c r="R43" i="4"/>
  <c r="R24" i="4"/>
  <c r="F6" i="4"/>
  <c r="F40" i="4"/>
  <c r="F42" i="4"/>
  <c r="R75" i="4"/>
  <c r="F81" i="4"/>
  <c r="R26" i="4"/>
  <c r="F28" i="4"/>
  <c r="F76" i="4"/>
  <c r="R4" i="4"/>
  <c r="R12" i="4"/>
  <c r="U14" i="4" s="1"/>
  <c r="R15" i="4"/>
  <c r="F69" i="4"/>
  <c r="R52" i="4"/>
  <c r="R60" i="4"/>
  <c r="R73" i="4"/>
  <c r="F20" i="4"/>
  <c r="R23" i="4"/>
  <c r="F30" i="4"/>
  <c r="F53" i="4"/>
  <c r="F61" i="4"/>
  <c r="R7" i="4"/>
  <c r="R10" i="4"/>
  <c r="F22" i="4"/>
  <c r="R44" i="4"/>
  <c r="U46" i="4" s="1"/>
  <c r="F49" i="4"/>
  <c r="R57" i="4"/>
  <c r="R64" i="4"/>
  <c r="F8" i="4"/>
  <c r="F17" i="4"/>
  <c r="R36" i="4"/>
  <c r="R67" i="4"/>
  <c r="F70" i="4"/>
  <c r="R18" i="4"/>
  <c r="R41" i="4"/>
  <c r="R55" i="4"/>
  <c r="R63" i="4"/>
  <c r="F68" i="4"/>
  <c r="R9" i="4"/>
  <c r="R30" i="4"/>
  <c r="R81" i="4"/>
  <c r="R83" i="4"/>
  <c r="R13" i="4"/>
  <c r="R33" i="4"/>
  <c r="R19" i="4"/>
  <c r="R31" i="4"/>
  <c r="R56" i="4"/>
  <c r="R58" i="4"/>
  <c r="R71" i="4"/>
  <c r="R82" i="4"/>
  <c r="R6" i="4"/>
  <c r="U6" i="4" s="1"/>
  <c r="R21" i="4"/>
  <c r="R16" i="4"/>
  <c r="R25" i="4"/>
  <c r="U26" i="4" s="1"/>
  <c r="R40" i="4"/>
  <c r="R42" i="4"/>
  <c r="R69" i="4"/>
  <c r="U70" i="4" s="1"/>
  <c r="R78" i="4"/>
  <c r="R8" i="4"/>
  <c r="U10" i="4" s="1"/>
  <c r="R29" i="4"/>
  <c r="R50" i="4"/>
  <c r="R80" i="4"/>
  <c r="U82" i="4" s="1"/>
  <c r="R48" i="4"/>
  <c r="R14" i="4"/>
  <c r="R34" i="4"/>
  <c r="U38" i="4"/>
  <c r="R51" i="4"/>
  <c r="R53" i="4"/>
  <c r="R59" i="4"/>
  <c r="R61" i="4"/>
  <c r="R65" i="4"/>
  <c r="R72" i="4"/>
  <c r="U74" i="4" s="1"/>
  <c r="R74" i="4"/>
  <c r="R76" i="4"/>
  <c r="U66" i="4"/>
  <c r="R27" i="4"/>
  <c r="R32" i="4"/>
  <c r="R49" i="4"/>
  <c r="U30" i="4"/>
  <c r="U78" i="4" l="1"/>
  <c r="U54" i="4"/>
  <c r="U18" i="4"/>
  <c r="U22" i="4"/>
  <c r="U34" i="4"/>
  <c r="U62" i="4"/>
  <c r="U42" i="4"/>
  <c r="U58" i="4"/>
  <c r="U50" i="4"/>
</calcChain>
</file>

<file path=xl/sharedStrings.xml><?xml version="1.0" encoding="utf-8"?>
<sst xmlns="http://schemas.openxmlformats.org/spreadsheetml/2006/main" count="335" uniqueCount="294">
  <si>
    <t>OLFM4</t>
  </si>
  <si>
    <t>LYZ</t>
  </si>
  <si>
    <t>EdU</t>
  </si>
  <si>
    <t>HO773 #2</t>
  </si>
  <si>
    <t>IF quantification - % positive cells</t>
  </si>
  <si>
    <t>Sample</t>
  </si>
  <si>
    <t>Mean</t>
  </si>
  <si>
    <t>Std. Error of Mean</t>
  </si>
  <si>
    <t>0h</t>
  </si>
  <si>
    <t>3h</t>
  </si>
  <si>
    <t>24h</t>
  </si>
  <si>
    <t>72h</t>
  </si>
  <si>
    <t>216h</t>
  </si>
  <si>
    <t>RING 1</t>
  </si>
  <si>
    <t>inches</t>
  </si>
  <si>
    <t>um</t>
  </si>
  <si>
    <t>RING 2</t>
  </si>
  <si>
    <t>RING 3</t>
  </si>
  <si>
    <t>RING 4</t>
  </si>
  <si>
    <t>%</t>
  </si>
  <si>
    <t>normalised on 0h= perimeter of 24 well plate</t>
  </si>
  <si>
    <t>Quantificaiton of intestinal ring perimeter</t>
  </si>
  <si>
    <t>Absorbance 1</t>
  </si>
  <si>
    <t>Absorbance 2</t>
  </si>
  <si>
    <t>Average</t>
  </si>
  <si>
    <t>SD</t>
  </si>
  <si>
    <t>Protein conc ug/ml  (y=1956.1x - 75.119)</t>
  </si>
  <si>
    <t>Protein conc mg/ml</t>
  </si>
  <si>
    <t>Actual protein conc mg/ml (factoring in 1:4 dilution)</t>
  </si>
  <si>
    <t>Nitroaniline conc (ug/ml)</t>
  </si>
  <si>
    <t>Nitroaniline conc (ug/ml)/mg protein (ug/mg)</t>
  </si>
  <si>
    <t>Clone 1 20mins (20.1)</t>
  </si>
  <si>
    <t>Clone 1 40mins (20.2)</t>
  </si>
  <si>
    <t>Clone 1 20mins (20.3)</t>
  </si>
  <si>
    <t>Clone 1 20mins (20.4)</t>
  </si>
  <si>
    <t>Clone 1 40mins (40.1)</t>
  </si>
  <si>
    <t>Clone 1 40mins (40.2)</t>
  </si>
  <si>
    <t>Clone 1 40mins (40.3)</t>
  </si>
  <si>
    <t>Clone 1 40mins (40.4)</t>
  </si>
  <si>
    <t>Clone 1 60mins (60.1)</t>
  </si>
  <si>
    <t>Clone 1 60mins (60.2)</t>
  </si>
  <si>
    <t>Clone 1 60mins (60.3)</t>
  </si>
  <si>
    <t>Clone 1 60mins (60.4)</t>
  </si>
  <si>
    <t>Clone 2 20mins (20.1)</t>
  </si>
  <si>
    <t>Clone 2 20mins (20.2)</t>
  </si>
  <si>
    <t>Clone 2 20mins (20.3)</t>
  </si>
  <si>
    <t>Clone 2 20mins (20.4)</t>
  </si>
  <si>
    <t>Clone 2 40mins (40.1)</t>
  </si>
  <si>
    <t>Clone 2 40mins (40.2)</t>
  </si>
  <si>
    <t>Clone 2 40mins (40.3)</t>
  </si>
  <si>
    <t>Clone 2 40mins (40.4)</t>
  </si>
  <si>
    <t>Clone 2 60mins (60.1)</t>
  </si>
  <si>
    <t>Clone 2 60mins (60.2)</t>
  </si>
  <si>
    <t>Clone 2 60mins (60.3)</t>
  </si>
  <si>
    <t>Clone 2 60mins (60.4)</t>
  </si>
  <si>
    <t>Clone 3 20mins (20.1)</t>
  </si>
  <si>
    <t>Clone 3 20mins (20.2)</t>
  </si>
  <si>
    <t>Clone 3 20mins (20.3)</t>
  </si>
  <si>
    <t>Clone 3 20mins (20.4)</t>
  </si>
  <si>
    <t>Clone 3 40mins (40.1)</t>
  </si>
  <si>
    <t>Clone 3 40mins (40.2)</t>
  </si>
  <si>
    <t>Clone 3 40mins (40.3)</t>
  </si>
  <si>
    <t>Clone 3 40mins (40.4)</t>
  </si>
  <si>
    <t>Clone 3 60mins (60.1)</t>
  </si>
  <si>
    <t>Clone 3 60mins (60.2)</t>
  </si>
  <si>
    <t>Clone 3 60mins (60.3)</t>
  </si>
  <si>
    <t>Clone 3 60mins (60.4)</t>
  </si>
  <si>
    <t>Clone 5 20mins (20.1)</t>
  </si>
  <si>
    <t>Clone 5 20mins (20.2)</t>
  </si>
  <si>
    <t>Clone 5 20mins (20.3)</t>
  </si>
  <si>
    <t>Clone 5 20mins (20.4)</t>
  </si>
  <si>
    <t>Clone 5 40mins (40.1)</t>
  </si>
  <si>
    <t>Clone 5 40mins (40.2)</t>
  </si>
  <si>
    <t>Clone 5 40mins (40.3)</t>
  </si>
  <si>
    <t>Clone 5 40mins (40.4)</t>
  </si>
  <si>
    <t>Clone 5 60mins (60.1)</t>
  </si>
  <si>
    <t>Clone 5 60mins (60.2)</t>
  </si>
  <si>
    <t>Clone 5 60mins (60.3)</t>
  </si>
  <si>
    <t>Clone 5 60mins (60.4)</t>
  </si>
  <si>
    <t>Ileal 20mins (20.1)</t>
  </si>
  <si>
    <t>Ileal 20mins (20.2)</t>
  </si>
  <si>
    <t>Ileal 20mins (20.3)</t>
  </si>
  <si>
    <t>Ileal 20mins (20.4)</t>
  </si>
  <si>
    <t>Ileal 40mins (40.1)</t>
  </si>
  <si>
    <t>Ileal 40mins (40.2)</t>
  </si>
  <si>
    <t>Ileal 40mins (40.3)</t>
  </si>
  <si>
    <t>Ileal 40mins (40.4)</t>
  </si>
  <si>
    <t>0.399</t>
  </si>
  <si>
    <t>Ileal 60mins (60.1)</t>
  </si>
  <si>
    <t>Ileal 60mins (60.2)</t>
  </si>
  <si>
    <t>Ileal 60mins (60.3)</t>
  </si>
  <si>
    <t>Ileal 60mins (60.4)</t>
  </si>
  <si>
    <t>Pt 2 20mins (20.1)</t>
  </si>
  <si>
    <t>Pt2 40mins (20.2)</t>
  </si>
  <si>
    <t>Pt 2 20mins (20.3)</t>
  </si>
  <si>
    <t>Pt 2 20mins (20.4)</t>
  </si>
  <si>
    <t>Pt 2 40mins (40.1)</t>
  </si>
  <si>
    <t>Pt 2 40mins (40.2)</t>
  </si>
  <si>
    <t>Pt 2 40mins (40.3)</t>
  </si>
  <si>
    <t>Pt 2 40mins (40.4)</t>
  </si>
  <si>
    <t>Pt 2 20mins (60.1)</t>
  </si>
  <si>
    <t>Pt2 40mins (60.2)</t>
  </si>
  <si>
    <t>Pt 2 60mins (60.3)</t>
  </si>
  <si>
    <t>Pt 2 60mins (60.4)</t>
  </si>
  <si>
    <t>Ileal 005 20mins (20.1)</t>
  </si>
  <si>
    <t>Ileal 005 20mins (20.2)</t>
  </si>
  <si>
    <t>Ileal 005 20mins (20.3)</t>
  </si>
  <si>
    <t>Ileal 005 20mins (20.4)</t>
  </si>
  <si>
    <t>Ileal 005 40mins (40.1)</t>
  </si>
  <si>
    <t>Ileal 005 40mins (40.2)</t>
  </si>
  <si>
    <t>Ileal 005 40mins (40.3)</t>
  </si>
  <si>
    <t>Ileal 005 40mins (40.4)</t>
  </si>
  <si>
    <t>Ileal 005 60mins (60.1)</t>
  </si>
  <si>
    <t>Ileal 005 60mins (60.2)</t>
  </si>
  <si>
    <t>Ileal 005 60mins (60.3)</t>
  </si>
  <si>
    <t>Ileal 005 60mins (60.4)</t>
  </si>
  <si>
    <t>DPPIV assay - nitroaniline and protein conc analysis</t>
  </si>
  <si>
    <t>Fluorescence 1</t>
  </si>
  <si>
    <t>Fluorescence 2</t>
  </si>
  <si>
    <t>Average minus PBS only value (for each time point)</t>
  </si>
  <si>
    <t>y = 0.0041x - 7.12</t>
  </si>
  <si>
    <t>Dilution</t>
  </si>
  <si>
    <t>Protein conc (mg/ml)</t>
  </si>
  <si>
    <t>Protein conc adjusted for 1:4 dilution (mg/ml)</t>
  </si>
  <si>
    <t>Protein quantity per well (mg in 50ul)</t>
  </si>
  <si>
    <t>Prism uM glucose (from st curve drawn in prism)</t>
  </si>
  <si>
    <t>uM glucose in well (adjusting for 1:4 dilution)</t>
  </si>
  <si>
    <t>nmol glucose in well</t>
  </si>
  <si>
    <t>nmol glucose/mg protein</t>
  </si>
  <si>
    <t xml:space="preserve">Average (nmolglucose/mg protein) </t>
  </si>
  <si>
    <t>S13 0 mins (0.1)</t>
  </si>
  <si>
    <t>S13 0 mins (0.2)</t>
  </si>
  <si>
    <t>S13 0 mins (0.3)</t>
  </si>
  <si>
    <t>S13 0 mins (0.4)</t>
  </si>
  <si>
    <t>S13 30mins (30.1)</t>
  </si>
  <si>
    <t>S13 30mins (30.2)</t>
  </si>
  <si>
    <t>S13 30mins (30.3)</t>
  </si>
  <si>
    <t>S13 30mins (30.4)</t>
  </si>
  <si>
    <t>S13 60mins (60.1)</t>
  </si>
  <si>
    <t>S13 60mins (60.2)</t>
  </si>
  <si>
    <t>S13 60 mins (60.3)</t>
  </si>
  <si>
    <t>S13 60 mins (60.4)</t>
  </si>
  <si>
    <t>S13 90mins (90.1)</t>
  </si>
  <si>
    <t>S13 90mins (90.2)</t>
  </si>
  <si>
    <t>S13 90mins (90.3)</t>
  </si>
  <si>
    <t>S13 90mins (90.4)</t>
  </si>
  <si>
    <t>S13 120mins (120.1)</t>
  </si>
  <si>
    <t>S13 120mins (120.2)</t>
  </si>
  <si>
    <t>S13 120mins (120.3)</t>
  </si>
  <si>
    <t>S13 120mins (120.4)</t>
  </si>
  <si>
    <t>L4 0 mins (0.1)</t>
  </si>
  <si>
    <t>L4 0 mins (0.2)</t>
  </si>
  <si>
    <t>L4 0 mins (0.3)</t>
  </si>
  <si>
    <t>L4 0 mins (0.4)</t>
  </si>
  <si>
    <t>L4 30mins (30.1)</t>
  </si>
  <si>
    <t>L4 30mins (30.2)</t>
  </si>
  <si>
    <t>L4 30mins (30.3)</t>
  </si>
  <si>
    <t>L4 30mins (30.4)</t>
  </si>
  <si>
    <t>L4 60mins (60.1)</t>
  </si>
  <si>
    <t>6984</t>
  </si>
  <si>
    <t>L4 60mins (60.2)</t>
  </si>
  <si>
    <t>L4 60mins (60.3)</t>
  </si>
  <si>
    <t>L4 60mins (60.4)</t>
  </si>
  <si>
    <t>L4 90mins (90.1)</t>
  </si>
  <si>
    <t>L4 90mins (90.2)</t>
  </si>
  <si>
    <t>L4 90mins (90.3)</t>
  </si>
  <si>
    <t>L4 90mins (90.4)</t>
  </si>
  <si>
    <t>L4 120mins (120.1)</t>
  </si>
  <si>
    <t>L4 120mins (120.2)</t>
  </si>
  <si>
    <t>L4 120mins (120.3)</t>
  </si>
  <si>
    <t>L4 120mins (120.4)</t>
  </si>
  <si>
    <t>Patient 2 0 mins (0.1)</t>
  </si>
  <si>
    <t>Patient 2 0 mins (0.2)</t>
  </si>
  <si>
    <t>Patient 2 0 mins (0.3)</t>
  </si>
  <si>
    <t>Patient 2 0 mins (0.4)</t>
  </si>
  <si>
    <t>Patient 2 30mins (30.1)</t>
  </si>
  <si>
    <t>Patient 2 30mins (30.2)</t>
  </si>
  <si>
    <t>Patient 2 30mins (30.3)</t>
  </si>
  <si>
    <t>Patient 2 30mins (30.4)</t>
  </si>
  <si>
    <t>Patient 2 60mins (60.1)</t>
  </si>
  <si>
    <t>Patient 2 60mins (60.2)</t>
  </si>
  <si>
    <t>Patient 2 60 mins (60.3)</t>
  </si>
  <si>
    <t>Patient 2 60 mins (60.4)</t>
  </si>
  <si>
    <t>Patient 2 90mins (90.1)</t>
  </si>
  <si>
    <t>Patient 2 90mins (90.2)</t>
  </si>
  <si>
    <t>Patient 2 90mins (90.3)</t>
  </si>
  <si>
    <t>Patient 2 90mins (90.4)</t>
  </si>
  <si>
    <t>Patient 2 120mins (120.1)</t>
  </si>
  <si>
    <t>Patient 2 120mins (120.2)</t>
  </si>
  <si>
    <t>Patient 2 120mins (120.3)</t>
  </si>
  <si>
    <t>Patient 2 120mins (120.4)</t>
  </si>
  <si>
    <t>Ileal orgs 0 mins (0.1)</t>
  </si>
  <si>
    <t>Ileal orgs 0 mins (0.2)</t>
  </si>
  <si>
    <t>Ileal orgs 0 mins (0.3)</t>
  </si>
  <si>
    <t>Ileal orgs 0 mins (0.4)</t>
  </si>
  <si>
    <t>Ileal orgs 30mins (30.1)</t>
  </si>
  <si>
    <t>Ileal orgs 30mins (30.2)</t>
  </si>
  <si>
    <t>Ileal orgs 30mins (30.3)</t>
  </si>
  <si>
    <t>Ileal orgs 30mins (30.4)</t>
  </si>
  <si>
    <t>Ileal orgs 60mins (60.1)</t>
  </si>
  <si>
    <t>Ileal orgs 60mins (60.2)</t>
  </si>
  <si>
    <t>Ileal orgs 60 mins (60.3)</t>
  </si>
  <si>
    <t>Ileal orgs 60 mins (60.4)</t>
  </si>
  <si>
    <t>Ileal orgs 90mins (90.1)</t>
  </si>
  <si>
    <t>Ileal orgs 90mins (90.2)</t>
  </si>
  <si>
    <t>Ileal orgs 90mins (90.3)</t>
  </si>
  <si>
    <t>Ileal orgs 90mins (90.4)</t>
  </si>
  <si>
    <t>Ileal orgs 120mins (120.1)</t>
  </si>
  <si>
    <t>Ileal orgs 120mins (120.2)</t>
  </si>
  <si>
    <t>Ileal orgs 120mins (120.3)</t>
  </si>
  <si>
    <t>Ileal orgs 120mins (120.4)</t>
  </si>
  <si>
    <t>Disaccharidase assay - Glucose and protein conc analysis</t>
  </si>
  <si>
    <t>Mins</t>
  </si>
  <si>
    <t>Patient 1 Clone 1</t>
  </si>
  <si>
    <t>Patient 1 Clone 2</t>
  </si>
  <si>
    <t>Patient 1 Clone 3</t>
  </si>
  <si>
    <t>Patient 1 Clone 5</t>
  </si>
  <si>
    <t>Patient 2</t>
  </si>
  <si>
    <t>Ileal organoid control 1</t>
  </si>
  <si>
    <t>PBS control clone 1</t>
  </si>
  <si>
    <t>PBS control clone 2</t>
  </si>
  <si>
    <t>PBS control clone 3</t>
  </si>
  <si>
    <t>PBS control clone 5</t>
  </si>
  <si>
    <t>PBS control patient 2</t>
  </si>
  <si>
    <t>PBS control ileal 1</t>
  </si>
  <si>
    <t>Graph prism</t>
  </si>
  <si>
    <t>SiAFO+PBS only control</t>
  </si>
  <si>
    <t>SiAFO with sucrose</t>
  </si>
  <si>
    <t>Ileal orgs with sucrose control</t>
  </si>
  <si>
    <t>Graph prism - slope of curve values</t>
  </si>
  <si>
    <t>Table Analyzed</t>
  </si>
  <si>
    <t>perimeter %</t>
  </si>
  <si>
    <t>Repeated measures ANOVA summary</t>
  </si>
  <si>
    <t>Assume sphericity?</t>
  </si>
  <si>
    <t>No</t>
  </si>
  <si>
    <t>F</t>
  </si>
  <si>
    <t>P value</t>
  </si>
  <si>
    <t>&lt;0.0001</t>
  </si>
  <si>
    <t>P value summary</t>
  </si>
  <si>
    <t>****</t>
  </si>
  <si>
    <t>Statistically significant (P &lt; 0.05)?</t>
  </si>
  <si>
    <t>Yes</t>
  </si>
  <si>
    <t>Geisser-Greenhouse's epsilon</t>
  </si>
  <si>
    <t>R squared</t>
  </si>
  <si>
    <t>Was the matching effective?</t>
  </si>
  <si>
    <t>**</t>
  </si>
  <si>
    <t>Is there significant matching (P &lt; 0.05)?</t>
  </si>
  <si>
    <t>ANOVA table</t>
  </si>
  <si>
    <t>SS</t>
  </si>
  <si>
    <t>DF</t>
  </si>
  <si>
    <t>MS</t>
  </si>
  <si>
    <t>F (DFn, DFd)</t>
  </si>
  <si>
    <t>Treatment (between columns)</t>
  </si>
  <si>
    <t>F (1.625, 4.876) = 1009</t>
  </si>
  <si>
    <t>P&lt;0.0001</t>
  </si>
  <si>
    <t>Individual (between rows)</t>
  </si>
  <si>
    <t>F (3, 12) = 8.989</t>
  </si>
  <si>
    <t>P=0.0021</t>
  </si>
  <si>
    <t>Residual (random)</t>
  </si>
  <si>
    <t>Total</t>
  </si>
  <si>
    <t>Data summary</t>
  </si>
  <si>
    <t>Number of treatments (columns)</t>
  </si>
  <si>
    <t>Number of subjects (rows)</t>
  </si>
  <si>
    <t>Number of missing values</t>
  </si>
  <si>
    <t>Number of families</t>
  </si>
  <si>
    <t>Number of comparisons per family</t>
  </si>
  <si>
    <t>Alpha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</si>
  <si>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</si>
  <si>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</si>
  <si>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</si>
  <si>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</si>
  <si>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</si>
  <si>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</si>
  <si>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A-?</t>
  </si>
  <si>
    <t>0h vs. 3h</t>
  </si>
  <si>
    <t>23.47 to 32.29</t>
  </si>
  <si>
    <t>***</t>
  </si>
  <si>
    <t>B</t>
  </si>
  <si>
    <t>0h vs. 24h</t>
  </si>
  <si>
    <t>41.10 to 56.98</t>
  </si>
  <si>
    <t>C</t>
  </si>
  <si>
    <t>0h vs. 72h</t>
  </si>
  <si>
    <t>44.99 to 56.81</t>
  </si>
  <si>
    <t>D</t>
  </si>
  <si>
    <t>0h vs. 216h</t>
  </si>
  <si>
    <t>52.50 to 63.56</t>
  </si>
  <si>
    <t>E</t>
  </si>
  <si>
    <t>Test details</t>
  </si>
  <si>
    <t>Mean 1</t>
  </si>
  <si>
    <t>Mean 2</t>
  </si>
  <si>
    <t>SE of diff.</t>
  </si>
  <si>
    <t>n1</t>
  </si>
  <si>
    <t>n2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</si>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</sst>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/>
    <xf numFmtId="2" fontId="0" fillId="0" borderId="0" xfId="0" applyNumberFormat="1"/>
    <xf numFmtId="0" fontId="5" fillId="0" borderId="0" xfId="0" applyFont="1"/>
    <xf numFmtId="2" fontId="0" fillId="0" borderId="0" xfId="1" applyNumberFormat="1" applyFont="1"/>
    <xf numFmtId="0" fontId="0" fillId="2" borderId="0" xfId="0" applyFill="1"/>
    <xf numFmtId="0" fontId="6" fillId="0" borderId="0" xfId="0" applyFont="1"/>
    <xf numFmtId="164" fontId="6" fillId="0" borderId="0" xfId="0" applyNumberFormat="1" applyFont="1"/>
    <xf numFmtId="164" fontId="0" fillId="0" borderId="0" xfId="0" applyNumberFormat="1"/>
    <xf numFmtId="0" fontId="8" fillId="0" borderId="0" xfId="0" applyFont="1"/>
    <xf numFmtId="0" fontId="8" fillId="0" borderId="0" xfId="0" quotePrefix="1" applyFont="1"/>
    <xf numFmtId="0" fontId="7" fillId="3" borderId="1" xfId="0" applyFont="1" applyFill="1" applyBorder="1"/>
    <xf numFmtId="0" fontId="7" fillId="3" borderId="2" xfId="0" applyFont="1" applyFill="1" applyBorder="1"/>
    <xf numFmtId="0" fontId="9" fillId="2" borderId="1" xfId="2" applyFont="1" applyFill="1" applyBorder="1"/>
    <xf numFmtId="0" fontId="9" fillId="4" borderId="1" xfId="2" applyFont="1" applyFill="1" applyBorder="1"/>
    <xf numFmtId="0" fontId="7" fillId="2" borderId="1" xfId="0" applyFont="1" applyFill="1" applyBorder="1"/>
    <xf numFmtId="0" fontId="9" fillId="4" borderId="2" xfId="2" applyFont="1" applyFill="1" applyBorder="1"/>
    <xf numFmtId="0" fontId="0" fillId="0" borderId="3" xfId="0" applyBorder="1"/>
    <xf numFmtId="0" fontId="5" fillId="0" borderId="3" xfId="0" applyFont="1" applyBorder="1"/>
    <xf numFmtId="0" fontId="6" fillId="0" borderId="3" xfId="0" applyFont="1" applyBorder="1"/>
    <xf numFmtId="0" fontId="5" fillId="0" borderId="3" xfId="0" quotePrefix="1" applyFont="1" applyBorder="1"/>
    <xf numFmtId="0" fontId="10" fillId="0" borderId="0" xfId="0" applyFont="1"/>
    <xf numFmtId="0" fontId="11" fillId="0" borderId="0" xfId="0" applyFont="1"/>
    <xf numFmtId="0" fontId="0" fillId="5" borderId="0" xfId="0" applyFill="1"/>
    <xf numFmtId="0" fontId="0" fillId="0" borderId="5" xfId="0" applyBorder="1"/>
    <xf numFmtId="0" fontId="0" fillId="5" borderId="3" xfId="0" applyFill="1" applyBorder="1"/>
    <xf numFmtId="0" fontId="10" fillId="0" borderId="3" xfId="0" applyFont="1" applyBorder="1"/>
    <xf numFmtId="0" fontId="11" fillId="0" borderId="3" xfId="0" applyFont="1" applyBorder="1"/>
    <xf numFmtId="0" fontId="0" fillId="0" borderId="0" xfId="0" quotePrefix="1"/>
    <xf numFmtId="0" fontId="8" fillId="0" borderId="3" xfId="0" applyFont="1" applyBorder="1"/>
    <xf numFmtId="0" fontId="10" fillId="5" borderId="0" xfId="0" applyFont="1" applyFill="1"/>
    <xf numFmtId="0" fontId="9" fillId="0" borderId="0" xfId="2" applyFont="1"/>
    <xf numFmtId="0" fontId="9" fillId="2" borderId="4" xfId="2" applyFont="1" applyFill="1" applyBorder="1"/>
    <xf numFmtId="0" fontId="9" fillId="4" borderId="6" xfId="2" applyFont="1" applyFill="1" applyBorder="1"/>
    <xf numFmtId="0" fontId="9" fillId="4" borderId="4" xfId="2" applyFont="1" applyFill="1" applyBorder="1"/>
    <xf numFmtId="0" fontId="9" fillId="2" borderId="2" xfId="2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" xfId="0" builtinId="0"/>
    <cellStyle name="Normal 2" xfId="2" xr:uid="{CB79FAFA-B46B-D94B-8B8B-634FB17368AB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3DA9-0A4E-034B-B540-DAC68FD49FD7}">
  <dimension ref="A1:D8"/>
  <sheetViews>
    <sheetView workbookViewId="0">
      <selection activeCell="E28" sqref="E28"/>
    </sheetView>
  </sheetViews>
  <sheetFormatPr baseColWidth="10" defaultRowHeight="16" x14ac:dyDescent="0.2"/>
  <sheetData>
    <row r="1" spans="1:4" s="5" customFormat="1" ht="19" x14ac:dyDescent="0.25">
      <c r="A1" s="5" t="s">
        <v>4</v>
      </c>
    </row>
    <row r="3" spans="1:4" x14ac:dyDescent="0.2">
      <c r="A3" s="4" t="s">
        <v>5</v>
      </c>
      <c r="B3" s="3" t="s">
        <v>0</v>
      </c>
      <c r="C3" s="3" t="s">
        <v>1</v>
      </c>
      <c r="D3" s="3" t="s">
        <v>2</v>
      </c>
    </row>
    <row r="4" spans="1:4" x14ac:dyDescent="0.2">
      <c r="A4" s="2">
        <v>15993</v>
      </c>
      <c r="B4" s="1">
        <v>4.5</v>
      </c>
      <c r="C4" s="1">
        <v>6.7</v>
      </c>
      <c r="D4" s="1">
        <v>22.9</v>
      </c>
    </row>
    <row r="5" spans="1:4" x14ac:dyDescent="0.2">
      <c r="A5" s="2" t="s">
        <v>3</v>
      </c>
      <c r="B5" s="1">
        <v>7.2</v>
      </c>
      <c r="C5" s="1">
        <v>12.7</v>
      </c>
      <c r="D5" s="1">
        <v>18.100000000000001</v>
      </c>
    </row>
    <row r="7" spans="1:4" x14ac:dyDescent="0.2">
      <c r="A7" s="2" t="s">
        <v>6</v>
      </c>
      <c r="B7" s="1">
        <v>5.85</v>
      </c>
      <c r="C7" s="1">
        <v>9.6999999999999993</v>
      </c>
      <c r="D7" s="1">
        <v>20.5</v>
      </c>
    </row>
    <row r="8" spans="1:4" x14ac:dyDescent="0.2">
      <c r="A8" s="2" t="s">
        <v>7</v>
      </c>
      <c r="B8" s="1">
        <v>1.35</v>
      </c>
      <c r="C8" s="1">
        <v>3</v>
      </c>
      <c r="D8" s="1">
        <v>2.4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F9010-B932-0342-8321-9D13A238BF62}">
  <dimension ref="A1:Y30"/>
  <sheetViews>
    <sheetView tabSelected="1" workbookViewId="0">
      <selection activeCell="Q28" sqref="Q28"/>
    </sheetView>
  </sheetViews>
  <sheetFormatPr baseColWidth="10" defaultRowHeight="16" x14ac:dyDescent="0.2"/>
  <sheetData>
    <row r="1" spans="1:25" x14ac:dyDescent="0.2">
      <c r="A1" s="7" t="s">
        <v>21</v>
      </c>
    </row>
    <row r="3" spans="1:25" x14ac:dyDescent="0.2"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J3" s="2" t="s">
        <v>230</v>
      </c>
      <c r="K3" s="1" t="s">
        <v>231</v>
      </c>
      <c r="L3" s="1"/>
      <c r="M3" s="1"/>
      <c r="N3" s="1"/>
      <c r="O3" s="1"/>
      <c r="Q3" s="2" t="s">
        <v>264</v>
      </c>
      <c r="R3" s="1">
        <v>1</v>
      </c>
      <c r="S3" s="1"/>
      <c r="T3" s="1"/>
      <c r="U3" s="1"/>
      <c r="V3" s="1"/>
      <c r="W3" s="1"/>
      <c r="X3" s="1"/>
      <c r="Y3" s="1"/>
    </row>
    <row r="4" spans="1:25" x14ac:dyDescent="0.2">
      <c r="A4" s="9" t="s">
        <v>13</v>
      </c>
      <c r="B4" t="s">
        <v>14</v>
      </c>
      <c r="C4" s="6">
        <v>16.32</v>
      </c>
      <c r="D4" s="6">
        <v>12.02</v>
      </c>
      <c r="E4" s="6"/>
      <c r="F4" s="6"/>
      <c r="G4" s="6"/>
      <c r="J4" s="2"/>
      <c r="K4" s="1"/>
      <c r="L4" s="1"/>
      <c r="M4" s="1"/>
      <c r="N4" s="1"/>
      <c r="O4" s="1"/>
      <c r="Q4" s="2" t="s">
        <v>265</v>
      </c>
      <c r="R4" s="1">
        <v>4</v>
      </c>
      <c r="S4" s="1"/>
      <c r="T4" s="1"/>
      <c r="U4" s="1"/>
      <c r="V4" s="1"/>
      <c r="W4" s="1"/>
      <c r="X4" s="1"/>
      <c r="Y4" s="1"/>
    </row>
    <row r="5" spans="1:25" x14ac:dyDescent="0.2">
      <c r="B5" t="s">
        <v>15</v>
      </c>
      <c r="C5" s="6">
        <v>93968</v>
      </c>
      <c r="D5" s="6"/>
      <c r="E5" s="6">
        <v>48338.92</v>
      </c>
      <c r="F5" s="6">
        <v>46157.3</v>
      </c>
      <c r="G5" s="6">
        <v>39503.910000000003</v>
      </c>
      <c r="J5" s="2" t="s">
        <v>232</v>
      </c>
      <c r="K5" s="1"/>
      <c r="L5" s="1"/>
      <c r="M5" s="1"/>
      <c r="N5" s="1"/>
      <c r="O5" s="1"/>
      <c r="Q5" s="2" t="s">
        <v>266</v>
      </c>
      <c r="R5" s="1">
        <v>0.05</v>
      </c>
      <c r="S5" s="1"/>
      <c r="T5" s="1"/>
      <c r="U5" s="1"/>
      <c r="V5" s="1"/>
      <c r="W5" s="1"/>
      <c r="X5" s="1"/>
      <c r="Y5" s="1"/>
    </row>
    <row r="6" spans="1:25" x14ac:dyDescent="0.2">
      <c r="C6" s="6"/>
      <c r="D6" s="6"/>
      <c r="E6" s="6"/>
      <c r="F6" s="6"/>
      <c r="G6" s="6"/>
      <c r="J6" s="2" t="s">
        <v>233</v>
      </c>
      <c r="K6" s="1" t="s">
        <v>234</v>
      </c>
      <c r="L6" s="1"/>
      <c r="M6" s="1"/>
      <c r="N6" s="1"/>
      <c r="O6" s="1"/>
      <c r="Q6" s="2"/>
      <c r="R6" s="1"/>
      <c r="S6" s="1"/>
      <c r="T6" s="1"/>
      <c r="U6" s="1"/>
      <c r="V6" s="1"/>
      <c r="W6" s="1"/>
      <c r="X6" s="1"/>
      <c r="Y6" s="1"/>
    </row>
    <row r="7" spans="1:25" x14ac:dyDescent="0.2">
      <c r="A7" s="9" t="s">
        <v>16</v>
      </c>
      <c r="B7" t="s">
        <v>14</v>
      </c>
      <c r="C7" s="6">
        <v>16.32</v>
      </c>
      <c r="D7" s="6">
        <v>12.06</v>
      </c>
      <c r="E7" s="6"/>
      <c r="F7" s="6"/>
      <c r="G7" s="6"/>
      <c r="J7" s="2" t="s">
        <v>235</v>
      </c>
      <c r="K7" s="1">
        <v>1009</v>
      </c>
      <c r="L7" s="1"/>
      <c r="M7" s="1"/>
      <c r="N7" s="1"/>
      <c r="O7" s="1"/>
      <c r="Q7" s="2" t="s">
        <v>267</v>
      </c>
      <c r="R7" s="1" t="s">
        <v>268</v>
      </c>
      <c r="S7" s="1" t="s">
        <v>269</v>
      </c>
      <c r="T7" s="1" t="s">
        <v>270</v>
      </c>
      <c r="U7" s="1" t="s">
        <v>271</v>
      </c>
      <c r="V7" s="1" t="s">
        <v>272</v>
      </c>
      <c r="W7" s="1" t="s">
        <v>273</v>
      </c>
      <c r="X7" s="1"/>
      <c r="Y7" s="1"/>
    </row>
    <row r="8" spans="1:25" x14ac:dyDescent="0.2">
      <c r="B8" t="s">
        <v>15</v>
      </c>
      <c r="C8" s="6">
        <v>93968</v>
      </c>
      <c r="D8" s="6"/>
      <c r="E8" s="6">
        <v>52362.29</v>
      </c>
      <c r="F8" s="6">
        <v>49598.18</v>
      </c>
      <c r="G8" s="6">
        <v>42283.15</v>
      </c>
      <c r="J8" s="2" t="s">
        <v>236</v>
      </c>
      <c r="K8" s="1" t="s">
        <v>237</v>
      </c>
      <c r="L8" s="1"/>
      <c r="M8" s="1"/>
      <c r="N8" s="1"/>
      <c r="O8" s="1"/>
      <c r="Q8" s="2" t="s">
        <v>274</v>
      </c>
      <c r="R8" s="1">
        <v>27.88</v>
      </c>
      <c r="S8" s="1" t="s">
        <v>275</v>
      </c>
      <c r="T8" s="1" t="s">
        <v>241</v>
      </c>
      <c r="U8" s="1" t="s">
        <v>276</v>
      </c>
      <c r="V8" s="1">
        <v>2.0000000000000001E-4</v>
      </c>
      <c r="W8" s="1" t="s">
        <v>277</v>
      </c>
      <c r="X8" s="1" t="s">
        <v>9</v>
      </c>
      <c r="Y8" s="1"/>
    </row>
    <row r="9" spans="1:25" x14ac:dyDescent="0.2">
      <c r="C9" s="6"/>
      <c r="D9" s="6"/>
      <c r="E9" s="6"/>
      <c r="F9" s="6"/>
      <c r="G9" s="6"/>
      <c r="J9" s="2" t="s">
        <v>238</v>
      </c>
      <c r="K9" s="1" t="s">
        <v>239</v>
      </c>
      <c r="L9" s="1"/>
      <c r="M9" s="1"/>
      <c r="N9" s="1"/>
      <c r="O9" s="1"/>
      <c r="Q9" s="2" t="s">
        <v>278</v>
      </c>
      <c r="R9" s="1">
        <v>49.04</v>
      </c>
      <c r="S9" s="1" t="s">
        <v>279</v>
      </c>
      <c r="T9" s="1" t="s">
        <v>241</v>
      </c>
      <c r="U9" s="1" t="s">
        <v>276</v>
      </c>
      <c r="V9" s="1">
        <v>2.9999999999999997E-4</v>
      </c>
      <c r="W9" s="1" t="s">
        <v>280</v>
      </c>
      <c r="X9" s="1" t="s">
        <v>10</v>
      </c>
      <c r="Y9" s="1"/>
    </row>
    <row r="10" spans="1:25" x14ac:dyDescent="0.2">
      <c r="A10" s="9" t="s">
        <v>17</v>
      </c>
      <c r="B10" t="s">
        <v>14</v>
      </c>
      <c r="C10" s="6">
        <v>16.32</v>
      </c>
      <c r="D10" s="6">
        <v>11.57</v>
      </c>
      <c r="E10" s="6"/>
      <c r="F10" s="6"/>
      <c r="G10" s="6"/>
      <c r="J10" s="2" t="s">
        <v>240</v>
      </c>
      <c r="K10" s="1" t="s">
        <v>241</v>
      </c>
      <c r="L10" s="1"/>
      <c r="M10" s="1"/>
      <c r="N10" s="1"/>
      <c r="O10" s="1"/>
      <c r="Q10" s="2" t="s">
        <v>281</v>
      </c>
      <c r="R10" s="1">
        <v>50.9</v>
      </c>
      <c r="S10" s="1" t="s">
        <v>282</v>
      </c>
      <c r="T10" s="1" t="s">
        <v>241</v>
      </c>
      <c r="U10" s="1" t="s">
        <v>239</v>
      </c>
      <c r="V10" s="1" t="s">
        <v>237</v>
      </c>
      <c r="W10" s="1" t="s">
        <v>283</v>
      </c>
      <c r="X10" s="1" t="s">
        <v>11</v>
      </c>
      <c r="Y10" s="1"/>
    </row>
    <row r="11" spans="1:25" x14ac:dyDescent="0.2">
      <c r="B11" t="s">
        <v>15</v>
      </c>
      <c r="C11" s="6">
        <v>93968</v>
      </c>
      <c r="D11" s="6"/>
      <c r="E11" s="6">
        <v>45671.85</v>
      </c>
      <c r="F11" s="6">
        <v>44404.92</v>
      </c>
      <c r="G11" s="6">
        <v>36683.46</v>
      </c>
      <c r="J11" s="2" t="s">
        <v>242</v>
      </c>
      <c r="K11" s="1">
        <v>0.40629999999999999</v>
      </c>
      <c r="L11" s="1"/>
      <c r="M11" s="1"/>
      <c r="N11" s="1"/>
      <c r="O11" s="1"/>
      <c r="Q11" s="2" t="s">
        <v>284</v>
      </c>
      <c r="R11" s="1">
        <v>58.03</v>
      </c>
      <c r="S11" s="1" t="s">
        <v>285</v>
      </c>
      <c r="T11" s="1" t="s">
        <v>241</v>
      </c>
      <c r="U11" s="1" t="s">
        <v>239</v>
      </c>
      <c r="V11" s="1" t="s">
        <v>237</v>
      </c>
      <c r="W11" s="1" t="s">
        <v>286</v>
      </c>
      <c r="X11" s="1" t="s">
        <v>12</v>
      </c>
      <c r="Y11" s="1"/>
    </row>
    <row r="12" spans="1:25" x14ac:dyDescent="0.2">
      <c r="C12" s="6"/>
      <c r="D12" s="6"/>
      <c r="E12" s="6"/>
      <c r="F12" s="6"/>
      <c r="G12" s="6"/>
      <c r="J12" s="2" t="s">
        <v>243</v>
      </c>
      <c r="K12" s="1">
        <v>0.997</v>
      </c>
      <c r="L12" s="1"/>
      <c r="M12" s="1"/>
      <c r="N12" s="1"/>
      <c r="O12" s="1"/>
      <c r="Q12" s="2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9" t="s">
        <v>18</v>
      </c>
      <c r="B13" t="s">
        <v>14</v>
      </c>
      <c r="C13" s="6">
        <v>16.32</v>
      </c>
      <c r="D13" s="6">
        <v>11.43</v>
      </c>
      <c r="E13" s="6"/>
      <c r="F13" s="6"/>
      <c r="G13" s="6"/>
      <c r="J13" s="2"/>
      <c r="K13" s="1"/>
      <c r="L13" s="1"/>
      <c r="M13" s="1"/>
      <c r="N13" s="1"/>
      <c r="O13" s="1"/>
      <c r="Q13" s="2" t="s">
        <v>287</v>
      </c>
      <c r="R13" s="1" t="s">
        <v>288</v>
      </c>
      <c r="S13" s="1" t="s">
        <v>289</v>
      </c>
      <c r="T13" s="1" t="s">
        <v>268</v>
      </c>
      <c r="U13" s="1" t="s">
        <v>290</v>
      </c>
      <c r="V13" s="1" t="s">
        <v>291</v>
      </c>
      <c r="W13" s="1" t="s">
        <v>292</v>
      </c>
      <c r="X13" s="1" t="s">
        <v>293</v>
      </c>
      <c r="Y13" s="1" t="s">
        <v>249</v>
      </c>
    </row>
    <row r="14" spans="1:25" x14ac:dyDescent="0.2">
      <c r="B14" t="s">
        <v>15</v>
      </c>
      <c r="C14" s="6">
        <v>93968</v>
      </c>
      <c r="D14" s="6"/>
      <c r="E14" s="6">
        <v>45184.57</v>
      </c>
      <c r="F14" s="6">
        <v>44407.37</v>
      </c>
      <c r="G14" s="6">
        <v>39281.39</v>
      </c>
      <c r="J14" s="2" t="s">
        <v>244</v>
      </c>
      <c r="K14" s="1"/>
      <c r="L14" s="1"/>
      <c r="M14" s="1"/>
      <c r="N14" s="1"/>
      <c r="O14" s="1"/>
      <c r="Q14" s="2" t="s">
        <v>274</v>
      </c>
      <c r="R14" s="1">
        <v>100</v>
      </c>
      <c r="S14" s="1">
        <v>72.12</v>
      </c>
      <c r="T14" s="1">
        <v>27.88</v>
      </c>
      <c r="U14" s="1">
        <v>0.97240000000000004</v>
      </c>
      <c r="V14" s="1">
        <v>4</v>
      </c>
      <c r="W14" s="1">
        <v>4</v>
      </c>
      <c r="X14" s="1">
        <v>28.67</v>
      </c>
      <c r="Y14" s="1">
        <v>3</v>
      </c>
    </row>
    <row r="15" spans="1:25" x14ac:dyDescent="0.2">
      <c r="J15" s="2" t="s">
        <v>235</v>
      </c>
      <c r="K15" s="1">
        <v>8.9890000000000008</v>
      </c>
      <c r="L15" s="1"/>
      <c r="M15" s="1"/>
      <c r="N15" s="1"/>
      <c r="O15" s="1"/>
      <c r="Q15" s="2" t="s">
        <v>278</v>
      </c>
      <c r="R15" s="1">
        <v>100</v>
      </c>
      <c r="S15" s="1">
        <v>50.96</v>
      </c>
      <c r="T15" s="1">
        <v>49.04</v>
      </c>
      <c r="U15" s="1">
        <v>1.75</v>
      </c>
      <c r="V15" s="1">
        <v>4</v>
      </c>
      <c r="W15" s="1">
        <v>4</v>
      </c>
      <c r="X15" s="1">
        <v>28.02</v>
      </c>
      <c r="Y15" s="1">
        <v>3</v>
      </c>
    </row>
    <row r="16" spans="1:25" x14ac:dyDescent="0.2">
      <c r="J16" s="2" t="s">
        <v>236</v>
      </c>
      <c r="K16" s="1">
        <v>2.0999999999999999E-3</v>
      </c>
      <c r="L16" s="1"/>
      <c r="M16" s="1"/>
      <c r="N16" s="1"/>
      <c r="O16" s="1"/>
      <c r="Q16" s="2" t="s">
        <v>281</v>
      </c>
      <c r="R16" s="1">
        <v>100</v>
      </c>
      <c r="S16" s="1">
        <v>49.1</v>
      </c>
      <c r="T16" s="1">
        <v>50.9</v>
      </c>
      <c r="U16" s="1">
        <v>1.302</v>
      </c>
      <c r="V16" s="1">
        <v>4</v>
      </c>
      <c r="W16" s="1">
        <v>4</v>
      </c>
      <c r="X16" s="1">
        <v>39.08</v>
      </c>
      <c r="Y16" s="1">
        <v>3</v>
      </c>
    </row>
    <row r="17" spans="1:25" x14ac:dyDescent="0.2">
      <c r="B17" s="7" t="s">
        <v>19</v>
      </c>
      <c r="C17" s="9" t="s">
        <v>8</v>
      </c>
      <c r="D17" s="9" t="s">
        <v>9</v>
      </c>
      <c r="E17" s="9" t="s">
        <v>10</v>
      </c>
      <c r="F17" s="9" t="s">
        <v>11</v>
      </c>
      <c r="G17" s="9" t="s">
        <v>12</v>
      </c>
      <c r="J17" s="2" t="s">
        <v>238</v>
      </c>
      <c r="K17" s="1" t="s">
        <v>245</v>
      </c>
      <c r="L17" s="1"/>
      <c r="M17" s="1"/>
      <c r="N17" s="1"/>
      <c r="O17" s="1"/>
      <c r="Q17" s="2" t="s">
        <v>284</v>
      </c>
      <c r="R17" s="1">
        <v>100</v>
      </c>
      <c r="S17" s="1">
        <v>41.97</v>
      </c>
      <c r="T17" s="1">
        <v>58.03</v>
      </c>
      <c r="U17" s="1">
        <v>1.218</v>
      </c>
      <c r="V17" s="1">
        <v>4</v>
      </c>
      <c r="W17" s="1">
        <v>4</v>
      </c>
      <c r="X17" s="1">
        <v>47.66</v>
      </c>
      <c r="Y17" s="1">
        <v>3</v>
      </c>
    </row>
    <row r="18" spans="1:25" x14ac:dyDescent="0.2">
      <c r="B18" s="9" t="s">
        <v>13</v>
      </c>
      <c r="C18" s="8">
        <v>100</v>
      </c>
      <c r="D18" s="6">
        <f>D4*100/C4</f>
        <v>73.651960784313729</v>
      </c>
      <c r="E18" s="6">
        <f>E5*100/C5</f>
        <v>51.441895113230039</v>
      </c>
      <c r="F18" s="6">
        <f>F5*100/C5</f>
        <v>49.120232419547079</v>
      </c>
      <c r="G18" s="6">
        <f>G5*100/C5</f>
        <v>42.039747573642096</v>
      </c>
      <c r="J18" s="2" t="s">
        <v>246</v>
      </c>
      <c r="K18" s="1" t="s">
        <v>241</v>
      </c>
      <c r="L18" s="1"/>
      <c r="M18" s="1"/>
      <c r="N18" s="1"/>
      <c r="O18" s="1"/>
    </row>
    <row r="19" spans="1:25" x14ac:dyDescent="0.2">
      <c r="B19" s="9" t="s">
        <v>16</v>
      </c>
      <c r="C19" s="8">
        <v>100</v>
      </c>
      <c r="D19" s="6">
        <f>D7*100/C7</f>
        <v>73.897058823529406</v>
      </c>
      <c r="E19" s="6">
        <f>E8*100/C8</f>
        <v>55.7235335433339</v>
      </c>
      <c r="F19" s="6">
        <f>F8*100/C8</f>
        <v>52.781989613485443</v>
      </c>
      <c r="G19" s="6">
        <f>G8*100/C8</f>
        <v>44.99739272943981</v>
      </c>
      <c r="J19" s="2" t="s">
        <v>243</v>
      </c>
      <c r="K19" s="1">
        <v>6.62E-3</v>
      </c>
      <c r="L19" s="1"/>
      <c r="M19" s="1"/>
      <c r="N19" s="1"/>
      <c r="O19" s="1"/>
    </row>
    <row r="20" spans="1:25" x14ac:dyDescent="0.2">
      <c r="B20" s="9" t="s">
        <v>17</v>
      </c>
      <c r="C20" s="8">
        <v>100</v>
      </c>
      <c r="D20" s="6">
        <f>D10*100/C10</f>
        <v>70.894607843137251</v>
      </c>
      <c r="E20" s="6">
        <f>E11*100/C11</f>
        <v>48.603620381406436</v>
      </c>
      <c r="F20" s="6">
        <f>F11*100/C11</f>
        <v>47.255363528009532</v>
      </c>
      <c r="G20" s="6">
        <f>G11*100/C11</f>
        <v>39.038247062829896</v>
      </c>
      <c r="J20" s="2"/>
      <c r="K20" s="1"/>
      <c r="L20" s="1"/>
      <c r="M20" s="1"/>
      <c r="N20" s="1"/>
      <c r="O20" s="1"/>
    </row>
    <row r="21" spans="1:25" x14ac:dyDescent="0.2">
      <c r="B21" s="9" t="s">
        <v>18</v>
      </c>
      <c r="C21" s="8">
        <v>100</v>
      </c>
      <c r="D21" s="6">
        <f>D13*100/C13</f>
        <v>70.036764705882348</v>
      </c>
      <c r="E21" s="6">
        <f>E14*100/C14</f>
        <v>48.085060871786141</v>
      </c>
      <c r="F21" s="6">
        <f>F14*100/C14</f>
        <v>47.257970798569723</v>
      </c>
      <c r="G21" s="6">
        <f>G14*100/C14</f>
        <v>41.802943555252853</v>
      </c>
      <c r="J21" s="2" t="s">
        <v>247</v>
      </c>
      <c r="K21" s="1" t="s">
        <v>248</v>
      </c>
      <c r="L21" s="1" t="s">
        <v>249</v>
      </c>
      <c r="M21" s="1" t="s">
        <v>250</v>
      </c>
      <c r="N21" s="1" t="s">
        <v>251</v>
      </c>
      <c r="O21" s="1" t="s">
        <v>236</v>
      </c>
    </row>
    <row r="22" spans="1:25" x14ac:dyDescent="0.2">
      <c r="C22" s="8"/>
      <c r="J22" s="2" t="s">
        <v>252</v>
      </c>
      <c r="K22" s="1">
        <v>8929</v>
      </c>
      <c r="L22" s="1">
        <v>4</v>
      </c>
      <c r="M22" s="1">
        <v>2232</v>
      </c>
      <c r="N22" s="1" t="s">
        <v>253</v>
      </c>
      <c r="O22" s="1" t="s">
        <v>254</v>
      </c>
    </row>
    <row r="23" spans="1:25" x14ac:dyDescent="0.2">
      <c r="A23" t="s">
        <v>20</v>
      </c>
      <c r="J23" s="2" t="s">
        <v>255</v>
      </c>
      <c r="K23" s="1">
        <v>59.68</v>
      </c>
      <c r="L23" s="1">
        <v>3</v>
      </c>
      <c r="M23" s="1">
        <v>19.89</v>
      </c>
      <c r="N23" s="1" t="s">
        <v>256</v>
      </c>
      <c r="O23" s="1" t="s">
        <v>257</v>
      </c>
    </row>
    <row r="24" spans="1:25" x14ac:dyDescent="0.2">
      <c r="J24" s="2" t="s">
        <v>258</v>
      </c>
      <c r="K24" s="1">
        <v>26.56</v>
      </c>
      <c r="L24" s="1">
        <v>12</v>
      </c>
      <c r="M24" s="1">
        <v>2.2130000000000001</v>
      </c>
      <c r="N24" s="1"/>
      <c r="O24" s="1"/>
    </row>
    <row r="25" spans="1:25" x14ac:dyDescent="0.2">
      <c r="J25" s="2" t="s">
        <v>259</v>
      </c>
      <c r="K25" s="1">
        <v>9015</v>
      </c>
      <c r="L25" s="1">
        <v>19</v>
      </c>
      <c r="M25" s="1"/>
      <c r="N25" s="1"/>
      <c r="O25" s="1"/>
    </row>
    <row r="26" spans="1:25" x14ac:dyDescent="0.2">
      <c r="J26" s="2"/>
      <c r="K26" s="1"/>
      <c r="L26" s="1"/>
      <c r="M26" s="1"/>
      <c r="N26" s="1"/>
      <c r="O26" s="1"/>
    </row>
    <row r="27" spans="1:25" x14ac:dyDescent="0.2">
      <c r="J27" s="2" t="s">
        <v>260</v>
      </c>
      <c r="K27" s="1"/>
      <c r="L27" s="1"/>
      <c r="M27" s="1"/>
      <c r="N27" s="1"/>
      <c r="O27" s="1"/>
    </row>
    <row r="28" spans="1:25" x14ac:dyDescent="0.2">
      <c r="J28" s="2" t="s">
        <v>261</v>
      </c>
      <c r="K28" s="1">
        <v>5</v>
      </c>
      <c r="L28" s="1"/>
      <c r="M28" s="1"/>
      <c r="N28" s="1"/>
      <c r="O28" s="1"/>
    </row>
    <row r="29" spans="1:25" x14ac:dyDescent="0.2">
      <c r="J29" s="2" t="s">
        <v>262</v>
      </c>
      <c r="K29" s="1">
        <v>4</v>
      </c>
      <c r="L29" s="1"/>
      <c r="M29" s="1"/>
      <c r="N29" s="1"/>
      <c r="O29" s="1"/>
    </row>
    <row r="30" spans="1:25" x14ac:dyDescent="0.2">
      <c r="J30" s="2" t="s">
        <v>263</v>
      </c>
      <c r="K30" s="1">
        <v>0</v>
      </c>
      <c r="L30" s="1"/>
      <c r="M30" s="1"/>
      <c r="N30" s="1"/>
      <c r="O3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E8D3-88F1-AA4C-9F31-B8EBF4A11314}">
  <dimension ref="A1:AW87"/>
  <sheetViews>
    <sheetView workbookViewId="0">
      <selection activeCell="A2" sqref="A2"/>
    </sheetView>
  </sheetViews>
  <sheetFormatPr baseColWidth="10" defaultRowHeight="16" x14ac:dyDescent="0.2"/>
  <cols>
    <col min="1" max="1" width="18.83203125" customWidth="1"/>
    <col min="2" max="2" width="14" customWidth="1"/>
    <col min="3" max="3" width="12.1640625" customWidth="1"/>
    <col min="5" max="5" width="10.83203125" style="12"/>
    <col min="6" max="6" width="34.33203125" customWidth="1"/>
    <col min="7" max="7" width="21.1640625" customWidth="1"/>
    <col min="8" max="8" width="38.6640625" customWidth="1"/>
    <col min="9" max="9" width="23.83203125" customWidth="1"/>
    <col min="10" max="10" width="37.5" customWidth="1"/>
  </cols>
  <sheetData>
    <row r="1" spans="1:49" x14ac:dyDescent="0.2">
      <c r="A1" s="7" t="s">
        <v>116</v>
      </c>
    </row>
    <row r="2" spans="1:49" x14ac:dyDescent="0.2">
      <c r="M2" s="9" t="s">
        <v>225</v>
      </c>
    </row>
    <row r="3" spans="1:49" x14ac:dyDescent="0.2">
      <c r="B3" s="10" t="s">
        <v>22</v>
      </c>
      <c r="C3" s="10" t="s">
        <v>23</v>
      </c>
      <c r="D3" s="10" t="s">
        <v>24</v>
      </c>
      <c r="E3" s="11" t="s">
        <v>25</v>
      </c>
      <c r="F3" s="10" t="s">
        <v>26</v>
      </c>
      <c r="G3" s="10" t="s">
        <v>27</v>
      </c>
      <c r="H3" s="10" t="s">
        <v>28</v>
      </c>
      <c r="I3" s="10" t="s">
        <v>29</v>
      </c>
      <c r="J3" s="10" t="s">
        <v>30</v>
      </c>
      <c r="M3" s="40" t="s">
        <v>212</v>
      </c>
      <c r="N3" s="41" t="s">
        <v>213</v>
      </c>
      <c r="O3" s="41"/>
      <c r="P3" s="41"/>
      <c r="Q3" s="41" t="s">
        <v>214</v>
      </c>
      <c r="R3" s="41"/>
      <c r="S3" s="41"/>
      <c r="T3" s="41" t="s">
        <v>215</v>
      </c>
      <c r="U3" s="41"/>
      <c r="V3" s="41"/>
      <c r="W3" s="41" t="s">
        <v>216</v>
      </c>
      <c r="X3" s="41"/>
      <c r="Y3" s="41"/>
      <c r="Z3" s="41" t="s">
        <v>217</v>
      </c>
      <c r="AA3" s="41"/>
      <c r="AB3" s="41"/>
      <c r="AC3" s="41" t="s">
        <v>218</v>
      </c>
      <c r="AD3" s="41"/>
      <c r="AE3" s="41"/>
      <c r="AF3" s="41" t="s">
        <v>219</v>
      </c>
      <c r="AG3" s="41"/>
      <c r="AH3" s="41"/>
      <c r="AI3" s="41" t="s">
        <v>220</v>
      </c>
      <c r="AJ3" s="41"/>
      <c r="AK3" s="41"/>
      <c r="AL3" s="41" t="s">
        <v>221</v>
      </c>
      <c r="AM3" s="41"/>
      <c r="AN3" s="41"/>
      <c r="AO3" s="41" t="s">
        <v>222</v>
      </c>
      <c r="AP3" s="41"/>
      <c r="AQ3" s="41"/>
      <c r="AR3" s="41" t="s">
        <v>223</v>
      </c>
      <c r="AS3" s="41"/>
      <c r="AT3" s="41"/>
      <c r="AU3" s="41" t="s">
        <v>224</v>
      </c>
      <c r="AV3" s="41"/>
      <c r="AW3" s="41"/>
    </row>
    <row r="4" spans="1:49" x14ac:dyDescent="0.2">
      <c r="A4" s="15" t="s">
        <v>31</v>
      </c>
      <c r="B4">
        <v>0.34899999999999998</v>
      </c>
      <c r="C4">
        <v>0.42699999999999999</v>
      </c>
      <c r="D4">
        <f>AVERAGE(B4,C4)</f>
        <v>0.38800000000000001</v>
      </c>
      <c r="E4" s="12">
        <f t="shared" ref="E4:E63" si="0">STDEV(B4,C4)</f>
        <v>5.5154328932550102E-2</v>
      </c>
      <c r="F4">
        <f>SUM(1956.1*D4)-75.119</f>
        <v>683.84780000000001</v>
      </c>
      <c r="G4">
        <f>SUM(F4/1000)</f>
        <v>0.68384780000000001</v>
      </c>
      <c r="H4">
        <f>SUM(G4*4)</f>
        <v>2.7353912</v>
      </c>
      <c r="I4" s="13">
        <v>19.485451999999999</v>
      </c>
      <c r="J4">
        <f>SUM(I4/H4)</f>
        <v>7.1234608051674648</v>
      </c>
      <c r="M4" s="1">
        <v>20</v>
      </c>
      <c r="N4" s="1">
        <v>7.1234608049999997</v>
      </c>
      <c r="O4" s="1">
        <v>10.00104704</v>
      </c>
      <c r="P4" s="1">
        <v>11.398409259999999</v>
      </c>
      <c r="Q4" s="1">
        <v>12.913123199999999</v>
      </c>
      <c r="R4" s="1">
        <v>10.480854819999999</v>
      </c>
      <c r="S4" s="1">
        <v>12.968138639999999</v>
      </c>
      <c r="T4" s="1">
        <v>12.26154942</v>
      </c>
      <c r="U4" s="1">
        <v>9.8901455820000006</v>
      </c>
      <c r="V4" s="1">
        <v>11.077968759999999</v>
      </c>
      <c r="W4" s="1">
        <v>12.54302854</v>
      </c>
      <c r="X4" s="1">
        <v>11.30723096</v>
      </c>
      <c r="Y4" s="1">
        <v>13.14980199</v>
      </c>
      <c r="Z4" s="1">
        <v>7.0499178699999998</v>
      </c>
      <c r="AA4" s="1">
        <v>6.3007652949999997</v>
      </c>
      <c r="AB4" s="1">
        <v>6.3007652949999997</v>
      </c>
      <c r="AC4" s="1">
        <v>9.1349953520000007</v>
      </c>
      <c r="AD4" s="1">
        <v>9.322057032</v>
      </c>
      <c r="AE4" s="1">
        <v>11.77017326</v>
      </c>
      <c r="AF4" s="1">
        <v>1.784589306</v>
      </c>
      <c r="AG4" s="1"/>
      <c r="AH4" s="1"/>
      <c r="AI4" s="1">
        <v>1.1743074309999999</v>
      </c>
      <c r="AJ4" s="1"/>
      <c r="AK4" s="1"/>
      <c r="AL4" s="1">
        <v>2.2951469690000001</v>
      </c>
      <c r="AM4" s="1"/>
      <c r="AN4" s="1"/>
      <c r="AO4" s="1">
        <v>2.0206127820000002</v>
      </c>
      <c r="AP4" s="1"/>
      <c r="AQ4" s="1"/>
      <c r="AR4" s="1">
        <v>2.1358533199999998</v>
      </c>
      <c r="AS4" s="1"/>
      <c r="AT4" s="1"/>
      <c r="AU4" s="1">
        <v>2.7415270230000002</v>
      </c>
      <c r="AV4" s="1"/>
      <c r="AW4" s="1"/>
    </row>
    <row r="5" spans="1:49" x14ac:dyDescent="0.2">
      <c r="A5" s="16" t="s">
        <v>32</v>
      </c>
      <c r="B5">
        <v>0.31</v>
      </c>
      <c r="C5">
        <v>0.29899999999999999</v>
      </c>
      <c r="D5">
        <f t="shared" ref="D5:D63" si="1">AVERAGE(B5,C5)</f>
        <v>0.30449999999999999</v>
      </c>
      <c r="E5" s="12">
        <f t="shared" si="0"/>
        <v>7.7781745930520299E-3</v>
      </c>
      <c r="F5">
        <f t="shared" ref="F5:F63" si="2">SUM(1956.1*D5)-75.119</f>
        <v>520.51344999999992</v>
      </c>
      <c r="G5">
        <f t="shared" ref="G5:G63" si="3">SUM(F5/1000)</f>
        <v>0.52051344999999993</v>
      </c>
      <c r="H5">
        <f t="shared" ref="H5:H63" si="4">SUM(G5*4)</f>
        <v>2.0820537999999997</v>
      </c>
      <c r="I5" s="13">
        <v>20.822718000000002</v>
      </c>
      <c r="J5">
        <f t="shared" ref="J5:J63" si="5">SUM(I5/H5)</f>
        <v>10.001047043068725</v>
      </c>
      <c r="M5" s="1">
        <v>40</v>
      </c>
      <c r="N5" s="1">
        <v>14.365464019999999</v>
      </c>
      <c r="O5" s="1">
        <v>13.16574202</v>
      </c>
      <c r="P5" s="1">
        <v>14.740031780000001</v>
      </c>
      <c r="Q5" s="1">
        <v>17.873460609999999</v>
      </c>
      <c r="R5" s="1">
        <v>16.570479379999998</v>
      </c>
      <c r="S5" s="1">
        <v>20.32118453</v>
      </c>
      <c r="T5" s="1">
        <v>15.64971643</v>
      </c>
      <c r="U5" s="1">
        <v>17.37101418</v>
      </c>
      <c r="V5" s="1">
        <v>15.83887219</v>
      </c>
      <c r="W5" s="1">
        <v>16.407358519999999</v>
      </c>
      <c r="X5" s="1">
        <v>18.16036707</v>
      </c>
      <c r="Y5" s="1">
        <v>18.085624630000002</v>
      </c>
      <c r="Z5" s="1">
        <v>8.7917927250000005</v>
      </c>
      <c r="AA5" s="1">
        <v>9.2680408060000001</v>
      </c>
      <c r="AB5" s="1">
        <v>9.4904748810000008</v>
      </c>
      <c r="AC5" s="1">
        <v>17.147623790000001</v>
      </c>
      <c r="AD5" s="1">
        <v>16.766045999999999</v>
      </c>
      <c r="AE5" s="1">
        <v>14.92344256</v>
      </c>
      <c r="AF5" s="1">
        <v>1.822614594</v>
      </c>
      <c r="AG5" s="1"/>
      <c r="AH5" s="1"/>
      <c r="AI5" s="1">
        <v>1.8855831789999999</v>
      </c>
      <c r="AJ5" s="1"/>
      <c r="AK5" s="1"/>
      <c r="AL5" s="1">
        <v>2.4796706999999998</v>
      </c>
      <c r="AM5" s="1"/>
      <c r="AN5" s="1"/>
      <c r="AO5" s="1">
        <v>2.0689112949999999</v>
      </c>
      <c r="AP5" s="1"/>
      <c r="AQ5" s="1"/>
      <c r="AR5" s="1">
        <v>2.085556977</v>
      </c>
      <c r="AS5" s="1"/>
      <c r="AT5" s="1"/>
      <c r="AU5" s="1">
        <v>2.5936447989999998</v>
      </c>
      <c r="AV5" s="1"/>
      <c r="AW5" s="1"/>
    </row>
    <row r="6" spans="1:49" x14ac:dyDescent="0.2">
      <c r="A6" s="16" t="s">
        <v>33</v>
      </c>
      <c r="B6">
        <v>0.29899999999999999</v>
      </c>
      <c r="C6">
        <v>0.35399999999999998</v>
      </c>
      <c r="D6">
        <f t="shared" si="1"/>
        <v>0.32650000000000001</v>
      </c>
      <c r="E6" s="12">
        <f t="shared" si="0"/>
        <v>3.8890872965260108E-2</v>
      </c>
      <c r="F6">
        <f t="shared" si="2"/>
        <v>563.54764999999998</v>
      </c>
      <c r="G6">
        <f t="shared" si="3"/>
        <v>0.56354764999999996</v>
      </c>
      <c r="H6">
        <f t="shared" si="4"/>
        <v>2.2541905999999998</v>
      </c>
      <c r="I6" s="13">
        <v>25.694187000000003</v>
      </c>
      <c r="J6">
        <f t="shared" si="5"/>
        <v>11.398409256076219</v>
      </c>
      <c r="M6" s="1">
        <v>60</v>
      </c>
      <c r="N6" s="1">
        <v>23.446717190000001</v>
      </c>
      <c r="O6" s="1">
        <v>23.05401531</v>
      </c>
      <c r="P6" s="1">
        <v>20.295275</v>
      </c>
      <c r="Q6" s="1">
        <v>27.135181719999999</v>
      </c>
      <c r="R6" s="1">
        <v>23.235472040000001</v>
      </c>
      <c r="S6" s="1">
        <v>23.479355030000001</v>
      </c>
      <c r="T6" s="1">
        <v>22.079855349999999</v>
      </c>
      <c r="U6" s="1">
        <v>20.538685109999999</v>
      </c>
      <c r="V6" s="1">
        <v>20.286704610000001</v>
      </c>
      <c r="W6" s="1">
        <v>23.069940039999999</v>
      </c>
      <c r="X6" s="1">
        <v>19.473345259999999</v>
      </c>
      <c r="Y6" s="1">
        <v>16.613134559999999</v>
      </c>
      <c r="Z6" s="1">
        <v>13.825238430000001</v>
      </c>
      <c r="AA6" s="1">
        <v>14.98016002</v>
      </c>
      <c r="AB6" s="1">
        <v>12.628840370000001</v>
      </c>
      <c r="AC6" s="1">
        <v>19.182733859999999</v>
      </c>
      <c r="AD6" s="1">
        <v>22.356352099999999</v>
      </c>
      <c r="AE6" s="1">
        <v>22.265866219999999</v>
      </c>
      <c r="AF6" s="1">
        <v>2.5042480180000002</v>
      </c>
      <c r="AG6" s="1"/>
      <c r="AH6" s="1"/>
      <c r="AI6" s="1">
        <v>2.260479369</v>
      </c>
      <c r="AJ6" s="1"/>
      <c r="AK6" s="1"/>
      <c r="AL6" s="1">
        <v>2.5241654119999999</v>
      </c>
      <c r="AM6" s="1"/>
      <c r="AN6" s="1"/>
      <c r="AO6" s="1">
        <v>2.7691141560000001</v>
      </c>
      <c r="AP6" s="1"/>
      <c r="AQ6" s="1"/>
      <c r="AR6" s="1">
        <v>2.2639803060000001</v>
      </c>
      <c r="AS6" s="1"/>
      <c r="AT6" s="1"/>
      <c r="AU6" s="1">
        <v>3.4617379430000002</v>
      </c>
      <c r="AV6" s="1"/>
      <c r="AW6" s="1"/>
    </row>
    <row r="7" spans="1:49" x14ac:dyDescent="0.2">
      <c r="A7" s="16" t="s">
        <v>34</v>
      </c>
      <c r="B7">
        <v>0.33</v>
      </c>
      <c r="C7">
        <v>0.29399999999999998</v>
      </c>
      <c r="D7">
        <f t="shared" si="1"/>
        <v>0.312</v>
      </c>
      <c r="E7" s="12">
        <f t="shared" si="0"/>
        <v>2.5455844122715732E-2</v>
      </c>
      <c r="F7">
        <f t="shared" si="2"/>
        <v>535.18419999999992</v>
      </c>
      <c r="G7">
        <f t="shared" si="3"/>
        <v>0.53518419999999989</v>
      </c>
      <c r="H7">
        <f t="shared" si="4"/>
        <v>2.1407367999999996</v>
      </c>
      <c r="I7" s="13">
        <v>3.8203359999999997</v>
      </c>
      <c r="J7">
        <f t="shared" si="5"/>
        <v>1.7845893058875806</v>
      </c>
    </row>
    <row r="8" spans="1:49" x14ac:dyDescent="0.2">
      <c r="A8" s="16" t="s">
        <v>35</v>
      </c>
      <c r="B8">
        <v>0.23899999999999999</v>
      </c>
      <c r="C8">
        <v>0.26100000000000001</v>
      </c>
      <c r="D8">
        <f t="shared" si="1"/>
        <v>0.25</v>
      </c>
      <c r="E8" s="12">
        <f t="shared" si="0"/>
        <v>1.555634918610406E-2</v>
      </c>
      <c r="F8">
        <f t="shared" si="2"/>
        <v>413.90599999999995</v>
      </c>
      <c r="G8">
        <f t="shared" si="3"/>
        <v>0.41390599999999994</v>
      </c>
      <c r="H8">
        <f t="shared" si="4"/>
        <v>1.6556239999999998</v>
      </c>
      <c r="I8" s="13">
        <v>23.783807000000003</v>
      </c>
      <c r="J8">
        <f t="shared" si="5"/>
        <v>14.365464018400317</v>
      </c>
    </row>
    <row r="9" spans="1:49" x14ac:dyDescent="0.2">
      <c r="A9" s="16" t="s">
        <v>36</v>
      </c>
      <c r="B9">
        <v>0.26300000000000001</v>
      </c>
      <c r="C9">
        <v>0.27</v>
      </c>
      <c r="D9">
        <f t="shared" si="1"/>
        <v>0.26650000000000001</v>
      </c>
      <c r="E9" s="12">
        <f t="shared" si="0"/>
        <v>4.9497474683058368E-3</v>
      </c>
      <c r="F9">
        <f t="shared" si="2"/>
        <v>446.18164999999999</v>
      </c>
      <c r="G9">
        <f t="shared" si="3"/>
        <v>0.44618164999999999</v>
      </c>
      <c r="H9">
        <f t="shared" si="4"/>
        <v>1.7847265999999999</v>
      </c>
      <c r="I9" s="13">
        <v>23.497250000000001</v>
      </c>
      <c r="J9">
        <f>SUM(I9/H9)</f>
        <v>13.165742024576762</v>
      </c>
    </row>
    <row r="10" spans="1:49" x14ac:dyDescent="0.2">
      <c r="A10" s="16" t="s">
        <v>37</v>
      </c>
      <c r="B10">
        <v>0.24</v>
      </c>
      <c r="C10">
        <v>0.28899999999999998</v>
      </c>
      <c r="D10">
        <f t="shared" si="1"/>
        <v>0.26449999999999996</v>
      </c>
      <c r="E10" s="12">
        <f t="shared" si="0"/>
        <v>3.4648232278140817E-2</v>
      </c>
      <c r="F10">
        <f t="shared" si="2"/>
        <v>442.26944999999989</v>
      </c>
      <c r="G10">
        <f t="shared" si="3"/>
        <v>0.4422694499999999</v>
      </c>
      <c r="H10">
        <f t="shared" si="4"/>
        <v>1.7690777999999996</v>
      </c>
      <c r="I10" s="13">
        <v>26.076263000000004</v>
      </c>
      <c r="J10">
        <f t="shared" si="5"/>
        <v>14.740031783791538</v>
      </c>
    </row>
    <row r="11" spans="1:49" x14ac:dyDescent="0.2">
      <c r="A11" s="16" t="s">
        <v>38</v>
      </c>
      <c r="B11">
        <v>0.28399999999999997</v>
      </c>
      <c r="C11">
        <v>0.27500000000000002</v>
      </c>
      <c r="D11">
        <f t="shared" si="1"/>
        <v>0.27949999999999997</v>
      </c>
      <c r="E11" s="12">
        <f t="shared" si="0"/>
        <v>6.3639610306788939E-3</v>
      </c>
      <c r="F11">
        <f t="shared" si="2"/>
        <v>471.61094999999989</v>
      </c>
      <c r="G11">
        <f t="shared" si="3"/>
        <v>0.47161094999999986</v>
      </c>
      <c r="H11">
        <f t="shared" si="4"/>
        <v>1.8864437999999994</v>
      </c>
      <c r="I11" s="13">
        <v>3.4382600000000005</v>
      </c>
      <c r="J11">
        <f t="shared" si="5"/>
        <v>1.8226145936603049</v>
      </c>
    </row>
    <row r="12" spans="1:49" x14ac:dyDescent="0.2">
      <c r="A12" s="17" t="s">
        <v>39</v>
      </c>
      <c r="B12">
        <v>0.24299999999999999</v>
      </c>
      <c r="C12">
        <v>0.24199999999999999</v>
      </c>
      <c r="D12">
        <f t="shared" si="1"/>
        <v>0.24249999999999999</v>
      </c>
      <c r="E12" s="12">
        <f t="shared" si="0"/>
        <v>7.0710678118654816E-4</v>
      </c>
      <c r="F12">
        <f t="shared" si="2"/>
        <v>399.23524999999995</v>
      </c>
      <c r="G12">
        <f t="shared" si="3"/>
        <v>0.39923524999999993</v>
      </c>
      <c r="H12">
        <f t="shared" si="4"/>
        <v>1.5969409999999997</v>
      </c>
      <c r="I12" s="13">
        <v>37.443024000000001</v>
      </c>
      <c r="J12">
        <f t="shared" si="5"/>
        <v>23.446717192432285</v>
      </c>
    </row>
    <row r="13" spans="1:49" x14ac:dyDescent="0.2">
      <c r="A13" s="17" t="s">
        <v>40</v>
      </c>
      <c r="B13">
        <v>0.215</v>
      </c>
      <c r="C13">
        <v>0.224</v>
      </c>
      <c r="D13">
        <f t="shared" si="1"/>
        <v>0.2195</v>
      </c>
      <c r="E13" s="12">
        <f t="shared" si="0"/>
        <v>6.3639610306789329E-3</v>
      </c>
      <c r="F13">
        <f t="shared" si="2"/>
        <v>354.24495000000002</v>
      </c>
      <c r="G13">
        <f t="shared" si="3"/>
        <v>0.35424495</v>
      </c>
      <c r="H13">
        <f t="shared" si="4"/>
        <v>1.4169798</v>
      </c>
      <c r="I13" s="13">
        <v>32.667074</v>
      </c>
      <c r="J13">
        <f>SUM(I13/H13)</f>
        <v>23.054015307769383</v>
      </c>
    </row>
    <row r="14" spans="1:49" x14ac:dyDescent="0.2">
      <c r="A14" s="17" t="s">
        <v>41</v>
      </c>
      <c r="B14">
        <v>0.23499999999999999</v>
      </c>
      <c r="C14">
        <v>0.24</v>
      </c>
      <c r="D14">
        <f t="shared" si="1"/>
        <v>0.23749999999999999</v>
      </c>
      <c r="E14" s="12">
        <f t="shared" si="0"/>
        <v>3.5355339059327407E-3</v>
      </c>
      <c r="F14">
        <f t="shared" si="2"/>
        <v>389.45474999999999</v>
      </c>
      <c r="G14">
        <f t="shared" si="3"/>
        <v>0.38945475000000002</v>
      </c>
      <c r="H14">
        <f t="shared" si="4"/>
        <v>1.5578190000000001</v>
      </c>
      <c r="I14" s="13">
        <v>31.616365000000002</v>
      </c>
      <c r="J14">
        <f t="shared" si="5"/>
        <v>20.295274996645951</v>
      </c>
    </row>
    <row r="15" spans="1:49" x14ac:dyDescent="0.2">
      <c r="A15" s="17" t="s">
        <v>42</v>
      </c>
      <c r="B15">
        <v>0.22600000000000001</v>
      </c>
      <c r="C15">
        <v>0.23100000000000001</v>
      </c>
      <c r="D15">
        <f t="shared" si="1"/>
        <v>0.22850000000000001</v>
      </c>
      <c r="E15" s="12">
        <f t="shared" si="0"/>
        <v>3.5355339059327407E-3</v>
      </c>
      <c r="F15">
        <f t="shared" si="2"/>
        <v>371.84984999999995</v>
      </c>
      <c r="G15">
        <f t="shared" si="3"/>
        <v>0.37184984999999993</v>
      </c>
      <c r="H15">
        <f t="shared" si="4"/>
        <v>1.4873993999999997</v>
      </c>
      <c r="I15" s="13">
        <v>3.7248170000000003</v>
      </c>
      <c r="J15">
        <f>SUM(I15/H15)</f>
        <v>2.504248018386992</v>
      </c>
    </row>
    <row r="16" spans="1:49" x14ac:dyDescent="0.2">
      <c r="A16" s="18" t="s">
        <v>43</v>
      </c>
      <c r="B16">
        <v>0.248</v>
      </c>
      <c r="C16">
        <v>0.25800000000000001</v>
      </c>
      <c r="D16">
        <f t="shared" si="1"/>
        <v>0.253</v>
      </c>
      <c r="E16" s="12">
        <f t="shared" si="0"/>
        <v>7.0710678118654814E-3</v>
      </c>
      <c r="F16">
        <f t="shared" si="2"/>
        <v>419.77429999999993</v>
      </c>
      <c r="G16">
        <f t="shared" si="3"/>
        <v>0.41977429999999993</v>
      </c>
      <c r="H16">
        <f t="shared" si="4"/>
        <v>1.6790971999999997</v>
      </c>
      <c r="I16" s="13">
        <v>21.682389000000001</v>
      </c>
      <c r="J16">
        <f t="shared" si="5"/>
        <v>12.913123195012179</v>
      </c>
    </row>
    <row r="17" spans="1:10" x14ac:dyDescent="0.2">
      <c r="A17" s="18" t="s">
        <v>44</v>
      </c>
      <c r="B17">
        <v>0.28299999999999997</v>
      </c>
      <c r="C17">
        <v>0.28299999999999997</v>
      </c>
      <c r="D17">
        <f t="shared" si="1"/>
        <v>0.28299999999999997</v>
      </c>
      <c r="E17" s="12">
        <f t="shared" si="0"/>
        <v>0</v>
      </c>
      <c r="F17">
        <f t="shared" si="2"/>
        <v>478.45729999999992</v>
      </c>
      <c r="G17">
        <f t="shared" si="3"/>
        <v>0.47845729999999992</v>
      </c>
      <c r="H17">
        <f t="shared" si="4"/>
        <v>1.9138291999999997</v>
      </c>
      <c r="I17" s="13">
        <v>20.058565999999999</v>
      </c>
      <c r="J17">
        <f>SUM(I17/H17)</f>
        <v>10.48085482236346</v>
      </c>
    </row>
    <row r="18" spans="1:10" x14ac:dyDescent="0.2">
      <c r="A18" s="18" t="s">
        <v>45</v>
      </c>
      <c r="B18">
        <v>0.23899999999999999</v>
      </c>
      <c r="C18">
        <v>0.252</v>
      </c>
      <c r="D18">
        <f t="shared" si="1"/>
        <v>0.2455</v>
      </c>
      <c r="E18" s="12">
        <f t="shared" si="0"/>
        <v>9.1923881554251269E-3</v>
      </c>
      <c r="F18">
        <f t="shared" si="2"/>
        <v>405.10354999999993</v>
      </c>
      <c r="G18">
        <f t="shared" si="3"/>
        <v>0.40510354999999992</v>
      </c>
      <c r="H18">
        <f t="shared" si="4"/>
        <v>1.6204141999999997</v>
      </c>
      <c r="I18" s="13">
        <v>21.013756000000001</v>
      </c>
      <c r="J18">
        <f t="shared" si="5"/>
        <v>12.968138640108192</v>
      </c>
    </row>
    <row r="19" spans="1:10" x14ac:dyDescent="0.2">
      <c r="A19" s="18" t="s">
        <v>46</v>
      </c>
      <c r="B19">
        <v>0.48899999999999999</v>
      </c>
      <c r="C19">
        <v>0.35699999999999998</v>
      </c>
      <c r="D19">
        <f t="shared" si="1"/>
        <v>0.42299999999999999</v>
      </c>
      <c r="E19" s="12">
        <f t="shared" si="0"/>
        <v>9.3338095116624262E-2</v>
      </c>
      <c r="F19">
        <f t="shared" si="2"/>
        <v>752.31129999999996</v>
      </c>
      <c r="G19">
        <f t="shared" si="3"/>
        <v>0.75231129999999991</v>
      </c>
      <c r="H19">
        <f t="shared" si="4"/>
        <v>3.0092451999999996</v>
      </c>
      <c r="I19" s="13">
        <v>3.5337790000000004</v>
      </c>
      <c r="J19">
        <f t="shared" si="5"/>
        <v>1.1743074309797024</v>
      </c>
    </row>
    <row r="20" spans="1:10" x14ac:dyDescent="0.2">
      <c r="A20" s="18" t="s">
        <v>47</v>
      </c>
      <c r="B20">
        <v>0.252</v>
      </c>
      <c r="C20">
        <v>0.251</v>
      </c>
      <c r="D20">
        <f t="shared" si="1"/>
        <v>0.2515</v>
      </c>
      <c r="E20" s="12">
        <f t="shared" si="0"/>
        <v>7.0710678118654816E-4</v>
      </c>
      <c r="F20">
        <f t="shared" si="2"/>
        <v>416.84014999999999</v>
      </c>
      <c r="G20">
        <f t="shared" si="3"/>
        <v>0.41684015000000002</v>
      </c>
      <c r="H20">
        <f t="shared" si="4"/>
        <v>1.6673606000000001</v>
      </c>
      <c r="I20" s="13">
        <v>29.801504000000001</v>
      </c>
      <c r="J20">
        <f t="shared" si="5"/>
        <v>17.87346060594211</v>
      </c>
    </row>
    <row r="21" spans="1:10" x14ac:dyDescent="0.2">
      <c r="A21" s="18" t="s">
        <v>48</v>
      </c>
      <c r="B21">
        <v>0.23</v>
      </c>
      <c r="C21">
        <v>0.224</v>
      </c>
      <c r="D21">
        <f t="shared" si="1"/>
        <v>0.22700000000000001</v>
      </c>
      <c r="E21" s="12">
        <f t="shared" si="0"/>
        <v>4.2426406871192892E-3</v>
      </c>
      <c r="F21">
        <f t="shared" si="2"/>
        <v>368.91570000000002</v>
      </c>
      <c r="G21">
        <f t="shared" si="3"/>
        <v>0.36891570000000001</v>
      </c>
      <c r="H21">
        <f t="shared" si="4"/>
        <v>1.4756628000000001</v>
      </c>
      <c r="I21" s="13">
        <v>24.452440000000003</v>
      </c>
      <c r="J21">
        <f>SUM(I21/H21)</f>
        <v>16.570479380519725</v>
      </c>
    </row>
    <row r="22" spans="1:10" x14ac:dyDescent="0.2">
      <c r="A22" s="18" t="s">
        <v>49</v>
      </c>
      <c r="B22">
        <v>0.20200000000000001</v>
      </c>
      <c r="C22">
        <v>0.19800000000000001</v>
      </c>
      <c r="D22">
        <f t="shared" si="1"/>
        <v>0.2</v>
      </c>
      <c r="E22" s="12">
        <f t="shared" si="0"/>
        <v>2.8284271247461927E-3</v>
      </c>
      <c r="F22">
        <f t="shared" si="2"/>
        <v>316.101</v>
      </c>
      <c r="G22">
        <f t="shared" si="3"/>
        <v>0.31610100000000002</v>
      </c>
      <c r="H22">
        <f t="shared" si="4"/>
        <v>1.2644040000000001</v>
      </c>
      <c r="I22" s="13">
        <v>25.694187000000003</v>
      </c>
      <c r="J22">
        <f t="shared" si="5"/>
        <v>20.321184526464645</v>
      </c>
    </row>
    <row r="23" spans="1:10" x14ac:dyDescent="0.2">
      <c r="A23" s="18" t="s">
        <v>50</v>
      </c>
      <c r="B23">
        <v>0.22600000000000001</v>
      </c>
      <c r="C23">
        <v>0.29099999999999998</v>
      </c>
      <c r="D23">
        <f t="shared" si="1"/>
        <v>0.25850000000000001</v>
      </c>
      <c r="E23" s="12">
        <f t="shared" si="0"/>
        <v>4.5961940777125475E-2</v>
      </c>
      <c r="F23">
        <f t="shared" si="2"/>
        <v>430.53284999999994</v>
      </c>
      <c r="G23">
        <f t="shared" si="3"/>
        <v>0.43053284999999997</v>
      </c>
      <c r="H23">
        <f t="shared" si="4"/>
        <v>1.7221313999999999</v>
      </c>
      <c r="I23" s="13">
        <v>3.2472220000000003</v>
      </c>
      <c r="J23">
        <f t="shared" si="5"/>
        <v>1.8855831790768118</v>
      </c>
    </row>
    <row r="24" spans="1:10" x14ac:dyDescent="0.2">
      <c r="A24" s="18" t="s">
        <v>51</v>
      </c>
      <c r="B24">
        <v>0.254</v>
      </c>
      <c r="C24">
        <v>0.23400000000000001</v>
      </c>
      <c r="D24">
        <f t="shared" si="1"/>
        <v>0.24399999999999999</v>
      </c>
      <c r="E24" s="12">
        <f t="shared" si="0"/>
        <v>1.4142135623730944E-2</v>
      </c>
      <c r="F24">
        <f t="shared" si="2"/>
        <v>402.1694</v>
      </c>
      <c r="G24">
        <f t="shared" si="3"/>
        <v>0.40216940000000001</v>
      </c>
      <c r="H24">
        <f t="shared" si="4"/>
        <v>1.6086776</v>
      </c>
      <c r="I24" s="13">
        <v>43.651759000000006</v>
      </c>
      <c r="J24">
        <f t="shared" si="5"/>
        <v>27.13518171695808</v>
      </c>
    </row>
    <row r="25" spans="1:10" x14ac:dyDescent="0.2">
      <c r="A25" s="18" t="s">
        <v>52</v>
      </c>
      <c r="B25">
        <v>0.24</v>
      </c>
      <c r="C25">
        <v>0.23400000000000001</v>
      </c>
      <c r="D25">
        <f t="shared" si="1"/>
        <v>0.23699999999999999</v>
      </c>
      <c r="E25" s="12">
        <f t="shared" si="0"/>
        <v>4.2426406871192692E-3</v>
      </c>
      <c r="F25">
        <f t="shared" si="2"/>
        <v>388.47669999999994</v>
      </c>
      <c r="G25">
        <f t="shared" si="3"/>
        <v>0.38847669999999995</v>
      </c>
      <c r="H25">
        <f t="shared" si="4"/>
        <v>1.5539067999999998</v>
      </c>
      <c r="I25" s="13">
        <v>36.105758000000002</v>
      </c>
      <c r="J25">
        <f t="shared" si="5"/>
        <v>23.235472037319102</v>
      </c>
    </row>
    <row r="26" spans="1:10" x14ac:dyDescent="0.2">
      <c r="A26" s="18" t="s">
        <v>53</v>
      </c>
      <c r="B26">
        <v>0.21</v>
      </c>
      <c r="C26">
        <v>0.21099999999999999</v>
      </c>
      <c r="D26">
        <f t="shared" si="1"/>
        <v>0.21049999999999999</v>
      </c>
      <c r="E26" s="12">
        <f t="shared" si="0"/>
        <v>7.0710678118654816E-4</v>
      </c>
      <c r="F26">
        <f t="shared" si="2"/>
        <v>336.64004999999997</v>
      </c>
      <c r="G26">
        <f t="shared" si="3"/>
        <v>0.33664004999999997</v>
      </c>
      <c r="H26">
        <f t="shared" si="4"/>
        <v>1.3465601999999999</v>
      </c>
      <c r="I26" s="13">
        <v>31.616365000000002</v>
      </c>
      <c r="J26">
        <f>SUM(I26/H26)</f>
        <v>23.479355026236483</v>
      </c>
    </row>
    <row r="27" spans="1:10" x14ac:dyDescent="0.2">
      <c r="A27" s="18" t="s">
        <v>54</v>
      </c>
      <c r="B27">
        <v>0.248</v>
      </c>
      <c r="C27">
        <v>0.25</v>
      </c>
      <c r="D27">
        <f t="shared" si="1"/>
        <v>0.249</v>
      </c>
      <c r="E27" s="12">
        <f t="shared" si="0"/>
        <v>1.4142135623730963E-3</v>
      </c>
      <c r="F27">
        <f t="shared" si="2"/>
        <v>411.94989999999996</v>
      </c>
      <c r="G27">
        <f t="shared" si="3"/>
        <v>0.41194989999999998</v>
      </c>
      <c r="H27">
        <f t="shared" si="4"/>
        <v>1.6477995999999999</v>
      </c>
      <c r="I27" s="13">
        <v>3.7248170000000003</v>
      </c>
      <c r="J27">
        <f t="shared" si="5"/>
        <v>2.2604793689718097</v>
      </c>
    </row>
    <row r="28" spans="1:10" x14ac:dyDescent="0.2">
      <c r="A28" s="17" t="s">
        <v>55</v>
      </c>
      <c r="B28">
        <v>0.25800000000000001</v>
      </c>
      <c r="C28">
        <v>0.22700000000000001</v>
      </c>
      <c r="D28">
        <f t="shared" si="1"/>
        <v>0.24249999999999999</v>
      </c>
      <c r="E28" s="12">
        <f t="shared" si="0"/>
        <v>2.1920310216782975E-2</v>
      </c>
      <c r="F28">
        <f t="shared" si="2"/>
        <v>399.23524999999995</v>
      </c>
      <c r="G28">
        <f t="shared" si="3"/>
        <v>0.39923524999999993</v>
      </c>
      <c r="H28">
        <f t="shared" si="4"/>
        <v>1.5969409999999997</v>
      </c>
      <c r="I28" s="13">
        <v>19.580971000000002</v>
      </c>
      <c r="J28">
        <f t="shared" si="5"/>
        <v>12.261549424806555</v>
      </c>
    </row>
    <row r="29" spans="1:10" x14ac:dyDescent="0.2">
      <c r="A29" s="17" t="s">
        <v>56</v>
      </c>
      <c r="B29">
        <v>0.28199999999999997</v>
      </c>
      <c r="C29">
        <v>0.29099999999999998</v>
      </c>
      <c r="D29">
        <f t="shared" si="1"/>
        <v>0.28649999999999998</v>
      </c>
      <c r="E29" s="12">
        <f t="shared" si="0"/>
        <v>6.3639610306789329E-3</v>
      </c>
      <c r="F29">
        <f t="shared" si="2"/>
        <v>485.30364999999995</v>
      </c>
      <c r="G29">
        <f t="shared" si="3"/>
        <v>0.48530364999999998</v>
      </c>
      <c r="H29">
        <f t="shared" si="4"/>
        <v>1.9412145999999999</v>
      </c>
      <c r="I29" s="13">
        <v>19.198895</v>
      </c>
      <c r="J29">
        <f t="shared" si="5"/>
        <v>9.8901455820495077</v>
      </c>
    </row>
    <row r="30" spans="1:10" x14ac:dyDescent="0.2">
      <c r="A30" s="17" t="s">
        <v>57</v>
      </c>
      <c r="B30">
        <v>0.26300000000000001</v>
      </c>
      <c r="C30">
        <v>0.25900000000000001</v>
      </c>
      <c r="D30">
        <f t="shared" si="1"/>
        <v>0.26100000000000001</v>
      </c>
      <c r="E30" s="12">
        <f t="shared" si="0"/>
        <v>2.8284271247461927E-3</v>
      </c>
      <c r="F30">
        <f t="shared" si="2"/>
        <v>435.42309999999998</v>
      </c>
      <c r="G30">
        <f t="shared" si="3"/>
        <v>0.43542309999999995</v>
      </c>
      <c r="H30">
        <f t="shared" si="4"/>
        <v>1.7416923999999998</v>
      </c>
      <c r="I30" s="13">
        <v>19.294414</v>
      </c>
      <c r="J30">
        <f t="shared" si="5"/>
        <v>11.077968761877816</v>
      </c>
    </row>
    <row r="31" spans="1:10" x14ac:dyDescent="0.2">
      <c r="A31" s="17" t="s">
        <v>58</v>
      </c>
      <c r="B31">
        <v>0.246</v>
      </c>
      <c r="C31">
        <v>0.23499999999999999</v>
      </c>
      <c r="D31">
        <f t="shared" si="1"/>
        <v>0.24049999999999999</v>
      </c>
      <c r="E31" s="12">
        <f t="shared" si="0"/>
        <v>7.7781745930520299E-3</v>
      </c>
      <c r="F31">
        <f t="shared" si="2"/>
        <v>395.32304999999997</v>
      </c>
      <c r="G31">
        <f t="shared" si="3"/>
        <v>0.39532304999999995</v>
      </c>
      <c r="H31">
        <f t="shared" si="4"/>
        <v>1.5812921999999998</v>
      </c>
      <c r="I31" s="13">
        <v>3.6292980000000008</v>
      </c>
      <c r="J31">
        <f t="shared" si="5"/>
        <v>2.2951469690421549</v>
      </c>
    </row>
    <row r="32" spans="1:10" x14ac:dyDescent="0.2">
      <c r="A32" s="17" t="s">
        <v>59</v>
      </c>
      <c r="B32">
        <v>0.29099999999999998</v>
      </c>
      <c r="C32">
        <v>0.27100000000000002</v>
      </c>
      <c r="D32">
        <f t="shared" si="1"/>
        <v>0.28100000000000003</v>
      </c>
      <c r="E32" s="12">
        <f t="shared" si="0"/>
        <v>1.4142135623730925E-2</v>
      </c>
      <c r="F32">
        <f t="shared" si="2"/>
        <v>474.54510000000005</v>
      </c>
      <c r="G32">
        <f t="shared" si="3"/>
        <v>0.47454510000000005</v>
      </c>
      <c r="H32">
        <f t="shared" si="4"/>
        <v>1.8981804000000002</v>
      </c>
      <c r="I32" s="13">
        <v>29.705985000000002</v>
      </c>
      <c r="J32">
        <f t="shared" si="5"/>
        <v>15.649716433696184</v>
      </c>
    </row>
    <row r="33" spans="1:10" x14ac:dyDescent="0.2">
      <c r="A33" s="17" t="s">
        <v>60</v>
      </c>
      <c r="B33">
        <v>0.24299999999999999</v>
      </c>
      <c r="C33">
        <v>0.24</v>
      </c>
      <c r="D33">
        <f t="shared" si="1"/>
        <v>0.24149999999999999</v>
      </c>
      <c r="E33" s="12">
        <f t="shared" si="0"/>
        <v>2.1213203435596446E-3</v>
      </c>
      <c r="F33">
        <f t="shared" si="2"/>
        <v>397.27914999999996</v>
      </c>
      <c r="G33">
        <f t="shared" si="3"/>
        <v>0.39727914999999997</v>
      </c>
      <c r="H33">
        <f t="shared" si="4"/>
        <v>1.5891165999999999</v>
      </c>
      <c r="I33" s="13">
        <v>27.604566999999999</v>
      </c>
      <c r="J33">
        <f t="shared" si="5"/>
        <v>17.371014184862208</v>
      </c>
    </row>
    <row r="34" spans="1:10" x14ac:dyDescent="0.2">
      <c r="A34" s="17" t="s">
        <v>61</v>
      </c>
      <c r="B34">
        <v>0.26600000000000001</v>
      </c>
      <c r="C34">
        <v>0.26400000000000001</v>
      </c>
      <c r="D34">
        <f t="shared" si="1"/>
        <v>0.26500000000000001</v>
      </c>
      <c r="E34" s="12">
        <f t="shared" si="0"/>
        <v>1.4142135623730963E-3</v>
      </c>
      <c r="F34">
        <f t="shared" si="2"/>
        <v>443.24749999999995</v>
      </c>
      <c r="G34">
        <f t="shared" si="3"/>
        <v>0.44324749999999996</v>
      </c>
      <c r="H34">
        <f t="shared" si="4"/>
        <v>1.7729899999999998</v>
      </c>
      <c r="I34" s="13">
        <v>28.082162</v>
      </c>
      <c r="J34">
        <f t="shared" si="5"/>
        <v>15.838872187660394</v>
      </c>
    </row>
    <row r="35" spans="1:10" x14ac:dyDescent="0.2">
      <c r="A35" s="17" t="s">
        <v>62</v>
      </c>
      <c r="B35">
        <v>0.253</v>
      </c>
      <c r="C35">
        <v>0.25700000000000001</v>
      </c>
      <c r="D35">
        <f t="shared" si="1"/>
        <v>0.255</v>
      </c>
      <c r="E35" s="12">
        <f t="shared" si="0"/>
        <v>2.8284271247461927E-3</v>
      </c>
      <c r="F35">
        <f t="shared" si="2"/>
        <v>423.68650000000002</v>
      </c>
      <c r="G35">
        <f t="shared" si="3"/>
        <v>0.42368650000000002</v>
      </c>
      <c r="H35">
        <f t="shared" si="4"/>
        <v>1.6947460000000001</v>
      </c>
      <c r="I35" s="13">
        <v>4.2024119999999998</v>
      </c>
      <c r="J35">
        <f t="shared" si="5"/>
        <v>2.4796706999160936</v>
      </c>
    </row>
    <row r="36" spans="1:10" x14ac:dyDescent="0.2">
      <c r="A36" s="17" t="s">
        <v>63</v>
      </c>
      <c r="B36">
        <v>0.247</v>
      </c>
      <c r="C36">
        <v>0.25</v>
      </c>
      <c r="D36">
        <f t="shared" si="1"/>
        <v>0.2485</v>
      </c>
      <c r="E36" s="12">
        <f t="shared" si="0"/>
        <v>2.1213203435596446E-3</v>
      </c>
      <c r="F36">
        <f t="shared" si="2"/>
        <v>410.97185000000002</v>
      </c>
      <c r="G36">
        <f t="shared" si="3"/>
        <v>0.41097185000000003</v>
      </c>
      <c r="H36">
        <f t="shared" si="4"/>
        <v>1.6438874000000001</v>
      </c>
      <c r="I36" s="13">
        <v>36.296796000000001</v>
      </c>
      <c r="J36">
        <f t="shared" si="5"/>
        <v>22.079855347756787</v>
      </c>
    </row>
    <row r="37" spans="1:10" x14ac:dyDescent="0.2">
      <c r="A37" s="17" t="s">
        <v>64</v>
      </c>
      <c r="B37">
        <v>0.25</v>
      </c>
      <c r="C37">
        <v>0.25</v>
      </c>
      <c r="D37">
        <f t="shared" si="1"/>
        <v>0.25</v>
      </c>
      <c r="E37" s="12">
        <f t="shared" si="0"/>
        <v>0</v>
      </c>
      <c r="F37">
        <f t="shared" si="2"/>
        <v>413.90599999999995</v>
      </c>
      <c r="G37">
        <f t="shared" si="3"/>
        <v>0.41390599999999994</v>
      </c>
      <c r="H37">
        <f t="shared" si="4"/>
        <v>1.6556239999999998</v>
      </c>
      <c r="I37" s="13">
        <v>34.004339999999999</v>
      </c>
      <c r="J37">
        <f>SUM(I37/H37)</f>
        <v>20.538685112078589</v>
      </c>
    </row>
    <row r="38" spans="1:10" x14ac:dyDescent="0.2">
      <c r="A38" s="17" t="s">
        <v>65</v>
      </c>
      <c r="B38">
        <v>0.24199999999999999</v>
      </c>
      <c r="C38">
        <v>0.24399999999999999</v>
      </c>
      <c r="D38">
        <f t="shared" si="1"/>
        <v>0.24299999999999999</v>
      </c>
      <c r="E38" s="12">
        <f t="shared" si="0"/>
        <v>1.4142135623730963E-3</v>
      </c>
      <c r="F38">
        <f t="shared" si="2"/>
        <v>400.2133</v>
      </c>
      <c r="G38">
        <f t="shared" si="3"/>
        <v>0.40021329999999999</v>
      </c>
      <c r="H38">
        <f t="shared" si="4"/>
        <v>1.6008532</v>
      </c>
      <c r="I38" s="13">
        <v>32.476036000000001</v>
      </c>
      <c r="J38">
        <f t="shared" si="5"/>
        <v>20.286704614764179</v>
      </c>
    </row>
    <row r="39" spans="1:10" x14ac:dyDescent="0.2">
      <c r="A39" s="17" t="s">
        <v>66</v>
      </c>
      <c r="B39">
        <v>0.22600000000000001</v>
      </c>
      <c r="C39">
        <v>0.22800000000000001</v>
      </c>
      <c r="D39">
        <f t="shared" si="1"/>
        <v>0.22700000000000001</v>
      </c>
      <c r="E39" s="12">
        <f t="shared" si="0"/>
        <v>1.4142135623730963E-3</v>
      </c>
      <c r="F39">
        <f t="shared" si="2"/>
        <v>368.91570000000002</v>
      </c>
      <c r="G39">
        <f t="shared" si="3"/>
        <v>0.36891570000000001</v>
      </c>
      <c r="H39">
        <f t="shared" si="4"/>
        <v>1.4756628000000001</v>
      </c>
      <c r="I39" s="13">
        <v>3.7248170000000003</v>
      </c>
      <c r="J39">
        <f t="shared" si="5"/>
        <v>2.524165412315063</v>
      </c>
    </row>
    <row r="40" spans="1:10" x14ac:dyDescent="0.2">
      <c r="A40" s="18" t="s">
        <v>67</v>
      </c>
      <c r="B40">
        <v>0.23200000000000001</v>
      </c>
      <c r="C40">
        <v>0.23799999999999999</v>
      </c>
      <c r="D40">
        <f t="shared" si="1"/>
        <v>0.23499999999999999</v>
      </c>
      <c r="E40" s="12">
        <f t="shared" si="0"/>
        <v>4.2426406871192692E-3</v>
      </c>
      <c r="F40">
        <f t="shared" si="2"/>
        <v>384.56449999999995</v>
      </c>
      <c r="G40">
        <f t="shared" si="3"/>
        <v>0.38456449999999998</v>
      </c>
      <c r="H40">
        <f t="shared" si="4"/>
        <v>1.5382579999999999</v>
      </c>
      <c r="I40" s="13">
        <v>19.294414</v>
      </c>
      <c r="J40">
        <f t="shared" si="5"/>
        <v>12.543028542676197</v>
      </c>
    </row>
    <row r="41" spans="1:10" x14ac:dyDescent="0.2">
      <c r="A41" s="18" t="s">
        <v>68</v>
      </c>
      <c r="B41">
        <v>0.26700000000000002</v>
      </c>
      <c r="C41">
        <v>0.28699999999999998</v>
      </c>
      <c r="D41">
        <f t="shared" si="1"/>
        <v>0.27700000000000002</v>
      </c>
      <c r="E41" s="12">
        <f t="shared" si="0"/>
        <v>1.4142135623730925E-2</v>
      </c>
      <c r="F41">
        <f t="shared" si="2"/>
        <v>466.72069999999997</v>
      </c>
      <c r="G41">
        <f t="shared" si="3"/>
        <v>0.46672069999999999</v>
      </c>
      <c r="H41">
        <f t="shared" si="4"/>
        <v>1.8668828</v>
      </c>
      <c r="I41" s="13">
        <v>21.109275</v>
      </c>
      <c r="J41">
        <f t="shared" si="5"/>
        <v>11.307230962757812</v>
      </c>
    </row>
    <row r="42" spans="1:10" x14ac:dyDescent="0.2">
      <c r="A42" s="18" t="s">
        <v>69</v>
      </c>
      <c r="B42">
        <v>0.24099999999999999</v>
      </c>
      <c r="C42">
        <v>0.20899999999999999</v>
      </c>
      <c r="D42">
        <f t="shared" si="1"/>
        <v>0.22499999999999998</v>
      </c>
      <c r="E42" s="12">
        <f t="shared" si="0"/>
        <v>2.2627416997969524E-2</v>
      </c>
      <c r="F42">
        <f t="shared" si="2"/>
        <v>365.00349999999992</v>
      </c>
      <c r="G42">
        <f t="shared" si="3"/>
        <v>0.36500349999999993</v>
      </c>
      <c r="H42">
        <f t="shared" si="4"/>
        <v>1.4600139999999997</v>
      </c>
      <c r="I42" s="13">
        <v>19.198895</v>
      </c>
      <c r="J42">
        <f>SUM(I42/H42)</f>
        <v>13.149801988200116</v>
      </c>
    </row>
    <row r="43" spans="1:10" x14ac:dyDescent="0.2">
      <c r="A43" s="18" t="s">
        <v>70</v>
      </c>
      <c r="B43">
        <v>0.27300000000000002</v>
      </c>
      <c r="C43">
        <v>0.27500000000000002</v>
      </c>
      <c r="D43">
        <f t="shared" si="1"/>
        <v>0.27400000000000002</v>
      </c>
      <c r="E43" s="12">
        <f t="shared" si="0"/>
        <v>1.4142135623730963E-3</v>
      </c>
      <c r="F43">
        <f t="shared" si="2"/>
        <v>460.85239999999999</v>
      </c>
      <c r="G43">
        <f t="shared" si="3"/>
        <v>0.4608524</v>
      </c>
      <c r="H43">
        <f t="shared" si="4"/>
        <v>1.8434096</v>
      </c>
      <c r="I43" s="13">
        <v>3.7248170000000003</v>
      </c>
      <c r="J43">
        <f t="shared" si="5"/>
        <v>2.0206127818798385</v>
      </c>
    </row>
    <row r="44" spans="1:10" x14ac:dyDescent="0.2">
      <c r="A44" s="18" t="s">
        <v>71</v>
      </c>
      <c r="B44">
        <v>0.24399999999999999</v>
      </c>
      <c r="C44">
        <v>0.245</v>
      </c>
      <c r="D44">
        <f t="shared" si="1"/>
        <v>0.2445</v>
      </c>
      <c r="E44" s="12">
        <f t="shared" si="0"/>
        <v>7.0710678118654816E-4</v>
      </c>
      <c r="F44">
        <f t="shared" si="2"/>
        <v>403.14744999999994</v>
      </c>
      <c r="G44">
        <f t="shared" si="3"/>
        <v>0.40314744999999996</v>
      </c>
      <c r="H44">
        <f t="shared" si="4"/>
        <v>1.6125897999999999</v>
      </c>
      <c r="I44" s="13">
        <v>26.458339000000002</v>
      </c>
      <c r="J44">
        <f t="shared" si="5"/>
        <v>16.407358523537731</v>
      </c>
    </row>
    <row r="45" spans="1:10" x14ac:dyDescent="0.2">
      <c r="A45" s="18" t="s">
        <v>72</v>
      </c>
      <c r="B45">
        <v>0.22900000000000001</v>
      </c>
      <c r="C45">
        <v>0.23499999999999999</v>
      </c>
      <c r="D45">
        <f t="shared" si="1"/>
        <v>0.23199999999999998</v>
      </c>
      <c r="E45" s="12">
        <f t="shared" si="0"/>
        <v>4.2426406871192692E-3</v>
      </c>
      <c r="F45">
        <f t="shared" si="2"/>
        <v>378.69619999999998</v>
      </c>
      <c r="G45">
        <f t="shared" si="3"/>
        <v>0.37869619999999998</v>
      </c>
      <c r="H45">
        <f t="shared" si="4"/>
        <v>1.5147847999999999</v>
      </c>
      <c r="I45" s="13">
        <v>27.509048</v>
      </c>
      <c r="J45">
        <f t="shared" si="5"/>
        <v>18.160367069962678</v>
      </c>
    </row>
    <row r="46" spans="1:10" x14ac:dyDescent="0.2">
      <c r="A46" s="18" t="s">
        <v>73</v>
      </c>
      <c r="B46">
        <v>0.21099999999999999</v>
      </c>
      <c r="C46">
        <v>0.20599999999999999</v>
      </c>
      <c r="D46">
        <f t="shared" si="1"/>
        <v>0.20849999999999999</v>
      </c>
      <c r="E46" s="12">
        <f t="shared" si="0"/>
        <v>3.5355339059327407E-3</v>
      </c>
      <c r="F46">
        <f t="shared" si="2"/>
        <v>332.72784999999999</v>
      </c>
      <c r="G46">
        <f t="shared" si="3"/>
        <v>0.33272784999999999</v>
      </c>
      <c r="H46">
        <f t="shared" si="4"/>
        <v>1.3309114</v>
      </c>
      <c r="I46" s="13">
        <v>24.070364000000001</v>
      </c>
      <c r="J46">
        <f t="shared" si="5"/>
        <v>18.085624632864366</v>
      </c>
    </row>
    <row r="47" spans="1:10" x14ac:dyDescent="0.2">
      <c r="A47" s="18" t="s">
        <v>74</v>
      </c>
      <c r="B47">
        <v>0.26100000000000001</v>
      </c>
      <c r="C47">
        <v>0.27600000000000002</v>
      </c>
      <c r="D47">
        <f t="shared" si="1"/>
        <v>0.26850000000000002</v>
      </c>
      <c r="E47" s="12">
        <f t="shared" si="0"/>
        <v>1.0606601717798222E-2</v>
      </c>
      <c r="F47">
        <f t="shared" si="2"/>
        <v>450.09384999999997</v>
      </c>
      <c r="G47">
        <f t="shared" si="3"/>
        <v>0.45009384999999996</v>
      </c>
      <c r="H47">
        <f t="shared" si="4"/>
        <v>1.8003753999999998</v>
      </c>
      <c r="I47" s="13">
        <v>3.7248170000000003</v>
      </c>
      <c r="J47">
        <f>SUM(I47/H47)</f>
        <v>2.0689112948332888</v>
      </c>
    </row>
    <row r="48" spans="1:10" x14ac:dyDescent="0.2">
      <c r="A48" s="18" t="s">
        <v>75</v>
      </c>
      <c r="B48">
        <v>0.20799999999999999</v>
      </c>
      <c r="C48">
        <v>0.19900000000000001</v>
      </c>
      <c r="D48">
        <f t="shared" si="1"/>
        <v>0.20350000000000001</v>
      </c>
      <c r="E48" s="12">
        <f t="shared" si="0"/>
        <v>6.3639610306789138E-3</v>
      </c>
      <c r="F48">
        <f t="shared" si="2"/>
        <v>322.94735000000003</v>
      </c>
      <c r="G48">
        <f t="shared" si="3"/>
        <v>0.32294735000000002</v>
      </c>
      <c r="H48">
        <f t="shared" si="4"/>
        <v>1.2917894000000001</v>
      </c>
      <c r="I48" s="13">
        <v>29.801504000000001</v>
      </c>
      <c r="J48">
        <f t="shared" si="5"/>
        <v>23.069940038213659</v>
      </c>
    </row>
    <row r="49" spans="1:10" x14ac:dyDescent="0.2">
      <c r="A49" s="18" t="s">
        <v>76</v>
      </c>
      <c r="B49">
        <v>0.23499999999999999</v>
      </c>
      <c r="C49">
        <v>0.23799999999999999</v>
      </c>
      <c r="D49">
        <f t="shared" si="1"/>
        <v>0.23649999999999999</v>
      </c>
      <c r="E49" s="12">
        <f t="shared" si="0"/>
        <v>2.1213203435596446E-3</v>
      </c>
      <c r="F49">
        <f t="shared" si="2"/>
        <v>387.49865</v>
      </c>
      <c r="G49">
        <f t="shared" si="3"/>
        <v>0.38749865</v>
      </c>
      <c r="H49">
        <f t="shared" si="4"/>
        <v>1.5499946</v>
      </c>
      <c r="I49" s="13">
        <v>30.183580000000003</v>
      </c>
      <c r="J49">
        <f t="shared" si="5"/>
        <v>19.473345261977045</v>
      </c>
    </row>
    <row r="50" spans="1:10" x14ac:dyDescent="0.2">
      <c r="A50" s="18" t="s">
        <v>77</v>
      </c>
      <c r="B50">
        <v>0.23300000000000001</v>
      </c>
      <c r="C50">
        <v>0.27</v>
      </c>
      <c r="D50">
        <f t="shared" si="1"/>
        <v>0.2515</v>
      </c>
      <c r="E50" s="12">
        <f t="shared" si="0"/>
        <v>2.6162950903902263E-2</v>
      </c>
      <c r="F50">
        <f t="shared" si="2"/>
        <v>416.84014999999999</v>
      </c>
      <c r="G50">
        <f t="shared" si="3"/>
        <v>0.41684015000000002</v>
      </c>
      <c r="H50">
        <f t="shared" si="4"/>
        <v>1.6673606000000001</v>
      </c>
      <c r="I50" s="13">
        <v>27.700085999999999</v>
      </c>
      <c r="J50">
        <f t="shared" si="5"/>
        <v>16.613134555296554</v>
      </c>
    </row>
    <row r="51" spans="1:10" x14ac:dyDescent="0.2">
      <c r="A51" s="18" t="s">
        <v>78</v>
      </c>
      <c r="B51">
        <v>0.19900000000000001</v>
      </c>
      <c r="C51">
        <v>0.20399999999999999</v>
      </c>
      <c r="D51">
        <f t="shared" si="1"/>
        <v>0.20150000000000001</v>
      </c>
      <c r="E51" s="12">
        <f t="shared" si="0"/>
        <v>3.5355339059327212E-3</v>
      </c>
      <c r="F51">
        <f t="shared" si="2"/>
        <v>319.03515000000004</v>
      </c>
      <c r="G51">
        <f t="shared" si="3"/>
        <v>0.31903515000000005</v>
      </c>
      <c r="H51">
        <f t="shared" si="4"/>
        <v>1.2761406000000002</v>
      </c>
      <c r="I51" s="13">
        <v>3.5337790000000004</v>
      </c>
      <c r="J51">
        <f t="shared" si="5"/>
        <v>2.7691141556032304</v>
      </c>
    </row>
    <row r="52" spans="1:10" x14ac:dyDescent="0.2">
      <c r="A52" s="19" t="s">
        <v>79</v>
      </c>
      <c r="B52" s="13">
        <v>0.33300000000000002</v>
      </c>
      <c r="C52" s="13">
        <v>0.27300000000000002</v>
      </c>
      <c r="D52">
        <f t="shared" si="1"/>
        <v>0.30300000000000005</v>
      </c>
      <c r="E52" s="12">
        <f t="shared" si="0"/>
        <v>4.2426406871192854E-2</v>
      </c>
      <c r="F52">
        <f t="shared" si="2"/>
        <v>517.57929999999999</v>
      </c>
      <c r="G52">
        <f t="shared" si="3"/>
        <v>0.51757929999999996</v>
      </c>
      <c r="H52">
        <f t="shared" si="4"/>
        <v>2.0703171999999999</v>
      </c>
      <c r="I52" s="13">
        <v>18.912338000000002</v>
      </c>
      <c r="J52">
        <f t="shared" si="5"/>
        <v>9.1349953524030045</v>
      </c>
    </row>
    <row r="53" spans="1:10" x14ac:dyDescent="0.2">
      <c r="A53" s="19" t="s">
        <v>80</v>
      </c>
      <c r="B53" s="13">
        <v>0.317</v>
      </c>
      <c r="C53" s="13">
        <v>0.28100000000000003</v>
      </c>
      <c r="D53">
        <f t="shared" si="1"/>
        <v>0.29900000000000004</v>
      </c>
      <c r="E53" s="12">
        <f t="shared" si="0"/>
        <v>2.5455844122715694E-2</v>
      </c>
      <c r="F53">
        <f t="shared" si="2"/>
        <v>509.75490000000002</v>
      </c>
      <c r="G53">
        <f t="shared" si="3"/>
        <v>0.50975490000000001</v>
      </c>
      <c r="H53">
        <f t="shared" si="4"/>
        <v>2.0390196</v>
      </c>
      <c r="I53" s="13">
        <v>19.007857000000001</v>
      </c>
      <c r="J53">
        <f t="shared" si="5"/>
        <v>9.3220570317225011</v>
      </c>
    </row>
    <row r="54" spans="1:10" x14ac:dyDescent="0.2">
      <c r="A54" s="19" t="s">
        <v>81</v>
      </c>
      <c r="B54" s="13">
        <v>0.26700000000000002</v>
      </c>
      <c r="C54" s="13">
        <v>0.20599999999999999</v>
      </c>
      <c r="D54">
        <f t="shared" si="1"/>
        <v>0.23649999999999999</v>
      </c>
      <c r="E54" s="12">
        <f t="shared" si="0"/>
        <v>4.3133513652379413E-2</v>
      </c>
      <c r="F54">
        <f t="shared" si="2"/>
        <v>387.49865</v>
      </c>
      <c r="G54">
        <f t="shared" si="3"/>
        <v>0.38749865</v>
      </c>
      <c r="H54">
        <f t="shared" si="4"/>
        <v>1.5499946</v>
      </c>
      <c r="I54" s="13">
        <v>18.243705000000002</v>
      </c>
      <c r="J54">
        <f t="shared" si="5"/>
        <v>11.770173263829436</v>
      </c>
    </row>
    <row r="55" spans="1:10" x14ac:dyDescent="0.2">
      <c r="A55" s="19" t="s">
        <v>82</v>
      </c>
      <c r="B55" s="13">
        <v>0.216</v>
      </c>
      <c r="C55" s="13">
        <v>0.217</v>
      </c>
      <c r="D55">
        <f t="shared" si="1"/>
        <v>0.2165</v>
      </c>
      <c r="E55" s="12">
        <f t="shared" si="0"/>
        <v>7.0710678118654816E-4</v>
      </c>
      <c r="F55">
        <f t="shared" si="2"/>
        <v>348.37664999999993</v>
      </c>
      <c r="G55">
        <f t="shared" si="3"/>
        <v>0.34837664999999995</v>
      </c>
      <c r="H55">
        <f t="shared" si="4"/>
        <v>1.3935065999999998</v>
      </c>
      <c r="I55" s="13">
        <v>3.8203359999999997</v>
      </c>
      <c r="J55">
        <f t="shared" si="5"/>
        <v>2.7415270225487274</v>
      </c>
    </row>
    <row r="56" spans="1:10" x14ac:dyDescent="0.2">
      <c r="A56" s="19" t="s">
        <v>83</v>
      </c>
      <c r="B56" s="13">
        <v>0.246</v>
      </c>
      <c r="C56" s="13">
        <v>0.20100000000000001</v>
      </c>
      <c r="D56">
        <f t="shared" si="1"/>
        <v>0.2235</v>
      </c>
      <c r="E56" s="12">
        <f t="shared" si="0"/>
        <v>3.181980515339463E-2</v>
      </c>
      <c r="F56">
        <f t="shared" si="2"/>
        <v>362.06934999999999</v>
      </c>
      <c r="G56">
        <f t="shared" si="3"/>
        <v>0.36206935000000001</v>
      </c>
      <c r="H56">
        <f t="shared" si="4"/>
        <v>1.4482774</v>
      </c>
      <c r="I56" s="13">
        <v>24.834516000000001</v>
      </c>
      <c r="J56">
        <f t="shared" si="5"/>
        <v>17.147623790856642</v>
      </c>
    </row>
    <row r="57" spans="1:10" x14ac:dyDescent="0.2">
      <c r="A57" s="19" t="s">
        <v>84</v>
      </c>
      <c r="B57" s="13">
        <v>0.2</v>
      </c>
      <c r="C57" s="13">
        <v>0.20300000000000001</v>
      </c>
      <c r="D57">
        <f t="shared" si="1"/>
        <v>0.20150000000000001</v>
      </c>
      <c r="E57" s="12">
        <f t="shared" si="0"/>
        <v>2.1213203435596446E-3</v>
      </c>
      <c r="F57">
        <f t="shared" si="2"/>
        <v>319.03515000000004</v>
      </c>
      <c r="G57">
        <f t="shared" si="3"/>
        <v>0.31903515000000005</v>
      </c>
      <c r="H57">
        <f t="shared" si="4"/>
        <v>1.2761406000000002</v>
      </c>
      <c r="I57" s="13">
        <v>21.395832000000002</v>
      </c>
      <c r="J57">
        <f t="shared" si="5"/>
        <v>16.766045998379802</v>
      </c>
    </row>
    <row r="58" spans="1:10" x14ac:dyDescent="0.2">
      <c r="A58" s="19" t="s">
        <v>85</v>
      </c>
      <c r="B58" s="13">
        <v>0.249</v>
      </c>
      <c r="C58" s="13">
        <v>0.20899999999999999</v>
      </c>
      <c r="D58">
        <f t="shared" si="1"/>
        <v>0.22899999999999998</v>
      </c>
      <c r="E58" s="12">
        <f t="shared" si="0"/>
        <v>2.8284271247461908E-2</v>
      </c>
      <c r="F58">
        <f t="shared" si="2"/>
        <v>372.8279</v>
      </c>
      <c r="G58">
        <f t="shared" si="3"/>
        <v>0.37282789999999999</v>
      </c>
      <c r="H58">
        <f t="shared" si="4"/>
        <v>1.4913116</v>
      </c>
      <c r="I58" s="13">
        <v>22.255503000000001</v>
      </c>
      <c r="J58">
        <f t="shared" si="5"/>
        <v>14.92344255888575</v>
      </c>
    </row>
    <row r="59" spans="1:10" x14ac:dyDescent="0.2">
      <c r="A59" s="19" t="s">
        <v>86</v>
      </c>
      <c r="B59" s="14" t="s">
        <v>87</v>
      </c>
      <c r="C59" s="13">
        <v>0.189</v>
      </c>
      <c r="D59">
        <f t="shared" si="1"/>
        <v>0.189</v>
      </c>
      <c r="E59" s="12" t="e">
        <f t="shared" si="0"/>
        <v>#DIV/0!</v>
      </c>
      <c r="F59">
        <f t="shared" si="2"/>
        <v>294.58389999999997</v>
      </c>
      <c r="G59">
        <f t="shared" si="3"/>
        <v>0.29458389999999995</v>
      </c>
      <c r="H59">
        <f t="shared" si="4"/>
        <v>1.1783355999999998</v>
      </c>
      <c r="I59" s="13">
        <v>3.056184</v>
      </c>
      <c r="J59">
        <f t="shared" si="5"/>
        <v>2.5936447986464981</v>
      </c>
    </row>
    <row r="60" spans="1:10" x14ac:dyDescent="0.2">
      <c r="A60" s="19" t="s">
        <v>88</v>
      </c>
      <c r="B60" s="13">
        <v>0.20499999999999999</v>
      </c>
      <c r="C60" s="13">
        <v>0.23200000000000001</v>
      </c>
      <c r="D60">
        <f t="shared" si="1"/>
        <v>0.2185</v>
      </c>
      <c r="E60" s="12">
        <f t="shared" si="0"/>
        <v>1.9091883092036802E-2</v>
      </c>
      <c r="F60">
        <f t="shared" si="2"/>
        <v>352.28885000000002</v>
      </c>
      <c r="G60">
        <f t="shared" si="3"/>
        <v>0.35228885000000004</v>
      </c>
      <c r="H60">
        <f t="shared" si="4"/>
        <v>1.4091554000000002</v>
      </c>
      <c r="I60" s="13">
        <v>27.031452999999999</v>
      </c>
      <c r="J60">
        <f t="shared" si="5"/>
        <v>19.182733856038869</v>
      </c>
    </row>
    <row r="61" spans="1:10" x14ac:dyDescent="0.2">
      <c r="A61" s="19" t="s">
        <v>89</v>
      </c>
      <c r="B61" s="13">
        <v>0.21299999999999999</v>
      </c>
      <c r="C61" s="13">
        <v>0.21</v>
      </c>
      <c r="D61">
        <f t="shared" si="1"/>
        <v>0.21149999999999999</v>
      </c>
      <c r="E61" s="12">
        <f t="shared" si="0"/>
        <v>2.1213203435596446E-3</v>
      </c>
      <c r="F61">
        <f t="shared" si="2"/>
        <v>338.59614999999997</v>
      </c>
      <c r="G61">
        <f t="shared" si="3"/>
        <v>0.33859614999999998</v>
      </c>
      <c r="H61">
        <f t="shared" si="4"/>
        <v>1.3543845999999999</v>
      </c>
      <c r="I61" s="13">
        <v>30.279099000000002</v>
      </c>
      <c r="J61">
        <f>SUM(I61/H61)</f>
        <v>22.356352102644998</v>
      </c>
    </row>
    <row r="62" spans="1:10" x14ac:dyDescent="0.2">
      <c r="A62" s="19" t="s">
        <v>90</v>
      </c>
      <c r="B62" s="13">
        <v>0.193</v>
      </c>
      <c r="C62" s="13">
        <v>0.17</v>
      </c>
      <c r="D62">
        <f t="shared" si="1"/>
        <v>0.18149999999999999</v>
      </c>
      <c r="E62" s="12">
        <f t="shared" si="0"/>
        <v>1.6263455967290587E-2</v>
      </c>
      <c r="F62">
        <f t="shared" si="2"/>
        <v>279.91314999999997</v>
      </c>
      <c r="G62">
        <f t="shared" si="3"/>
        <v>0.27991315</v>
      </c>
      <c r="H62">
        <f t="shared" si="4"/>
        <v>1.1196526</v>
      </c>
      <c r="I62" s="13">
        <v>24.930035000000004</v>
      </c>
      <c r="J62">
        <f>SUM(I62/H62)</f>
        <v>22.265866216003076</v>
      </c>
    </row>
    <row r="63" spans="1:10" x14ac:dyDescent="0.2">
      <c r="A63" s="19" t="s">
        <v>91</v>
      </c>
      <c r="B63" s="13">
        <v>0.19</v>
      </c>
      <c r="C63" s="13">
        <v>0.183</v>
      </c>
      <c r="D63">
        <f t="shared" si="1"/>
        <v>0.1865</v>
      </c>
      <c r="E63" s="12">
        <f t="shared" si="0"/>
        <v>4.9497474683058368E-3</v>
      </c>
      <c r="F63">
        <f t="shared" si="2"/>
        <v>289.69364999999993</v>
      </c>
      <c r="G63">
        <f t="shared" si="3"/>
        <v>0.28969364999999991</v>
      </c>
      <c r="H63">
        <f t="shared" si="4"/>
        <v>1.1587745999999997</v>
      </c>
      <c r="I63" s="13">
        <v>4.011374</v>
      </c>
      <c r="J63">
        <f t="shared" si="5"/>
        <v>3.4617379428233939</v>
      </c>
    </row>
    <row r="64" spans="1:10" x14ac:dyDescent="0.2">
      <c r="A64" s="20" t="s">
        <v>92</v>
      </c>
      <c r="B64">
        <v>0.27900000000000003</v>
      </c>
      <c r="C64">
        <v>0.26800000000000002</v>
      </c>
      <c r="D64">
        <f>AVERAGE(B64,C64)</f>
        <v>0.27350000000000002</v>
      </c>
      <c r="E64">
        <f>STDEV(B64,C64)</f>
        <v>7.7781745930520299E-3</v>
      </c>
      <c r="F64">
        <f>SUM(2271.2*D64)-75.575</f>
        <v>545.59819999999991</v>
      </c>
      <c r="G64">
        <f>F64/1000</f>
        <v>0.54559819999999992</v>
      </c>
      <c r="H64">
        <f>G64*4</f>
        <v>2.1823927999999997</v>
      </c>
      <c r="I64">
        <v>15.38569</v>
      </c>
      <c r="J64">
        <f>I64/H64</f>
        <v>7.0499178699636484</v>
      </c>
    </row>
    <row r="65" spans="1:10" x14ac:dyDescent="0.2">
      <c r="A65" s="18" t="s">
        <v>93</v>
      </c>
      <c r="B65">
        <v>0.255</v>
      </c>
      <c r="C65">
        <v>0.24199999999999999</v>
      </c>
      <c r="D65">
        <f t="shared" ref="D65:D87" si="6">AVERAGE(B65,C65)</f>
        <v>0.2485</v>
      </c>
      <c r="E65">
        <f t="shared" ref="E65:E87" si="7">STDEV(B65,C65)</f>
        <v>9.1923881554251269E-3</v>
      </c>
      <c r="F65">
        <f t="shared" ref="F65:F87" si="8">SUM(2271.2*D65)-75.575</f>
        <v>488.81819999999999</v>
      </c>
      <c r="G65">
        <f t="shared" ref="G65:G87" si="9">F65/1000</f>
        <v>0.48881819999999998</v>
      </c>
      <c r="H65">
        <f t="shared" ref="H65:H87" si="10">G65*4</f>
        <v>1.9552727999999999</v>
      </c>
      <c r="I65">
        <v>12.319714999999999</v>
      </c>
      <c r="J65">
        <f t="shared" ref="J65:J87" si="11">I65/H65</f>
        <v>6.3007652947455712</v>
      </c>
    </row>
    <row r="66" spans="1:10" x14ac:dyDescent="0.2">
      <c r="A66" s="18" t="s">
        <v>94</v>
      </c>
      <c r="B66">
        <v>0.26900000000000002</v>
      </c>
      <c r="C66">
        <v>0.27700000000000002</v>
      </c>
      <c r="D66">
        <f t="shared" si="6"/>
        <v>0.27300000000000002</v>
      </c>
      <c r="E66">
        <f t="shared" si="7"/>
        <v>5.6568542494923853E-3</v>
      </c>
      <c r="F66">
        <f t="shared" si="8"/>
        <v>544.46259999999995</v>
      </c>
      <c r="G66">
        <f t="shared" si="9"/>
        <v>0.54446259999999991</v>
      </c>
      <c r="H66">
        <f t="shared" si="10"/>
        <v>2.1778503999999996</v>
      </c>
      <c r="I66">
        <v>11.985244999999999</v>
      </c>
      <c r="J66">
        <f>I66/H66</f>
        <v>5.5032453101461885</v>
      </c>
    </row>
    <row r="67" spans="1:10" x14ac:dyDescent="0.2">
      <c r="A67" s="18" t="s">
        <v>95</v>
      </c>
      <c r="B67">
        <v>0.247</v>
      </c>
      <c r="C67">
        <v>0.23899999999999999</v>
      </c>
      <c r="D67">
        <f t="shared" si="6"/>
        <v>0.24299999999999999</v>
      </c>
      <c r="E67">
        <f t="shared" si="7"/>
        <v>5.6568542494923853E-3</v>
      </c>
      <c r="F67">
        <f t="shared" si="8"/>
        <v>476.32659999999993</v>
      </c>
      <c r="G67">
        <f t="shared" si="9"/>
        <v>0.47632659999999993</v>
      </c>
      <c r="H67">
        <f t="shared" si="10"/>
        <v>1.9053063999999997</v>
      </c>
      <c r="I67">
        <v>4.0694550000000005</v>
      </c>
      <c r="J67">
        <f t="shared" si="11"/>
        <v>2.1358533199699541</v>
      </c>
    </row>
    <row r="68" spans="1:10" x14ac:dyDescent="0.2">
      <c r="A68" s="18" t="s">
        <v>96</v>
      </c>
      <c r="B68">
        <v>0.25900000000000001</v>
      </c>
      <c r="C68">
        <v>0.26400000000000001</v>
      </c>
      <c r="D68">
        <f t="shared" si="6"/>
        <v>0.26150000000000001</v>
      </c>
      <c r="E68">
        <f t="shared" si="7"/>
        <v>3.5355339059327407E-3</v>
      </c>
      <c r="F68">
        <f t="shared" si="8"/>
        <v>518.34379999999987</v>
      </c>
      <c r="G68">
        <f t="shared" si="9"/>
        <v>0.51834379999999991</v>
      </c>
      <c r="H68">
        <f t="shared" si="10"/>
        <v>2.0733751999999996</v>
      </c>
      <c r="I68">
        <v>18.228684999999999</v>
      </c>
      <c r="J68">
        <f t="shared" si="11"/>
        <v>8.7917927252144246</v>
      </c>
    </row>
    <row r="69" spans="1:10" x14ac:dyDescent="0.2">
      <c r="A69" s="18" t="s">
        <v>97</v>
      </c>
      <c r="B69">
        <v>0.26600000000000001</v>
      </c>
      <c r="C69">
        <v>0.26400000000000001</v>
      </c>
      <c r="D69">
        <f t="shared" si="6"/>
        <v>0.26500000000000001</v>
      </c>
      <c r="E69">
        <f t="shared" si="7"/>
        <v>1.4142135623730963E-3</v>
      </c>
      <c r="F69">
        <f t="shared" si="8"/>
        <v>526.29299999999989</v>
      </c>
      <c r="G69">
        <f t="shared" si="9"/>
        <v>0.5262929999999999</v>
      </c>
      <c r="H69">
        <f t="shared" si="10"/>
        <v>2.1051719999999996</v>
      </c>
      <c r="I69">
        <v>19.510819999999999</v>
      </c>
      <c r="J69">
        <f>I69/H69</f>
        <v>9.2680408061669084</v>
      </c>
    </row>
    <row r="70" spans="1:10" x14ac:dyDescent="0.2">
      <c r="A70" s="18" t="s">
        <v>98</v>
      </c>
      <c r="B70">
        <v>0.23799999999999999</v>
      </c>
      <c r="C70">
        <v>0.23200000000000001</v>
      </c>
      <c r="D70">
        <f t="shared" si="6"/>
        <v>0.23499999999999999</v>
      </c>
      <c r="E70">
        <f t="shared" si="7"/>
        <v>4.2426406871192692E-3</v>
      </c>
      <c r="F70">
        <f t="shared" si="8"/>
        <v>458.15699999999998</v>
      </c>
      <c r="G70">
        <f t="shared" si="9"/>
        <v>0.45815699999999998</v>
      </c>
      <c r="H70">
        <f t="shared" si="10"/>
        <v>1.8326279999999999</v>
      </c>
      <c r="I70">
        <v>17.392510000000001</v>
      </c>
      <c r="J70">
        <f t="shared" si="11"/>
        <v>9.490474880881445</v>
      </c>
    </row>
    <row r="71" spans="1:10" x14ac:dyDescent="0.2">
      <c r="A71" s="18" t="s">
        <v>99</v>
      </c>
      <c r="B71">
        <v>0.254</v>
      </c>
      <c r="C71">
        <v>0.248</v>
      </c>
      <c r="D71">
        <f t="shared" si="6"/>
        <v>0.251</v>
      </c>
      <c r="E71">
        <f t="shared" si="7"/>
        <v>4.2426406871192892E-3</v>
      </c>
      <c r="F71">
        <f t="shared" si="8"/>
        <v>494.49619999999999</v>
      </c>
      <c r="G71">
        <f t="shared" si="9"/>
        <v>0.4944962</v>
      </c>
      <c r="H71">
        <f t="shared" si="10"/>
        <v>1.9779848</v>
      </c>
      <c r="I71">
        <v>4.1252000000000004</v>
      </c>
      <c r="J71">
        <f t="shared" si="11"/>
        <v>2.0855569769798032</v>
      </c>
    </row>
    <row r="72" spans="1:10" x14ac:dyDescent="0.2">
      <c r="A72" s="18" t="s">
        <v>100</v>
      </c>
      <c r="B72">
        <v>0.22800000000000001</v>
      </c>
      <c r="C72">
        <v>0.23799999999999999</v>
      </c>
      <c r="D72">
        <f t="shared" si="6"/>
        <v>0.23299999999999998</v>
      </c>
      <c r="E72">
        <f t="shared" si="7"/>
        <v>7.0710678118654623E-3</v>
      </c>
      <c r="F72">
        <f t="shared" si="8"/>
        <v>453.61459999999994</v>
      </c>
      <c r="G72">
        <f t="shared" si="9"/>
        <v>0.45361459999999992</v>
      </c>
      <c r="H72">
        <f t="shared" si="10"/>
        <v>1.8144583999999997</v>
      </c>
      <c r="I72">
        <v>25.085319999999999</v>
      </c>
      <c r="J72">
        <f t="shared" si="11"/>
        <v>13.825238429274545</v>
      </c>
    </row>
    <row r="73" spans="1:10" x14ac:dyDescent="0.2">
      <c r="A73" s="18" t="s">
        <v>101</v>
      </c>
      <c r="B73">
        <v>0.21199999999999999</v>
      </c>
      <c r="C73">
        <v>0.20599999999999999</v>
      </c>
      <c r="D73">
        <f t="shared" si="6"/>
        <v>0.20899999999999999</v>
      </c>
      <c r="E73">
        <f t="shared" si="7"/>
        <v>4.2426406871192892E-3</v>
      </c>
      <c r="F73">
        <f t="shared" si="8"/>
        <v>399.10579999999993</v>
      </c>
      <c r="G73">
        <f t="shared" si="9"/>
        <v>0.39910579999999996</v>
      </c>
      <c r="H73">
        <f t="shared" si="10"/>
        <v>1.5964231999999998</v>
      </c>
      <c r="I73">
        <v>23.914674999999999</v>
      </c>
      <c r="J73">
        <f t="shared" si="11"/>
        <v>14.980160022730816</v>
      </c>
    </row>
    <row r="74" spans="1:10" x14ac:dyDescent="0.2">
      <c r="A74" s="18" t="s">
        <v>102</v>
      </c>
      <c r="B74">
        <v>0.222</v>
      </c>
      <c r="C74">
        <v>0.24199999999999999</v>
      </c>
      <c r="D74">
        <f t="shared" si="6"/>
        <v>0.23199999999999998</v>
      </c>
      <c r="E74">
        <f t="shared" si="7"/>
        <v>1.4142135623730944E-2</v>
      </c>
      <c r="F74">
        <f t="shared" si="8"/>
        <v>451.34339999999992</v>
      </c>
      <c r="G74">
        <f t="shared" si="9"/>
        <v>0.45134339999999989</v>
      </c>
      <c r="H74">
        <f t="shared" si="10"/>
        <v>1.8053735999999996</v>
      </c>
      <c r="I74">
        <v>22.799775</v>
      </c>
      <c r="J74">
        <f>I74/H74</f>
        <v>12.628840368553083</v>
      </c>
    </row>
    <row r="75" spans="1:10" x14ac:dyDescent="0.2">
      <c r="A75" s="18" t="s">
        <v>103</v>
      </c>
      <c r="B75">
        <v>0.23300000000000001</v>
      </c>
      <c r="C75">
        <v>0.21299999999999999</v>
      </c>
      <c r="D75">
        <f t="shared" si="6"/>
        <v>0.223</v>
      </c>
      <c r="E75">
        <f t="shared" si="7"/>
        <v>1.4142135623730963E-2</v>
      </c>
      <c r="F75">
        <f t="shared" si="8"/>
        <v>430.90260000000001</v>
      </c>
      <c r="G75">
        <f t="shared" si="9"/>
        <v>0.43090260000000002</v>
      </c>
      <c r="H75">
        <f t="shared" si="10"/>
        <v>1.7236104000000001</v>
      </c>
      <c r="I75">
        <v>3.9022199999999994</v>
      </c>
      <c r="J75">
        <f t="shared" si="11"/>
        <v>2.2639803055261205</v>
      </c>
    </row>
    <row r="76" spans="1:10" x14ac:dyDescent="0.2">
      <c r="A76" s="17" t="s">
        <v>104</v>
      </c>
      <c r="B76">
        <v>0.26700000000000002</v>
      </c>
      <c r="C76">
        <v>0.25900000000000001</v>
      </c>
      <c r="D76">
        <f t="shared" si="6"/>
        <v>0.26300000000000001</v>
      </c>
      <c r="E76">
        <f t="shared" si="7"/>
        <v>5.6568542494923853E-3</v>
      </c>
      <c r="F76">
        <f t="shared" si="8"/>
        <v>521.75059999999996</v>
      </c>
      <c r="G76">
        <f t="shared" si="9"/>
        <v>0.52175059999999995</v>
      </c>
      <c r="H76">
        <f t="shared" si="10"/>
        <v>2.0870023999999998</v>
      </c>
      <c r="I76">
        <v>15.218455000000001</v>
      </c>
      <c r="J76">
        <f t="shared" si="11"/>
        <v>7.2920160513471384</v>
      </c>
    </row>
    <row r="77" spans="1:10" x14ac:dyDescent="0.2">
      <c r="A77" s="17" t="s">
        <v>105</v>
      </c>
      <c r="B77">
        <v>0.25700000000000001</v>
      </c>
      <c r="C77">
        <v>0.28499999999999998</v>
      </c>
      <c r="D77">
        <f t="shared" si="6"/>
        <v>0.27100000000000002</v>
      </c>
      <c r="E77">
        <f t="shared" si="7"/>
        <v>1.9798989873223309E-2</v>
      </c>
      <c r="F77">
        <f t="shared" si="8"/>
        <v>539.92019999999991</v>
      </c>
      <c r="G77">
        <f t="shared" si="9"/>
        <v>0.53992019999999996</v>
      </c>
      <c r="H77">
        <f t="shared" si="10"/>
        <v>2.1596807999999998</v>
      </c>
      <c r="I77">
        <v>14.49377</v>
      </c>
      <c r="J77">
        <f t="shared" si="11"/>
        <v>6.7110704507814303</v>
      </c>
    </row>
    <row r="78" spans="1:10" x14ac:dyDescent="0.2">
      <c r="A78" s="17" t="s">
        <v>106</v>
      </c>
      <c r="B78">
        <v>0.24</v>
      </c>
      <c r="C78">
        <v>0.23</v>
      </c>
      <c r="D78">
        <f t="shared" si="6"/>
        <v>0.23499999999999999</v>
      </c>
      <c r="E78">
        <f t="shared" si="7"/>
        <v>7.0710678118654623E-3</v>
      </c>
      <c r="F78">
        <f t="shared" si="8"/>
        <v>458.15699999999998</v>
      </c>
      <c r="G78">
        <f t="shared" si="9"/>
        <v>0.45815699999999998</v>
      </c>
      <c r="H78">
        <f t="shared" si="10"/>
        <v>1.8326279999999999</v>
      </c>
      <c r="I78">
        <v>15.887394999999996</v>
      </c>
      <c r="J78">
        <f>I78/H78</f>
        <v>8.6691870908880571</v>
      </c>
    </row>
    <row r="79" spans="1:10" x14ac:dyDescent="0.2">
      <c r="A79" s="17" t="s">
        <v>107</v>
      </c>
      <c r="B79">
        <v>0.214</v>
      </c>
      <c r="C79">
        <v>0.184</v>
      </c>
      <c r="D79">
        <f t="shared" si="6"/>
        <v>0.19900000000000001</v>
      </c>
      <c r="E79">
        <f t="shared" si="7"/>
        <v>2.1213203435596427E-2</v>
      </c>
      <c r="F79">
        <f t="shared" si="8"/>
        <v>376.3938</v>
      </c>
      <c r="G79">
        <f t="shared" si="9"/>
        <v>0.3763938</v>
      </c>
      <c r="H79">
        <f t="shared" si="10"/>
        <v>1.5055752</v>
      </c>
      <c r="I79">
        <v>4.1809450000000004</v>
      </c>
      <c r="J79">
        <f t="shared" si="11"/>
        <v>2.776975205223891</v>
      </c>
    </row>
    <row r="80" spans="1:10" x14ac:dyDescent="0.2">
      <c r="A80" s="17" t="s">
        <v>108</v>
      </c>
      <c r="B80">
        <v>0.223</v>
      </c>
      <c r="C80">
        <v>0.251</v>
      </c>
      <c r="D80">
        <f t="shared" si="6"/>
        <v>0.23699999999999999</v>
      </c>
      <c r="E80">
        <f t="shared" si="7"/>
        <v>1.9798989873223326E-2</v>
      </c>
      <c r="F80">
        <f t="shared" si="8"/>
        <v>462.69939999999991</v>
      </c>
      <c r="G80">
        <f t="shared" si="9"/>
        <v>0.46269939999999993</v>
      </c>
      <c r="H80">
        <f t="shared" si="10"/>
        <v>1.8507975999999997</v>
      </c>
      <c r="I80">
        <v>19.956779999999998</v>
      </c>
      <c r="J80">
        <f t="shared" si="11"/>
        <v>10.782799804797673</v>
      </c>
    </row>
    <row r="81" spans="1:10" x14ac:dyDescent="0.2">
      <c r="A81" s="17" t="s">
        <v>109</v>
      </c>
      <c r="B81">
        <v>0.26</v>
      </c>
      <c r="C81">
        <v>0.26700000000000002</v>
      </c>
      <c r="D81">
        <f t="shared" si="6"/>
        <v>0.26350000000000001</v>
      </c>
      <c r="E81">
        <f t="shared" si="7"/>
        <v>4.9497474683058368E-3</v>
      </c>
      <c r="F81">
        <f t="shared" si="8"/>
        <v>522.88619999999992</v>
      </c>
      <c r="G81">
        <f t="shared" si="9"/>
        <v>0.52288619999999997</v>
      </c>
      <c r="H81">
        <f t="shared" si="10"/>
        <v>2.0915447999999999</v>
      </c>
      <c r="I81">
        <v>21.127425000000002</v>
      </c>
      <c r="J81">
        <f>I81/H81</f>
        <v>10.101349490577492</v>
      </c>
    </row>
    <row r="82" spans="1:10" x14ac:dyDescent="0.2">
      <c r="A82" s="17" t="s">
        <v>110</v>
      </c>
      <c r="B82">
        <v>0.20200000000000001</v>
      </c>
      <c r="C82">
        <v>0.214</v>
      </c>
      <c r="D82">
        <f t="shared" si="6"/>
        <v>0.20800000000000002</v>
      </c>
      <c r="E82">
        <f t="shared" si="7"/>
        <v>8.4852813742385576E-3</v>
      </c>
      <c r="F82">
        <f t="shared" si="8"/>
        <v>396.83460000000002</v>
      </c>
      <c r="G82">
        <f t="shared" si="9"/>
        <v>0.39683460000000004</v>
      </c>
      <c r="H82">
        <f t="shared" si="10"/>
        <v>1.5873384000000001</v>
      </c>
      <c r="I82">
        <v>24.63936</v>
      </c>
      <c r="J82">
        <f t="shared" si="11"/>
        <v>15.522436803645649</v>
      </c>
    </row>
    <row r="83" spans="1:10" x14ac:dyDescent="0.2">
      <c r="A83" s="17" t="s">
        <v>111</v>
      </c>
      <c r="B83">
        <v>0.22</v>
      </c>
      <c r="C83">
        <v>0.23200000000000001</v>
      </c>
      <c r="D83">
        <f t="shared" si="6"/>
        <v>0.22600000000000001</v>
      </c>
      <c r="E83">
        <f t="shared" si="7"/>
        <v>8.4852813742385784E-3</v>
      </c>
      <c r="F83">
        <f t="shared" si="8"/>
        <v>437.71620000000001</v>
      </c>
      <c r="G83">
        <f t="shared" si="9"/>
        <v>0.4377162</v>
      </c>
      <c r="H83">
        <f t="shared" si="10"/>
        <v>1.7508648</v>
      </c>
      <c r="I83">
        <v>4.2924349999999993</v>
      </c>
      <c r="J83">
        <f t="shared" si="11"/>
        <v>2.4516084851326037</v>
      </c>
    </row>
    <row r="84" spans="1:10" x14ac:dyDescent="0.2">
      <c r="A84" s="17" t="s">
        <v>112</v>
      </c>
      <c r="B84">
        <v>0.223</v>
      </c>
      <c r="C84">
        <v>0.216</v>
      </c>
      <c r="D84">
        <f t="shared" si="6"/>
        <v>0.2195</v>
      </c>
      <c r="E84">
        <f t="shared" si="7"/>
        <v>4.9497474683058368E-3</v>
      </c>
      <c r="F84">
        <f t="shared" si="8"/>
        <v>422.95339999999999</v>
      </c>
      <c r="G84">
        <f t="shared" si="9"/>
        <v>0.42295339999999998</v>
      </c>
      <c r="H84">
        <f t="shared" si="10"/>
        <v>1.6918135999999999</v>
      </c>
      <c r="I84">
        <v>30.046625000000002</v>
      </c>
      <c r="J84">
        <f t="shared" si="11"/>
        <v>17.760009140486876</v>
      </c>
    </row>
    <row r="85" spans="1:10" x14ac:dyDescent="0.2">
      <c r="A85" s="17" t="s">
        <v>113</v>
      </c>
      <c r="B85">
        <v>0.245</v>
      </c>
      <c r="C85">
        <v>0.20699999999999999</v>
      </c>
      <c r="D85">
        <f t="shared" si="6"/>
        <v>0.22599999999999998</v>
      </c>
      <c r="E85">
        <f t="shared" si="7"/>
        <v>2.6870057685088811E-2</v>
      </c>
      <c r="F85">
        <f t="shared" si="8"/>
        <v>437.7161999999999</v>
      </c>
      <c r="G85">
        <f t="shared" si="9"/>
        <v>0.43771619999999989</v>
      </c>
      <c r="H85">
        <f t="shared" si="10"/>
        <v>1.7508647999999996</v>
      </c>
      <c r="I85">
        <v>29.489175000000003</v>
      </c>
      <c r="J85">
        <f t="shared" si="11"/>
        <v>16.842633994355253</v>
      </c>
    </row>
    <row r="86" spans="1:10" x14ac:dyDescent="0.2">
      <c r="A86" s="17" t="s">
        <v>114</v>
      </c>
      <c r="B86">
        <v>0.217</v>
      </c>
      <c r="C86">
        <v>0.22500000000000001</v>
      </c>
      <c r="D86">
        <f t="shared" si="6"/>
        <v>0.221</v>
      </c>
      <c r="E86">
        <f t="shared" si="7"/>
        <v>5.6568542494923853E-3</v>
      </c>
      <c r="F86">
        <f t="shared" si="8"/>
        <v>426.36019999999996</v>
      </c>
      <c r="G86">
        <f t="shared" si="9"/>
        <v>0.42636019999999997</v>
      </c>
      <c r="H86">
        <f t="shared" si="10"/>
        <v>1.7054407999999999</v>
      </c>
      <c r="I86">
        <v>28.708745</v>
      </c>
      <c r="J86">
        <f t="shared" si="11"/>
        <v>16.833621548165144</v>
      </c>
    </row>
    <row r="87" spans="1:10" x14ac:dyDescent="0.2">
      <c r="A87" s="17" t="s">
        <v>115</v>
      </c>
      <c r="B87">
        <v>0.23100000000000001</v>
      </c>
      <c r="C87">
        <v>0.24399999999999999</v>
      </c>
      <c r="D87">
        <f t="shared" si="6"/>
        <v>0.23749999999999999</v>
      </c>
      <c r="E87">
        <f t="shared" si="7"/>
        <v>9.1923881554251061E-3</v>
      </c>
      <c r="F87">
        <f t="shared" si="8"/>
        <v>463.83499999999998</v>
      </c>
      <c r="G87">
        <f t="shared" si="9"/>
        <v>0.463835</v>
      </c>
      <c r="H87">
        <f t="shared" si="10"/>
        <v>1.85534</v>
      </c>
      <c r="I87">
        <v>4.1809450000000004</v>
      </c>
      <c r="J87">
        <f t="shared" si="11"/>
        <v>2.2534656720601078</v>
      </c>
    </row>
  </sheetData>
  <mergeCells count="12">
    <mergeCell ref="AU3:AW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CA12-D55B-CB4D-AE98-7399C06B9433}">
  <dimension ref="A1:AQ153"/>
  <sheetViews>
    <sheetView workbookViewId="0">
      <selection activeCell="A2" sqref="A2"/>
    </sheetView>
  </sheetViews>
  <sheetFormatPr baseColWidth="10" defaultColWidth="8.83203125" defaultRowHeight="16" x14ac:dyDescent="0.2"/>
  <cols>
    <col min="1" max="1" width="22.1640625" customWidth="1"/>
    <col min="2" max="2" width="14.5" customWidth="1"/>
    <col min="3" max="3" width="15.1640625" customWidth="1"/>
    <col min="4" max="4" width="17" customWidth="1"/>
    <col min="6" max="6" width="43.33203125" hidden="1" customWidth="1"/>
    <col min="7" max="7" width="25.83203125" hidden="1" customWidth="1"/>
    <col min="8" max="8" width="12.83203125" hidden="1" customWidth="1"/>
    <col min="9" max="9" width="19.1640625" customWidth="1"/>
    <col min="10" max="10" width="24.83203125" customWidth="1"/>
    <col min="11" max="11" width="35.1640625" customWidth="1"/>
    <col min="12" max="12" width="9.5" customWidth="1"/>
    <col min="13" max="13" width="16.33203125" customWidth="1"/>
    <col min="14" max="14" width="38.83203125" customWidth="1"/>
    <col min="27" max="27" width="13.6640625" customWidth="1"/>
    <col min="28" max="28" width="14" customWidth="1"/>
  </cols>
  <sheetData>
    <row r="1" spans="1:43" s="7" customFormat="1" x14ac:dyDescent="0.2">
      <c r="A1" s="7" t="s">
        <v>211</v>
      </c>
    </row>
    <row r="3" spans="1:43" s="21" customFormat="1" ht="17" thickBot="1" x14ac:dyDescent="0.25">
      <c r="B3" s="22" t="s">
        <v>117</v>
      </c>
      <c r="C3" s="22" t="s">
        <v>118</v>
      </c>
      <c r="D3" s="22" t="s">
        <v>24</v>
      </c>
      <c r="E3" s="22"/>
      <c r="F3" s="22" t="s">
        <v>119</v>
      </c>
      <c r="G3" s="22" t="s">
        <v>120</v>
      </c>
      <c r="H3" s="22" t="s">
        <v>121</v>
      </c>
      <c r="I3" s="23" t="s">
        <v>122</v>
      </c>
      <c r="J3" s="23" t="s">
        <v>123</v>
      </c>
      <c r="K3" s="22" t="s">
        <v>124</v>
      </c>
      <c r="L3" s="22"/>
      <c r="M3" s="22" t="s">
        <v>125</v>
      </c>
      <c r="N3" s="22" t="s">
        <v>126</v>
      </c>
      <c r="O3" s="22" t="s">
        <v>127</v>
      </c>
      <c r="R3" s="24" t="s">
        <v>128</v>
      </c>
      <c r="U3" s="23" t="s">
        <v>129</v>
      </c>
      <c r="Y3"/>
      <c r="Z3"/>
      <c r="AA3" s="9" t="s">
        <v>229</v>
      </c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 x14ac:dyDescent="0.2">
      <c r="A4" s="17" t="s">
        <v>130</v>
      </c>
      <c r="B4">
        <v>2992</v>
      </c>
      <c r="C4">
        <v>3575</v>
      </c>
      <c r="D4">
        <f>AVERAGE(B4,C4)</f>
        <v>3283.5</v>
      </c>
      <c r="F4">
        <f>D4-D7</f>
        <v>2768</v>
      </c>
      <c r="I4" s="25">
        <v>0.37876940000000009</v>
      </c>
      <c r="J4">
        <f>SUM(I4*4)</f>
        <v>1.5150776000000004</v>
      </c>
      <c r="K4">
        <f>J4*0.05</f>
        <v>7.5753880000000023E-2</v>
      </c>
      <c r="M4" s="26">
        <v>10.2920758257834</v>
      </c>
      <c r="N4">
        <f>M4*4</f>
        <v>41.168303303133598</v>
      </c>
      <c r="O4">
        <f>N4*0.22</f>
        <v>9.0570267266893918</v>
      </c>
      <c r="R4">
        <f>O4/K4</f>
        <v>119.55858533832708</v>
      </c>
      <c r="AA4" s="2" t="s">
        <v>226</v>
      </c>
      <c r="AB4" s="2" t="s">
        <v>227</v>
      </c>
      <c r="AC4" s="2" t="s">
        <v>228</v>
      </c>
    </row>
    <row r="5" spans="1:43" x14ac:dyDescent="0.2">
      <c r="A5" s="17" t="s">
        <v>131</v>
      </c>
      <c r="B5">
        <v>3841</v>
      </c>
      <c r="C5">
        <v>3844</v>
      </c>
      <c r="D5">
        <f t="shared" ref="D5:D68" si="0">AVERAGE(B5,C5)</f>
        <v>3842.5</v>
      </c>
      <c r="F5">
        <f>D5-D7</f>
        <v>3327</v>
      </c>
      <c r="I5" s="25">
        <v>0.4407894</v>
      </c>
      <c r="J5">
        <f t="shared" ref="J5:J68" si="1">SUM(I5*4)</f>
        <v>1.7631576</v>
      </c>
      <c r="K5">
        <f t="shared" ref="K5:K68" si="2">J5*0.05</f>
        <v>8.8157880000000008E-2</v>
      </c>
      <c r="M5" s="26">
        <v>12.2423081540427</v>
      </c>
      <c r="N5">
        <f t="shared" ref="N5:N68" si="3">M5*4</f>
        <v>48.9692326161708</v>
      </c>
      <c r="O5">
        <f t="shared" ref="O5:O68" si="4">N5*0.22</f>
        <v>10.773231175557576</v>
      </c>
      <c r="R5">
        <f t="shared" ref="R5:R68" si="5">O5/K5</f>
        <v>122.20383674786163</v>
      </c>
      <c r="AA5" s="1">
        <v>-3.9379999999999998E-2</v>
      </c>
      <c r="AB5" s="1">
        <v>1.2989999999999999</v>
      </c>
      <c r="AC5" s="1">
        <v>1.44</v>
      </c>
    </row>
    <row r="6" spans="1:43" x14ac:dyDescent="0.2">
      <c r="A6" s="17" t="s">
        <v>132</v>
      </c>
      <c r="B6">
        <v>2048</v>
      </c>
      <c r="C6">
        <v>2213</v>
      </c>
      <c r="D6">
        <f t="shared" si="0"/>
        <v>2130.5</v>
      </c>
      <c r="F6">
        <f>D6-D7</f>
        <v>1615</v>
      </c>
      <c r="I6" s="25">
        <v>0.42590460000000008</v>
      </c>
      <c r="J6">
        <f t="shared" si="1"/>
        <v>1.7036184000000003</v>
      </c>
      <c r="K6">
        <f t="shared" si="2"/>
        <v>8.5180920000000021E-2</v>
      </c>
      <c r="M6" s="26">
        <v>6.3052292861605199</v>
      </c>
      <c r="N6">
        <f t="shared" si="3"/>
        <v>25.22091714464208</v>
      </c>
      <c r="O6">
        <f t="shared" si="4"/>
        <v>5.5486017718212572</v>
      </c>
      <c r="R6">
        <f t="shared" si="5"/>
        <v>65.139021412556431</v>
      </c>
      <c r="U6">
        <f>AVERAGE(R4:R6)</f>
        <v>102.30048116624839</v>
      </c>
      <c r="AA6" s="1">
        <v>4.8149999999999998E-2</v>
      </c>
      <c r="AB6" s="1">
        <v>0.90339999999999998</v>
      </c>
      <c r="AC6" s="1"/>
    </row>
    <row r="7" spans="1:43" x14ac:dyDescent="0.2">
      <c r="A7" s="17" t="s">
        <v>133</v>
      </c>
      <c r="B7">
        <v>552</v>
      </c>
      <c r="C7">
        <v>479</v>
      </c>
      <c r="D7" s="27">
        <f t="shared" si="0"/>
        <v>515.5</v>
      </c>
      <c r="F7" s="27"/>
      <c r="G7" s="27"/>
      <c r="H7" s="27"/>
      <c r="I7" s="25">
        <v>0.41846220000000006</v>
      </c>
      <c r="J7">
        <f t="shared" si="1"/>
        <v>1.6738488000000002</v>
      </c>
      <c r="K7">
        <f t="shared" si="2"/>
        <v>8.3692440000000021E-2</v>
      </c>
      <c r="M7" s="26">
        <v>0.79906885419225604</v>
      </c>
      <c r="N7">
        <f t="shared" si="3"/>
        <v>3.1962754167690242</v>
      </c>
      <c r="O7">
        <f t="shared" si="4"/>
        <v>0.70318059168918534</v>
      </c>
      <c r="R7">
        <f t="shared" si="5"/>
        <v>8.4019606990689386</v>
      </c>
      <c r="AA7" s="1">
        <v>-0.17949999999999999</v>
      </c>
      <c r="AB7" s="1">
        <v>7.44</v>
      </c>
      <c r="AC7" s="1"/>
    </row>
    <row r="8" spans="1:43" x14ac:dyDescent="0.2">
      <c r="A8" s="17" t="s">
        <v>134</v>
      </c>
      <c r="B8">
        <v>15165</v>
      </c>
      <c r="C8">
        <v>16910</v>
      </c>
      <c r="D8">
        <f t="shared" si="0"/>
        <v>16037.5</v>
      </c>
      <c r="F8">
        <f>D8-D11</f>
        <v>15578</v>
      </c>
      <c r="I8" s="25">
        <v>0.44451060000000009</v>
      </c>
      <c r="J8">
        <f t="shared" si="1"/>
        <v>1.7780424000000004</v>
      </c>
      <c r="K8">
        <f t="shared" si="2"/>
        <v>8.8902120000000029E-2</v>
      </c>
      <c r="M8" s="26">
        <v>58.0965353890766</v>
      </c>
      <c r="N8">
        <f t="shared" si="3"/>
        <v>232.3861415563064</v>
      </c>
      <c r="O8">
        <f t="shared" si="4"/>
        <v>51.12495114238741</v>
      </c>
      <c r="R8">
        <f t="shared" si="5"/>
        <v>575.07010116729941</v>
      </c>
    </row>
    <row r="9" spans="1:43" x14ac:dyDescent="0.2">
      <c r="A9" s="17" t="s">
        <v>135</v>
      </c>
      <c r="B9">
        <v>8072</v>
      </c>
      <c r="C9">
        <v>8312</v>
      </c>
      <c r="D9">
        <f t="shared" si="0"/>
        <v>8192</v>
      </c>
      <c r="F9">
        <f>D9-D11</f>
        <v>7732.5</v>
      </c>
      <c r="I9" s="25">
        <v>0.44202980000000003</v>
      </c>
      <c r="J9">
        <f t="shared" si="1"/>
        <v>1.7681192000000001</v>
      </c>
      <c r="K9">
        <f t="shared" si="2"/>
        <v>8.8405960000000006E-2</v>
      </c>
      <c r="M9" s="26">
        <v>27.829367222382601</v>
      </c>
      <c r="N9">
        <f t="shared" si="3"/>
        <v>111.3174688895304</v>
      </c>
      <c r="O9">
        <f t="shared" si="4"/>
        <v>24.48984315569669</v>
      </c>
      <c r="R9">
        <f t="shared" si="5"/>
        <v>277.01574821082977</v>
      </c>
    </row>
    <row r="10" spans="1:43" x14ac:dyDescent="0.2">
      <c r="A10" s="17" t="s">
        <v>136</v>
      </c>
      <c r="B10">
        <v>3333</v>
      </c>
      <c r="C10">
        <v>3883</v>
      </c>
      <c r="D10">
        <f t="shared" si="0"/>
        <v>3608</v>
      </c>
      <c r="F10">
        <f>D10-D11</f>
        <v>3148.5</v>
      </c>
      <c r="I10" s="25">
        <v>0.41474100000000003</v>
      </c>
      <c r="J10">
        <f t="shared" si="1"/>
        <v>1.6589640000000001</v>
      </c>
      <c r="K10">
        <f t="shared" si="2"/>
        <v>8.2948200000000014E-2</v>
      </c>
      <c r="M10" s="26">
        <v>11.422788848627301</v>
      </c>
      <c r="N10">
        <f t="shared" si="3"/>
        <v>45.691155394509202</v>
      </c>
      <c r="O10">
        <f t="shared" si="4"/>
        <v>10.052054186792025</v>
      </c>
      <c r="R10">
        <f t="shared" si="5"/>
        <v>121.18471753205041</v>
      </c>
      <c r="U10">
        <f>AVERAGE(R8:R10)</f>
        <v>324.42352230339321</v>
      </c>
    </row>
    <row r="11" spans="1:43" x14ac:dyDescent="0.2">
      <c r="A11" s="17" t="s">
        <v>137</v>
      </c>
      <c r="B11">
        <v>467</v>
      </c>
      <c r="C11">
        <v>452</v>
      </c>
      <c r="D11" s="27">
        <f t="shared" si="0"/>
        <v>459.5</v>
      </c>
      <c r="F11" s="27"/>
      <c r="G11" s="27"/>
      <c r="H11" s="27"/>
      <c r="I11" s="25">
        <v>0.43954900000000008</v>
      </c>
      <c r="J11">
        <f t="shared" si="1"/>
        <v>1.7581960000000003</v>
      </c>
      <c r="K11">
        <f t="shared" si="2"/>
        <v>8.7909800000000024E-2</v>
      </c>
      <c r="M11" s="26">
        <v>0.60973370086131196</v>
      </c>
      <c r="N11">
        <f t="shared" si="3"/>
        <v>2.4389348034452478</v>
      </c>
      <c r="O11">
        <f t="shared" si="4"/>
        <v>0.53656565675795453</v>
      </c>
      <c r="R11">
        <f t="shared" si="5"/>
        <v>6.1035931916345438</v>
      </c>
    </row>
    <row r="12" spans="1:43" x14ac:dyDescent="0.2">
      <c r="A12" s="17" t="s">
        <v>138</v>
      </c>
      <c r="B12">
        <v>9964</v>
      </c>
      <c r="C12">
        <v>10674</v>
      </c>
      <c r="D12">
        <f t="shared" si="0"/>
        <v>10319</v>
      </c>
      <c r="F12">
        <f>D12-D15</f>
        <v>9915</v>
      </c>
      <c r="I12" s="25">
        <v>0.38993300000000003</v>
      </c>
      <c r="J12">
        <f t="shared" si="1"/>
        <v>1.5597320000000001</v>
      </c>
      <c r="K12">
        <f t="shared" si="2"/>
        <v>7.7986600000000017E-2</v>
      </c>
      <c r="M12" s="26">
        <v>35.739956395224702</v>
      </c>
      <c r="N12">
        <f t="shared" si="3"/>
        <v>142.95982558089881</v>
      </c>
      <c r="O12">
        <f t="shared" si="4"/>
        <v>31.451161627797738</v>
      </c>
      <c r="R12">
        <f t="shared" si="5"/>
        <v>403.28930390346204</v>
      </c>
    </row>
    <row r="13" spans="1:43" x14ac:dyDescent="0.2">
      <c r="A13" s="17" t="s">
        <v>139</v>
      </c>
      <c r="B13">
        <v>7042</v>
      </c>
      <c r="C13">
        <v>7480</v>
      </c>
      <c r="D13">
        <f t="shared" si="0"/>
        <v>7261</v>
      </c>
      <c r="F13">
        <f>D13-D15</f>
        <v>6857</v>
      </c>
      <c r="I13" s="25">
        <v>0.47800139999999997</v>
      </c>
      <c r="J13">
        <f t="shared" si="1"/>
        <v>1.9120055999999999</v>
      </c>
      <c r="K13">
        <f t="shared" si="2"/>
        <v>9.5600279999999996E-2</v>
      </c>
      <c r="M13" s="26">
        <v>24.4287461818125</v>
      </c>
      <c r="N13">
        <f t="shared" si="3"/>
        <v>97.714984727249998</v>
      </c>
      <c r="O13">
        <f t="shared" si="4"/>
        <v>21.497296639995</v>
      </c>
      <c r="R13">
        <f t="shared" si="5"/>
        <v>224.866461060522</v>
      </c>
    </row>
    <row r="14" spans="1:43" x14ac:dyDescent="0.2">
      <c r="A14" s="17" t="s">
        <v>140</v>
      </c>
      <c r="B14">
        <v>4531</v>
      </c>
      <c r="C14">
        <v>4969</v>
      </c>
      <c r="D14">
        <f t="shared" si="0"/>
        <v>4750</v>
      </c>
      <c r="F14">
        <f>D14-D15</f>
        <v>4346</v>
      </c>
      <c r="I14" s="25">
        <v>0.48792460000000004</v>
      </c>
      <c r="J14">
        <f t="shared" si="1"/>
        <v>1.9516984000000002</v>
      </c>
      <c r="K14">
        <f t="shared" si="2"/>
        <v>9.7584920000000019E-2</v>
      </c>
      <c r="M14" s="26">
        <v>15.433142144356699</v>
      </c>
      <c r="N14">
        <f t="shared" si="3"/>
        <v>61.732568577426797</v>
      </c>
      <c r="O14">
        <f t="shared" si="4"/>
        <v>13.581165087033895</v>
      </c>
      <c r="R14">
        <f t="shared" si="5"/>
        <v>139.17278496548332</v>
      </c>
      <c r="U14">
        <f>AVERAGE(R12:R14)</f>
        <v>255.77618330982241</v>
      </c>
    </row>
    <row r="15" spans="1:43" x14ac:dyDescent="0.2">
      <c r="A15" s="17" t="s">
        <v>141</v>
      </c>
      <c r="B15">
        <v>438</v>
      </c>
      <c r="C15">
        <v>370</v>
      </c>
      <c r="D15" s="27">
        <f t="shared" si="0"/>
        <v>404</v>
      </c>
      <c r="F15" s="27"/>
      <c r="G15" s="27"/>
      <c r="H15" s="27"/>
      <c r="I15" s="25">
        <v>0.42714500000000011</v>
      </c>
      <c r="J15">
        <f t="shared" si="1"/>
        <v>1.7085800000000004</v>
      </c>
      <c r="K15">
        <f t="shared" si="2"/>
        <v>8.5429000000000033E-2</v>
      </c>
      <c r="M15" s="26">
        <v>0.42219242146088498</v>
      </c>
      <c r="N15">
        <f t="shared" si="3"/>
        <v>1.6887696858435399</v>
      </c>
      <c r="O15">
        <f t="shared" si="4"/>
        <v>0.37152933088557877</v>
      </c>
      <c r="R15">
        <f t="shared" si="5"/>
        <v>4.3489837278392418</v>
      </c>
    </row>
    <row r="16" spans="1:43" x14ac:dyDescent="0.2">
      <c r="A16" s="17" t="s">
        <v>142</v>
      </c>
      <c r="B16">
        <v>7424</v>
      </c>
      <c r="C16">
        <v>9382</v>
      </c>
      <c r="D16">
        <f t="shared" si="0"/>
        <v>8403</v>
      </c>
      <c r="F16">
        <f>D16-D19</f>
        <v>7998.5</v>
      </c>
      <c r="I16" s="25">
        <v>0.4544338</v>
      </c>
      <c r="J16">
        <f t="shared" si="1"/>
        <v>1.8177352</v>
      </c>
      <c r="K16">
        <f t="shared" si="2"/>
        <v>9.0886760000000011E-2</v>
      </c>
      <c r="M16" s="26">
        <v>28.605197447629902</v>
      </c>
      <c r="N16">
        <f t="shared" si="3"/>
        <v>114.42078979051961</v>
      </c>
      <c r="O16">
        <f t="shared" si="4"/>
        <v>25.172573753914314</v>
      </c>
      <c r="R16">
        <f t="shared" si="5"/>
        <v>276.9663453061184</v>
      </c>
    </row>
    <row r="17" spans="1:43" x14ac:dyDescent="0.2">
      <c r="A17" s="17" t="s">
        <v>143</v>
      </c>
      <c r="B17">
        <v>15242</v>
      </c>
      <c r="C17">
        <v>15893</v>
      </c>
      <c r="D17">
        <f t="shared" si="0"/>
        <v>15567.5</v>
      </c>
      <c r="F17">
        <f>D17-D19</f>
        <v>15163</v>
      </c>
      <c r="I17" s="25">
        <v>0.40729860000000007</v>
      </c>
      <c r="J17">
        <f t="shared" si="1"/>
        <v>1.6291944000000003</v>
      </c>
      <c r="K17">
        <f t="shared" si="2"/>
        <v>8.1459720000000013E-2</v>
      </c>
      <c r="M17" s="26">
        <v>56.193220325003303</v>
      </c>
      <c r="N17">
        <f t="shared" si="3"/>
        <v>224.77288130001321</v>
      </c>
      <c r="O17">
        <f t="shared" si="4"/>
        <v>49.450033886002906</v>
      </c>
      <c r="R17">
        <f t="shared" si="5"/>
        <v>607.04890571687326</v>
      </c>
    </row>
    <row r="18" spans="1:43" x14ac:dyDescent="0.2">
      <c r="A18" s="17" t="s">
        <v>144</v>
      </c>
      <c r="B18">
        <v>4106</v>
      </c>
      <c r="C18">
        <v>3773</v>
      </c>
      <c r="D18">
        <f t="shared" si="0"/>
        <v>3939.5</v>
      </c>
      <c r="F18">
        <f>D18-D19</f>
        <v>3535</v>
      </c>
      <c r="I18" s="25">
        <v>0.48668420000000001</v>
      </c>
      <c r="J18">
        <f t="shared" si="1"/>
        <v>1.9467368</v>
      </c>
      <c r="K18">
        <f t="shared" si="2"/>
        <v>9.7336840000000008E-2</v>
      </c>
      <c r="M18" s="26">
        <v>12.5818941859453</v>
      </c>
      <c r="N18">
        <f t="shared" si="3"/>
        <v>50.327576743781201</v>
      </c>
      <c r="O18">
        <f t="shared" si="4"/>
        <v>11.072066883631864</v>
      </c>
      <c r="R18">
        <f t="shared" si="5"/>
        <v>113.7500137012036</v>
      </c>
      <c r="U18">
        <f>AVERAGE(R16:R18)</f>
        <v>332.58842157473174</v>
      </c>
    </row>
    <row r="19" spans="1:43" x14ac:dyDescent="0.2">
      <c r="A19" s="17" t="s">
        <v>145</v>
      </c>
      <c r="B19">
        <v>424</v>
      </c>
      <c r="C19">
        <v>385</v>
      </c>
      <c r="D19" s="27">
        <f t="shared" si="0"/>
        <v>404.5</v>
      </c>
      <c r="F19" s="27"/>
      <c r="G19" s="27"/>
      <c r="H19" s="27"/>
      <c r="I19" s="25">
        <v>0.45071260000000007</v>
      </c>
      <c r="J19">
        <f t="shared" si="1"/>
        <v>1.8028504000000003</v>
      </c>
      <c r="K19">
        <f t="shared" si="2"/>
        <v>9.0142520000000018E-2</v>
      </c>
      <c r="M19" s="26">
        <v>0.42388152362271297</v>
      </c>
      <c r="N19">
        <f t="shared" si="3"/>
        <v>1.6955260944908519</v>
      </c>
      <c r="O19">
        <f t="shared" si="4"/>
        <v>0.37301574078798744</v>
      </c>
      <c r="R19">
        <f t="shared" si="5"/>
        <v>4.1380664839188803</v>
      </c>
    </row>
    <row r="20" spans="1:43" x14ac:dyDescent="0.2">
      <c r="A20" s="17" t="s">
        <v>146</v>
      </c>
      <c r="B20">
        <v>11540</v>
      </c>
      <c r="C20">
        <v>13683</v>
      </c>
      <c r="D20">
        <f t="shared" si="0"/>
        <v>12611.5</v>
      </c>
      <c r="F20">
        <f>D20-D23</f>
        <v>12225</v>
      </c>
      <c r="I20" s="25">
        <v>0.48916500000000007</v>
      </c>
      <c r="J20">
        <f t="shared" si="1"/>
        <v>1.9566600000000003</v>
      </c>
      <c r="K20">
        <f t="shared" si="2"/>
        <v>9.7833000000000017E-2</v>
      </c>
      <c r="M20" s="26">
        <v>44.501070479542598</v>
      </c>
      <c r="N20">
        <f t="shared" si="3"/>
        <v>178.00428191817039</v>
      </c>
      <c r="O20">
        <f t="shared" si="4"/>
        <v>39.160942021997485</v>
      </c>
      <c r="R20">
        <f t="shared" si="5"/>
        <v>400.28356507515338</v>
      </c>
    </row>
    <row r="21" spans="1:43" x14ac:dyDescent="0.2">
      <c r="A21" s="17" t="s">
        <v>147</v>
      </c>
      <c r="B21">
        <v>8904</v>
      </c>
      <c r="C21">
        <v>9011</v>
      </c>
      <c r="D21">
        <f t="shared" si="0"/>
        <v>8957.5</v>
      </c>
      <c r="F21">
        <f>D21-D23</f>
        <v>8571</v>
      </c>
      <c r="I21" s="25">
        <v>0.47800139999999997</v>
      </c>
      <c r="J21">
        <f t="shared" si="1"/>
        <v>1.9120055999999999</v>
      </c>
      <c r="K21">
        <f t="shared" si="2"/>
        <v>9.5600279999999996E-2</v>
      </c>
      <c r="M21" s="26">
        <v>30.653249604349199</v>
      </c>
      <c r="N21">
        <f t="shared" si="3"/>
        <v>122.6129984173968</v>
      </c>
      <c r="O21">
        <f t="shared" si="4"/>
        <v>26.974859651827295</v>
      </c>
      <c r="R21">
        <f t="shared" si="5"/>
        <v>282.16297747064442</v>
      </c>
    </row>
    <row r="22" spans="1:43" x14ac:dyDescent="0.2">
      <c r="A22" s="17" t="s">
        <v>148</v>
      </c>
      <c r="B22">
        <v>6077</v>
      </c>
      <c r="C22">
        <v>6995</v>
      </c>
      <c r="D22">
        <f t="shared" si="0"/>
        <v>6536</v>
      </c>
      <c r="F22">
        <f>D22-D23</f>
        <v>6149.5</v>
      </c>
      <c r="I22" s="25">
        <v>0.48792460000000004</v>
      </c>
      <c r="J22">
        <f t="shared" si="1"/>
        <v>1.9516984000000002</v>
      </c>
      <c r="K22">
        <f t="shared" si="2"/>
        <v>9.7584920000000019E-2</v>
      </c>
      <c r="M22" s="26">
        <v>21.805541799999698</v>
      </c>
      <c r="N22">
        <f t="shared" si="3"/>
        <v>87.222167199998793</v>
      </c>
      <c r="O22">
        <f t="shared" si="4"/>
        <v>19.188876783999735</v>
      </c>
      <c r="R22">
        <f t="shared" si="5"/>
        <v>196.63772623884645</v>
      </c>
      <c r="U22">
        <f>AVERAGE(R20:R22)</f>
        <v>293.02808959488141</v>
      </c>
    </row>
    <row r="23" spans="1:43" s="21" customFormat="1" ht="17" thickBot="1" x14ac:dyDescent="0.25">
      <c r="A23" s="36" t="s">
        <v>149</v>
      </c>
      <c r="B23" s="28">
        <v>408</v>
      </c>
      <c r="C23" s="21">
        <v>365</v>
      </c>
      <c r="D23" s="29">
        <f t="shared" si="0"/>
        <v>386.5</v>
      </c>
      <c r="F23" s="29"/>
      <c r="G23" s="29"/>
      <c r="H23" s="29"/>
      <c r="I23" s="30">
        <v>0.45939540000000012</v>
      </c>
      <c r="J23" s="21">
        <f t="shared" si="1"/>
        <v>1.8375816000000005</v>
      </c>
      <c r="K23" s="21">
        <f t="shared" si="2"/>
        <v>9.187908000000003E-2</v>
      </c>
      <c r="M23" s="31">
        <v>0.36307909865766702</v>
      </c>
      <c r="N23" s="21">
        <f t="shared" si="3"/>
        <v>1.4523163946306681</v>
      </c>
      <c r="O23" s="21">
        <f t="shared" si="4"/>
        <v>0.31950960681874696</v>
      </c>
      <c r="R23" s="21">
        <f t="shared" si="5"/>
        <v>3.4775011549826886</v>
      </c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x14ac:dyDescent="0.2">
      <c r="A24" s="20" t="s">
        <v>150</v>
      </c>
      <c r="B24">
        <v>3383</v>
      </c>
      <c r="C24">
        <v>3747</v>
      </c>
      <c r="D24">
        <f t="shared" si="0"/>
        <v>3565</v>
      </c>
      <c r="I24" s="25">
        <v>0.49536700000000006</v>
      </c>
      <c r="J24">
        <f t="shared" si="1"/>
        <v>1.9814680000000002</v>
      </c>
      <c r="K24">
        <f t="shared" si="2"/>
        <v>9.907340000000002E-2</v>
      </c>
      <c r="M24" s="26">
        <v>11.272734482632201</v>
      </c>
      <c r="N24">
        <f t="shared" si="3"/>
        <v>45.090937930528803</v>
      </c>
      <c r="O24">
        <f t="shared" si="4"/>
        <v>9.9200063447163362</v>
      </c>
      <c r="R24">
        <f t="shared" si="5"/>
        <v>100.12784808754252</v>
      </c>
    </row>
    <row r="25" spans="1:43" x14ac:dyDescent="0.2">
      <c r="A25" s="18" t="s">
        <v>151</v>
      </c>
      <c r="B25">
        <v>2340</v>
      </c>
      <c r="C25">
        <v>2435</v>
      </c>
      <c r="D25">
        <f t="shared" si="0"/>
        <v>2387.5</v>
      </c>
      <c r="I25" s="25">
        <v>0.4110198000000001</v>
      </c>
      <c r="J25">
        <f t="shared" si="1"/>
        <v>1.6440792000000004</v>
      </c>
      <c r="K25">
        <f t="shared" si="2"/>
        <v>8.220396000000002E-2</v>
      </c>
      <c r="M25" s="26">
        <v>7.1897796184285303</v>
      </c>
      <c r="N25">
        <f t="shared" si="3"/>
        <v>28.759118473714121</v>
      </c>
      <c r="O25">
        <f t="shared" si="4"/>
        <v>6.3270060642171071</v>
      </c>
      <c r="R25">
        <f t="shared" si="5"/>
        <v>76.967168786237366</v>
      </c>
    </row>
    <row r="26" spans="1:43" x14ac:dyDescent="0.2">
      <c r="A26" s="18" t="s">
        <v>152</v>
      </c>
      <c r="B26">
        <v>1868</v>
      </c>
      <c r="C26">
        <v>2058</v>
      </c>
      <c r="D26">
        <f t="shared" si="0"/>
        <v>1963</v>
      </c>
      <c r="I26" s="25">
        <v>0.43458740000000001</v>
      </c>
      <c r="J26">
        <f t="shared" si="1"/>
        <v>1.7383496000000001</v>
      </c>
      <c r="K26">
        <f t="shared" si="2"/>
        <v>8.6917480000000005E-2</v>
      </c>
      <c r="M26" s="26">
        <v>5.7299731486928103</v>
      </c>
      <c r="N26">
        <f t="shared" si="3"/>
        <v>22.919892594771241</v>
      </c>
      <c r="O26">
        <f t="shared" si="4"/>
        <v>5.0423763708496727</v>
      </c>
      <c r="R26">
        <f t="shared" si="5"/>
        <v>58.013375109928091</v>
      </c>
      <c r="U26">
        <f>AVERAGE(R24:R26)</f>
        <v>78.36946399456933</v>
      </c>
    </row>
    <row r="27" spans="1:43" x14ac:dyDescent="0.2">
      <c r="A27" s="18" t="s">
        <v>153</v>
      </c>
      <c r="B27">
        <v>469</v>
      </c>
      <c r="C27">
        <v>478</v>
      </c>
      <c r="D27" s="27">
        <f t="shared" si="0"/>
        <v>473.5</v>
      </c>
      <c r="F27" s="27"/>
      <c r="G27" s="27"/>
      <c r="H27" s="27"/>
      <c r="I27" s="25">
        <v>0.40481780000000012</v>
      </c>
      <c r="J27">
        <f t="shared" si="1"/>
        <v>1.6192712000000005</v>
      </c>
      <c r="K27">
        <f t="shared" si="2"/>
        <v>8.0963560000000032E-2</v>
      </c>
      <c r="M27" s="26">
        <v>0.65705765926058501</v>
      </c>
      <c r="N27">
        <f t="shared" si="3"/>
        <v>2.6282306370423401</v>
      </c>
      <c r="O27">
        <f t="shared" si="4"/>
        <v>0.57821074014931484</v>
      </c>
      <c r="R27">
        <f t="shared" si="5"/>
        <v>7.1416170453635512</v>
      </c>
    </row>
    <row r="28" spans="1:43" x14ac:dyDescent="0.2">
      <c r="A28" s="18" t="s">
        <v>154</v>
      </c>
      <c r="B28">
        <v>2450</v>
      </c>
      <c r="C28">
        <v>2563</v>
      </c>
      <c r="D28">
        <f t="shared" si="0"/>
        <v>2506.5</v>
      </c>
      <c r="F28">
        <f>D28-D31</f>
        <v>2099.5</v>
      </c>
      <c r="I28" s="25">
        <v>0.52637700000000009</v>
      </c>
      <c r="J28">
        <f t="shared" si="1"/>
        <v>2.1055080000000004</v>
      </c>
      <c r="K28">
        <f t="shared" si="2"/>
        <v>0.10527540000000002</v>
      </c>
      <c r="M28" s="26">
        <v>7.6001486427306197</v>
      </c>
      <c r="N28">
        <f t="shared" si="3"/>
        <v>30.400594570922479</v>
      </c>
      <c r="O28">
        <f t="shared" si="4"/>
        <v>6.6881308056029454</v>
      </c>
      <c r="R28">
        <f t="shared" si="5"/>
        <v>63.529854131192515</v>
      </c>
    </row>
    <row r="29" spans="1:43" x14ac:dyDescent="0.2">
      <c r="A29" s="18" t="s">
        <v>155</v>
      </c>
      <c r="B29">
        <v>3088</v>
      </c>
      <c r="C29">
        <v>3135</v>
      </c>
      <c r="D29">
        <f t="shared" si="0"/>
        <v>3111.5</v>
      </c>
      <c r="F29">
        <f>D29-D31</f>
        <v>2704.5</v>
      </c>
      <c r="I29" s="25">
        <v>0.47552060000000007</v>
      </c>
      <c r="J29">
        <f t="shared" si="1"/>
        <v>1.9020824000000003</v>
      </c>
      <c r="K29">
        <f t="shared" si="2"/>
        <v>9.5104120000000014E-2</v>
      </c>
      <c r="M29" s="26">
        <v>9.6943032107793794</v>
      </c>
      <c r="N29">
        <f t="shared" si="3"/>
        <v>38.777212843117518</v>
      </c>
      <c r="O29">
        <f t="shared" si="4"/>
        <v>8.5309868254858543</v>
      </c>
      <c r="R29">
        <f t="shared" si="5"/>
        <v>89.701548423831198</v>
      </c>
    </row>
    <row r="30" spans="1:43" x14ac:dyDescent="0.2">
      <c r="A30" s="37" t="s">
        <v>156</v>
      </c>
      <c r="B30">
        <v>2516</v>
      </c>
      <c r="C30">
        <v>2822</v>
      </c>
      <c r="D30">
        <f t="shared" si="0"/>
        <v>2669</v>
      </c>
      <c r="F30">
        <f>D30-D31</f>
        <v>2262</v>
      </c>
      <c r="I30" s="25">
        <v>0.59211820000000015</v>
      </c>
      <c r="J30">
        <f t="shared" si="1"/>
        <v>2.3684728000000006</v>
      </c>
      <c r="K30">
        <f t="shared" si="2"/>
        <v>0.11842364000000004</v>
      </c>
      <c r="M30" s="26">
        <v>8.1613399267108306</v>
      </c>
      <c r="N30">
        <f t="shared" si="3"/>
        <v>32.645359706843323</v>
      </c>
      <c r="O30">
        <f t="shared" si="4"/>
        <v>7.1819791355055314</v>
      </c>
      <c r="R30">
        <f t="shared" si="5"/>
        <v>60.646498752322842</v>
      </c>
      <c r="U30">
        <f>AVERAGE(R28:R30)</f>
        <v>71.292633769115525</v>
      </c>
    </row>
    <row r="31" spans="1:43" x14ac:dyDescent="0.2">
      <c r="A31" s="18" t="s">
        <v>157</v>
      </c>
      <c r="B31">
        <v>431</v>
      </c>
      <c r="C31">
        <v>383</v>
      </c>
      <c r="D31" s="27">
        <f t="shared" si="0"/>
        <v>407</v>
      </c>
      <c r="F31" s="27"/>
      <c r="G31" s="27"/>
      <c r="H31" s="27"/>
      <c r="I31" s="25">
        <v>0.52885780000000016</v>
      </c>
      <c r="J31">
        <f t="shared" si="1"/>
        <v>2.1154312000000006</v>
      </c>
      <c r="K31">
        <f t="shared" si="2"/>
        <v>0.10577156000000004</v>
      </c>
      <c r="M31" s="26">
        <v>0.432327159525285</v>
      </c>
      <c r="N31">
        <f t="shared" si="3"/>
        <v>1.72930863810114</v>
      </c>
      <c r="O31">
        <f t="shared" si="4"/>
        <v>0.38044790038225079</v>
      </c>
      <c r="R31">
        <f t="shared" si="5"/>
        <v>3.5968827573522661</v>
      </c>
    </row>
    <row r="32" spans="1:43" x14ac:dyDescent="0.2">
      <c r="A32" s="18" t="s">
        <v>158</v>
      </c>
      <c r="B32">
        <v>5283</v>
      </c>
      <c r="C32" s="32" t="s">
        <v>159</v>
      </c>
      <c r="D32">
        <f t="shared" si="0"/>
        <v>5283</v>
      </c>
      <c r="F32">
        <f>D32-D35</f>
        <v>4856.5</v>
      </c>
      <c r="I32" s="25">
        <v>0.51397300000000012</v>
      </c>
      <c r="J32">
        <f t="shared" si="1"/>
        <v>2.0558920000000005</v>
      </c>
      <c r="K32">
        <f t="shared" si="2"/>
        <v>0.10279460000000003</v>
      </c>
      <c r="M32" s="26">
        <v>17.321800404466799</v>
      </c>
      <c r="N32">
        <f t="shared" si="3"/>
        <v>69.287201617867197</v>
      </c>
      <c r="O32">
        <f t="shared" si="4"/>
        <v>15.243184355930783</v>
      </c>
      <c r="R32">
        <f t="shared" si="5"/>
        <v>148.28779289895363</v>
      </c>
    </row>
    <row r="33" spans="1:21" x14ac:dyDescent="0.2">
      <c r="A33" s="18" t="s">
        <v>160</v>
      </c>
      <c r="B33">
        <v>4427</v>
      </c>
      <c r="C33">
        <v>4646</v>
      </c>
      <c r="D33">
        <f t="shared" si="0"/>
        <v>4536.5</v>
      </c>
      <c r="F33">
        <f>D33-D35</f>
        <v>4110</v>
      </c>
      <c r="I33" s="25">
        <v>0.4519530000000001</v>
      </c>
      <c r="J33">
        <f t="shared" si="1"/>
        <v>1.8078120000000004</v>
      </c>
      <c r="K33">
        <f t="shared" si="2"/>
        <v>9.0390600000000029E-2</v>
      </c>
      <c r="M33" s="26">
        <v>14.6796675848975</v>
      </c>
      <c r="N33">
        <f t="shared" si="3"/>
        <v>58.718670339589998</v>
      </c>
      <c r="O33">
        <f t="shared" si="4"/>
        <v>12.918107474709799</v>
      </c>
      <c r="R33">
        <f t="shared" si="5"/>
        <v>142.9142795236429</v>
      </c>
    </row>
    <row r="34" spans="1:21" x14ac:dyDescent="0.2">
      <c r="A34" s="37" t="s">
        <v>161</v>
      </c>
      <c r="B34">
        <v>6387</v>
      </c>
      <c r="C34">
        <v>6887</v>
      </c>
      <c r="D34">
        <f t="shared" si="0"/>
        <v>6637</v>
      </c>
      <c r="F34">
        <f>D34-D35</f>
        <v>6210.5</v>
      </c>
      <c r="I34" s="25">
        <v>0.67894620000000006</v>
      </c>
      <c r="J34">
        <f t="shared" si="1"/>
        <v>2.7157848000000002</v>
      </c>
      <c r="K34">
        <f t="shared" si="2"/>
        <v>0.13578924000000001</v>
      </c>
      <c r="M34" s="26">
        <v>22.169693630815299</v>
      </c>
      <c r="N34">
        <f t="shared" si="3"/>
        <v>88.678774523261197</v>
      </c>
      <c r="O34">
        <f t="shared" si="4"/>
        <v>19.509330395117463</v>
      </c>
      <c r="R34">
        <f t="shared" si="5"/>
        <v>143.67361062715619</v>
      </c>
      <c r="U34">
        <f>AVERAGE(R32:R34)</f>
        <v>144.95856101658424</v>
      </c>
    </row>
    <row r="35" spans="1:21" x14ac:dyDescent="0.2">
      <c r="A35" s="18" t="s">
        <v>162</v>
      </c>
      <c r="B35">
        <v>410</v>
      </c>
      <c r="C35">
        <v>443</v>
      </c>
      <c r="D35" s="27">
        <f t="shared" si="0"/>
        <v>426.5</v>
      </c>
      <c r="F35" s="27"/>
      <c r="G35" s="27"/>
      <c r="H35" s="27"/>
      <c r="I35" s="25">
        <v>0.41722180000000009</v>
      </c>
      <c r="J35">
        <f t="shared" si="1"/>
        <v>1.6688872000000003</v>
      </c>
      <c r="K35">
        <f t="shared" si="2"/>
        <v>8.3444360000000023E-2</v>
      </c>
      <c r="M35" s="26">
        <v>0.49821027649969502</v>
      </c>
      <c r="N35">
        <f t="shared" si="3"/>
        <v>1.9928411059987801</v>
      </c>
      <c r="O35">
        <f t="shared" si="4"/>
        <v>0.43842504331973159</v>
      </c>
      <c r="R35">
        <f t="shared" si="5"/>
        <v>5.2541003768227288</v>
      </c>
    </row>
    <row r="36" spans="1:21" x14ac:dyDescent="0.2">
      <c r="A36" s="18" t="s">
        <v>163</v>
      </c>
      <c r="B36">
        <v>5401</v>
      </c>
      <c r="C36">
        <v>5501</v>
      </c>
      <c r="D36">
        <f t="shared" si="0"/>
        <v>5451</v>
      </c>
      <c r="F36">
        <f>D36-D39</f>
        <v>4909</v>
      </c>
      <c r="I36" s="25">
        <v>0.48048220000000003</v>
      </c>
      <c r="J36">
        <f t="shared" si="1"/>
        <v>1.9219288000000001</v>
      </c>
      <c r="K36">
        <f t="shared" si="2"/>
        <v>9.6096440000000005E-2</v>
      </c>
      <c r="M36" s="26">
        <v>17.919377358101698</v>
      </c>
      <c r="N36">
        <f t="shared" si="3"/>
        <v>71.677509432406794</v>
      </c>
      <c r="O36">
        <f t="shared" si="4"/>
        <v>15.769052075129494</v>
      </c>
      <c r="R36">
        <f t="shared" si="5"/>
        <v>164.0961108978594</v>
      </c>
    </row>
    <row r="37" spans="1:21" x14ac:dyDescent="0.2">
      <c r="A37" s="18" t="s">
        <v>164</v>
      </c>
      <c r="B37">
        <v>6179</v>
      </c>
      <c r="C37">
        <v>6523</v>
      </c>
      <c r="D37">
        <f t="shared" si="0"/>
        <v>6351</v>
      </c>
      <c r="F37">
        <f>D37-D39</f>
        <v>5809</v>
      </c>
      <c r="I37" s="25">
        <v>0.59832020000000008</v>
      </c>
      <c r="J37">
        <f t="shared" si="1"/>
        <v>2.3932808000000003</v>
      </c>
      <c r="K37">
        <f t="shared" si="2"/>
        <v>0.11966404000000003</v>
      </c>
      <c r="M37" s="26">
        <v>21.139601003414001</v>
      </c>
      <c r="N37">
        <f t="shared" si="3"/>
        <v>84.558404013656002</v>
      </c>
      <c r="O37">
        <f t="shared" si="4"/>
        <v>18.60284888300432</v>
      </c>
      <c r="R37">
        <f t="shared" si="5"/>
        <v>155.45897399924252</v>
      </c>
    </row>
    <row r="38" spans="1:21" x14ac:dyDescent="0.2">
      <c r="A38" s="18" t="s">
        <v>165</v>
      </c>
      <c r="B38">
        <v>4541</v>
      </c>
      <c r="C38">
        <v>5331</v>
      </c>
      <c r="D38">
        <f t="shared" si="0"/>
        <v>4936</v>
      </c>
      <c r="F38">
        <f>D38-D39</f>
        <v>4394</v>
      </c>
      <c r="I38" s="25">
        <v>0.50156900000000004</v>
      </c>
      <c r="J38">
        <f t="shared" si="1"/>
        <v>2.0062760000000002</v>
      </c>
      <c r="K38">
        <f t="shared" si="2"/>
        <v>0.10031380000000001</v>
      </c>
      <c r="M38" s="26">
        <v>16.090982431626099</v>
      </c>
      <c r="N38">
        <f t="shared" si="3"/>
        <v>64.363929726504395</v>
      </c>
      <c r="O38">
        <f t="shared" si="4"/>
        <v>14.160064539830968</v>
      </c>
      <c r="R38">
        <f t="shared" si="5"/>
        <v>141.15769255905934</v>
      </c>
      <c r="U38">
        <f>AVERAGE(R36:R38)</f>
        <v>153.57092581872041</v>
      </c>
    </row>
    <row r="39" spans="1:21" x14ac:dyDescent="0.2">
      <c r="A39" s="18" t="s">
        <v>166</v>
      </c>
      <c r="B39">
        <v>537</v>
      </c>
      <c r="C39">
        <v>547</v>
      </c>
      <c r="D39" s="27">
        <f t="shared" si="0"/>
        <v>542</v>
      </c>
      <c r="F39" s="27"/>
      <c r="G39" s="27"/>
      <c r="H39" s="27"/>
      <c r="I39" s="25">
        <v>0.49536700000000006</v>
      </c>
      <c r="J39">
        <f t="shared" si="1"/>
        <v>1.9814680000000002</v>
      </c>
      <c r="K39">
        <f t="shared" si="2"/>
        <v>9.907340000000002E-2</v>
      </c>
      <c r="M39" s="26">
        <v>0.888701527110068</v>
      </c>
      <c r="N39">
        <f t="shared" si="3"/>
        <v>3.554806108440272</v>
      </c>
      <c r="O39">
        <f t="shared" si="4"/>
        <v>0.78205734385685988</v>
      </c>
      <c r="R39">
        <f t="shared" si="5"/>
        <v>7.8937166167393036</v>
      </c>
    </row>
    <row r="40" spans="1:21" x14ac:dyDescent="0.2">
      <c r="A40" s="18" t="s">
        <v>167</v>
      </c>
      <c r="B40">
        <v>3174</v>
      </c>
      <c r="C40">
        <v>2966</v>
      </c>
      <c r="D40">
        <f t="shared" si="0"/>
        <v>3070</v>
      </c>
      <c r="F40">
        <f>D40-D43</f>
        <v>2399.5</v>
      </c>
      <c r="I40" s="25">
        <v>0.40109660000000008</v>
      </c>
      <c r="J40">
        <f t="shared" si="1"/>
        <v>1.6043864000000003</v>
      </c>
      <c r="K40">
        <f t="shared" si="2"/>
        <v>8.0219320000000024E-2</v>
      </c>
      <c r="M40" s="26">
        <v>9.5502338822738793</v>
      </c>
      <c r="N40">
        <f t="shared" si="3"/>
        <v>38.200935529095517</v>
      </c>
      <c r="O40">
        <f t="shared" si="4"/>
        <v>8.4042058164010136</v>
      </c>
      <c r="R40">
        <f t="shared" si="5"/>
        <v>104.76535847475409</v>
      </c>
    </row>
    <row r="41" spans="1:21" x14ac:dyDescent="0.2">
      <c r="A41" s="18" t="s">
        <v>168</v>
      </c>
      <c r="B41">
        <v>4524</v>
      </c>
      <c r="C41">
        <v>5020</v>
      </c>
      <c r="D41">
        <f t="shared" si="0"/>
        <v>4772</v>
      </c>
      <c r="F41">
        <f>D41-D43</f>
        <v>4101.5</v>
      </c>
      <c r="I41" s="25">
        <v>0.40729860000000007</v>
      </c>
      <c r="J41">
        <f t="shared" si="1"/>
        <v>1.6291944000000003</v>
      </c>
      <c r="K41">
        <f t="shared" si="2"/>
        <v>8.1459720000000013E-2</v>
      </c>
      <c r="M41" s="26">
        <v>15.5108822089936</v>
      </c>
      <c r="N41">
        <f t="shared" si="3"/>
        <v>62.043528835974399</v>
      </c>
      <c r="O41">
        <f t="shared" si="4"/>
        <v>13.649576343914369</v>
      </c>
      <c r="R41">
        <f t="shared" si="5"/>
        <v>167.56227917201736</v>
      </c>
    </row>
    <row r="42" spans="1:21" x14ac:dyDescent="0.2">
      <c r="A42" s="37" t="s">
        <v>169</v>
      </c>
      <c r="B42">
        <v>8135</v>
      </c>
      <c r="C42">
        <v>7943</v>
      </c>
      <c r="D42">
        <f t="shared" si="0"/>
        <v>8039</v>
      </c>
      <c r="F42">
        <f>D42-D43</f>
        <v>7368.5</v>
      </c>
      <c r="I42" s="25">
        <v>0.48792460000000004</v>
      </c>
      <c r="J42">
        <f t="shared" si="1"/>
        <v>1.9516984000000002</v>
      </c>
      <c r="K42">
        <f t="shared" si="2"/>
        <v>9.7584920000000019E-2</v>
      </c>
      <c r="M42" s="26">
        <v>27.2679924808265</v>
      </c>
      <c r="N42">
        <f t="shared" si="3"/>
        <v>109.071969923306</v>
      </c>
      <c r="O42">
        <f t="shared" si="4"/>
        <v>23.995833383127319</v>
      </c>
      <c r="R42">
        <f t="shared" si="5"/>
        <v>245.89694169065584</v>
      </c>
      <c r="U42">
        <f>AVERAGE(R40:R42)</f>
        <v>172.74152644580909</v>
      </c>
    </row>
    <row r="43" spans="1:21" s="21" customFormat="1" ht="17" thickBot="1" x14ac:dyDescent="0.25">
      <c r="A43" s="38" t="s">
        <v>170</v>
      </c>
      <c r="B43" s="28">
        <v>698</v>
      </c>
      <c r="C43" s="21">
        <v>643</v>
      </c>
      <c r="D43" s="29">
        <f t="shared" si="0"/>
        <v>670.5</v>
      </c>
      <c r="F43" s="29"/>
      <c r="G43" s="29"/>
      <c r="H43" s="29"/>
      <c r="I43" s="30">
        <v>0.47676099999999999</v>
      </c>
      <c r="J43" s="21">
        <f t="shared" si="1"/>
        <v>1.907044</v>
      </c>
      <c r="K43" s="21">
        <f t="shared" si="2"/>
        <v>9.5352199999999998E-2</v>
      </c>
      <c r="M43" s="31">
        <v>1.32366932667208</v>
      </c>
      <c r="N43" s="21">
        <f t="shared" si="3"/>
        <v>5.2946773066883202</v>
      </c>
      <c r="O43" s="21">
        <f t="shared" si="4"/>
        <v>1.1648290074714305</v>
      </c>
      <c r="R43" s="21">
        <f t="shared" si="5"/>
        <v>12.216068506772057</v>
      </c>
    </row>
    <row r="44" spans="1:21" x14ac:dyDescent="0.2">
      <c r="A44" s="39" t="s">
        <v>171</v>
      </c>
      <c r="B44">
        <v>14213</v>
      </c>
      <c r="C44">
        <v>14336</v>
      </c>
      <c r="D44">
        <f t="shared" si="0"/>
        <v>14274.5</v>
      </c>
      <c r="F44">
        <f>D44-D47</f>
        <v>13535</v>
      </c>
      <c r="I44" s="25">
        <v>0.44202980000000003</v>
      </c>
      <c r="J44">
        <f t="shared" si="1"/>
        <v>1.7681192000000001</v>
      </c>
      <c r="K44">
        <f t="shared" si="2"/>
        <v>8.8405960000000006E-2</v>
      </c>
      <c r="M44" s="26">
        <v>51.021189036747799</v>
      </c>
      <c r="N44">
        <f t="shared" si="3"/>
        <v>204.0847561469912</v>
      </c>
      <c r="O44">
        <f t="shared" si="4"/>
        <v>44.898646352338062</v>
      </c>
      <c r="R44">
        <f t="shared" si="5"/>
        <v>507.86899833832535</v>
      </c>
    </row>
    <row r="45" spans="1:21" x14ac:dyDescent="0.2">
      <c r="A45" s="17" t="s">
        <v>172</v>
      </c>
      <c r="B45">
        <v>27469</v>
      </c>
      <c r="C45">
        <v>28221</v>
      </c>
      <c r="D45">
        <f t="shared" si="0"/>
        <v>27845</v>
      </c>
      <c r="F45">
        <f>D45-D47</f>
        <v>27105.5</v>
      </c>
      <c r="I45" s="25">
        <v>0.38373100000000004</v>
      </c>
      <c r="J45">
        <f t="shared" si="1"/>
        <v>1.5349240000000002</v>
      </c>
      <c r="K45">
        <f t="shared" si="2"/>
        <v>7.6746200000000014E-2</v>
      </c>
      <c r="M45" s="26">
        <v>110.990050380659</v>
      </c>
      <c r="N45">
        <f t="shared" si="3"/>
        <v>443.960201522636</v>
      </c>
      <c r="O45">
        <f t="shared" si="4"/>
        <v>97.671244334979917</v>
      </c>
      <c r="R45">
        <f t="shared" si="5"/>
        <v>1272.6525135443826</v>
      </c>
    </row>
    <row r="46" spans="1:21" x14ac:dyDescent="0.2">
      <c r="A46" s="17" t="s">
        <v>173</v>
      </c>
      <c r="B46">
        <v>5343</v>
      </c>
      <c r="C46">
        <v>7474</v>
      </c>
      <c r="D46">
        <f t="shared" si="0"/>
        <v>6408.5</v>
      </c>
      <c r="F46">
        <f>D46-D47</f>
        <v>5669</v>
      </c>
      <c r="I46" s="25">
        <v>0.32419179999999997</v>
      </c>
      <c r="J46">
        <f t="shared" si="1"/>
        <v>1.2967671999999999</v>
      </c>
      <c r="K46">
        <f t="shared" si="2"/>
        <v>6.4838359999999998E-2</v>
      </c>
      <c r="M46" s="26">
        <v>21.346434724570798</v>
      </c>
      <c r="N46">
        <f t="shared" si="3"/>
        <v>85.385738898283194</v>
      </c>
      <c r="O46">
        <f t="shared" si="4"/>
        <v>18.784862557622304</v>
      </c>
      <c r="R46">
        <f t="shared" si="5"/>
        <v>289.71834817571425</v>
      </c>
      <c r="U46">
        <f>AVERAGE(R44:R46)</f>
        <v>690.07995335280737</v>
      </c>
    </row>
    <row r="47" spans="1:21" x14ac:dyDescent="0.2">
      <c r="A47" s="17" t="s">
        <v>174</v>
      </c>
      <c r="B47">
        <v>595</v>
      </c>
      <c r="C47">
        <v>884</v>
      </c>
      <c r="D47" s="27">
        <f t="shared" si="0"/>
        <v>739.5</v>
      </c>
      <c r="F47" s="27"/>
      <c r="G47" s="27"/>
      <c r="H47" s="27"/>
      <c r="I47" s="25">
        <v>0.37876940000000009</v>
      </c>
      <c r="J47">
        <f t="shared" si="1"/>
        <v>1.5150776000000004</v>
      </c>
      <c r="K47">
        <f t="shared" si="2"/>
        <v>7.5753880000000023E-2</v>
      </c>
      <c r="M47" s="26">
        <v>1.5574607608319799</v>
      </c>
      <c r="N47">
        <f t="shared" si="3"/>
        <v>6.2298430433279197</v>
      </c>
      <c r="O47">
        <f t="shared" si="4"/>
        <v>1.3705654695321423</v>
      </c>
      <c r="R47">
        <f t="shared" si="5"/>
        <v>18.092346814871288</v>
      </c>
    </row>
    <row r="48" spans="1:21" x14ac:dyDescent="0.2">
      <c r="A48" s="17" t="s">
        <v>175</v>
      </c>
      <c r="B48">
        <v>36805</v>
      </c>
      <c r="C48">
        <v>43416</v>
      </c>
      <c r="D48">
        <f t="shared" si="0"/>
        <v>40110.5</v>
      </c>
      <c r="F48">
        <f>D48-D51</f>
        <v>39283.5</v>
      </c>
      <c r="I48" s="25">
        <v>0.4519530000000001</v>
      </c>
      <c r="J48">
        <f t="shared" si="1"/>
        <v>1.8078120000000004</v>
      </c>
      <c r="K48">
        <f t="shared" si="2"/>
        <v>9.0390600000000029E-2</v>
      </c>
      <c r="M48" s="26">
        <v>183.592900685682</v>
      </c>
      <c r="N48">
        <f t="shared" si="3"/>
        <v>734.37160274272799</v>
      </c>
      <c r="O48">
        <f t="shared" si="4"/>
        <v>161.56175260340015</v>
      </c>
      <c r="R48">
        <f t="shared" si="5"/>
        <v>1787.3733839956822</v>
      </c>
    </row>
    <row r="49" spans="1:21" x14ac:dyDescent="0.2">
      <c r="A49" s="17" t="s">
        <v>176</v>
      </c>
      <c r="B49">
        <v>40545</v>
      </c>
      <c r="C49">
        <v>43614</v>
      </c>
      <c r="D49">
        <f t="shared" si="0"/>
        <v>42079.5</v>
      </c>
      <c r="F49">
        <f>D49-D51</f>
        <v>41252.5</v>
      </c>
      <c r="I49" s="25">
        <v>0.52637700000000009</v>
      </c>
      <c r="J49">
        <f t="shared" si="1"/>
        <v>2.1055080000000004</v>
      </c>
      <c r="K49">
        <f t="shared" si="2"/>
        <v>0.10527540000000002</v>
      </c>
      <c r="M49" s="26">
        <v>198.62006196210299</v>
      </c>
      <c r="N49">
        <f t="shared" si="3"/>
        <v>794.48024784841198</v>
      </c>
      <c r="O49">
        <f t="shared" si="4"/>
        <v>174.78565452665063</v>
      </c>
      <c r="R49">
        <f t="shared" si="5"/>
        <v>1660.2706285290828</v>
      </c>
    </row>
    <row r="50" spans="1:21" x14ac:dyDescent="0.2">
      <c r="A50" s="17" t="s">
        <v>177</v>
      </c>
      <c r="B50">
        <v>27802</v>
      </c>
      <c r="C50">
        <v>27231</v>
      </c>
      <c r="D50">
        <f t="shared" si="0"/>
        <v>27516.5</v>
      </c>
      <c r="F50">
        <f>D50-D51</f>
        <v>26689.5</v>
      </c>
      <c r="I50" s="25">
        <v>0.51397300000000012</v>
      </c>
      <c r="J50">
        <f t="shared" si="1"/>
        <v>2.0558920000000005</v>
      </c>
      <c r="K50">
        <f t="shared" si="2"/>
        <v>0.10279460000000003</v>
      </c>
      <c r="M50" s="26">
        <v>109.356175012059</v>
      </c>
      <c r="N50">
        <f t="shared" si="3"/>
        <v>437.42470004823599</v>
      </c>
      <c r="O50">
        <f t="shared" si="4"/>
        <v>96.233434010611916</v>
      </c>
      <c r="R50">
        <f t="shared" si="5"/>
        <v>936.17207529006282</v>
      </c>
      <c r="U50">
        <f>AVERAGE(R48:R50)</f>
        <v>1461.2720292716094</v>
      </c>
    </row>
    <row r="51" spans="1:21" x14ac:dyDescent="0.2">
      <c r="A51" s="17" t="s">
        <v>178</v>
      </c>
      <c r="B51">
        <v>805</v>
      </c>
      <c r="C51">
        <v>849</v>
      </c>
      <c r="D51" s="27">
        <f t="shared" si="0"/>
        <v>827</v>
      </c>
      <c r="F51" s="27"/>
      <c r="G51" s="27"/>
      <c r="H51" s="27"/>
      <c r="I51" s="25">
        <v>0.46187620000000001</v>
      </c>
      <c r="J51">
        <f t="shared" si="1"/>
        <v>1.8475048000000001</v>
      </c>
      <c r="K51">
        <f t="shared" si="2"/>
        <v>9.2375240000000011E-2</v>
      </c>
      <c r="M51" s="26">
        <v>1.8541661288614499</v>
      </c>
      <c r="N51">
        <f t="shared" si="3"/>
        <v>7.4166645154457997</v>
      </c>
      <c r="O51">
        <f t="shared" si="4"/>
        <v>1.6316661933980761</v>
      </c>
      <c r="R51">
        <f t="shared" si="5"/>
        <v>17.663458231860353</v>
      </c>
    </row>
    <row r="52" spans="1:21" x14ac:dyDescent="0.2">
      <c r="A52" s="17" t="s">
        <v>179</v>
      </c>
      <c r="B52">
        <v>25734</v>
      </c>
      <c r="C52">
        <v>22756</v>
      </c>
      <c r="D52">
        <f t="shared" si="0"/>
        <v>24245</v>
      </c>
      <c r="F52">
        <f>D52-D55</f>
        <v>23995.5</v>
      </c>
      <c r="I52" s="25">
        <v>0.44947220000000004</v>
      </c>
      <c r="J52">
        <f t="shared" si="1"/>
        <v>1.7978888000000002</v>
      </c>
      <c r="K52">
        <f t="shared" si="2"/>
        <v>8.989444000000002E-2</v>
      </c>
      <c r="M52" s="26">
        <v>93.669215412906198</v>
      </c>
      <c r="N52">
        <f t="shared" si="3"/>
        <v>374.67686165162479</v>
      </c>
      <c r="O52">
        <f t="shared" si="4"/>
        <v>82.42890956335745</v>
      </c>
      <c r="R52">
        <f t="shared" si="5"/>
        <v>916.95225603894335</v>
      </c>
    </row>
    <row r="53" spans="1:21" x14ac:dyDescent="0.2">
      <c r="A53" s="17" t="s">
        <v>180</v>
      </c>
      <c r="B53">
        <v>16704</v>
      </c>
      <c r="C53">
        <v>19905</v>
      </c>
      <c r="D53">
        <f t="shared" si="0"/>
        <v>18304.5</v>
      </c>
      <c r="F53">
        <f>D53-D55</f>
        <v>18055</v>
      </c>
      <c r="I53" s="25">
        <v>0.45567420000000003</v>
      </c>
      <c r="J53">
        <f t="shared" si="1"/>
        <v>1.8226968000000001</v>
      </c>
      <c r="K53">
        <f t="shared" si="2"/>
        <v>9.1134840000000009E-2</v>
      </c>
      <c r="M53" s="26">
        <v>67.461883112075199</v>
      </c>
      <c r="N53">
        <f t="shared" si="3"/>
        <v>269.8475324483008</v>
      </c>
      <c r="O53">
        <f t="shared" si="4"/>
        <v>59.366457138626174</v>
      </c>
      <c r="R53">
        <f t="shared" si="5"/>
        <v>651.41341268197948</v>
      </c>
    </row>
    <row r="54" spans="1:21" x14ac:dyDescent="0.2">
      <c r="A54" s="17" t="s">
        <v>181</v>
      </c>
      <c r="B54">
        <v>23073</v>
      </c>
      <c r="C54">
        <v>23988</v>
      </c>
      <c r="D54">
        <f t="shared" si="0"/>
        <v>23530.5</v>
      </c>
      <c r="F54">
        <f>D54-D55</f>
        <v>23281</v>
      </c>
      <c r="I54" s="25">
        <v>0.40233700000000011</v>
      </c>
      <c r="J54">
        <f t="shared" si="1"/>
        <v>1.6093480000000004</v>
      </c>
      <c r="K54">
        <f t="shared" si="2"/>
        <v>8.0467400000000022E-2</v>
      </c>
      <c r="M54" s="26">
        <v>90.372965516719702</v>
      </c>
      <c r="N54">
        <f t="shared" si="3"/>
        <v>361.49186206687881</v>
      </c>
      <c r="O54">
        <f t="shared" si="4"/>
        <v>79.528209654713336</v>
      </c>
      <c r="R54">
        <f t="shared" si="5"/>
        <v>988.32831251802986</v>
      </c>
      <c r="U54">
        <f>AVERAGE(R52:R54)</f>
        <v>852.2313270796509</v>
      </c>
    </row>
    <row r="55" spans="1:21" x14ac:dyDescent="0.2">
      <c r="A55" s="17" t="s">
        <v>182</v>
      </c>
      <c r="B55">
        <v>242</v>
      </c>
      <c r="C55">
        <v>257</v>
      </c>
      <c r="D55" s="27">
        <f t="shared" si="0"/>
        <v>249.5</v>
      </c>
      <c r="F55" s="27"/>
      <c r="G55" s="27"/>
      <c r="H55" s="27"/>
      <c r="I55" s="25">
        <v>0.45815500000000009</v>
      </c>
      <c r="J55">
        <f t="shared" si="1"/>
        <v>1.8326200000000004</v>
      </c>
      <c r="K55">
        <f t="shared" si="2"/>
        <v>9.1631000000000018E-2</v>
      </c>
      <c r="M55" s="26">
        <v>0</v>
      </c>
      <c r="N55">
        <f t="shared" si="3"/>
        <v>0</v>
      </c>
      <c r="O55">
        <f t="shared" si="4"/>
        <v>0</v>
      </c>
      <c r="R55">
        <f t="shared" si="5"/>
        <v>0</v>
      </c>
    </row>
    <row r="56" spans="1:21" x14ac:dyDescent="0.2">
      <c r="A56" s="17" t="s">
        <v>183</v>
      </c>
      <c r="B56">
        <v>27184</v>
      </c>
      <c r="C56">
        <v>29005</v>
      </c>
      <c r="D56">
        <f t="shared" si="0"/>
        <v>28094.5</v>
      </c>
      <c r="F56">
        <f>D56-D59</f>
        <v>27862.5</v>
      </c>
      <c r="I56" s="25">
        <v>0.39117340000000006</v>
      </c>
      <c r="J56">
        <f t="shared" si="1"/>
        <v>1.5646936000000002</v>
      </c>
      <c r="K56">
        <f t="shared" si="2"/>
        <v>7.8234680000000015E-2</v>
      </c>
      <c r="M56" s="26">
        <v>112.238744895095</v>
      </c>
      <c r="N56">
        <f t="shared" si="3"/>
        <v>448.95497958037998</v>
      </c>
      <c r="O56">
        <f t="shared" si="4"/>
        <v>98.770095507683592</v>
      </c>
      <c r="R56">
        <f t="shared" si="5"/>
        <v>1262.4848150166088</v>
      </c>
    </row>
    <row r="57" spans="1:21" x14ac:dyDescent="0.2">
      <c r="A57" s="17" t="s">
        <v>184</v>
      </c>
      <c r="B57">
        <v>28576</v>
      </c>
      <c r="C57">
        <v>31107</v>
      </c>
      <c r="D57">
        <f t="shared" si="0"/>
        <v>29841.5</v>
      </c>
      <c r="F57">
        <f>D57-D59</f>
        <v>29609.5</v>
      </c>
      <c r="I57" s="25">
        <v>0.40109660000000008</v>
      </c>
      <c r="J57">
        <f t="shared" si="1"/>
        <v>1.6043864000000003</v>
      </c>
      <c r="K57">
        <f t="shared" si="2"/>
        <v>8.0219320000000024E-2</v>
      </c>
      <c r="M57" s="26">
        <v>121.17935149991899</v>
      </c>
      <c r="N57">
        <f t="shared" si="3"/>
        <v>484.71740599967598</v>
      </c>
      <c r="O57">
        <f t="shared" si="4"/>
        <v>106.63782931992871</v>
      </c>
      <c r="R57">
        <f t="shared" si="5"/>
        <v>1329.3285123824121</v>
      </c>
    </row>
    <row r="58" spans="1:21" x14ac:dyDescent="0.2">
      <c r="A58" s="17" t="s">
        <v>185</v>
      </c>
      <c r="B58">
        <v>21703</v>
      </c>
      <c r="C58">
        <v>22269</v>
      </c>
      <c r="D58">
        <f t="shared" si="0"/>
        <v>21986</v>
      </c>
      <c r="F58">
        <f>D58-D59</f>
        <v>21754</v>
      </c>
      <c r="I58" s="25">
        <v>0.34403820000000002</v>
      </c>
      <c r="J58">
        <f t="shared" si="1"/>
        <v>1.3761528000000001</v>
      </c>
      <c r="K58">
        <f t="shared" si="2"/>
        <v>6.8807640000000003E-2</v>
      </c>
      <c r="M58" s="26">
        <v>83.390851486421397</v>
      </c>
      <c r="N58">
        <f t="shared" si="3"/>
        <v>333.56340594568559</v>
      </c>
      <c r="O58">
        <f t="shared" si="4"/>
        <v>73.38394930805083</v>
      </c>
      <c r="R58">
        <f t="shared" si="5"/>
        <v>1066.5087381001706</v>
      </c>
      <c r="U58">
        <f>AVERAGE(R56:R58)</f>
        <v>1219.4406884997304</v>
      </c>
    </row>
    <row r="59" spans="1:21" x14ac:dyDescent="0.2">
      <c r="A59" s="17" t="s">
        <v>186</v>
      </c>
      <c r="B59">
        <v>231</v>
      </c>
      <c r="C59">
        <v>233</v>
      </c>
      <c r="D59" s="27">
        <f t="shared" si="0"/>
        <v>232</v>
      </c>
      <c r="F59" s="27"/>
      <c r="G59" s="27"/>
      <c r="H59" s="27"/>
      <c r="I59" s="25">
        <v>0.43582780000000004</v>
      </c>
      <c r="J59">
        <f t="shared" si="1"/>
        <v>1.7433112000000002</v>
      </c>
      <c r="K59">
        <f t="shared" si="2"/>
        <v>8.7165560000000017E-2</v>
      </c>
      <c r="M59" s="26">
        <v>0</v>
      </c>
      <c r="N59">
        <f t="shared" si="3"/>
        <v>0</v>
      </c>
      <c r="O59">
        <f t="shared" si="4"/>
        <v>0</v>
      </c>
      <c r="R59">
        <f t="shared" si="5"/>
        <v>0</v>
      </c>
    </row>
    <row r="60" spans="1:21" x14ac:dyDescent="0.2">
      <c r="A60" s="17" t="s">
        <v>187</v>
      </c>
      <c r="B60">
        <v>32970</v>
      </c>
      <c r="C60">
        <v>36454</v>
      </c>
      <c r="D60">
        <f t="shared" si="0"/>
        <v>34712</v>
      </c>
      <c r="F60">
        <f>D60-D63</f>
        <v>34463.5</v>
      </c>
      <c r="I60" s="25">
        <v>0.4135006</v>
      </c>
      <c r="J60">
        <f t="shared" si="1"/>
        <v>1.6540024</v>
      </c>
      <c r="K60">
        <f t="shared" si="2"/>
        <v>8.2700120000000002E-2</v>
      </c>
      <c r="M60" s="26">
        <v>148.26555393082</v>
      </c>
      <c r="N60">
        <f t="shared" si="3"/>
        <v>593.06221572328002</v>
      </c>
      <c r="O60">
        <f t="shared" si="4"/>
        <v>130.47368745912161</v>
      </c>
      <c r="R60">
        <f t="shared" si="5"/>
        <v>1577.6722870428919</v>
      </c>
    </row>
    <row r="61" spans="1:21" x14ac:dyDescent="0.2">
      <c r="A61" s="17" t="s">
        <v>188</v>
      </c>
      <c r="B61">
        <v>40647</v>
      </c>
      <c r="C61">
        <v>39932</v>
      </c>
      <c r="D61">
        <f t="shared" si="0"/>
        <v>40289.5</v>
      </c>
      <c r="F61">
        <f>D61-D63</f>
        <v>40041</v>
      </c>
      <c r="I61" s="25">
        <v>0.37504820000000005</v>
      </c>
      <c r="J61">
        <f t="shared" si="1"/>
        <v>1.5001928000000002</v>
      </c>
      <c r="K61">
        <f t="shared" si="2"/>
        <v>7.5009640000000016E-2</v>
      </c>
      <c r="M61" s="26">
        <v>184.89980368403599</v>
      </c>
      <c r="N61">
        <f t="shared" si="3"/>
        <v>739.59921473614395</v>
      </c>
      <c r="O61">
        <f t="shared" si="4"/>
        <v>162.71182724195168</v>
      </c>
      <c r="R61">
        <f t="shared" si="5"/>
        <v>2169.2122138161394</v>
      </c>
    </row>
    <row r="62" spans="1:21" x14ac:dyDescent="0.2">
      <c r="A62" s="17" t="s">
        <v>189</v>
      </c>
      <c r="B62">
        <v>38181</v>
      </c>
      <c r="C62">
        <v>38810</v>
      </c>
      <c r="D62">
        <f t="shared" si="0"/>
        <v>38495.5</v>
      </c>
      <c r="F62">
        <f>D62-D63</f>
        <v>38247</v>
      </c>
      <c r="I62" s="25">
        <v>0.3725674000000001</v>
      </c>
      <c r="J62">
        <f t="shared" si="1"/>
        <v>1.4902696000000004</v>
      </c>
      <c r="K62">
        <f t="shared" si="2"/>
        <v>7.4513480000000021E-2</v>
      </c>
      <c r="M62" s="26">
        <v>172.25444494017299</v>
      </c>
      <c r="N62">
        <f t="shared" si="3"/>
        <v>689.01777976069195</v>
      </c>
      <c r="O62">
        <f t="shared" si="4"/>
        <v>151.58391154735224</v>
      </c>
      <c r="R62">
        <f t="shared" si="5"/>
        <v>2034.3152882854513</v>
      </c>
      <c r="U62">
        <f>AVERAGE(R60:R62)</f>
        <v>1927.0665963814943</v>
      </c>
    </row>
    <row r="63" spans="1:21" s="21" customFormat="1" ht="17" thickBot="1" x14ac:dyDescent="0.25">
      <c r="A63" s="36" t="s">
        <v>190</v>
      </c>
      <c r="B63" s="28">
        <v>243</v>
      </c>
      <c r="C63" s="21">
        <v>254</v>
      </c>
      <c r="D63" s="29">
        <f t="shared" si="0"/>
        <v>248.5</v>
      </c>
      <c r="F63" s="29"/>
      <c r="G63" s="29"/>
      <c r="H63" s="29"/>
      <c r="I63" s="30">
        <v>0.38249060000000007</v>
      </c>
      <c r="J63" s="21">
        <f t="shared" si="1"/>
        <v>1.5299624000000003</v>
      </c>
      <c r="K63" s="21">
        <f t="shared" si="2"/>
        <v>7.6498120000000017E-2</v>
      </c>
      <c r="M63" s="33">
        <v>0</v>
      </c>
      <c r="N63" s="21">
        <f t="shared" si="3"/>
        <v>0</v>
      </c>
      <c r="O63" s="21">
        <f t="shared" si="4"/>
        <v>0</v>
      </c>
      <c r="R63" s="21">
        <f t="shared" si="5"/>
        <v>0</v>
      </c>
    </row>
    <row r="64" spans="1:21" x14ac:dyDescent="0.2">
      <c r="A64" s="20" t="s">
        <v>191</v>
      </c>
      <c r="B64">
        <v>6670</v>
      </c>
      <c r="C64">
        <v>7532</v>
      </c>
      <c r="D64">
        <f t="shared" si="0"/>
        <v>7101</v>
      </c>
      <c r="I64" s="25">
        <v>0.43458740000000001</v>
      </c>
      <c r="J64">
        <f t="shared" si="1"/>
        <v>1.7383496000000001</v>
      </c>
      <c r="K64">
        <f t="shared" si="2"/>
        <v>8.6917480000000005E-2</v>
      </c>
      <c r="M64" s="26">
        <v>23.847975373684299</v>
      </c>
      <c r="N64">
        <f t="shared" si="3"/>
        <v>95.391901494737198</v>
      </c>
      <c r="O64">
        <f t="shared" si="4"/>
        <v>20.986218328842185</v>
      </c>
      <c r="R64">
        <f t="shared" si="5"/>
        <v>241.44991696540424</v>
      </c>
    </row>
    <row r="65" spans="1:21" x14ac:dyDescent="0.2">
      <c r="A65" s="18" t="s">
        <v>192</v>
      </c>
      <c r="B65">
        <v>4958</v>
      </c>
      <c r="C65">
        <v>5758</v>
      </c>
      <c r="D65">
        <f t="shared" si="0"/>
        <v>5358</v>
      </c>
      <c r="I65" s="25">
        <v>0.39613500000000013</v>
      </c>
      <c r="J65">
        <f t="shared" si="1"/>
        <v>1.5845400000000005</v>
      </c>
      <c r="K65">
        <f t="shared" si="2"/>
        <v>7.9227000000000034E-2</v>
      </c>
      <c r="M65" s="26">
        <v>17.5884400430342</v>
      </c>
      <c r="N65">
        <f t="shared" si="3"/>
        <v>70.353760172136802</v>
      </c>
      <c r="O65">
        <f t="shared" si="4"/>
        <v>15.477827237870097</v>
      </c>
      <c r="R65">
        <f t="shared" si="5"/>
        <v>195.36051141492283</v>
      </c>
    </row>
    <row r="66" spans="1:21" x14ac:dyDescent="0.2">
      <c r="A66" s="18" t="s">
        <v>193</v>
      </c>
      <c r="B66">
        <v>1898</v>
      </c>
      <c r="C66">
        <v>2014</v>
      </c>
      <c r="D66">
        <f t="shared" si="0"/>
        <v>1956</v>
      </c>
      <c r="I66" s="25">
        <v>0.39117340000000006</v>
      </c>
      <c r="J66">
        <f t="shared" si="1"/>
        <v>1.5646936000000002</v>
      </c>
      <c r="K66">
        <f t="shared" si="2"/>
        <v>7.8234680000000015E-2</v>
      </c>
      <c r="M66" s="26">
        <v>5.7059539799377603</v>
      </c>
      <c r="N66">
        <f t="shared" si="3"/>
        <v>22.823815919751041</v>
      </c>
      <c r="O66">
        <f t="shared" si="4"/>
        <v>5.021239502345229</v>
      </c>
      <c r="R66">
        <f t="shared" si="5"/>
        <v>64.181760599586113</v>
      </c>
      <c r="U66">
        <f>AVERAGE(R64:R66)</f>
        <v>166.99739632663773</v>
      </c>
    </row>
    <row r="67" spans="1:21" x14ac:dyDescent="0.2">
      <c r="A67" s="18" t="s">
        <v>194</v>
      </c>
      <c r="B67">
        <v>270</v>
      </c>
      <c r="C67">
        <v>291</v>
      </c>
      <c r="D67" s="27">
        <f t="shared" si="0"/>
        <v>280.5</v>
      </c>
      <c r="F67" s="27"/>
      <c r="G67" s="34"/>
      <c r="H67" s="34"/>
      <c r="I67" s="25">
        <v>0.39613500000000013</v>
      </c>
      <c r="J67">
        <f t="shared" si="1"/>
        <v>1.5845400000000005</v>
      </c>
      <c r="K67">
        <f t="shared" si="2"/>
        <v>7.9227000000000034E-2</v>
      </c>
      <c r="M67" s="26">
        <v>5.2392930291096798E-3</v>
      </c>
      <c r="N67">
        <f t="shared" si="3"/>
        <v>2.0957172116438719E-2</v>
      </c>
      <c r="O67">
        <f t="shared" si="4"/>
        <v>4.610577865616518E-3</v>
      </c>
      <c r="R67">
        <f t="shared" si="5"/>
        <v>5.8194527946489404E-2</v>
      </c>
    </row>
    <row r="68" spans="1:21" x14ac:dyDescent="0.2">
      <c r="A68" s="18" t="s">
        <v>195</v>
      </c>
      <c r="B68">
        <v>5146</v>
      </c>
      <c r="C68">
        <v>5678</v>
      </c>
      <c r="D68">
        <f t="shared" si="0"/>
        <v>5412</v>
      </c>
      <c r="F68">
        <f>D68-D71</f>
        <v>5171.5</v>
      </c>
      <c r="I68" s="25">
        <v>0.45939540000000012</v>
      </c>
      <c r="J68">
        <f t="shared" si="1"/>
        <v>1.8375816000000005</v>
      </c>
      <c r="K68">
        <f t="shared" si="2"/>
        <v>9.187908000000003E-2</v>
      </c>
      <c r="M68" s="26">
        <v>17.780556136823499</v>
      </c>
      <c r="N68">
        <f t="shared" si="3"/>
        <v>71.122224547293996</v>
      </c>
      <c r="O68">
        <f t="shared" si="4"/>
        <v>15.64688940040468</v>
      </c>
      <c r="R68">
        <f t="shared" si="5"/>
        <v>170.29871653487035</v>
      </c>
    </row>
    <row r="69" spans="1:21" x14ac:dyDescent="0.2">
      <c r="A69" s="18" t="s">
        <v>196</v>
      </c>
      <c r="B69">
        <v>4646</v>
      </c>
      <c r="C69">
        <v>4563</v>
      </c>
      <c r="D69">
        <f t="shared" ref="D69:D83" si="6">AVERAGE(B69,C69)</f>
        <v>4604.5</v>
      </c>
      <c r="F69">
        <f>D69-D71</f>
        <v>4364</v>
      </c>
      <c r="I69" s="25">
        <v>0.44451060000000009</v>
      </c>
      <c r="J69">
        <f t="shared" ref="J69:J83" si="7">SUM(I69*4)</f>
        <v>1.7780424000000004</v>
      </c>
      <c r="K69">
        <f t="shared" ref="K69:K83" si="8">J69*0.05</f>
        <v>8.8902120000000029E-2</v>
      </c>
      <c r="M69" s="26">
        <v>14.919462050096801</v>
      </c>
      <c r="N69">
        <f t="shared" ref="N69:N83" si="9">M69*4</f>
        <v>59.677848200387203</v>
      </c>
      <c r="O69">
        <f t="shared" ref="O69:O83" si="10">N69*0.22</f>
        <v>13.129126604085185</v>
      </c>
      <c r="R69">
        <f t="shared" ref="R69:R83" si="11">O69/K69</f>
        <v>147.68069202495036</v>
      </c>
    </row>
    <row r="70" spans="1:21" x14ac:dyDescent="0.2">
      <c r="A70" s="18" t="s">
        <v>197</v>
      </c>
      <c r="B70">
        <v>4178</v>
      </c>
      <c r="C70">
        <v>4690</v>
      </c>
      <c r="D70">
        <f t="shared" si="6"/>
        <v>4434</v>
      </c>
      <c r="F70">
        <f>D70-D71</f>
        <v>4193.5</v>
      </c>
      <c r="I70" s="25">
        <v>0.36388460000000006</v>
      </c>
      <c r="J70">
        <f t="shared" si="7"/>
        <v>1.4555384000000002</v>
      </c>
      <c r="K70">
        <f t="shared" si="8"/>
        <v>7.2776920000000009E-2</v>
      </c>
      <c r="M70" s="26">
        <v>14.318543751598799</v>
      </c>
      <c r="N70">
        <f t="shared" si="9"/>
        <v>57.274175006395197</v>
      </c>
      <c r="O70">
        <f t="shared" si="10"/>
        <v>12.600318501406944</v>
      </c>
      <c r="R70">
        <f t="shared" si="11"/>
        <v>173.1361879756239</v>
      </c>
      <c r="U70">
        <f>AVERAGE(R68:R70)</f>
        <v>163.7051988451482</v>
      </c>
    </row>
    <row r="71" spans="1:21" x14ac:dyDescent="0.2">
      <c r="A71" s="18" t="s">
        <v>198</v>
      </c>
      <c r="B71">
        <v>240</v>
      </c>
      <c r="C71">
        <v>241</v>
      </c>
      <c r="D71" s="27">
        <f t="shared" si="6"/>
        <v>240.5</v>
      </c>
      <c r="F71" s="27"/>
      <c r="G71" s="27"/>
      <c r="H71" s="27"/>
      <c r="I71" s="25">
        <v>0.60080100000000014</v>
      </c>
      <c r="J71">
        <f t="shared" si="7"/>
        <v>2.4032040000000006</v>
      </c>
      <c r="K71">
        <f t="shared" si="8"/>
        <v>0.12016020000000004</v>
      </c>
      <c r="M71" s="26">
        <v>0</v>
      </c>
      <c r="N71">
        <f t="shared" si="9"/>
        <v>0</v>
      </c>
      <c r="O71">
        <f t="shared" si="10"/>
        <v>0</v>
      </c>
      <c r="R71">
        <f t="shared" si="11"/>
        <v>0</v>
      </c>
    </row>
    <row r="72" spans="1:21" x14ac:dyDescent="0.2">
      <c r="A72" s="18" t="s">
        <v>199</v>
      </c>
      <c r="B72">
        <v>6952</v>
      </c>
      <c r="C72">
        <v>7292</v>
      </c>
      <c r="D72">
        <f t="shared" si="6"/>
        <v>7122</v>
      </c>
      <c r="F72">
        <f>D72-D75</f>
        <v>6859.5</v>
      </c>
      <c r="I72" s="25">
        <v>0.40109660000000008</v>
      </c>
      <c r="J72">
        <f t="shared" si="7"/>
        <v>1.6043864000000003</v>
      </c>
      <c r="K72">
        <f t="shared" si="8"/>
        <v>8.0219320000000024E-2</v>
      </c>
      <c r="M72" s="26">
        <v>23.924141189073701</v>
      </c>
      <c r="N72">
        <f t="shared" si="9"/>
        <v>95.696564756294805</v>
      </c>
      <c r="O72">
        <f t="shared" si="10"/>
        <v>21.053244246384857</v>
      </c>
      <c r="R72">
        <f t="shared" si="11"/>
        <v>262.44605721395857</v>
      </c>
    </row>
    <row r="73" spans="1:21" x14ac:dyDescent="0.2">
      <c r="A73" s="18" t="s">
        <v>200</v>
      </c>
      <c r="B73">
        <v>9114</v>
      </c>
      <c r="C73">
        <v>10275</v>
      </c>
      <c r="D73">
        <f t="shared" si="6"/>
        <v>9694.5</v>
      </c>
      <c r="F73">
        <f>D73-D75</f>
        <v>9432</v>
      </c>
      <c r="I73" s="25">
        <v>0.4544338</v>
      </c>
      <c r="J73">
        <f t="shared" si="7"/>
        <v>1.8177352</v>
      </c>
      <c r="K73">
        <f t="shared" si="8"/>
        <v>9.0886760000000011E-2</v>
      </c>
      <c r="M73" s="26">
        <v>33.396368107152298</v>
      </c>
      <c r="N73">
        <f t="shared" si="9"/>
        <v>133.58547242860919</v>
      </c>
      <c r="O73">
        <f t="shared" si="10"/>
        <v>29.388803934294021</v>
      </c>
      <c r="R73">
        <f t="shared" si="11"/>
        <v>323.35627251201402</v>
      </c>
    </row>
    <row r="74" spans="1:21" x14ac:dyDescent="0.2">
      <c r="A74" s="18" t="s">
        <v>201</v>
      </c>
      <c r="B74">
        <v>8112</v>
      </c>
      <c r="C74">
        <v>8778</v>
      </c>
      <c r="D74">
        <f t="shared" si="6"/>
        <v>8445</v>
      </c>
      <c r="F74">
        <f>D74-D75</f>
        <v>8182.5</v>
      </c>
      <c r="I74" s="25">
        <v>0.32171100000000008</v>
      </c>
      <c r="J74">
        <f t="shared" si="7"/>
        <v>1.2868440000000003</v>
      </c>
      <c r="K74">
        <f t="shared" si="8"/>
        <v>6.4342200000000016E-2</v>
      </c>
      <c r="M74" s="26">
        <v>28.7598570247015</v>
      </c>
      <c r="N74">
        <f t="shared" si="9"/>
        <v>115.039428098806</v>
      </c>
      <c r="O74">
        <f t="shared" si="10"/>
        <v>25.30867418173732</v>
      </c>
      <c r="R74">
        <f t="shared" si="11"/>
        <v>393.34486824723609</v>
      </c>
      <c r="U74">
        <f>AVERAGE(R72:R74)</f>
        <v>326.38239932440291</v>
      </c>
    </row>
    <row r="75" spans="1:21" x14ac:dyDescent="0.2">
      <c r="A75" s="18" t="s">
        <v>202</v>
      </c>
      <c r="B75">
        <v>276</v>
      </c>
      <c r="C75">
        <v>249</v>
      </c>
      <c r="D75" s="27">
        <f t="shared" si="6"/>
        <v>262.5</v>
      </c>
      <c r="F75" s="27"/>
      <c r="G75" s="27"/>
      <c r="H75" s="27"/>
      <c r="I75" s="25">
        <v>0.33907660000000006</v>
      </c>
      <c r="J75">
        <f t="shared" si="7"/>
        <v>1.3563064000000002</v>
      </c>
      <c r="K75">
        <f t="shared" si="8"/>
        <v>6.7815320000000012E-2</v>
      </c>
      <c r="M75" s="26">
        <v>0</v>
      </c>
      <c r="N75">
        <f t="shared" si="9"/>
        <v>0</v>
      </c>
      <c r="O75">
        <f t="shared" si="10"/>
        <v>0</v>
      </c>
      <c r="R75">
        <f t="shared" si="11"/>
        <v>0</v>
      </c>
    </row>
    <row r="76" spans="1:21" x14ac:dyDescent="0.2">
      <c r="A76" s="18" t="s">
        <v>203</v>
      </c>
      <c r="B76">
        <v>9043</v>
      </c>
      <c r="C76">
        <v>10223</v>
      </c>
      <c r="D76">
        <f t="shared" si="6"/>
        <v>9633</v>
      </c>
      <c r="F76">
        <f>D76-D79</f>
        <v>9388.5</v>
      </c>
      <c r="I76" s="25">
        <v>0.46559740000000011</v>
      </c>
      <c r="J76">
        <f t="shared" si="7"/>
        <v>1.8623896000000004</v>
      </c>
      <c r="K76">
        <f t="shared" si="8"/>
        <v>9.3119480000000032E-2</v>
      </c>
      <c r="M76" s="26">
        <v>33.166534618146898</v>
      </c>
      <c r="N76">
        <f t="shared" si="9"/>
        <v>132.66613847258759</v>
      </c>
      <c r="O76">
        <f t="shared" si="10"/>
        <v>29.186550463969269</v>
      </c>
      <c r="R76">
        <f t="shared" si="11"/>
        <v>313.43120111892011</v>
      </c>
    </row>
    <row r="77" spans="1:21" x14ac:dyDescent="0.2">
      <c r="A77" s="18" t="s">
        <v>204</v>
      </c>
      <c r="B77">
        <v>8234</v>
      </c>
      <c r="C77">
        <v>9706</v>
      </c>
      <c r="D77">
        <f t="shared" si="6"/>
        <v>8970</v>
      </c>
      <c r="F77">
        <f>D77-D79</f>
        <v>8725.5</v>
      </c>
      <c r="I77" s="25">
        <v>0.40109660000000008</v>
      </c>
      <c r="J77">
        <f t="shared" si="7"/>
        <v>1.6043864000000003</v>
      </c>
      <c r="K77">
        <f t="shared" si="8"/>
        <v>8.0219320000000024E-2</v>
      </c>
      <c r="M77" s="26">
        <v>30.699573524273301</v>
      </c>
      <c r="N77">
        <f t="shared" si="9"/>
        <v>122.7982940970932</v>
      </c>
      <c r="O77">
        <f t="shared" si="10"/>
        <v>27.015624701360505</v>
      </c>
      <c r="R77">
        <f t="shared" si="11"/>
        <v>336.77204819687449</v>
      </c>
    </row>
    <row r="78" spans="1:21" x14ac:dyDescent="0.2">
      <c r="A78" s="18" t="s">
        <v>205</v>
      </c>
      <c r="B78">
        <v>5476</v>
      </c>
      <c r="C78">
        <v>6759</v>
      </c>
      <c r="D78">
        <f t="shared" si="6"/>
        <v>6117.5</v>
      </c>
      <c r="F78">
        <f>D78-D79</f>
        <v>5873</v>
      </c>
      <c r="I78" s="25">
        <v>0.39737540000000005</v>
      </c>
      <c r="J78">
        <f t="shared" si="7"/>
        <v>1.5895016000000002</v>
      </c>
      <c r="K78">
        <f t="shared" si="8"/>
        <v>7.9475080000000017E-2</v>
      </c>
      <c r="M78" s="26">
        <v>20.301040420422801</v>
      </c>
      <c r="N78">
        <f t="shared" si="9"/>
        <v>81.204161681691204</v>
      </c>
      <c r="O78">
        <f t="shared" si="10"/>
        <v>17.864915569972066</v>
      </c>
      <c r="R78">
        <f t="shared" si="11"/>
        <v>224.78638046003931</v>
      </c>
      <c r="U78">
        <f>AVERAGE(R76:R78)</f>
        <v>291.66320992527795</v>
      </c>
    </row>
    <row r="79" spans="1:21" x14ac:dyDescent="0.2">
      <c r="A79" s="18" t="s">
        <v>206</v>
      </c>
      <c r="B79">
        <v>261</v>
      </c>
      <c r="C79">
        <v>228</v>
      </c>
      <c r="D79" s="27">
        <f t="shared" si="6"/>
        <v>244.5</v>
      </c>
      <c r="F79" s="27"/>
      <c r="G79" s="27"/>
      <c r="H79" s="27"/>
      <c r="I79" s="25">
        <v>0.38125020000000004</v>
      </c>
      <c r="J79">
        <f t="shared" si="7"/>
        <v>1.5250008000000002</v>
      </c>
      <c r="K79">
        <f t="shared" si="8"/>
        <v>7.6250040000000019E-2</v>
      </c>
      <c r="M79" s="26">
        <v>0</v>
      </c>
      <c r="N79">
        <f t="shared" si="9"/>
        <v>0</v>
      </c>
      <c r="O79">
        <f t="shared" si="10"/>
        <v>0</v>
      </c>
      <c r="R79">
        <f t="shared" si="11"/>
        <v>0</v>
      </c>
    </row>
    <row r="80" spans="1:21" x14ac:dyDescent="0.2">
      <c r="A80" s="18" t="s">
        <v>207</v>
      </c>
      <c r="B80">
        <v>8651</v>
      </c>
      <c r="C80">
        <v>9280</v>
      </c>
      <c r="D80">
        <f t="shared" si="6"/>
        <v>8965.5</v>
      </c>
      <c r="F80">
        <f>D80-D83</f>
        <v>8613.5</v>
      </c>
      <c r="I80" s="25">
        <v>0.42094300000000012</v>
      </c>
      <c r="J80">
        <f t="shared" si="7"/>
        <v>1.6837720000000005</v>
      </c>
      <c r="K80">
        <f t="shared" si="8"/>
        <v>8.418860000000003E-2</v>
      </c>
      <c r="M80" s="26">
        <v>30.682896120414799</v>
      </c>
      <c r="N80">
        <f t="shared" si="9"/>
        <v>122.7315844816592</v>
      </c>
      <c r="O80">
        <f t="shared" si="10"/>
        <v>27.000948585965023</v>
      </c>
      <c r="R80">
        <f t="shared" si="11"/>
        <v>320.71977186893491</v>
      </c>
    </row>
    <row r="81" spans="1:21" x14ac:dyDescent="0.2">
      <c r="A81" s="18" t="s">
        <v>208</v>
      </c>
      <c r="B81">
        <v>8438</v>
      </c>
      <c r="C81">
        <v>8915</v>
      </c>
      <c r="D81">
        <f t="shared" si="6"/>
        <v>8676.5</v>
      </c>
      <c r="F81">
        <f>D81-D83</f>
        <v>8324.5</v>
      </c>
      <c r="I81" s="25">
        <v>0.35892300000000005</v>
      </c>
      <c r="J81">
        <f t="shared" si="7"/>
        <v>1.4356920000000002</v>
      </c>
      <c r="K81">
        <f t="shared" si="8"/>
        <v>7.1784600000000018E-2</v>
      </c>
      <c r="M81" s="26">
        <v>29.613697662712902</v>
      </c>
      <c r="N81">
        <f t="shared" si="9"/>
        <v>118.45479065085161</v>
      </c>
      <c r="O81">
        <f t="shared" si="10"/>
        <v>26.060053943187352</v>
      </c>
      <c r="R81">
        <f t="shared" si="11"/>
        <v>363.03126218140585</v>
      </c>
    </row>
    <row r="82" spans="1:21" x14ac:dyDescent="0.2">
      <c r="A82" s="18" t="s">
        <v>209</v>
      </c>
      <c r="B82">
        <v>5904</v>
      </c>
      <c r="C82">
        <v>7772</v>
      </c>
      <c r="D82">
        <f t="shared" si="6"/>
        <v>6838</v>
      </c>
      <c r="F82">
        <f>D82-D83</f>
        <v>6486</v>
      </c>
      <c r="I82" s="25">
        <v>0.36884620000000007</v>
      </c>
      <c r="J82">
        <f t="shared" si="7"/>
        <v>1.4753848000000003</v>
      </c>
      <c r="K82">
        <f t="shared" si="8"/>
        <v>7.3769240000000014E-2</v>
      </c>
      <c r="M82" s="26">
        <v>22.8956261300123</v>
      </c>
      <c r="N82">
        <f t="shared" si="9"/>
        <v>91.582504520049199</v>
      </c>
      <c r="O82">
        <f t="shared" si="10"/>
        <v>20.148150994410823</v>
      </c>
      <c r="R82">
        <f t="shared" si="11"/>
        <v>273.1240147575171</v>
      </c>
      <c r="U82">
        <f>AVERAGE(R80:R82)</f>
        <v>318.95834960261931</v>
      </c>
    </row>
    <row r="83" spans="1:21" s="21" customFormat="1" ht="17" thickBot="1" x14ac:dyDescent="0.25">
      <c r="A83" s="38" t="s">
        <v>210</v>
      </c>
      <c r="B83" s="28">
        <v>284</v>
      </c>
      <c r="C83" s="21">
        <v>420</v>
      </c>
      <c r="D83" s="29">
        <f t="shared" si="6"/>
        <v>352</v>
      </c>
      <c r="F83" s="29"/>
      <c r="G83" s="29"/>
      <c r="H83" s="29"/>
      <c r="I83" s="30">
        <v>0.33163420000000005</v>
      </c>
      <c r="J83" s="21">
        <f t="shared" si="7"/>
        <v>1.3265368000000002</v>
      </c>
      <c r="K83" s="21">
        <f t="shared" si="8"/>
        <v>6.6326840000000012E-2</v>
      </c>
      <c r="M83" s="31">
        <v>0.246571305926164</v>
      </c>
      <c r="N83" s="21">
        <f t="shared" si="9"/>
        <v>0.98628522370465599</v>
      </c>
      <c r="O83" s="21">
        <f t="shared" si="10"/>
        <v>0.21698274921502431</v>
      </c>
      <c r="R83" s="21">
        <f t="shared" si="11"/>
        <v>3.2714169590323356</v>
      </c>
    </row>
    <row r="84" spans="1:21" x14ac:dyDescent="0.2">
      <c r="A84" s="35"/>
      <c r="I84" s="25"/>
      <c r="M84" s="26"/>
    </row>
    <row r="85" spans="1:21" x14ac:dyDescent="0.2">
      <c r="A85" s="35"/>
      <c r="I85" s="25"/>
      <c r="M85" s="26"/>
    </row>
    <row r="86" spans="1:21" x14ac:dyDescent="0.2">
      <c r="A86" s="35"/>
      <c r="I86" s="25"/>
      <c r="M86" s="26"/>
    </row>
    <row r="87" spans="1:21" x14ac:dyDescent="0.2">
      <c r="A87" s="35"/>
      <c r="I87" s="25"/>
      <c r="M87" s="26"/>
    </row>
    <row r="88" spans="1:21" x14ac:dyDescent="0.2">
      <c r="A88" s="35"/>
      <c r="I88" s="25"/>
      <c r="M88" s="26"/>
    </row>
    <row r="89" spans="1:21" x14ac:dyDescent="0.2">
      <c r="A89" s="35"/>
      <c r="I89" s="25"/>
      <c r="M89" s="26"/>
    </row>
    <row r="90" spans="1:21" x14ac:dyDescent="0.2">
      <c r="A90" s="35"/>
      <c r="I90" s="25"/>
      <c r="M90" s="26"/>
    </row>
    <row r="91" spans="1:21" x14ac:dyDescent="0.2">
      <c r="A91" s="35"/>
      <c r="I91" s="25"/>
      <c r="M91" s="26"/>
    </row>
    <row r="92" spans="1:21" x14ac:dyDescent="0.2">
      <c r="A92" s="35"/>
      <c r="I92" s="25"/>
      <c r="M92" s="26"/>
    </row>
    <row r="93" spans="1:21" x14ac:dyDescent="0.2">
      <c r="A93" s="35"/>
      <c r="I93" s="25"/>
      <c r="M93" s="26"/>
    </row>
    <row r="94" spans="1:21" x14ac:dyDescent="0.2">
      <c r="A94" s="35"/>
      <c r="I94" s="25"/>
      <c r="M94" s="26"/>
    </row>
    <row r="95" spans="1:21" x14ac:dyDescent="0.2">
      <c r="A95" s="35"/>
      <c r="I95" s="25"/>
      <c r="M95" s="26"/>
    </row>
    <row r="96" spans="1:21" x14ac:dyDescent="0.2">
      <c r="A96" s="35"/>
      <c r="I96" s="25"/>
      <c r="M96" s="26"/>
    </row>
    <row r="97" spans="1:13" x14ac:dyDescent="0.2">
      <c r="A97" s="35"/>
      <c r="I97" s="25"/>
      <c r="M97" s="26"/>
    </row>
    <row r="98" spans="1:13" x14ac:dyDescent="0.2">
      <c r="A98" s="35"/>
      <c r="I98" s="25"/>
      <c r="M98" s="26"/>
    </row>
    <row r="99" spans="1:13" x14ac:dyDescent="0.2">
      <c r="A99" s="35"/>
      <c r="I99" s="25"/>
      <c r="M99" s="26"/>
    </row>
    <row r="100" spans="1:13" x14ac:dyDescent="0.2">
      <c r="A100" s="35"/>
      <c r="I100" s="25"/>
      <c r="M100" s="26"/>
    </row>
    <row r="101" spans="1:13" x14ac:dyDescent="0.2">
      <c r="A101" s="35"/>
      <c r="I101" s="25"/>
      <c r="M101" s="26"/>
    </row>
    <row r="102" spans="1:13" x14ac:dyDescent="0.2">
      <c r="A102" s="35"/>
      <c r="I102" s="25"/>
      <c r="M102" s="26"/>
    </row>
    <row r="103" spans="1:13" x14ac:dyDescent="0.2">
      <c r="A103" s="35"/>
      <c r="I103" s="25"/>
      <c r="M103" s="26"/>
    </row>
    <row r="104" spans="1:13" x14ac:dyDescent="0.2">
      <c r="A104" s="35"/>
      <c r="I104" s="25"/>
      <c r="M104" s="26"/>
    </row>
    <row r="105" spans="1:13" x14ac:dyDescent="0.2">
      <c r="A105" s="35"/>
      <c r="I105" s="25"/>
      <c r="M105" s="26"/>
    </row>
    <row r="106" spans="1:13" x14ac:dyDescent="0.2">
      <c r="A106" s="35"/>
      <c r="I106" s="25"/>
      <c r="M106" s="26"/>
    </row>
    <row r="107" spans="1:13" x14ac:dyDescent="0.2">
      <c r="A107" s="35"/>
      <c r="I107" s="25"/>
      <c r="M107" s="26"/>
    </row>
    <row r="108" spans="1:13" x14ac:dyDescent="0.2">
      <c r="A108" s="35"/>
      <c r="I108" s="25"/>
      <c r="M108" s="26"/>
    </row>
    <row r="109" spans="1:13" x14ac:dyDescent="0.2">
      <c r="A109" s="35"/>
      <c r="I109" s="25"/>
      <c r="M109" s="26"/>
    </row>
    <row r="110" spans="1:13" x14ac:dyDescent="0.2">
      <c r="A110" s="35"/>
      <c r="I110" s="25"/>
      <c r="M110" s="26"/>
    </row>
    <row r="111" spans="1:13" x14ac:dyDescent="0.2">
      <c r="A111" s="35"/>
      <c r="I111" s="25"/>
      <c r="M111" s="26"/>
    </row>
    <row r="112" spans="1:13" x14ac:dyDescent="0.2">
      <c r="A112" s="35"/>
      <c r="I112" s="25"/>
      <c r="M112" s="26"/>
    </row>
    <row r="113" spans="1:13" x14ac:dyDescent="0.2">
      <c r="A113" s="35"/>
      <c r="I113" s="25"/>
      <c r="M113" s="26"/>
    </row>
    <row r="114" spans="1:13" x14ac:dyDescent="0.2">
      <c r="A114" s="35"/>
      <c r="I114" s="25"/>
      <c r="M114" s="13"/>
    </row>
    <row r="115" spans="1:13" x14ac:dyDescent="0.2">
      <c r="A115" s="35"/>
      <c r="I115" s="25"/>
      <c r="M115" s="13"/>
    </row>
    <row r="116" spans="1:13" x14ac:dyDescent="0.2">
      <c r="A116" s="35"/>
      <c r="I116" s="25"/>
      <c r="M116" s="13"/>
    </row>
    <row r="117" spans="1:13" x14ac:dyDescent="0.2">
      <c r="A117" s="35"/>
      <c r="I117" s="25"/>
      <c r="M117" s="13"/>
    </row>
    <row r="118" spans="1:13" x14ac:dyDescent="0.2">
      <c r="A118" s="35"/>
      <c r="I118" s="25"/>
      <c r="M118" s="13"/>
    </row>
    <row r="119" spans="1:13" x14ac:dyDescent="0.2">
      <c r="A119" s="35"/>
      <c r="I119" s="25"/>
      <c r="M119" s="13"/>
    </row>
    <row r="120" spans="1:13" x14ac:dyDescent="0.2">
      <c r="A120" s="35"/>
      <c r="I120" s="25"/>
      <c r="M120" s="13"/>
    </row>
    <row r="121" spans="1:13" x14ac:dyDescent="0.2">
      <c r="A121" s="35"/>
      <c r="I121" s="25"/>
      <c r="M121" s="13"/>
    </row>
    <row r="122" spans="1:13" x14ac:dyDescent="0.2">
      <c r="A122" s="35"/>
      <c r="I122" s="25"/>
      <c r="M122" s="13"/>
    </row>
    <row r="123" spans="1:13" x14ac:dyDescent="0.2">
      <c r="A123" s="35"/>
      <c r="I123" s="25"/>
      <c r="M123" s="13"/>
    </row>
    <row r="124" spans="1:13" x14ac:dyDescent="0.2">
      <c r="A124" s="35"/>
      <c r="I124" s="25"/>
      <c r="M124" s="13"/>
    </row>
    <row r="125" spans="1:13" x14ac:dyDescent="0.2">
      <c r="A125" s="35"/>
      <c r="I125" s="25"/>
      <c r="M125" s="13"/>
    </row>
    <row r="126" spans="1:13" x14ac:dyDescent="0.2">
      <c r="A126" s="35"/>
      <c r="I126" s="25"/>
      <c r="M126" s="13"/>
    </row>
    <row r="127" spans="1:13" x14ac:dyDescent="0.2">
      <c r="A127" s="35"/>
      <c r="I127" s="25"/>
      <c r="M127" s="13"/>
    </row>
    <row r="128" spans="1:13" x14ac:dyDescent="0.2">
      <c r="A128" s="35"/>
      <c r="I128" s="25"/>
      <c r="M128" s="13"/>
    </row>
    <row r="129" spans="1:13" x14ac:dyDescent="0.2">
      <c r="A129" s="35"/>
      <c r="I129" s="25"/>
      <c r="M129" s="13"/>
    </row>
    <row r="130" spans="1:13" x14ac:dyDescent="0.2">
      <c r="A130" s="35"/>
      <c r="I130" s="25"/>
      <c r="M130" s="13"/>
    </row>
    <row r="131" spans="1:13" x14ac:dyDescent="0.2">
      <c r="A131" s="35"/>
      <c r="I131" s="25"/>
      <c r="M131" s="13"/>
    </row>
    <row r="132" spans="1:13" x14ac:dyDescent="0.2">
      <c r="A132" s="35"/>
      <c r="I132" s="25"/>
      <c r="M132" s="13"/>
    </row>
    <row r="133" spans="1:13" x14ac:dyDescent="0.2">
      <c r="A133" s="35"/>
      <c r="I133" s="25"/>
      <c r="M133" s="13"/>
    </row>
    <row r="134" spans="1:13" x14ac:dyDescent="0.2">
      <c r="A134" s="35"/>
      <c r="I134" s="25"/>
      <c r="M134" s="13"/>
    </row>
    <row r="135" spans="1:13" x14ac:dyDescent="0.2">
      <c r="A135" s="35"/>
      <c r="I135" s="25"/>
      <c r="M135" s="13"/>
    </row>
    <row r="136" spans="1:13" x14ac:dyDescent="0.2">
      <c r="A136" s="35"/>
      <c r="I136" s="25"/>
      <c r="M136" s="13"/>
    </row>
    <row r="137" spans="1:13" x14ac:dyDescent="0.2">
      <c r="A137" s="35"/>
      <c r="I137" s="25"/>
      <c r="M137" s="13"/>
    </row>
    <row r="138" spans="1:13" x14ac:dyDescent="0.2">
      <c r="A138" s="35"/>
      <c r="I138" s="25"/>
      <c r="M138" s="13"/>
    </row>
    <row r="139" spans="1:13" x14ac:dyDescent="0.2">
      <c r="A139" s="35"/>
      <c r="I139" s="25"/>
      <c r="M139" s="13"/>
    </row>
    <row r="140" spans="1:13" x14ac:dyDescent="0.2">
      <c r="A140" s="35"/>
      <c r="I140" s="25"/>
      <c r="M140" s="13"/>
    </row>
    <row r="141" spans="1:13" x14ac:dyDescent="0.2">
      <c r="A141" s="35"/>
      <c r="I141" s="25"/>
      <c r="M141" s="13"/>
    </row>
    <row r="142" spans="1:13" x14ac:dyDescent="0.2">
      <c r="A142" s="35"/>
      <c r="I142" s="25"/>
      <c r="M142" s="13"/>
    </row>
    <row r="143" spans="1:13" x14ac:dyDescent="0.2">
      <c r="A143" s="35"/>
      <c r="I143" s="25"/>
      <c r="M143" s="13"/>
    </row>
    <row r="144" spans="1:13" x14ac:dyDescent="0.2">
      <c r="A144" s="35"/>
      <c r="I144" s="25"/>
      <c r="M144" s="13"/>
    </row>
    <row r="145" spans="1:13" x14ac:dyDescent="0.2">
      <c r="A145" s="35"/>
      <c r="I145" s="25"/>
      <c r="M145" s="13"/>
    </row>
    <row r="146" spans="1:13" x14ac:dyDescent="0.2">
      <c r="A146" s="35"/>
      <c r="I146" s="25"/>
      <c r="M146" s="13"/>
    </row>
    <row r="147" spans="1:13" x14ac:dyDescent="0.2">
      <c r="A147" s="35"/>
      <c r="I147" s="25"/>
      <c r="M147" s="13"/>
    </row>
    <row r="148" spans="1:13" x14ac:dyDescent="0.2">
      <c r="A148" s="35"/>
      <c r="I148" s="25"/>
      <c r="M148" s="13"/>
    </row>
    <row r="149" spans="1:13" x14ac:dyDescent="0.2">
      <c r="A149" s="35"/>
      <c r="I149" s="25"/>
      <c r="M149" s="13"/>
    </row>
    <row r="150" spans="1:13" x14ac:dyDescent="0.2">
      <c r="A150" s="35"/>
      <c r="I150" s="25"/>
      <c r="M150" s="13"/>
    </row>
    <row r="151" spans="1:13" x14ac:dyDescent="0.2">
      <c r="A151" s="35"/>
      <c r="I151" s="25"/>
      <c r="M151" s="13"/>
    </row>
    <row r="152" spans="1:13" x14ac:dyDescent="0.2">
      <c r="A152" s="35"/>
      <c r="I152" s="25"/>
      <c r="M152" s="13"/>
    </row>
    <row r="153" spans="1:13" x14ac:dyDescent="0.2">
      <c r="A153" s="35"/>
      <c r="I153" s="25"/>
      <c r="M153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Fig.3d</vt:lpstr>
      <vt:lpstr>Fig.3j</vt:lpstr>
      <vt:lpstr>Fig.3g</vt:lpstr>
      <vt:lpstr>Fig.3h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Cala, Giuseppe</cp:lastModifiedBy>
  <dcterms:created xsi:type="dcterms:W3CDTF">2023-08-18T09:04:22Z</dcterms:created>
  <dcterms:modified xsi:type="dcterms:W3CDTF">2023-11-21T12:27:08Z</dcterms:modified>
</cp:coreProperties>
</file>