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lairewalsh/Dropbox (Personal)/Covid19/Papers/Methods_Paper_2020/Final_submission/Figures/Supplemental and extended data/"/>
    </mc:Choice>
  </mc:AlternateContent>
  <xr:revisionPtr revIDLastSave="0" documentId="8_{E126FBA2-FEB3-4E47-B750-2EB79268E372}" xr6:coauthVersionLast="47" xr6:coauthVersionMax="47" xr10:uidLastSave="{00000000-0000-0000-0000-000000000000}"/>
  <bookViews>
    <workbookView xWindow="0" yWindow="460" windowWidth="22980" windowHeight="15600" xr2:uid="{00000000-000D-0000-FFFF-FFFF00000000}"/>
  </bookViews>
  <sheets>
    <sheet name="Donor 1" sheetId="4" r:id="rId1"/>
    <sheet name="Donor 2" sheetId="6" r:id="rId2"/>
    <sheet name="Donor 3" sheetId="7" r:id="rId3"/>
    <sheet name="Donor 4" sheetId="8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5" i="4" l="1"/>
  <c r="I35" i="4"/>
  <c r="H35" i="4"/>
  <c r="J31" i="4"/>
  <c r="I31" i="4"/>
  <c r="H31" i="4"/>
  <c r="J15" i="4"/>
  <c r="I15" i="4"/>
  <c r="H15" i="4"/>
  <c r="F15" i="6"/>
  <c r="F35" i="6"/>
  <c r="E35" i="6"/>
  <c r="F31" i="6"/>
  <c r="E31" i="6"/>
  <c r="E15" i="6"/>
  <c r="B15" i="8" l="1"/>
  <c r="F15" i="7"/>
  <c r="E15" i="7"/>
  <c r="D15" i="7"/>
  <c r="C15" i="7"/>
  <c r="B15" i="7"/>
  <c r="D15" i="6"/>
  <c r="C15" i="6"/>
  <c r="B15" i="6"/>
  <c r="M15" i="4"/>
  <c r="L15" i="4"/>
  <c r="K15" i="4"/>
  <c r="G15" i="4"/>
  <c r="F15" i="4"/>
  <c r="E15" i="4"/>
  <c r="D15" i="4"/>
  <c r="C15" i="4"/>
  <c r="B15" i="4"/>
  <c r="B35" i="8" l="1"/>
  <c r="B31" i="8"/>
  <c r="F35" i="7" l="1"/>
  <c r="F31" i="7"/>
  <c r="D33" i="7"/>
  <c r="D35" i="7" s="1"/>
  <c r="D31" i="7"/>
  <c r="E35" i="7"/>
  <c r="C35" i="7"/>
  <c r="B35" i="7"/>
  <c r="E31" i="7"/>
  <c r="C31" i="7"/>
  <c r="B31" i="7"/>
  <c r="D35" i="6"/>
  <c r="B33" i="6"/>
  <c r="C35" i="6" l="1"/>
  <c r="B35" i="6"/>
  <c r="D31" i="6"/>
  <c r="C31" i="6"/>
  <c r="B31" i="6"/>
  <c r="E33" i="4" l="1"/>
  <c r="M35" i="4" l="1"/>
  <c r="L35" i="4"/>
  <c r="K35" i="4"/>
  <c r="G35" i="4"/>
  <c r="F35" i="4"/>
  <c r="E35" i="4"/>
  <c r="D33" i="4"/>
  <c r="D35" i="4" s="1"/>
  <c r="C33" i="4"/>
  <c r="C35" i="4" s="1"/>
  <c r="B33" i="4"/>
  <c r="B35" i="4" s="1"/>
  <c r="B31" i="4"/>
  <c r="M31" i="4"/>
  <c r="L31" i="4"/>
  <c r="K31" i="4"/>
  <c r="G31" i="4" l="1"/>
  <c r="F31" i="4"/>
  <c r="E31" i="4"/>
  <c r="D31" i="4" l="1"/>
  <c r="C31" i="4"/>
</calcChain>
</file>

<file path=xl/sharedStrings.xml><?xml version="1.0" encoding="utf-8"?>
<sst xmlns="http://schemas.openxmlformats.org/spreadsheetml/2006/main" count="495" uniqueCount="192">
  <si>
    <t>voxel size (µm)</t>
  </si>
  <si>
    <t>Filters (mm)</t>
  </si>
  <si>
    <t>propagation distance (mm)</t>
  </si>
  <si>
    <t>sensor</t>
  </si>
  <si>
    <t>Scintillator</t>
  </si>
  <si>
    <t>insertion device</t>
  </si>
  <si>
    <t>projection number</t>
  </si>
  <si>
    <t>time per scan (min)</t>
  </si>
  <si>
    <t>reconstruction</t>
  </si>
  <si>
    <t>accumulation level</t>
  </si>
  <si>
    <t>date</t>
  </si>
  <si>
    <t>optic</t>
  </si>
  <si>
    <t>sample</t>
  </si>
  <si>
    <t>number of scans</t>
  </si>
  <si>
    <t>total time (h)</t>
  </si>
  <si>
    <t>200 mA</t>
  </si>
  <si>
    <t>filling mode</t>
  </si>
  <si>
    <t>sCMOS PCO edge 4.2</t>
  </si>
  <si>
    <t>zoom demag Hasselblad</t>
  </si>
  <si>
    <t>zoom mag canon</t>
  </si>
  <si>
    <t>LuAG: Ce 2000 µm</t>
  </si>
  <si>
    <t>average energy of the incoming beam (keV)</t>
  </si>
  <si>
    <t>2* 9990</t>
  </si>
  <si>
    <t>sample part</t>
  </si>
  <si>
    <t>whole organ</t>
  </si>
  <si>
    <t>optic configuration</t>
  </si>
  <si>
    <t>x 1</t>
  </si>
  <si>
    <t>x 3</t>
  </si>
  <si>
    <t>2*9990</t>
  </si>
  <si>
    <t>on axis</t>
  </si>
  <si>
    <t>off axis</t>
  </si>
  <si>
    <t>references strategy</t>
  </si>
  <si>
    <t>multi-references generated every 100 projections from reference scan in ethanol-filled jar</t>
  </si>
  <si>
    <t>pre-processing</t>
  </si>
  <si>
    <t>single distance phase retrieval with unsharp mask, filtered back-projection tomographic reconstruction, vertical concatenation of sub-scans, 16 bits conversion, ring artefacts correction, binning</t>
  </si>
  <si>
    <t>beam level normalisation, low frequencies adjustement based on common parts for half-acquisition, calculation of ring artefacts correction mask from high-frequencies of all projections averaging</t>
  </si>
  <si>
    <t>x 5</t>
  </si>
  <si>
    <t>Hasselblad 100/300</t>
  </si>
  <si>
    <t>LuAG: Ce 100 µm + lead glass meniscus</t>
  </si>
  <si>
    <t>subframe time (ms)</t>
  </si>
  <si>
    <t>exposure time (ms)</t>
  </si>
  <si>
    <t>SiO2 bars 3*4mm</t>
  </si>
  <si>
    <t>SiO2 bars 12*5mm</t>
  </si>
  <si>
    <t>Al 2mm</t>
  </si>
  <si>
    <t>SiO2 bars 16*5mm</t>
  </si>
  <si>
    <t>4 different locations</t>
  </si>
  <si>
    <t>3 different locations</t>
  </si>
  <si>
    <t>two flatfields by averaging all projections from two complete reference scans in ethanol-filled jar (tetra-acquisition protocol)</t>
  </si>
  <si>
    <t>One flatfield by averaging all projections from a reference scans in ethanol-filled jar</t>
  </si>
  <si>
    <t>Average energy after sample (keV)</t>
  </si>
  <si>
    <t>estimated water equivalent surface dose rate on the sample (Gy/s)</t>
  </si>
  <si>
    <t>Mo 0.1 mm</t>
  </si>
  <si>
    <t>Al 2 mm</t>
  </si>
  <si>
    <t>Mo 0.25 mm</t>
  </si>
  <si>
    <t>~85 keV</t>
  </si>
  <si>
    <t>~93 keV</t>
  </si>
  <si>
    <t>~87 keV</t>
  </si>
  <si>
    <t>~95 keV</t>
  </si>
  <si>
    <t>~76 keV</t>
  </si>
  <si>
    <t>~84 keV</t>
  </si>
  <si>
    <t>25.08 µm</t>
  </si>
  <si>
    <t>6.05 µm</t>
  </si>
  <si>
    <t>2.22 µm</t>
  </si>
  <si>
    <t>scanning protocol</t>
  </si>
  <si>
    <t>scanning geometry</t>
  </si>
  <si>
    <t>Al 3mm</t>
  </si>
  <si>
    <t>SiO2 bars 6*5mm</t>
  </si>
  <si>
    <t>~81 keV</t>
  </si>
  <si>
    <t>~89 keV</t>
  </si>
  <si>
    <t>~70 keV</t>
  </si>
  <si>
    <t>~79 keV</t>
  </si>
  <si>
    <t>x 2.61</t>
  </si>
  <si>
    <t>x 0.24</t>
  </si>
  <si>
    <t>half-acquisition, offset 900 pixels</t>
  </si>
  <si>
    <t>multi-references generated every 100 projections from reference scan in ethanol-filled jar or from averaging throughout the subscans</t>
  </si>
  <si>
    <t>beam level normalisation, borders correction, lateral concatenation of central and annular scans, low frequencies adjustement from common parts, calculation of ring artefacts correction mask from high-frequencies of all projections averaging.</t>
  </si>
  <si>
    <t>Mo 0.1mm</t>
  </si>
  <si>
    <t>3475 mm</t>
  </si>
  <si>
    <t>970 mm</t>
  </si>
  <si>
    <t>500 mm</t>
  </si>
  <si>
    <t>whole organs</t>
  </si>
  <si>
    <t>central columns</t>
  </si>
  <si>
    <t>SiO2 bars 3*5mm</t>
  </si>
  <si>
    <t>~69 keV</t>
  </si>
  <si>
    <t>~74 keV</t>
  </si>
  <si>
    <t>samnple jar diameter (mm)</t>
  </si>
  <si>
    <t>2.45 µm</t>
  </si>
  <si>
    <t>140 mm</t>
  </si>
  <si>
    <t>80 mm</t>
  </si>
  <si>
    <t>zoom mag Canon</t>
  </si>
  <si>
    <t>1500 mm</t>
  </si>
  <si>
    <t>x 2.58</t>
  </si>
  <si>
    <t>SiO2 bars 8*5mm</t>
  </si>
  <si>
    <t>~83 keV</t>
  </si>
  <si>
    <t>- 54 years old male who died of covid-19 after 21 days of hospitalization. 
- Mechanically ventilated.
- Pulmonary failure, renal failure, bacterial pneumonia with Klebsiella aerogenes, general brain edema, subarachnoidal and intracranial bleeding.
- No prior known diseases or prior medication</t>
  </si>
  <si>
    <t>patient information</t>
  </si>
  <si>
    <t>100 mm</t>
  </si>
  <si>
    <t>26.38 µm</t>
  </si>
  <si>
    <t>6.24 µm</t>
  </si>
  <si>
    <t>whole lung lobe</t>
  </si>
  <si>
    <t>09-10/06/2020</t>
  </si>
  <si>
    <t>5 different locations</t>
  </si>
  <si>
    <t>06-07/06/2020</t>
  </si>
  <si>
    <t>Al 3.5 mm</t>
  </si>
  <si>
    <t>glassy C rods 27*5 mm</t>
  </si>
  <si>
    <t>glassy C rods 12*4 mm</t>
  </si>
  <si>
    <t>glassy C rods 8*4 mm</t>
  </si>
  <si>
    <t>3675 mm</t>
  </si>
  <si>
    <t>9 different locations</t>
  </si>
  <si>
    <t>~66 keV</t>
  </si>
  <si>
    <t>~73 keV</t>
  </si>
  <si>
    <t>~64 keV</t>
  </si>
  <si>
    <t>remarks</t>
  </si>
  <si>
    <t>strong bubbling induced by scans</t>
  </si>
  <si>
    <t>some bubbling induced by the scans</t>
  </si>
  <si>
    <t>multi-references generated every 100 projections from averaging of frames in each series of scans</t>
  </si>
  <si>
    <t>single flatfield generated from the averaging of all the frames of the last scan of the series (without sample in the mounting media)</t>
  </si>
  <si>
    <t>no bubbling</t>
  </si>
  <si>
    <t>some bubbles in the hippocampus</t>
  </si>
  <si>
    <t>no additional bubbling</t>
  </si>
  <si>
    <t>several problems during scanning that led to repetitive scans =&gt; some bubbling</t>
  </si>
  <si>
    <t>scanned after new degasing and remounting, still few bubbles, but manageable</t>
  </si>
  <si>
    <t>beam crashes, but no bubbling</t>
  </si>
  <si>
    <t>too long original propagation distance (1500 mm), scan done a second time with 500 mm, darkened optic, electron orbit perturbations</t>
  </si>
  <si>
    <t>new scans performed after long degassing</t>
  </si>
  <si>
    <t>integrated surface dose per scan (kGy)</t>
  </si>
  <si>
    <t>5 core biopsies</t>
  </si>
  <si>
    <t>10 mm</t>
  </si>
  <si>
    <t>2.25 µm</t>
  </si>
  <si>
    <t>Al 1mm</t>
  </si>
  <si>
    <t>SiO2 rods 3*4mm</t>
  </si>
  <si>
    <t>605 mm</t>
  </si>
  <si>
    <t>references calculated for each vial using averaging of projections from all the scans with exclusion of scans having highly contrasted structures</t>
  </si>
  <si>
    <t>first scan faster but unstable and leading to some movements in the samples</t>
  </si>
  <si>
    <t>BM5-EBS lateral beam from DQ2C 0.39T magnet</t>
  </si>
  <si>
    <t>SiO2 rods 12*5mm</t>
  </si>
  <si>
    <t>1 core biopsy</t>
  </si>
  <si>
    <t>real references + references calculated for the complete vial using averaging of projections from all the scans with exclusion of scans having highly contrasted structures</t>
  </si>
  <si>
    <t>N.A.</t>
  </si>
  <si>
    <t>BM5-EBS 2PWA central beam</t>
  </si>
  <si>
    <t>BM5-EBS 2PWA out of axis</t>
  </si>
  <si>
    <t>~82 keV</t>
  </si>
  <si>
    <t>~43 keV</t>
  </si>
  <si>
    <t>~44 keV</t>
  </si>
  <si>
    <t>estimated water equivalent surface dose rate on the ROI (Gy/s)</t>
  </si>
  <si>
    <t>94 years old woman, 45 kg, 140 cm tall, body donor,
right sylvian and right cerebellar stroke, cognitive disorders of vascular origin, depressive syndrome
atrial fibrillation and hypertensive heart disease
micro-crystalline arthritis (gout), right lung pneumopathy (3 years before death)
cataract of the left eye, squamous cell carcinoma of the skin (left temporal region)</t>
  </si>
  <si>
    <t>69 years old woman, 40 kg, 145 cm, body donor
type 2 diabetes, pelvic radiation to treat cancer of the uterus, right colectomy (benign lesion on histopathology)
bilateral nephrostomy for acute obstructive renal failure, cystectomy
omentectomy and peritoneal carcinoma with occlusive syndrome</t>
  </si>
  <si>
    <t>quarter-acquisition : one scan in half-acquisition with 800 pixels offset + one annular scan to cover the complete sample diameter</t>
  </si>
  <si>
    <t>quarter-acquisition : one scan in half-acquisition with 800 pixels offset + one annular scan to cover the complete sample diameter, double scan</t>
  </si>
  <si>
    <t>25 µm</t>
  </si>
  <si>
    <t>2.5 µm</t>
  </si>
  <si>
    <t>lateral transect</t>
  </si>
  <si>
    <t>x 2.5</t>
  </si>
  <si>
    <t>single distance phase retrieval with unsharp mask, filtered back-projection tomographic reconstruction, 16 bits conversion, ring artefacts correction, lateral concatenation of reconstructed volumes, binning</t>
  </si>
  <si>
    <t>increasing off-axis from center to border of the kidney</t>
  </si>
  <si>
    <t>One flatfield by averaging all projections from a reference scans in a jar filled with ethanol and crushed agar gel at 70% of ethanol</t>
  </si>
  <si>
    <t>beam level normalisation, low frequencies adjustement based on common parts for half-acquisition, calculation of ring artefacts correction mask from high-frequencies of all projections averaging, vertical concatenation of the radiographs to generate a single scan of the complete organ, correction of the horizontal linear artefacts due to the beam vertical power profile</t>
  </si>
  <si>
    <t>single distance phase retrieval with unsharp mask, filtered back-projection tomographic reconstruction, 16 bits conversion, ring artefacts correction, binning</t>
  </si>
  <si>
    <t>LuAG: Ce 1000 µm</t>
  </si>
  <si>
    <t>~80 keV</t>
  </si>
  <si>
    <t>Mo 0.24mm</t>
  </si>
  <si>
    <t>SiO2 bars 10*5mm</t>
  </si>
  <si>
    <t>1400 mm</t>
  </si>
  <si>
    <t>Al 0.51mm</t>
  </si>
  <si>
    <t>SiO2 bars 6*4mm</t>
  </si>
  <si>
    <t>One reference scan in equivalent geometry for each of the lateral position in a jar filled with ethanol and crushed agar gel at 70% of ethanol. 4 scans with sample + 4 reference scans</t>
  </si>
  <si>
    <t>85 mm</t>
  </si>
  <si>
    <t>~88 keV</t>
  </si>
  <si>
    <t>the optic is partially darkened (~40% efficacity loss)</t>
  </si>
  <si>
    <t>1 ROI scanned twice for FSC</t>
  </si>
  <si>
    <t>Mo 0.23 mm</t>
  </si>
  <si>
    <t>Al 2.3 mm</t>
  </si>
  <si>
    <t>beam level normalisation, borders correction, lateral concatenation of central and annular scans, low frequencies adjustement from common parts, calculation of ring artefacts correction mask from high-frequencies of all projections averaging, vertical concatenation of radiographs, correction of horizontal linear artefacts due to beam vertical power profile</t>
  </si>
  <si>
    <t xml:space="preserve">twice the same series of scans for Fourier Shell Coerrelation, vertically shifted by 0.1mm </t>
  </si>
  <si>
    <t>single distance phase retrieval with unsharp mask, filtered back-projection tomographic reconstruction, vertical concatenation of sub-scans, 16 bits conversion, ring artefacts correction. Loading of the two stacks in VGStudioMax 2.3.4, precise realignment along z axis and exportation to new stacks of same size and location for the FSC tests</t>
  </si>
  <si>
    <t>3500 mm</t>
  </si>
  <si>
    <t>male 77 years
right lower lobe segment 6, resection of the segment due to small pulmonary adenocarcinoma (1.4 cm)
coronary heart disease, arterial hypertension, chronic rheumatic disease (polymyalgia rheumatica)</t>
  </si>
  <si>
    <t>Al 2.3</t>
  </si>
  <si>
    <t>SiO2 bars 4*4mm</t>
  </si>
  <si>
    <t>1440 mm</t>
  </si>
  <si>
    <t>~77 keV</t>
  </si>
  <si>
    <t>LuAG: Ce 250 µm</t>
  </si>
  <si>
    <t>subscan step (mm)</t>
  </si>
  <si>
    <t>7 (horizontal shift)</t>
  </si>
  <si>
    <t>Donor 3  upper lobe of left lung</t>
  </si>
  <si>
    <t>Donor 1 heart</t>
  </si>
  <si>
    <t>Donor 1 left lung</t>
  </si>
  <si>
    <t>Donor 1 kidney / spleen</t>
  </si>
  <si>
    <t>Donor 2 brain</t>
  </si>
  <si>
    <t>Donor 2 kidney</t>
  </si>
  <si>
    <t>Donor 3 core biopsies</t>
  </si>
  <si>
    <t>Donor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</si>
</sst>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6">
    <xf numFmtId="0" fontId="0" fillId="0" borderId="0" xfId="0"/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35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 wrapText="1"/>
    </xf>
    <xf numFmtId="2" fontId="1" fillId="0" borderId="11" xfId="0" applyNumberFormat="1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center" wrapText="1"/>
    </xf>
    <xf numFmtId="1" fontId="1" fillId="0" borderId="11" xfId="0" applyNumberFormat="1" applyFont="1" applyFill="1" applyBorder="1" applyAlignment="1">
      <alignment horizontal="center" vertical="center" wrapText="1"/>
    </xf>
    <xf numFmtId="1" fontId="1" fillId="0" borderId="4" xfId="0" applyNumberFormat="1" applyFont="1" applyFill="1" applyBorder="1" applyAlignment="1">
      <alignment horizontal="center" vertical="center" wrapText="1"/>
    </xf>
    <xf numFmtId="1" fontId="1" fillId="0" borderId="5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51" xfId="0" applyFont="1" applyFill="1" applyBorder="1" applyAlignment="1">
      <alignment horizontal="center" vertical="center" wrapText="1"/>
    </xf>
    <xf numFmtId="14" fontId="1" fillId="0" borderId="51" xfId="0" applyNumberFormat="1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6" xfId="0" applyFont="1" applyFill="1" applyBorder="1" applyAlignment="1">
      <alignment horizontal="center" vertical="center" wrapText="1"/>
    </xf>
    <xf numFmtId="0" fontId="1" fillId="0" borderId="45" xfId="0" applyFont="1" applyFill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/>
    </xf>
    <xf numFmtId="1" fontId="1" fillId="0" borderId="13" xfId="0" applyNumberFormat="1" applyFont="1" applyFill="1" applyBorder="1" applyAlignment="1">
      <alignment horizontal="center" vertical="center" wrapText="1"/>
    </xf>
    <xf numFmtId="0" fontId="1" fillId="0" borderId="51" xfId="0" applyFont="1" applyFill="1" applyBorder="1" applyAlignment="1">
      <alignment horizontal="center" vertical="center"/>
    </xf>
    <xf numFmtId="164" fontId="1" fillId="0" borderId="51" xfId="0" applyNumberFormat="1" applyFont="1" applyFill="1" applyBorder="1" applyAlignment="1">
      <alignment horizontal="center" vertical="center"/>
    </xf>
    <xf numFmtId="1" fontId="1" fillId="0" borderId="12" xfId="0" applyNumberFormat="1" applyFont="1" applyFill="1" applyBorder="1" applyAlignment="1">
      <alignment horizontal="center" vertical="center" wrapText="1"/>
    </xf>
    <xf numFmtId="1" fontId="1" fillId="0" borderId="55" xfId="0" applyNumberFormat="1" applyFont="1" applyFill="1" applyBorder="1" applyAlignment="1">
      <alignment horizontal="center" vertical="center" wrapText="1"/>
    </xf>
    <xf numFmtId="1" fontId="1" fillId="0" borderId="56" xfId="0" applyNumberFormat="1" applyFont="1" applyFill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/>
    </xf>
    <xf numFmtId="1" fontId="1" fillId="0" borderId="17" xfId="0" applyNumberFormat="1" applyFont="1" applyFill="1" applyBorder="1" applyAlignment="1">
      <alignment horizontal="center" vertical="center" wrapText="1"/>
    </xf>
    <xf numFmtId="1" fontId="1" fillId="0" borderId="20" xfId="0" applyNumberFormat="1" applyFont="1" applyFill="1" applyBorder="1" applyAlignment="1">
      <alignment horizontal="center" vertical="center" wrapText="1"/>
    </xf>
    <xf numFmtId="1" fontId="1" fillId="0" borderId="21" xfId="0" applyNumberFormat="1" applyFont="1" applyFill="1" applyBorder="1" applyAlignment="1">
      <alignment horizontal="center" vertical="center" wrapText="1"/>
    </xf>
    <xf numFmtId="164" fontId="1" fillId="0" borderId="29" xfId="0" applyNumberFormat="1" applyFont="1" applyFill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1" fontId="1" fillId="0" borderId="17" xfId="0" applyNumberFormat="1" applyFont="1" applyBorder="1" applyAlignment="1">
      <alignment horizontal="center" vertical="center" wrapText="1"/>
    </xf>
    <xf numFmtId="1" fontId="1" fillId="0" borderId="20" xfId="0" applyNumberFormat="1" applyFont="1" applyBorder="1" applyAlignment="1">
      <alignment horizontal="center" vertical="center" wrapText="1"/>
    </xf>
    <xf numFmtId="1" fontId="1" fillId="0" borderId="21" xfId="0" applyNumberFormat="1" applyFont="1" applyBorder="1" applyAlignment="1">
      <alignment horizontal="center" vertical="center" wrapText="1"/>
    </xf>
    <xf numFmtId="164" fontId="1" fillId="0" borderId="29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164" fontId="1" fillId="0" borderId="60" xfId="0" applyNumberFormat="1" applyFont="1" applyFill="1" applyBorder="1" applyAlignment="1">
      <alignment vertical="center" wrapText="1"/>
    </xf>
    <xf numFmtId="0" fontId="1" fillId="0" borderId="42" xfId="0" applyFont="1" applyFill="1" applyBorder="1" applyAlignment="1">
      <alignment vertical="center" wrapText="1"/>
    </xf>
    <xf numFmtId="0" fontId="1" fillId="0" borderId="42" xfId="0" quotePrefix="1" applyFont="1" applyFill="1" applyBorder="1" applyAlignment="1">
      <alignment horizontal="left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0" fontId="1" fillId="0" borderId="61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/>
    </xf>
    <xf numFmtId="0" fontId="1" fillId="0" borderId="64" xfId="0" applyFont="1" applyFill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164" fontId="1" fillId="0" borderId="6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/>
    </xf>
    <xf numFmtId="2" fontId="1" fillId="0" borderId="7" xfId="0" applyNumberFormat="1" applyFont="1" applyFill="1" applyBorder="1" applyAlignment="1">
      <alignment horizontal="center" vertical="center" wrapText="1"/>
    </xf>
    <xf numFmtId="2" fontId="1" fillId="0" borderId="32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2" fontId="1" fillId="0" borderId="51" xfId="0" applyNumberFormat="1" applyFont="1" applyFill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center" vertical="center" wrapText="1"/>
    </xf>
    <xf numFmtId="0" fontId="1" fillId="0" borderId="45" xfId="0" applyFont="1" applyFill="1" applyBorder="1" applyAlignment="1">
      <alignment horizontal="center" vertical="center" wrapText="1"/>
    </xf>
    <xf numFmtId="0" fontId="1" fillId="0" borderId="65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1" fillId="0" borderId="3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1" fontId="1" fillId="0" borderId="32" xfId="0" applyNumberFormat="1" applyFont="1" applyFill="1" applyBorder="1" applyAlignment="1">
      <alignment horizontal="center" vertical="center" wrapText="1"/>
    </xf>
    <xf numFmtId="1" fontId="1" fillId="0" borderId="34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32" xfId="0" applyFont="1" applyFill="1" applyBorder="1" applyAlignment="1">
      <alignment horizontal="center" vertical="center"/>
    </xf>
    <xf numFmtId="164" fontId="1" fillId="0" borderId="27" xfId="0" applyNumberFormat="1" applyFont="1" applyFill="1" applyBorder="1" applyAlignment="1">
      <alignment vertical="center" wrapText="1"/>
    </xf>
    <xf numFmtId="164" fontId="1" fillId="0" borderId="28" xfId="0" applyNumberFormat="1" applyFont="1" applyFill="1" applyBorder="1" applyAlignment="1">
      <alignment vertical="center" wrapText="1"/>
    </xf>
    <xf numFmtId="2" fontId="1" fillId="0" borderId="32" xfId="0" applyNumberFormat="1" applyFont="1" applyBorder="1" applyAlignment="1">
      <alignment horizontal="center" vertical="center" wrapText="1"/>
    </xf>
    <xf numFmtId="1" fontId="1" fillId="0" borderId="32" xfId="0" applyNumberFormat="1" applyFont="1" applyBorder="1" applyAlignment="1">
      <alignment horizontal="center" vertical="center" wrapText="1"/>
    </xf>
    <xf numFmtId="1" fontId="1" fillId="0" borderId="34" xfId="0" applyNumberFormat="1" applyFont="1" applyBorder="1" applyAlignment="1">
      <alignment horizontal="center" vertical="center" wrapText="1"/>
    </xf>
    <xf numFmtId="1" fontId="1" fillId="0" borderId="7" xfId="0" applyNumberFormat="1" applyFont="1" applyFill="1" applyBorder="1" applyAlignment="1">
      <alignment horizontal="center" vertical="center" wrapText="1"/>
    </xf>
    <xf numFmtId="1" fontId="1" fillId="0" borderId="45" xfId="0" applyNumberFormat="1" applyFont="1" applyFill="1" applyBorder="1" applyAlignment="1">
      <alignment horizontal="center" vertical="center" wrapText="1"/>
    </xf>
    <xf numFmtId="164" fontId="1" fillId="0" borderId="67" xfId="0" applyNumberFormat="1" applyFont="1" applyFill="1" applyBorder="1" applyAlignment="1">
      <alignment horizontal="center" vertical="center" wrapText="1"/>
    </xf>
    <xf numFmtId="164" fontId="1" fillId="0" borderId="17" xfId="0" applyNumberFormat="1" applyFont="1" applyBorder="1" applyAlignment="1">
      <alignment horizontal="center" vertical="center" wrapText="1"/>
    </xf>
    <xf numFmtId="164" fontId="1" fillId="0" borderId="20" xfId="0" applyNumberFormat="1" applyFont="1" applyBorder="1" applyAlignment="1">
      <alignment horizontal="center" vertical="center" wrapText="1"/>
    </xf>
    <xf numFmtId="164" fontId="1" fillId="0" borderId="34" xfId="0" applyNumberFormat="1" applyFont="1" applyBorder="1" applyAlignment="1">
      <alignment horizontal="center" vertical="center" wrapText="1"/>
    </xf>
    <xf numFmtId="164" fontId="1" fillId="0" borderId="21" xfId="0" applyNumberFormat="1" applyFont="1" applyBorder="1" applyAlignment="1">
      <alignment horizontal="center" vertical="center" wrapText="1"/>
    </xf>
    <xf numFmtId="164" fontId="1" fillId="0" borderId="45" xfId="0" applyNumberFormat="1" applyFont="1" applyFill="1" applyBorder="1" applyAlignment="1">
      <alignment horizontal="center" vertical="center" wrapText="1"/>
    </xf>
    <xf numFmtId="164" fontId="1" fillId="0" borderId="20" xfId="0" applyNumberFormat="1" applyFont="1" applyFill="1" applyBorder="1" applyAlignment="1">
      <alignment horizontal="center" vertical="center" wrapText="1"/>
    </xf>
    <xf numFmtId="164" fontId="1" fillId="0" borderId="21" xfId="0" applyNumberFormat="1" applyFont="1" applyFill="1" applyBorder="1" applyAlignment="1">
      <alignment horizontal="center" vertical="center" wrapText="1"/>
    </xf>
    <xf numFmtId="164" fontId="1" fillId="0" borderId="17" xfId="0" applyNumberFormat="1" applyFont="1" applyFill="1" applyBorder="1" applyAlignment="1">
      <alignment horizontal="center" vertical="center" wrapText="1"/>
    </xf>
    <xf numFmtId="164" fontId="1" fillId="0" borderId="34" xfId="0" applyNumberFormat="1" applyFont="1" applyFill="1" applyBorder="1" applyAlignment="1">
      <alignment horizontal="center" vertical="center" wrapText="1"/>
    </xf>
    <xf numFmtId="164" fontId="1" fillId="0" borderId="52" xfId="0" applyNumberFormat="1" applyFont="1" applyBorder="1" applyAlignment="1">
      <alignment horizontal="center" vertical="center"/>
    </xf>
    <xf numFmtId="164" fontId="1" fillId="0" borderId="1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3" xfId="0" applyFont="1" applyFill="1" applyBorder="1" applyAlignment="1">
      <alignment horizontal="left" vertical="center"/>
    </xf>
    <xf numFmtId="0" fontId="1" fillId="0" borderId="44" xfId="0" applyFont="1" applyFill="1" applyBorder="1" applyAlignment="1">
      <alignment horizontal="left" vertical="center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14" fontId="1" fillId="0" borderId="11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32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14" fontId="1" fillId="0" borderId="36" xfId="0" applyNumberFormat="1" applyFont="1" applyBorder="1" applyAlignment="1">
      <alignment horizontal="center" vertical="center" wrapText="1"/>
    </xf>
    <xf numFmtId="14" fontId="1" fillId="0" borderId="37" xfId="0" applyNumberFormat="1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164" fontId="1" fillId="0" borderId="38" xfId="0" applyNumberFormat="1" applyFont="1" applyBorder="1" applyAlignment="1">
      <alignment horizontal="center" vertical="center" wrapText="1"/>
    </xf>
    <xf numFmtId="164" fontId="1" fillId="0" borderId="44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43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62" xfId="0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7" xfId="0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horizontal="center" vertical="center"/>
    </xf>
    <xf numFmtId="0" fontId="1" fillId="0" borderId="39" xfId="0" applyFont="1" applyFill="1" applyBorder="1" applyAlignment="1">
      <alignment horizontal="center" vertical="center" wrapText="1"/>
    </xf>
    <xf numFmtId="0" fontId="1" fillId="0" borderId="59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14" fontId="1" fillId="0" borderId="46" xfId="0" applyNumberFormat="1" applyFont="1" applyFill="1" applyBorder="1" applyAlignment="1">
      <alignment horizontal="center" vertical="center" wrapText="1"/>
    </xf>
    <xf numFmtId="14" fontId="1" fillId="0" borderId="57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37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164" fontId="1" fillId="0" borderId="38" xfId="0" applyNumberFormat="1" applyFont="1" applyFill="1" applyBorder="1" applyAlignment="1">
      <alignment horizontal="center" vertical="center" wrapText="1"/>
    </xf>
    <xf numFmtId="164" fontId="1" fillId="0" borderId="44" xfId="0" applyNumberFormat="1" applyFont="1" applyFill="1" applyBorder="1" applyAlignment="1">
      <alignment horizontal="center" vertical="center" wrapText="1"/>
    </xf>
    <xf numFmtId="0" fontId="1" fillId="0" borderId="43" xfId="0" applyFont="1" applyFill="1" applyBorder="1" applyAlignment="1">
      <alignment horizontal="left" vertical="center" wrapText="1"/>
    </xf>
    <xf numFmtId="0" fontId="1" fillId="0" borderId="48" xfId="0" applyFont="1" applyFill="1" applyBorder="1" applyAlignment="1">
      <alignment horizontal="left" vertical="center" wrapText="1"/>
    </xf>
    <xf numFmtId="0" fontId="1" fillId="0" borderId="49" xfId="0" applyFont="1" applyFill="1" applyBorder="1" applyAlignment="1">
      <alignment horizontal="left" vertical="center" wrapText="1"/>
    </xf>
    <xf numFmtId="164" fontId="1" fillId="0" borderId="43" xfId="0" applyNumberFormat="1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58" xfId="0" applyFont="1" applyFill="1" applyBorder="1" applyAlignment="1">
      <alignment horizontal="center" vertical="center" wrapText="1"/>
    </xf>
    <xf numFmtId="0" fontId="1" fillId="0" borderId="46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14" fontId="1" fillId="0" borderId="11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4" fontId="1" fillId="0" borderId="32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47" xfId="0" quotePrefix="1" applyFont="1" applyBorder="1" applyAlignment="1">
      <alignment horizontal="left" vertical="center" wrapText="1"/>
    </xf>
    <xf numFmtId="0" fontId="1" fillId="0" borderId="48" xfId="0" quotePrefix="1" applyFont="1" applyBorder="1" applyAlignment="1">
      <alignment horizontal="left" vertical="center" wrapText="1"/>
    </xf>
    <xf numFmtId="0" fontId="1" fillId="0" borderId="49" xfId="0" quotePrefix="1" applyFont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3" xfId="0" applyFont="1" applyFill="1" applyBorder="1" applyAlignment="1">
      <alignment horizontal="center" vertical="center" wrapText="1"/>
    </xf>
    <xf numFmtId="0" fontId="1" fillId="0" borderId="44" xfId="0" applyFont="1" applyFill="1" applyBorder="1" applyAlignment="1">
      <alignment horizontal="center" vertical="center" wrapText="1"/>
    </xf>
    <xf numFmtId="164" fontId="1" fillId="0" borderId="15" xfId="0" applyNumberFormat="1" applyFont="1" applyFill="1" applyBorder="1" applyAlignment="1">
      <alignment horizontal="center" vertical="center" wrapText="1"/>
    </xf>
    <xf numFmtId="164" fontId="1" fillId="0" borderId="16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62" xfId="0" applyFont="1" applyFill="1" applyBorder="1" applyAlignment="1">
      <alignment horizontal="center" vertical="center"/>
    </xf>
    <xf numFmtId="0" fontId="1" fillId="0" borderId="63" xfId="0" applyFont="1" applyFill="1" applyBorder="1" applyAlignment="1">
      <alignment horizontal="center" vertical="center"/>
    </xf>
    <xf numFmtId="0" fontId="1" fillId="0" borderId="46" xfId="0" applyFont="1" applyFill="1" applyBorder="1" applyAlignment="1">
      <alignment horizontal="center" vertical="center" wrapText="1"/>
    </xf>
    <xf numFmtId="0" fontId="1" fillId="0" borderId="45" xfId="0" applyFont="1" applyFill="1" applyBorder="1" applyAlignment="1">
      <alignment horizontal="center" vertical="center" wrapText="1"/>
    </xf>
    <xf numFmtId="0" fontId="1" fillId="0" borderId="66" xfId="0" applyFont="1" applyFill="1" applyBorder="1" applyAlignment="1">
      <alignment horizontal="center" vertical="center" wrapText="1"/>
    </xf>
    <xf numFmtId="0" fontId="1" fillId="0" borderId="65" xfId="0" applyFont="1" applyFill="1" applyBorder="1" applyAlignment="1">
      <alignment horizontal="center" vertical="center" wrapText="1"/>
    </xf>
    <xf numFmtId="0" fontId="1" fillId="0" borderId="40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9"/>
  <sheetViews>
    <sheetView tabSelected="1" topLeftCell="A2" workbookViewId="0">
      <pane xSplit="1" topLeftCell="B1" activePane="topRight" state="frozen"/>
      <selection pane="topRight" activeCell="A26" sqref="A26"/>
    </sheetView>
  </sheetViews>
  <sheetFormatPr baseColWidth="10" defaultColWidth="8.83203125" defaultRowHeight="12" x14ac:dyDescent="0.2"/>
  <cols>
    <col min="1" max="1" width="22.33203125" style="1" customWidth="1"/>
    <col min="2" max="2" width="28" style="1" customWidth="1"/>
    <col min="3" max="4" width="21.5" style="1" customWidth="1"/>
    <col min="5" max="5" width="36.1640625" style="1" customWidth="1"/>
    <col min="6" max="7" width="17" style="1" customWidth="1"/>
    <col min="8" max="8" width="28" style="1" customWidth="1"/>
    <col min="9" max="10" width="20.6640625" style="1" customWidth="1"/>
    <col min="11" max="12" width="21.33203125" style="1" customWidth="1"/>
    <col min="13" max="13" width="28" style="1" customWidth="1"/>
    <col min="14" max="16384" width="8.83203125" style="1"/>
  </cols>
  <sheetData>
    <row r="1" spans="1:13" ht="13" thickBot="1" x14ac:dyDescent="0.25"/>
    <row r="2" spans="1:13" ht="63.75" customHeight="1" thickBot="1" x14ac:dyDescent="0.25">
      <c r="A2" s="56" t="s">
        <v>95</v>
      </c>
      <c r="B2" s="165" t="s">
        <v>145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7"/>
    </row>
    <row r="3" spans="1:13" ht="14.75" customHeight="1" thickBot="1" x14ac:dyDescent="0.25">
      <c r="A3" s="3" t="s">
        <v>12</v>
      </c>
      <c r="B3" s="180" t="s">
        <v>185</v>
      </c>
      <c r="C3" s="181"/>
      <c r="D3" s="182"/>
      <c r="E3" s="218" t="s">
        <v>186</v>
      </c>
      <c r="F3" s="219"/>
      <c r="G3" s="219"/>
      <c r="H3" s="219"/>
      <c r="I3" s="219"/>
      <c r="J3" s="220"/>
      <c r="K3" s="180" t="s">
        <v>187</v>
      </c>
      <c r="L3" s="181"/>
      <c r="M3" s="183"/>
    </row>
    <row r="4" spans="1:13" ht="13" x14ac:dyDescent="0.2">
      <c r="A4" s="27" t="s">
        <v>0</v>
      </c>
      <c r="B4" s="13" t="s">
        <v>60</v>
      </c>
      <c r="C4" s="8" t="s">
        <v>61</v>
      </c>
      <c r="D4" s="135" t="s">
        <v>62</v>
      </c>
      <c r="E4" s="13" t="s">
        <v>60</v>
      </c>
      <c r="F4" s="8" t="s">
        <v>61</v>
      </c>
      <c r="G4" s="14">
        <v>2.4500000000000002</v>
      </c>
      <c r="H4" s="111">
        <v>25.25</v>
      </c>
      <c r="I4" s="8">
        <v>6.5</v>
      </c>
      <c r="J4" s="14">
        <v>2.5099999999999998</v>
      </c>
      <c r="K4" s="13" t="s">
        <v>60</v>
      </c>
      <c r="L4" s="8">
        <v>6.05</v>
      </c>
      <c r="M4" s="14">
        <v>1.29</v>
      </c>
    </row>
    <row r="5" spans="1:13" ht="13" x14ac:dyDescent="0.2">
      <c r="A5" s="36" t="s">
        <v>85</v>
      </c>
      <c r="B5" s="186" t="s">
        <v>87</v>
      </c>
      <c r="C5" s="187"/>
      <c r="D5" s="187"/>
      <c r="E5" s="186" t="s">
        <v>87</v>
      </c>
      <c r="F5" s="187"/>
      <c r="G5" s="187"/>
      <c r="H5" s="187"/>
      <c r="I5" s="187"/>
      <c r="J5" s="188"/>
      <c r="K5" s="186" t="s">
        <v>88</v>
      </c>
      <c r="L5" s="187"/>
      <c r="M5" s="188"/>
    </row>
    <row r="6" spans="1:13" ht="14.75" customHeight="1" x14ac:dyDescent="0.2">
      <c r="A6" s="28" t="s">
        <v>23</v>
      </c>
      <c r="B6" s="67" t="s">
        <v>24</v>
      </c>
      <c r="C6" s="74" t="s">
        <v>45</v>
      </c>
      <c r="D6" s="134" t="s">
        <v>46</v>
      </c>
      <c r="E6" s="127" t="s">
        <v>24</v>
      </c>
      <c r="F6" s="132" t="s">
        <v>46</v>
      </c>
      <c r="G6" s="133" t="s">
        <v>46</v>
      </c>
      <c r="H6" s="124" t="s">
        <v>169</v>
      </c>
      <c r="I6" s="132" t="s">
        <v>169</v>
      </c>
      <c r="J6" s="133" t="s">
        <v>169</v>
      </c>
      <c r="K6" s="67" t="s">
        <v>80</v>
      </c>
      <c r="L6" s="74" t="s">
        <v>81</v>
      </c>
      <c r="M6" s="75" t="s">
        <v>81</v>
      </c>
    </row>
    <row r="7" spans="1:13" ht="13" x14ac:dyDescent="0.2">
      <c r="A7" s="28" t="s">
        <v>11</v>
      </c>
      <c r="B7" s="67" t="s">
        <v>18</v>
      </c>
      <c r="C7" s="68" t="s">
        <v>18</v>
      </c>
      <c r="D7" s="122" t="s">
        <v>37</v>
      </c>
      <c r="E7" s="127" t="s">
        <v>18</v>
      </c>
      <c r="F7" s="128" t="s">
        <v>18</v>
      </c>
      <c r="G7" s="129" t="s">
        <v>19</v>
      </c>
      <c r="H7" s="130" t="s">
        <v>18</v>
      </c>
      <c r="I7" s="128" t="s">
        <v>18</v>
      </c>
      <c r="J7" s="129" t="s">
        <v>19</v>
      </c>
      <c r="K7" s="67" t="s">
        <v>18</v>
      </c>
      <c r="L7" s="68" t="s">
        <v>18</v>
      </c>
      <c r="M7" s="69" t="s">
        <v>19</v>
      </c>
    </row>
    <row r="8" spans="1:13" ht="13" x14ac:dyDescent="0.2">
      <c r="A8" s="28" t="s">
        <v>25</v>
      </c>
      <c r="B8" s="73" t="s">
        <v>72</v>
      </c>
      <c r="C8" s="74" t="s">
        <v>26</v>
      </c>
      <c r="D8" s="134" t="s">
        <v>27</v>
      </c>
      <c r="E8" s="131" t="s">
        <v>72</v>
      </c>
      <c r="F8" s="132" t="s">
        <v>26</v>
      </c>
      <c r="G8" s="133" t="s">
        <v>71</v>
      </c>
      <c r="H8" s="124" t="s">
        <v>72</v>
      </c>
      <c r="I8" s="132" t="s">
        <v>26</v>
      </c>
      <c r="J8" s="133" t="s">
        <v>71</v>
      </c>
      <c r="K8" s="73" t="s">
        <v>72</v>
      </c>
      <c r="L8" s="74" t="s">
        <v>26</v>
      </c>
      <c r="M8" s="75" t="s">
        <v>36</v>
      </c>
    </row>
    <row r="9" spans="1:13" ht="20.5" customHeight="1" x14ac:dyDescent="0.2">
      <c r="A9" s="170" t="s">
        <v>10</v>
      </c>
      <c r="B9" s="171">
        <v>44017</v>
      </c>
      <c r="C9" s="173">
        <v>44019</v>
      </c>
      <c r="D9" s="175">
        <v>44020</v>
      </c>
      <c r="E9" s="171">
        <v>44023</v>
      </c>
      <c r="F9" s="176">
        <v>44038</v>
      </c>
      <c r="G9" s="177"/>
      <c r="H9" s="221">
        <v>44351</v>
      </c>
      <c r="I9" s="222"/>
      <c r="J9" s="223"/>
      <c r="K9" s="171">
        <v>44024</v>
      </c>
      <c r="L9" s="173">
        <v>44025</v>
      </c>
      <c r="M9" s="184">
        <v>44032</v>
      </c>
    </row>
    <row r="10" spans="1:13" ht="15" hidden="1" customHeight="1" thickBot="1" x14ac:dyDescent="0.25">
      <c r="A10" s="170"/>
      <c r="B10" s="172"/>
      <c r="C10" s="174"/>
      <c r="D10" s="168"/>
      <c r="E10" s="172"/>
      <c r="F10" s="178"/>
      <c r="G10" s="179"/>
      <c r="H10" s="224"/>
      <c r="I10" s="225"/>
      <c r="J10" s="226"/>
      <c r="K10" s="172"/>
      <c r="L10" s="174"/>
      <c r="M10" s="185"/>
    </row>
    <row r="11" spans="1:13" ht="26" x14ac:dyDescent="0.2">
      <c r="A11" s="28" t="s">
        <v>21</v>
      </c>
      <c r="B11" s="73" t="s">
        <v>54</v>
      </c>
      <c r="C11" s="74" t="s">
        <v>56</v>
      </c>
      <c r="D11" s="134" t="s">
        <v>58</v>
      </c>
      <c r="E11" s="131" t="s">
        <v>54</v>
      </c>
      <c r="F11" s="128" t="s">
        <v>67</v>
      </c>
      <c r="G11" s="129" t="s">
        <v>69</v>
      </c>
      <c r="H11" s="124" t="s">
        <v>159</v>
      </c>
      <c r="I11" s="132" t="s">
        <v>159</v>
      </c>
      <c r="J11" s="133" t="s">
        <v>69</v>
      </c>
      <c r="K11" s="67" t="s">
        <v>54</v>
      </c>
      <c r="L11" s="68" t="s">
        <v>54</v>
      </c>
      <c r="M11" s="69" t="s">
        <v>83</v>
      </c>
    </row>
    <row r="12" spans="1:13" ht="26" x14ac:dyDescent="0.2">
      <c r="A12" s="28" t="s">
        <v>49</v>
      </c>
      <c r="B12" s="73" t="s">
        <v>55</v>
      </c>
      <c r="C12" s="74" t="s">
        <v>57</v>
      </c>
      <c r="D12" s="134" t="s">
        <v>59</v>
      </c>
      <c r="E12" s="131" t="s">
        <v>55</v>
      </c>
      <c r="F12" s="128" t="s">
        <v>68</v>
      </c>
      <c r="G12" s="129" t="s">
        <v>70</v>
      </c>
      <c r="H12" s="124" t="s">
        <v>167</v>
      </c>
      <c r="I12" s="132" t="s">
        <v>167</v>
      </c>
      <c r="J12" s="133" t="s">
        <v>180</v>
      </c>
      <c r="K12" s="67" t="s">
        <v>68</v>
      </c>
      <c r="L12" s="68" t="s">
        <v>68</v>
      </c>
      <c r="M12" s="69" t="s">
        <v>84</v>
      </c>
    </row>
    <row r="13" spans="1:13" ht="39" x14ac:dyDescent="0.2">
      <c r="A13" s="28" t="s">
        <v>50</v>
      </c>
      <c r="B13" s="18">
        <v>10.5</v>
      </c>
      <c r="C13" s="20">
        <v>4.5</v>
      </c>
      <c r="D13" s="106">
        <v>122</v>
      </c>
      <c r="E13" s="18">
        <v>10.5</v>
      </c>
      <c r="F13" s="20">
        <v>12.7</v>
      </c>
      <c r="G13" s="21">
        <v>83.3</v>
      </c>
      <c r="H13" s="136">
        <v>48.3</v>
      </c>
      <c r="I13" s="25">
        <v>48.3</v>
      </c>
      <c r="J13" s="30">
        <v>128</v>
      </c>
      <c r="K13" s="22">
        <v>10.5</v>
      </c>
      <c r="L13" s="20">
        <v>10.5</v>
      </c>
      <c r="M13" s="69">
        <v>161</v>
      </c>
    </row>
    <row r="14" spans="1:13" ht="39" x14ac:dyDescent="0.2">
      <c r="A14" s="66" t="s">
        <v>144</v>
      </c>
      <c r="B14" s="18">
        <v>10.5</v>
      </c>
      <c r="C14" s="20">
        <v>1.8</v>
      </c>
      <c r="D14" s="106">
        <v>35.9</v>
      </c>
      <c r="E14" s="18">
        <v>10.5</v>
      </c>
      <c r="F14" s="20">
        <v>4.9000000000000004</v>
      </c>
      <c r="G14" s="21">
        <v>26.5</v>
      </c>
      <c r="H14" s="136">
        <v>48.3</v>
      </c>
      <c r="I14" s="25">
        <v>18.100000000000001</v>
      </c>
      <c r="J14" s="30">
        <v>34.700000000000003</v>
      </c>
      <c r="K14" s="22">
        <v>10.5</v>
      </c>
      <c r="L14" s="20">
        <v>6.6</v>
      </c>
      <c r="M14" s="69">
        <v>83.1</v>
      </c>
    </row>
    <row r="15" spans="1:13" ht="26" x14ac:dyDescent="0.2">
      <c r="A15" s="28" t="s">
        <v>125</v>
      </c>
      <c r="B15" s="49">
        <f>B14*B32*60/2/1000</f>
        <v>2.1136500000000003</v>
      </c>
      <c r="C15" s="50">
        <f>C14*C32*60/2/1000</f>
        <v>0.43902000000000002</v>
      </c>
      <c r="D15" s="142">
        <f>D14*D32*60/2/1000</f>
        <v>12.923999999999998</v>
      </c>
      <c r="E15" s="49">
        <f>E14*E32*60/2/1000</f>
        <v>2.2050000000000001</v>
      </c>
      <c r="F15" s="50">
        <f>F14*F32*60/2/1000</f>
        <v>1.0290000000000001</v>
      </c>
      <c r="G15" s="51">
        <f>G14*G32*60/2/1000</f>
        <v>12.958500000000003</v>
      </c>
      <c r="H15" s="118">
        <f>H14*H32*60/2/1000</f>
        <v>7.9694999999999991</v>
      </c>
      <c r="I15" s="50">
        <f>I14*I32*60/2/1000</f>
        <v>2.1991499999999999</v>
      </c>
      <c r="J15" s="51">
        <f>J14*J32*60/2/1000</f>
        <v>4.2160500000000001</v>
      </c>
      <c r="K15" s="49">
        <f>K14*K32*60/2/1000</f>
        <v>1.575</v>
      </c>
      <c r="L15" s="50">
        <f>L14*L32*60/2/1000</f>
        <v>0.99</v>
      </c>
      <c r="M15" s="51">
        <f>M14*M32*60/2/1000</f>
        <v>29.915999999999997</v>
      </c>
    </row>
    <row r="16" spans="1:13" ht="13" x14ac:dyDescent="0.2">
      <c r="A16" s="170" t="s">
        <v>1</v>
      </c>
      <c r="B16" s="18" t="s">
        <v>51</v>
      </c>
      <c r="C16" s="25" t="s">
        <v>43</v>
      </c>
      <c r="D16" s="107" t="s">
        <v>53</v>
      </c>
      <c r="E16" s="18" t="s">
        <v>51</v>
      </c>
      <c r="F16" s="25" t="s">
        <v>65</v>
      </c>
      <c r="G16" s="30" t="s">
        <v>65</v>
      </c>
      <c r="H16" s="136" t="s">
        <v>170</v>
      </c>
      <c r="I16" s="25" t="s">
        <v>170</v>
      </c>
      <c r="J16" s="30" t="s">
        <v>51</v>
      </c>
      <c r="K16" s="18" t="s">
        <v>76</v>
      </c>
      <c r="L16" s="25" t="s">
        <v>76</v>
      </c>
      <c r="M16" s="34" t="s">
        <v>76</v>
      </c>
    </row>
    <row r="17" spans="1:13" ht="13" x14ac:dyDescent="0.2">
      <c r="A17" s="170"/>
      <c r="B17" s="31" t="s">
        <v>52</v>
      </c>
      <c r="C17" s="26" t="s">
        <v>44</v>
      </c>
      <c r="D17" s="108" t="s">
        <v>41</v>
      </c>
      <c r="E17" s="31" t="s">
        <v>52</v>
      </c>
      <c r="F17" s="26" t="s">
        <v>42</v>
      </c>
      <c r="G17" s="32" t="s">
        <v>66</v>
      </c>
      <c r="H17" s="137" t="s">
        <v>171</v>
      </c>
      <c r="I17" s="26" t="s">
        <v>171</v>
      </c>
      <c r="J17" s="32" t="s">
        <v>177</v>
      </c>
      <c r="K17" s="31" t="s">
        <v>43</v>
      </c>
      <c r="L17" s="26" t="s">
        <v>43</v>
      </c>
      <c r="M17" s="4" t="s">
        <v>43</v>
      </c>
    </row>
    <row r="18" spans="1:13" ht="13" x14ac:dyDescent="0.2">
      <c r="A18" s="170"/>
      <c r="B18" s="19" t="s">
        <v>42</v>
      </c>
      <c r="C18" s="23"/>
      <c r="D18" s="109"/>
      <c r="E18" s="19" t="s">
        <v>42</v>
      </c>
      <c r="F18" s="23"/>
      <c r="G18" s="24"/>
      <c r="H18" s="125" t="s">
        <v>164</v>
      </c>
      <c r="I18" s="23" t="s">
        <v>164</v>
      </c>
      <c r="J18" s="24" t="s">
        <v>178</v>
      </c>
      <c r="K18" s="19" t="s">
        <v>42</v>
      </c>
      <c r="L18" s="23" t="s">
        <v>42</v>
      </c>
      <c r="M18" s="35" t="s">
        <v>82</v>
      </c>
    </row>
    <row r="19" spans="1:13" ht="13" x14ac:dyDescent="0.2">
      <c r="A19" s="28" t="s">
        <v>2</v>
      </c>
      <c r="B19" s="186" t="s">
        <v>77</v>
      </c>
      <c r="C19" s="207"/>
      <c r="D19" s="109" t="s">
        <v>78</v>
      </c>
      <c r="E19" s="186" t="s">
        <v>77</v>
      </c>
      <c r="F19" s="207"/>
      <c r="G19" s="24" t="s">
        <v>78</v>
      </c>
      <c r="H19" s="187" t="s">
        <v>175</v>
      </c>
      <c r="I19" s="207"/>
      <c r="J19" s="24" t="s">
        <v>179</v>
      </c>
      <c r="K19" s="204" t="s">
        <v>77</v>
      </c>
      <c r="L19" s="205"/>
      <c r="M19" s="24" t="s">
        <v>79</v>
      </c>
    </row>
    <row r="20" spans="1:13" ht="13" x14ac:dyDescent="0.2">
      <c r="A20" s="28" t="s">
        <v>3</v>
      </c>
      <c r="B20" s="170" t="s">
        <v>17</v>
      </c>
      <c r="C20" s="169"/>
      <c r="D20" s="169"/>
      <c r="E20" s="170" t="s">
        <v>17</v>
      </c>
      <c r="F20" s="169"/>
      <c r="G20" s="193"/>
      <c r="H20" s="187" t="s">
        <v>17</v>
      </c>
      <c r="I20" s="187"/>
      <c r="J20" s="188"/>
      <c r="K20" s="170" t="s">
        <v>17</v>
      </c>
      <c r="L20" s="169"/>
      <c r="M20" s="193"/>
    </row>
    <row r="21" spans="1:13" ht="13" x14ac:dyDescent="0.2">
      <c r="A21" s="28" t="s">
        <v>4</v>
      </c>
      <c r="B21" s="199" t="s">
        <v>20</v>
      </c>
      <c r="C21" s="206"/>
      <c r="D21" s="110" t="s">
        <v>38</v>
      </c>
      <c r="E21" s="199" t="s">
        <v>20</v>
      </c>
      <c r="F21" s="206"/>
      <c r="G21" s="9" t="s">
        <v>181</v>
      </c>
      <c r="H21" s="211" t="s">
        <v>158</v>
      </c>
      <c r="I21" s="212"/>
      <c r="J21" s="47" t="s">
        <v>181</v>
      </c>
      <c r="K21" s="199" t="s">
        <v>20</v>
      </c>
      <c r="L21" s="206"/>
      <c r="M21" s="9" t="s">
        <v>181</v>
      </c>
    </row>
    <row r="22" spans="1:13" ht="15" customHeight="1" x14ac:dyDescent="0.2">
      <c r="A22" s="29" t="s">
        <v>5</v>
      </c>
      <c r="B22" s="101" t="s">
        <v>140</v>
      </c>
      <c r="C22" s="200" t="s">
        <v>139</v>
      </c>
      <c r="D22" s="200"/>
      <c r="E22" s="101" t="s">
        <v>140</v>
      </c>
      <c r="F22" s="200" t="s">
        <v>139</v>
      </c>
      <c r="G22" s="201"/>
      <c r="H22" s="102" t="s">
        <v>140</v>
      </c>
      <c r="I22" s="211" t="s">
        <v>139</v>
      </c>
      <c r="J22" s="213"/>
      <c r="K22" s="199" t="s">
        <v>139</v>
      </c>
      <c r="L22" s="200"/>
      <c r="M22" s="201"/>
    </row>
    <row r="23" spans="1:13" ht="13" thickBot="1" x14ac:dyDescent="0.25">
      <c r="A23" s="88" t="s">
        <v>16</v>
      </c>
      <c r="B23" s="194" t="s">
        <v>15</v>
      </c>
      <c r="C23" s="195"/>
      <c r="D23" s="195"/>
      <c r="E23" s="208" t="s">
        <v>15</v>
      </c>
      <c r="F23" s="209"/>
      <c r="G23" s="210"/>
      <c r="H23" s="214" t="s">
        <v>15</v>
      </c>
      <c r="I23" s="214"/>
      <c r="J23" s="215"/>
      <c r="K23" s="194" t="s">
        <v>15</v>
      </c>
      <c r="L23" s="195"/>
      <c r="M23" s="196"/>
    </row>
    <row r="24" spans="1:13" ht="13" x14ac:dyDescent="0.2">
      <c r="A24" s="27" t="s">
        <v>6</v>
      </c>
      <c r="B24" s="96" t="s">
        <v>22</v>
      </c>
      <c r="C24" s="197">
        <v>6000</v>
      </c>
      <c r="D24" s="203"/>
      <c r="E24" s="96" t="s">
        <v>28</v>
      </c>
      <c r="F24" s="197">
        <v>6000</v>
      </c>
      <c r="G24" s="198"/>
      <c r="H24" s="111" t="s">
        <v>28</v>
      </c>
      <c r="I24" s="216">
        <v>6000</v>
      </c>
      <c r="J24" s="217"/>
      <c r="K24" s="202">
        <v>6000</v>
      </c>
      <c r="L24" s="203"/>
      <c r="M24" s="198"/>
    </row>
    <row r="25" spans="1:13" ht="52" x14ac:dyDescent="0.2">
      <c r="A25" s="38" t="s">
        <v>63</v>
      </c>
      <c r="B25" s="41" t="s">
        <v>147</v>
      </c>
      <c r="C25" s="168" t="s">
        <v>73</v>
      </c>
      <c r="D25" s="169"/>
      <c r="E25" s="127" t="s">
        <v>147</v>
      </c>
      <c r="F25" s="168" t="s">
        <v>73</v>
      </c>
      <c r="G25" s="193"/>
      <c r="H25" s="124" t="s">
        <v>147</v>
      </c>
      <c r="I25" s="230" t="s">
        <v>73</v>
      </c>
      <c r="J25" s="188"/>
      <c r="K25" s="170" t="s">
        <v>73</v>
      </c>
      <c r="L25" s="169"/>
      <c r="M25" s="193"/>
    </row>
    <row r="26" spans="1:13" ht="35" customHeight="1" x14ac:dyDescent="0.2">
      <c r="A26" s="38" t="s">
        <v>112</v>
      </c>
      <c r="B26" s="41" t="s">
        <v>120</v>
      </c>
      <c r="C26" s="168" t="s">
        <v>121</v>
      </c>
      <c r="D26" s="193"/>
      <c r="E26" s="127" t="s">
        <v>138</v>
      </c>
      <c r="F26" s="122" t="s">
        <v>122</v>
      </c>
      <c r="G26" s="123" t="s">
        <v>138</v>
      </c>
      <c r="H26" s="186" t="s">
        <v>173</v>
      </c>
      <c r="I26" s="187"/>
      <c r="J26" s="188"/>
      <c r="K26" s="38" t="s">
        <v>138</v>
      </c>
      <c r="L26" s="39" t="s">
        <v>138</v>
      </c>
      <c r="M26" s="37" t="s">
        <v>123</v>
      </c>
    </row>
    <row r="27" spans="1:13" ht="13" x14ac:dyDescent="0.2">
      <c r="A27" s="38" t="s">
        <v>64</v>
      </c>
      <c r="B27" s="41" t="s">
        <v>29</v>
      </c>
      <c r="C27" s="168" t="s">
        <v>30</v>
      </c>
      <c r="D27" s="169"/>
      <c r="E27" s="127" t="s">
        <v>29</v>
      </c>
      <c r="F27" s="168" t="s">
        <v>30</v>
      </c>
      <c r="G27" s="193"/>
      <c r="H27" s="124" t="s">
        <v>29</v>
      </c>
      <c r="I27" s="230" t="s">
        <v>30</v>
      </c>
      <c r="J27" s="188"/>
      <c r="K27" s="170" t="s">
        <v>29</v>
      </c>
      <c r="L27" s="169"/>
      <c r="M27" s="193"/>
    </row>
    <row r="28" spans="1:13" ht="52" x14ac:dyDescent="0.2">
      <c r="A28" s="38" t="s">
        <v>31</v>
      </c>
      <c r="B28" s="41" t="s">
        <v>47</v>
      </c>
      <c r="C28" s="168" t="s">
        <v>32</v>
      </c>
      <c r="D28" s="169"/>
      <c r="E28" s="127" t="s">
        <v>47</v>
      </c>
      <c r="F28" s="168" t="s">
        <v>74</v>
      </c>
      <c r="G28" s="193"/>
      <c r="H28" s="124" t="s">
        <v>47</v>
      </c>
      <c r="I28" s="230" t="s">
        <v>74</v>
      </c>
      <c r="J28" s="188"/>
      <c r="K28" s="170" t="s">
        <v>48</v>
      </c>
      <c r="L28" s="169"/>
      <c r="M28" s="193"/>
    </row>
    <row r="29" spans="1:13" ht="13" x14ac:dyDescent="0.2">
      <c r="A29" s="38" t="s">
        <v>39</v>
      </c>
      <c r="B29" s="41">
        <v>7</v>
      </c>
      <c r="C29" s="42">
        <v>30</v>
      </c>
      <c r="D29" s="122">
        <v>120</v>
      </c>
      <c r="E29" s="127">
        <v>6</v>
      </c>
      <c r="F29" s="128">
        <v>15</v>
      </c>
      <c r="G29" s="129">
        <v>50</v>
      </c>
      <c r="H29" s="124">
        <v>5</v>
      </c>
      <c r="I29" s="132">
        <v>6</v>
      </c>
      <c r="J29" s="133">
        <v>6</v>
      </c>
      <c r="K29" s="41">
        <v>4</v>
      </c>
      <c r="L29" s="42">
        <v>10</v>
      </c>
      <c r="M29" s="43">
        <v>120</v>
      </c>
    </row>
    <row r="30" spans="1:13" ht="13" x14ac:dyDescent="0.2">
      <c r="A30" s="38" t="s">
        <v>40</v>
      </c>
      <c r="B30" s="41">
        <v>35</v>
      </c>
      <c r="C30" s="42">
        <v>90</v>
      </c>
      <c r="D30" s="122">
        <v>120</v>
      </c>
      <c r="E30" s="127">
        <v>36</v>
      </c>
      <c r="F30" s="128">
        <v>60</v>
      </c>
      <c r="G30" s="129">
        <v>150</v>
      </c>
      <c r="H30" s="124">
        <v>25</v>
      </c>
      <c r="I30" s="132">
        <v>30</v>
      </c>
      <c r="J30" s="133">
        <v>30</v>
      </c>
      <c r="K30" s="41">
        <v>40</v>
      </c>
      <c r="L30" s="42">
        <v>40</v>
      </c>
      <c r="M30" s="43">
        <v>120</v>
      </c>
    </row>
    <row r="31" spans="1:13" ht="13" x14ac:dyDescent="0.2">
      <c r="A31" s="38" t="s">
        <v>9</v>
      </c>
      <c r="B31" s="41">
        <f t="shared" ref="B31" si="0">B30/B29</f>
        <v>5</v>
      </c>
      <c r="C31" s="42">
        <f t="shared" ref="C31" si="1">C30/C29</f>
        <v>3</v>
      </c>
      <c r="D31" s="122">
        <f t="shared" ref="D31" si="2">D30/D29</f>
        <v>1</v>
      </c>
      <c r="E31" s="127">
        <f t="shared" ref="E31:M31" si="3">ROUNDUP(E30/E29,0)</f>
        <v>6</v>
      </c>
      <c r="F31" s="128">
        <f t="shared" si="3"/>
        <v>4</v>
      </c>
      <c r="G31" s="129">
        <f t="shared" si="3"/>
        <v>3</v>
      </c>
      <c r="H31" s="124">
        <f t="shared" ref="H31:J31" si="4">ROUNDUP(H30/H29,0)</f>
        <v>5</v>
      </c>
      <c r="I31" s="132">
        <f t="shared" si="4"/>
        <v>5</v>
      </c>
      <c r="J31" s="133">
        <f t="shared" si="4"/>
        <v>5</v>
      </c>
      <c r="K31" s="41">
        <f t="shared" si="3"/>
        <v>10</v>
      </c>
      <c r="L31" s="42">
        <f t="shared" si="3"/>
        <v>4</v>
      </c>
      <c r="M31" s="43">
        <f t="shared" si="3"/>
        <v>1</v>
      </c>
    </row>
    <row r="32" spans="1:13" ht="13" x14ac:dyDescent="0.2">
      <c r="A32" s="38" t="s">
        <v>7</v>
      </c>
      <c r="B32" s="16">
        <v>6.71</v>
      </c>
      <c r="C32" s="6">
        <v>8.1300000000000008</v>
      </c>
      <c r="D32" s="148">
        <v>12</v>
      </c>
      <c r="E32" s="16">
        <v>7</v>
      </c>
      <c r="F32" s="6">
        <v>7</v>
      </c>
      <c r="G32" s="10">
        <v>16.3</v>
      </c>
      <c r="H32" s="118">
        <v>5.5</v>
      </c>
      <c r="I32" s="50">
        <v>4.05</v>
      </c>
      <c r="J32" s="51">
        <v>4.05</v>
      </c>
      <c r="K32" s="16">
        <v>5</v>
      </c>
      <c r="L32" s="6">
        <v>5</v>
      </c>
      <c r="M32" s="10">
        <v>12</v>
      </c>
    </row>
    <row r="33" spans="1:13" ht="11" customHeight="1" x14ac:dyDescent="0.2">
      <c r="A33" s="38" t="s">
        <v>13</v>
      </c>
      <c r="B33" s="17">
        <f>2*78</f>
        <v>156</v>
      </c>
      <c r="C33" s="7">
        <f>15+7+8+6</f>
        <v>36</v>
      </c>
      <c r="D33" s="149">
        <f>7+6+4</f>
        <v>17</v>
      </c>
      <c r="E33" s="17">
        <f>98*2</f>
        <v>196</v>
      </c>
      <c r="F33" s="7">
        <v>28</v>
      </c>
      <c r="G33" s="11">
        <v>9</v>
      </c>
      <c r="H33" s="151">
        <v>18</v>
      </c>
      <c r="I33" s="53">
        <v>13</v>
      </c>
      <c r="J33" s="54">
        <v>9</v>
      </c>
      <c r="K33" s="17">
        <v>50</v>
      </c>
      <c r="L33" s="7">
        <v>13</v>
      </c>
      <c r="M33" s="11">
        <v>12</v>
      </c>
    </row>
    <row r="34" spans="1:13" ht="11" customHeight="1" x14ac:dyDescent="0.2">
      <c r="A34" s="85" t="s">
        <v>182</v>
      </c>
      <c r="B34" s="154">
        <v>2.2999999999999998</v>
      </c>
      <c r="C34" s="155">
        <v>4</v>
      </c>
      <c r="D34" s="156">
        <v>4</v>
      </c>
      <c r="E34" s="154">
        <v>2.2000000000000002</v>
      </c>
      <c r="F34" s="155">
        <v>3.5</v>
      </c>
      <c r="G34" s="157">
        <v>1.5</v>
      </c>
      <c r="H34" s="158">
        <v>2.2000000000000002</v>
      </c>
      <c r="I34" s="159">
        <v>2.2000000000000002</v>
      </c>
      <c r="J34" s="160">
        <v>2.2000000000000002</v>
      </c>
      <c r="K34" s="154">
        <v>2</v>
      </c>
      <c r="L34" s="155">
        <v>3.5</v>
      </c>
      <c r="M34" s="157">
        <v>2.2999999999999998</v>
      </c>
    </row>
    <row r="35" spans="1:13" ht="14" thickBot="1" x14ac:dyDescent="0.25">
      <c r="A35" s="85" t="s">
        <v>14</v>
      </c>
      <c r="B35" s="97">
        <f t="shared" ref="B35:M35" si="5">B33*B32/60+1</f>
        <v>18.446000000000002</v>
      </c>
      <c r="C35" s="98">
        <f t="shared" si="5"/>
        <v>5.8780000000000001</v>
      </c>
      <c r="D35" s="150">
        <f t="shared" si="5"/>
        <v>4.4000000000000004</v>
      </c>
      <c r="E35" s="97">
        <f t="shared" si="5"/>
        <v>23.866666666666667</v>
      </c>
      <c r="F35" s="98">
        <f t="shared" si="5"/>
        <v>4.2666666666666666</v>
      </c>
      <c r="G35" s="99">
        <f t="shared" si="5"/>
        <v>3.4450000000000003</v>
      </c>
      <c r="H35" s="152">
        <f t="shared" ref="H35:J35" si="6">H33*H32/60+1</f>
        <v>2.65</v>
      </c>
      <c r="I35" s="92">
        <f t="shared" si="6"/>
        <v>1.8774999999999999</v>
      </c>
      <c r="J35" s="93">
        <f t="shared" si="6"/>
        <v>1.6074999999999999</v>
      </c>
      <c r="K35" s="97">
        <f t="shared" si="5"/>
        <v>5.166666666666667</v>
      </c>
      <c r="L35" s="98">
        <f t="shared" si="5"/>
        <v>2.083333333333333</v>
      </c>
      <c r="M35" s="99">
        <f t="shared" si="5"/>
        <v>3.4</v>
      </c>
    </row>
    <row r="36" spans="1:13" ht="105" thickBot="1" x14ac:dyDescent="0.25">
      <c r="A36" s="55" t="s">
        <v>33</v>
      </c>
      <c r="B36" s="100" t="s">
        <v>75</v>
      </c>
      <c r="C36" s="189" t="s">
        <v>35</v>
      </c>
      <c r="D36" s="192"/>
      <c r="E36" s="100" t="s">
        <v>172</v>
      </c>
      <c r="F36" s="189" t="s">
        <v>35</v>
      </c>
      <c r="G36" s="190"/>
      <c r="H36" s="153" t="s">
        <v>75</v>
      </c>
      <c r="I36" s="231" t="s">
        <v>35</v>
      </c>
      <c r="J36" s="232"/>
      <c r="K36" s="191" t="s">
        <v>35</v>
      </c>
      <c r="L36" s="192"/>
      <c r="M36" s="190"/>
    </row>
    <row r="37" spans="1:13" ht="70.25" customHeight="1" thickBot="1" x14ac:dyDescent="0.25">
      <c r="A37" s="90" t="s">
        <v>8</v>
      </c>
      <c r="B37" s="227" t="s">
        <v>34</v>
      </c>
      <c r="C37" s="228"/>
      <c r="D37" s="228"/>
      <c r="E37" s="138" t="s">
        <v>157</v>
      </c>
      <c r="F37" s="227" t="s">
        <v>34</v>
      </c>
      <c r="G37" s="228"/>
      <c r="H37" s="227" t="s">
        <v>174</v>
      </c>
      <c r="I37" s="228"/>
      <c r="J37" s="229"/>
      <c r="K37" s="227" t="s">
        <v>34</v>
      </c>
      <c r="L37" s="228"/>
      <c r="M37" s="228"/>
    </row>
    <row r="39" spans="1:13" x14ac:dyDescent="0.2">
      <c r="B39" s="2"/>
    </row>
  </sheetData>
  <mergeCells count="64">
    <mergeCell ref="B37:D37"/>
    <mergeCell ref="F37:G37"/>
    <mergeCell ref="K37:M37"/>
    <mergeCell ref="H37:J37"/>
    <mergeCell ref="I25:J25"/>
    <mergeCell ref="I27:J27"/>
    <mergeCell ref="I28:J28"/>
    <mergeCell ref="I36:J36"/>
    <mergeCell ref="H26:J26"/>
    <mergeCell ref="C26:D26"/>
    <mergeCell ref="E3:J3"/>
    <mergeCell ref="H9:J10"/>
    <mergeCell ref="E5:J5"/>
    <mergeCell ref="H19:I19"/>
    <mergeCell ref="C24:D24"/>
    <mergeCell ref="C25:D25"/>
    <mergeCell ref="C27:D27"/>
    <mergeCell ref="B19:C19"/>
    <mergeCell ref="B20:D20"/>
    <mergeCell ref="B21:C21"/>
    <mergeCell ref="B23:D23"/>
    <mergeCell ref="C22:D22"/>
    <mergeCell ref="H20:J20"/>
    <mergeCell ref="H21:I21"/>
    <mergeCell ref="I22:J22"/>
    <mergeCell ref="H23:J23"/>
    <mergeCell ref="I24:J24"/>
    <mergeCell ref="E19:F19"/>
    <mergeCell ref="E20:G20"/>
    <mergeCell ref="E21:F21"/>
    <mergeCell ref="E23:G23"/>
    <mergeCell ref="F22:G22"/>
    <mergeCell ref="K22:M22"/>
    <mergeCell ref="K20:M20"/>
    <mergeCell ref="K24:M24"/>
    <mergeCell ref="K19:L19"/>
    <mergeCell ref="K21:L21"/>
    <mergeCell ref="F25:G25"/>
    <mergeCell ref="K25:M25"/>
    <mergeCell ref="F27:G27"/>
    <mergeCell ref="K27:M27"/>
    <mergeCell ref="K23:M23"/>
    <mergeCell ref="F24:G24"/>
    <mergeCell ref="F36:G36"/>
    <mergeCell ref="K36:M36"/>
    <mergeCell ref="C36:D36"/>
    <mergeCell ref="C28:D28"/>
    <mergeCell ref="F28:G28"/>
    <mergeCell ref="K28:M28"/>
    <mergeCell ref="B2:M2"/>
    <mergeCell ref="A16:A18"/>
    <mergeCell ref="A9:A10"/>
    <mergeCell ref="B9:B10"/>
    <mergeCell ref="C9:C10"/>
    <mergeCell ref="D9:D10"/>
    <mergeCell ref="E9:E10"/>
    <mergeCell ref="F9:G10"/>
    <mergeCell ref="B3:D3"/>
    <mergeCell ref="K3:M3"/>
    <mergeCell ref="K9:K10"/>
    <mergeCell ref="L9:L10"/>
    <mergeCell ref="M9:M10"/>
    <mergeCell ref="B5:D5"/>
    <mergeCell ref="K5:M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9"/>
  <sheetViews>
    <sheetView topLeftCell="A9" workbookViewId="0">
      <pane xSplit="1" topLeftCell="B1" activePane="topRight" state="frozen"/>
      <selection pane="topRight" activeCell="A26" sqref="A26:XFD26"/>
    </sheetView>
  </sheetViews>
  <sheetFormatPr baseColWidth="10" defaultColWidth="8.83203125" defaultRowHeight="12" x14ac:dyDescent="0.2"/>
  <cols>
    <col min="1" max="1" width="22.33203125" style="1" customWidth="1"/>
    <col min="2" max="4" width="28" style="1" customWidth="1"/>
    <col min="5" max="6" width="39.33203125" style="1" customWidth="1"/>
    <col min="7" max="16384" width="8.83203125" style="1"/>
  </cols>
  <sheetData>
    <row r="1" spans="1:6" ht="13" thickBot="1" x14ac:dyDescent="0.25"/>
    <row r="2" spans="1:6" ht="63" customHeight="1" thickBot="1" x14ac:dyDescent="0.25">
      <c r="A2" s="56" t="s">
        <v>95</v>
      </c>
      <c r="B2" s="165" t="s">
        <v>146</v>
      </c>
      <c r="C2" s="233"/>
      <c r="D2" s="233"/>
      <c r="E2" s="234"/>
      <c r="F2" s="235"/>
    </row>
    <row r="3" spans="1:6" ht="14.75" customHeight="1" thickBot="1" x14ac:dyDescent="0.25">
      <c r="A3" s="3" t="s">
        <v>12</v>
      </c>
      <c r="B3" s="180" t="s">
        <v>188</v>
      </c>
      <c r="C3" s="181"/>
      <c r="D3" s="182"/>
      <c r="E3" s="180" t="s">
        <v>189</v>
      </c>
      <c r="F3" s="183"/>
    </row>
    <row r="4" spans="1:6" ht="13" x14ac:dyDescent="0.2">
      <c r="A4" s="27" t="s">
        <v>0</v>
      </c>
      <c r="B4" s="13" t="s">
        <v>60</v>
      </c>
      <c r="C4" s="8" t="s">
        <v>61</v>
      </c>
      <c r="D4" s="135" t="s">
        <v>86</v>
      </c>
      <c r="E4" s="19" t="s">
        <v>149</v>
      </c>
      <c r="F4" s="24" t="s">
        <v>150</v>
      </c>
    </row>
    <row r="5" spans="1:6" ht="13" x14ac:dyDescent="0.2">
      <c r="A5" s="36" t="s">
        <v>85</v>
      </c>
      <c r="B5" s="186" t="s">
        <v>87</v>
      </c>
      <c r="C5" s="187"/>
      <c r="D5" s="187"/>
      <c r="E5" s="243" t="s">
        <v>166</v>
      </c>
      <c r="F5" s="247"/>
    </row>
    <row r="6" spans="1:6" ht="14.75" customHeight="1" x14ac:dyDescent="0.2">
      <c r="A6" s="28" t="s">
        <v>23</v>
      </c>
      <c r="B6" s="15" t="s">
        <v>24</v>
      </c>
      <c r="C6" s="5" t="s">
        <v>45</v>
      </c>
      <c r="D6" s="134" t="s">
        <v>46</v>
      </c>
      <c r="E6" s="127" t="s">
        <v>80</v>
      </c>
      <c r="F6" s="133" t="s">
        <v>151</v>
      </c>
    </row>
    <row r="7" spans="1:6" ht="13" x14ac:dyDescent="0.2">
      <c r="A7" s="28" t="s">
        <v>11</v>
      </c>
      <c r="B7" s="15" t="s">
        <v>18</v>
      </c>
      <c r="C7" s="5" t="s">
        <v>18</v>
      </c>
      <c r="D7" s="134" t="s">
        <v>89</v>
      </c>
      <c r="E7" s="127" t="s">
        <v>18</v>
      </c>
      <c r="F7" s="129" t="s">
        <v>19</v>
      </c>
    </row>
    <row r="8" spans="1:6" ht="13" x14ac:dyDescent="0.2">
      <c r="A8" s="28" t="s">
        <v>25</v>
      </c>
      <c r="B8" s="15" t="s">
        <v>72</v>
      </c>
      <c r="C8" s="5" t="s">
        <v>26</v>
      </c>
      <c r="D8" s="134" t="s">
        <v>91</v>
      </c>
      <c r="E8" s="131" t="s">
        <v>72</v>
      </c>
      <c r="F8" s="133" t="s">
        <v>152</v>
      </c>
    </row>
    <row r="9" spans="1:6" ht="20.5" customHeight="1" x14ac:dyDescent="0.2">
      <c r="A9" s="170" t="s">
        <v>10</v>
      </c>
      <c r="B9" s="242">
        <v>44036</v>
      </c>
      <c r="C9" s="244">
        <v>44037</v>
      </c>
      <c r="D9" s="246">
        <v>44037</v>
      </c>
      <c r="E9" s="242">
        <v>44289</v>
      </c>
      <c r="F9" s="248">
        <v>44301</v>
      </c>
    </row>
    <row r="10" spans="1:6" ht="15" hidden="1" customHeight="1" thickBot="1" x14ac:dyDescent="0.25">
      <c r="A10" s="170"/>
      <c r="B10" s="243"/>
      <c r="C10" s="245"/>
      <c r="D10" s="230"/>
      <c r="E10" s="243"/>
      <c r="F10" s="247"/>
    </row>
    <row r="11" spans="1:6" ht="26" x14ac:dyDescent="0.2">
      <c r="A11" s="28" t="s">
        <v>21</v>
      </c>
      <c r="B11" s="15" t="s">
        <v>54</v>
      </c>
      <c r="C11" s="5" t="s">
        <v>67</v>
      </c>
      <c r="D11" s="134" t="s">
        <v>84</v>
      </c>
      <c r="E11" s="131" t="s">
        <v>59</v>
      </c>
      <c r="F11" s="133" t="s">
        <v>159</v>
      </c>
    </row>
    <row r="12" spans="1:6" ht="26" x14ac:dyDescent="0.2">
      <c r="A12" s="28" t="s">
        <v>49</v>
      </c>
      <c r="B12" s="15" t="s">
        <v>55</v>
      </c>
      <c r="C12" s="5" t="s">
        <v>68</v>
      </c>
      <c r="D12" s="134" t="s">
        <v>93</v>
      </c>
      <c r="E12" s="131" t="s">
        <v>167</v>
      </c>
      <c r="F12" s="133" t="s">
        <v>59</v>
      </c>
    </row>
    <row r="13" spans="1:6" ht="39" x14ac:dyDescent="0.2">
      <c r="A13" s="28" t="s">
        <v>50</v>
      </c>
      <c r="B13" s="18">
        <v>10.5</v>
      </c>
      <c r="C13" s="25">
        <v>12.7</v>
      </c>
      <c r="D13" s="107">
        <v>42.4</v>
      </c>
      <c r="E13" s="131">
        <v>25</v>
      </c>
      <c r="F13" s="133">
        <v>60</v>
      </c>
    </row>
    <row r="14" spans="1:6" ht="39" x14ac:dyDescent="0.2">
      <c r="A14" s="66" t="s">
        <v>144</v>
      </c>
      <c r="B14" s="18">
        <v>10.5</v>
      </c>
      <c r="C14" s="25">
        <v>4.9000000000000004</v>
      </c>
      <c r="D14" s="107">
        <v>14.1</v>
      </c>
      <c r="E14" s="131">
        <v>25</v>
      </c>
      <c r="F14" s="133">
        <v>32</v>
      </c>
    </row>
    <row r="15" spans="1:6" ht="26" x14ac:dyDescent="0.2">
      <c r="A15" s="28" t="s">
        <v>125</v>
      </c>
      <c r="B15" s="49">
        <f>B14*B32*60/2/1000</f>
        <v>2.4821999999999997</v>
      </c>
      <c r="C15" s="50">
        <f>C14*C32*60/2/1000</f>
        <v>1.0290000000000001</v>
      </c>
      <c r="D15" s="119">
        <f>D14*D32*60/2/1000</f>
        <v>6.6833999999999998</v>
      </c>
      <c r="E15" s="49">
        <f t="shared" ref="E15" si="0">E14*E32*60/2/1000</f>
        <v>4.335</v>
      </c>
      <c r="F15" s="51">
        <f>F14*F32*60/2/1000</f>
        <v>5.5488</v>
      </c>
    </row>
    <row r="16" spans="1:6" ht="13" x14ac:dyDescent="0.2">
      <c r="A16" s="170" t="s">
        <v>1</v>
      </c>
      <c r="B16" s="18" t="s">
        <v>51</v>
      </c>
      <c r="C16" s="25" t="s">
        <v>65</v>
      </c>
      <c r="D16" s="107" t="s">
        <v>65</v>
      </c>
      <c r="E16" s="131" t="s">
        <v>160</v>
      </c>
      <c r="F16" s="133" t="s">
        <v>160</v>
      </c>
    </row>
    <row r="17" spans="1:6" ht="13" x14ac:dyDescent="0.2">
      <c r="A17" s="170"/>
      <c r="B17" s="31" t="s">
        <v>52</v>
      </c>
      <c r="C17" s="26" t="s">
        <v>42</v>
      </c>
      <c r="D17" s="108" t="s">
        <v>92</v>
      </c>
      <c r="E17" s="131" t="s">
        <v>161</v>
      </c>
      <c r="F17" s="133" t="s">
        <v>163</v>
      </c>
    </row>
    <row r="18" spans="1:6" ht="13" x14ac:dyDescent="0.2">
      <c r="A18" s="170"/>
      <c r="B18" s="19" t="s">
        <v>42</v>
      </c>
      <c r="C18" s="23"/>
      <c r="D18" s="109"/>
      <c r="E18" s="131"/>
      <c r="F18" s="133" t="s">
        <v>164</v>
      </c>
    </row>
    <row r="19" spans="1:6" ht="13" x14ac:dyDescent="0.2">
      <c r="A19" s="28" t="s">
        <v>2</v>
      </c>
      <c r="B19" s="186" t="s">
        <v>77</v>
      </c>
      <c r="C19" s="207"/>
      <c r="D19" s="109" t="s">
        <v>90</v>
      </c>
      <c r="E19" s="131" t="s">
        <v>77</v>
      </c>
      <c r="F19" s="133" t="s">
        <v>162</v>
      </c>
    </row>
    <row r="20" spans="1:6" ht="13" x14ac:dyDescent="0.2">
      <c r="A20" s="28" t="s">
        <v>3</v>
      </c>
      <c r="B20" s="186" t="s">
        <v>17</v>
      </c>
      <c r="C20" s="187"/>
      <c r="D20" s="187"/>
      <c r="E20" s="243" t="s">
        <v>17</v>
      </c>
      <c r="F20" s="247"/>
    </row>
    <row r="21" spans="1:6" ht="13" x14ac:dyDescent="0.2">
      <c r="A21" s="28" t="s">
        <v>4</v>
      </c>
      <c r="B21" s="241" t="s">
        <v>20</v>
      </c>
      <c r="C21" s="212"/>
      <c r="D21" s="145" t="s">
        <v>181</v>
      </c>
      <c r="E21" s="102" t="s">
        <v>158</v>
      </c>
      <c r="F21" s="47" t="s">
        <v>181</v>
      </c>
    </row>
    <row r="22" spans="1:6" x14ac:dyDescent="0.2">
      <c r="A22" s="33" t="s">
        <v>5</v>
      </c>
      <c r="B22" s="102" t="s">
        <v>140</v>
      </c>
      <c r="C22" s="211" t="s">
        <v>139</v>
      </c>
      <c r="D22" s="211"/>
      <c r="E22" s="251" t="s">
        <v>139</v>
      </c>
      <c r="F22" s="252"/>
    </row>
    <row r="23" spans="1:6" ht="13" thickBot="1" x14ac:dyDescent="0.25">
      <c r="A23" s="88" t="s">
        <v>16</v>
      </c>
      <c r="B23" s="240" t="s">
        <v>15</v>
      </c>
      <c r="C23" s="214"/>
      <c r="D23" s="214"/>
      <c r="E23" s="253" t="s">
        <v>15</v>
      </c>
      <c r="F23" s="254"/>
    </row>
    <row r="24" spans="1:6" ht="13" x14ac:dyDescent="0.2">
      <c r="A24" s="27" t="s">
        <v>6</v>
      </c>
      <c r="B24" s="13" t="s">
        <v>22</v>
      </c>
      <c r="C24" s="216">
        <v>6000</v>
      </c>
      <c r="D24" s="239"/>
      <c r="E24" s="249">
        <v>6000</v>
      </c>
      <c r="F24" s="250"/>
    </row>
    <row r="25" spans="1:6" ht="52" x14ac:dyDescent="0.2">
      <c r="A25" s="38" t="s">
        <v>63</v>
      </c>
      <c r="B25" s="44" t="s">
        <v>148</v>
      </c>
      <c r="C25" s="230" t="s">
        <v>73</v>
      </c>
      <c r="D25" s="187"/>
      <c r="E25" s="243" t="s">
        <v>73</v>
      </c>
      <c r="F25" s="247"/>
    </row>
    <row r="26" spans="1:6" ht="13" x14ac:dyDescent="0.2">
      <c r="A26" s="38" t="s">
        <v>112</v>
      </c>
      <c r="B26" s="44" t="s">
        <v>138</v>
      </c>
      <c r="C26" s="48" t="s">
        <v>118</v>
      </c>
      <c r="D26" s="126" t="s">
        <v>119</v>
      </c>
      <c r="E26" s="131" t="s">
        <v>168</v>
      </c>
      <c r="F26" s="133" t="s">
        <v>138</v>
      </c>
    </row>
    <row r="27" spans="1:6" ht="13" x14ac:dyDescent="0.2">
      <c r="A27" s="38" t="s">
        <v>64</v>
      </c>
      <c r="B27" s="44" t="s">
        <v>29</v>
      </c>
      <c r="C27" s="230" t="s">
        <v>30</v>
      </c>
      <c r="D27" s="187"/>
      <c r="E27" s="131" t="s">
        <v>29</v>
      </c>
      <c r="F27" s="133" t="s">
        <v>154</v>
      </c>
    </row>
    <row r="28" spans="1:6" ht="52" x14ac:dyDescent="0.2">
      <c r="A28" s="38" t="s">
        <v>31</v>
      </c>
      <c r="B28" s="44" t="s">
        <v>47</v>
      </c>
      <c r="C28" s="230" t="s">
        <v>32</v>
      </c>
      <c r="D28" s="187"/>
      <c r="E28" s="131" t="s">
        <v>155</v>
      </c>
      <c r="F28" s="144" t="s">
        <v>165</v>
      </c>
    </row>
    <row r="29" spans="1:6" ht="13" x14ac:dyDescent="0.2">
      <c r="A29" s="38" t="s">
        <v>39</v>
      </c>
      <c r="B29" s="44">
        <v>6</v>
      </c>
      <c r="C29" s="45">
        <v>15</v>
      </c>
      <c r="D29" s="134">
        <v>50</v>
      </c>
      <c r="E29" s="131">
        <v>7</v>
      </c>
      <c r="F29" s="133">
        <v>50</v>
      </c>
    </row>
    <row r="30" spans="1:6" ht="13" x14ac:dyDescent="0.2">
      <c r="A30" s="38" t="s">
        <v>40</v>
      </c>
      <c r="B30" s="44">
        <v>36</v>
      </c>
      <c r="C30" s="45">
        <v>60</v>
      </c>
      <c r="D30" s="134">
        <v>150</v>
      </c>
      <c r="E30" s="131">
        <v>49</v>
      </c>
      <c r="F30" s="133">
        <v>50</v>
      </c>
    </row>
    <row r="31" spans="1:6" ht="13" x14ac:dyDescent="0.2">
      <c r="A31" s="38" t="s">
        <v>9</v>
      </c>
      <c r="B31" s="44">
        <f t="shared" ref="B31:D31" si="1">B30/B29</f>
        <v>6</v>
      </c>
      <c r="C31" s="45">
        <f t="shared" si="1"/>
        <v>4</v>
      </c>
      <c r="D31" s="134">
        <f t="shared" si="1"/>
        <v>3</v>
      </c>
      <c r="E31" s="131">
        <f t="shared" ref="E31:F31" si="2">ROUNDUP(E30/E29,0)</f>
        <v>7</v>
      </c>
      <c r="F31" s="133">
        <f t="shared" si="2"/>
        <v>1</v>
      </c>
    </row>
    <row r="32" spans="1:6" ht="13" x14ac:dyDescent="0.2">
      <c r="A32" s="38" t="s">
        <v>7</v>
      </c>
      <c r="B32" s="49">
        <v>7.88</v>
      </c>
      <c r="C32" s="50">
        <v>7</v>
      </c>
      <c r="D32" s="119">
        <v>15.8</v>
      </c>
      <c r="E32" s="49">
        <v>5.78</v>
      </c>
      <c r="F32" s="51">
        <v>5.78</v>
      </c>
    </row>
    <row r="33" spans="1:7" ht="13" x14ac:dyDescent="0.2">
      <c r="A33" s="38" t="s">
        <v>13</v>
      </c>
      <c r="B33" s="52">
        <f>2*79</f>
        <v>158</v>
      </c>
      <c r="C33" s="53">
        <v>32</v>
      </c>
      <c r="D33" s="142">
        <v>14</v>
      </c>
      <c r="E33" s="52">
        <v>49</v>
      </c>
      <c r="F33" s="54">
        <v>4</v>
      </c>
    </row>
    <row r="34" spans="1:7" ht="13" x14ac:dyDescent="0.2">
      <c r="A34" s="85" t="s">
        <v>182</v>
      </c>
      <c r="B34" s="161">
        <v>2.2000000000000002</v>
      </c>
      <c r="C34" s="159">
        <v>3.5</v>
      </c>
      <c r="D34" s="162">
        <v>3.5</v>
      </c>
      <c r="E34" s="161">
        <v>2.2000000000000002</v>
      </c>
      <c r="F34" s="93" t="s">
        <v>183</v>
      </c>
    </row>
    <row r="35" spans="1:7" ht="14" thickBot="1" x14ac:dyDescent="0.25">
      <c r="A35" s="85" t="s">
        <v>14</v>
      </c>
      <c r="B35" s="91">
        <f t="shared" ref="B35:C35" si="3">B33*B32/60+1</f>
        <v>21.750666666666667</v>
      </c>
      <c r="C35" s="92">
        <f t="shared" si="3"/>
        <v>4.7333333333333334</v>
      </c>
      <c r="D35" s="143">
        <f>D33*D32/60+1</f>
        <v>4.6866666666666674</v>
      </c>
      <c r="E35" s="82">
        <f t="shared" ref="E35:F35" si="4">E33*E32/60+1</f>
        <v>5.7203333333333335</v>
      </c>
      <c r="F35" s="84">
        <f t="shared" si="4"/>
        <v>1.3853333333333333</v>
      </c>
    </row>
    <row r="36" spans="1:7" ht="92" thickBot="1" x14ac:dyDescent="0.25">
      <c r="A36" s="55" t="s">
        <v>33</v>
      </c>
      <c r="B36" s="94" t="s">
        <v>75</v>
      </c>
      <c r="C36" s="231" t="s">
        <v>35</v>
      </c>
      <c r="D36" s="236"/>
      <c r="E36" s="146" t="s">
        <v>156</v>
      </c>
      <c r="F36" s="147" t="s">
        <v>35</v>
      </c>
    </row>
    <row r="37" spans="1:7" ht="69.75" customHeight="1" thickBot="1" x14ac:dyDescent="0.25">
      <c r="A37" s="90" t="s">
        <v>8</v>
      </c>
      <c r="B37" s="237" t="s">
        <v>34</v>
      </c>
      <c r="C37" s="238"/>
      <c r="D37" s="238"/>
      <c r="E37" s="139" t="s">
        <v>157</v>
      </c>
      <c r="F37" s="140" t="s">
        <v>153</v>
      </c>
      <c r="G37" s="141"/>
    </row>
    <row r="39" spans="1:7" x14ac:dyDescent="0.2">
      <c r="B39" s="2"/>
    </row>
  </sheetData>
  <mergeCells count="28">
    <mergeCell ref="A16:A18"/>
    <mergeCell ref="E24:F24"/>
    <mergeCell ref="E25:F25"/>
    <mergeCell ref="E20:F20"/>
    <mergeCell ref="E22:F22"/>
    <mergeCell ref="E23:F23"/>
    <mergeCell ref="A9:A10"/>
    <mergeCell ref="B9:B10"/>
    <mergeCell ref="C9:C10"/>
    <mergeCell ref="D9:D10"/>
    <mergeCell ref="E3:F3"/>
    <mergeCell ref="E5:F5"/>
    <mergeCell ref="E9:E10"/>
    <mergeCell ref="F9:F10"/>
    <mergeCell ref="B2:F2"/>
    <mergeCell ref="C36:D36"/>
    <mergeCell ref="B37:D37"/>
    <mergeCell ref="B5:D5"/>
    <mergeCell ref="C27:D27"/>
    <mergeCell ref="C28:D28"/>
    <mergeCell ref="C24:D24"/>
    <mergeCell ref="C25:D25"/>
    <mergeCell ref="B23:D23"/>
    <mergeCell ref="B20:D20"/>
    <mergeCell ref="B21:C21"/>
    <mergeCell ref="C22:D22"/>
    <mergeCell ref="B19:C19"/>
    <mergeCell ref="B3:D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topLeftCell="A3" workbookViewId="0">
      <pane xSplit="1" topLeftCell="B1" activePane="topRight" state="frozen"/>
      <selection pane="topRight" activeCell="F3" sqref="F3"/>
    </sheetView>
  </sheetViews>
  <sheetFormatPr baseColWidth="10" defaultColWidth="8.83203125" defaultRowHeight="12" x14ac:dyDescent="0.2"/>
  <cols>
    <col min="1" max="1" width="22.33203125" style="1" customWidth="1"/>
    <col min="2" max="4" width="28" style="1" customWidth="1"/>
    <col min="5" max="5" width="31.33203125" style="1" customWidth="1"/>
    <col min="6" max="6" width="38.33203125" style="1" customWidth="1"/>
    <col min="7" max="16384" width="8.83203125" style="1"/>
  </cols>
  <sheetData>
    <row r="1" spans="1:6" ht="13" thickBot="1" x14ac:dyDescent="0.25"/>
    <row r="2" spans="1:6" ht="64.5" customHeight="1" thickBot="1" x14ac:dyDescent="0.25">
      <c r="A2" s="57" t="s">
        <v>95</v>
      </c>
      <c r="B2" s="255" t="s">
        <v>94</v>
      </c>
      <c r="C2" s="256"/>
      <c r="D2" s="256"/>
      <c r="E2" s="256"/>
      <c r="F2" s="257"/>
    </row>
    <row r="3" spans="1:6" ht="14.75" customHeight="1" thickBot="1" x14ac:dyDescent="0.25">
      <c r="A3" s="3" t="s">
        <v>12</v>
      </c>
      <c r="B3" s="273" t="s">
        <v>184</v>
      </c>
      <c r="C3" s="274"/>
      <c r="D3" s="275"/>
      <c r="E3" s="275"/>
      <c r="F3" s="58" t="s">
        <v>190</v>
      </c>
    </row>
    <row r="4" spans="1:6" ht="13" x14ac:dyDescent="0.2">
      <c r="A4" s="27" t="s">
        <v>0</v>
      </c>
      <c r="B4" s="13" t="s">
        <v>97</v>
      </c>
      <c r="C4" s="8" t="s">
        <v>98</v>
      </c>
      <c r="D4" s="8" t="s">
        <v>98</v>
      </c>
      <c r="E4" s="14" t="s">
        <v>62</v>
      </c>
      <c r="F4" s="112" t="s">
        <v>128</v>
      </c>
    </row>
    <row r="5" spans="1:6" ht="13" x14ac:dyDescent="0.2">
      <c r="A5" s="36" t="s">
        <v>85</v>
      </c>
      <c r="B5" s="186" t="s">
        <v>96</v>
      </c>
      <c r="C5" s="187"/>
      <c r="D5" s="187"/>
      <c r="E5" s="188"/>
      <c r="F5" s="71" t="s">
        <v>127</v>
      </c>
    </row>
    <row r="6" spans="1:6" ht="14.75" customHeight="1" x14ac:dyDescent="0.2">
      <c r="A6" s="28" t="s">
        <v>23</v>
      </c>
      <c r="B6" s="73" t="s">
        <v>99</v>
      </c>
      <c r="C6" s="74" t="s">
        <v>46</v>
      </c>
      <c r="D6" s="74" t="s">
        <v>101</v>
      </c>
      <c r="E6" s="75" t="s">
        <v>108</v>
      </c>
      <c r="F6" s="71" t="s">
        <v>126</v>
      </c>
    </row>
    <row r="7" spans="1:6" ht="13" x14ac:dyDescent="0.2">
      <c r="A7" s="28" t="s">
        <v>11</v>
      </c>
      <c r="B7" s="73" t="s">
        <v>18</v>
      </c>
      <c r="C7" s="74" t="s">
        <v>18</v>
      </c>
      <c r="D7" s="74" t="s">
        <v>18</v>
      </c>
      <c r="E7" s="75" t="s">
        <v>37</v>
      </c>
      <c r="F7" s="70" t="s">
        <v>37</v>
      </c>
    </row>
    <row r="8" spans="1:6" ht="13" x14ac:dyDescent="0.2">
      <c r="A8" s="28" t="s">
        <v>25</v>
      </c>
      <c r="B8" s="73" t="s">
        <v>72</v>
      </c>
      <c r="C8" s="74" t="s">
        <v>26</v>
      </c>
      <c r="D8" s="74" t="s">
        <v>26</v>
      </c>
      <c r="E8" s="75" t="s">
        <v>27</v>
      </c>
      <c r="F8" s="70" t="s">
        <v>27</v>
      </c>
    </row>
    <row r="9" spans="1:6" ht="20.5" customHeight="1" x14ac:dyDescent="0.2">
      <c r="A9" s="170" t="s">
        <v>10</v>
      </c>
      <c r="B9" s="242">
        <v>43984</v>
      </c>
      <c r="C9" s="244">
        <v>43985</v>
      </c>
      <c r="D9" s="244" t="s">
        <v>102</v>
      </c>
      <c r="E9" s="248" t="s">
        <v>100</v>
      </c>
      <c r="F9" s="113">
        <v>43980</v>
      </c>
    </row>
    <row r="10" spans="1:6" ht="15" hidden="1" customHeight="1" thickBot="1" x14ac:dyDescent="0.25">
      <c r="A10" s="170"/>
      <c r="B10" s="243"/>
      <c r="C10" s="245"/>
      <c r="D10" s="245"/>
      <c r="E10" s="247"/>
      <c r="F10" s="71"/>
    </row>
    <row r="11" spans="1:6" ht="26" x14ac:dyDescent="0.2">
      <c r="A11" s="28" t="s">
        <v>21</v>
      </c>
      <c r="B11" s="186" t="s">
        <v>109</v>
      </c>
      <c r="C11" s="207"/>
      <c r="D11" s="74" t="s">
        <v>111</v>
      </c>
      <c r="E11" s="75" t="s">
        <v>58</v>
      </c>
      <c r="F11" s="72" t="s">
        <v>142</v>
      </c>
    </row>
    <row r="12" spans="1:6" ht="26" x14ac:dyDescent="0.2">
      <c r="A12" s="28" t="s">
        <v>49</v>
      </c>
      <c r="B12" s="186" t="s">
        <v>84</v>
      </c>
      <c r="C12" s="207"/>
      <c r="D12" s="74" t="s">
        <v>110</v>
      </c>
      <c r="E12" s="75" t="s">
        <v>67</v>
      </c>
      <c r="F12" s="72" t="s">
        <v>143</v>
      </c>
    </row>
    <row r="13" spans="1:6" ht="39" x14ac:dyDescent="0.2">
      <c r="A13" s="28" t="s">
        <v>50</v>
      </c>
      <c r="B13" s="268">
        <v>5.5</v>
      </c>
      <c r="C13" s="269"/>
      <c r="D13" s="25">
        <v>8.6999999999999993</v>
      </c>
      <c r="E13" s="30">
        <v>122</v>
      </c>
      <c r="F13" s="114">
        <v>25.6</v>
      </c>
    </row>
    <row r="14" spans="1:6" ht="39" x14ac:dyDescent="0.2">
      <c r="A14" s="66" t="s">
        <v>144</v>
      </c>
      <c r="B14" s="76">
        <v>5.5</v>
      </c>
      <c r="C14" s="77">
        <v>2.7</v>
      </c>
      <c r="D14" s="25">
        <v>4.2</v>
      </c>
      <c r="E14" s="30">
        <v>56.7</v>
      </c>
      <c r="F14" s="114">
        <v>25.1</v>
      </c>
    </row>
    <row r="15" spans="1:6" ht="26" x14ac:dyDescent="0.2">
      <c r="A15" s="28" t="s">
        <v>125</v>
      </c>
      <c r="B15" s="49">
        <f>B14*B32*60/2/1000</f>
        <v>1.4850000000000001</v>
      </c>
      <c r="C15" s="50">
        <f>C14*C32*60/2/1000</f>
        <v>1.2150000000000001</v>
      </c>
      <c r="D15" s="50">
        <f>D14*D32*60/2/1000</f>
        <v>1.07226</v>
      </c>
      <c r="E15" s="51">
        <f>E14*E32*60/2/1000</f>
        <v>11.48175</v>
      </c>
      <c r="F15" s="120">
        <f>F14*F32*60/2/1000</f>
        <v>6.9275999999999991</v>
      </c>
    </row>
    <row r="16" spans="1:6" ht="13" x14ac:dyDescent="0.2">
      <c r="A16" s="170" t="s">
        <v>1</v>
      </c>
      <c r="B16" s="268" t="s">
        <v>103</v>
      </c>
      <c r="C16" s="269"/>
      <c r="D16" s="25" t="s">
        <v>103</v>
      </c>
      <c r="E16" s="30" t="s">
        <v>53</v>
      </c>
      <c r="F16" s="95" t="s">
        <v>129</v>
      </c>
    </row>
    <row r="17" spans="1:6" ht="13" x14ac:dyDescent="0.2">
      <c r="A17" s="170"/>
      <c r="B17" s="270" t="s">
        <v>104</v>
      </c>
      <c r="C17" s="271"/>
      <c r="D17" s="26" t="s">
        <v>104</v>
      </c>
      <c r="E17" s="32" t="s">
        <v>41</v>
      </c>
      <c r="F17" s="115" t="s">
        <v>130</v>
      </c>
    </row>
    <row r="18" spans="1:6" ht="13" x14ac:dyDescent="0.2">
      <c r="A18" s="170"/>
      <c r="B18" s="204" t="s">
        <v>105</v>
      </c>
      <c r="C18" s="205"/>
      <c r="D18" s="23" t="s">
        <v>106</v>
      </c>
      <c r="E18" s="24"/>
      <c r="F18" s="116"/>
    </row>
    <row r="19" spans="1:6" ht="13" x14ac:dyDescent="0.2">
      <c r="A19" s="28" t="s">
        <v>2</v>
      </c>
      <c r="B19" s="204" t="s">
        <v>107</v>
      </c>
      <c r="C19" s="272"/>
      <c r="D19" s="205"/>
      <c r="E19" s="24" t="s">
        <v>78</v>
      </c>
      <c r="F19" s="71" t="s">
        <v>131</v>
      </c>
    </row>
    <row r="20" spans="1:6" ht="13" x14ac:dyDescent="0.2">
      <c r="A20" s="28" t="s">
        <v>3</v>
      </c>
      <c r="B20" s="186" t="s">
        <v>17</v>
      </c>
      <c r="C20" s="187"/>
      <c r="D20" s="187"/>
      <c r="E20" s="188"/>
      <c r="F20" s="71" t="s">
        <v>17</v>
      </c>
    </row>
    <row r="21" spans="1:6" ht="13" x14ac:dyDescent="0.2">
      <c r="A21" s="28" t="s">
        <v>4</v>
      </c>
      <c r="B21" s="241" t="s">
        <v>20</v>
      </c>
      <c r="C21" s="211"/>
      <c r="D21" s="212"/>
      <c r="E21" s="9" t="s">
        <v>38</v>
      </c>
      <c r="F21" s="71" t="s">
        <v>38</v>
      </c>
    </row>
    <row r="22" spans="1:6" ht="13" x14ac:dyDescent="0.2">
      <c r="A22" s="33" t="s">
        <v>5</v>
      </c>
      <c r="B22" s="73" t="s">
        <v>140</v>
      </c>
      <c r="C22" s="211" t="s">
        <v>139</v>
      </c>
      <c r="D22" s="211"/>
      <c r="E22" s="213"/>
      <c r="F22" s="71" t="s">
        <v>134</v>
      </c>
    </row>
    <row r="23" spans="1:6" ht="13" thickBot="1" x14ac:dyDescent="0.25">
      <c r="A23" s="88" t="s">
        <v>16</v>
      </c>
      <c r="B23" s="265" t="s">
        <v>15</v>
      </c>
      <c r="C23" s="266"/>
      <c r="D23" s="266"/>
      <c r="E23" s="267"/>
      <c r="F23" s="117" t="s">
        <v>15</v>
      </c>
    </row>
    <row r="24" spans="1:6" ht="14.25" customHeight="1" x14ac:dyDescent="0.2">
      <c r="A24" s="27" t="s">
        <v>6</v>
      </c>
      <c r="B24" s="264">
        <v>6000</v>
      </c>
      <c r="C24" s="239"/>
      <c r="D24" s="239"/>
      <c r="E24" s="217"/>
      <c r="F24" s="59">
        <v>6000</v>
      </c>
    </row>
    <row r="25" spans="1:6" ht="14.25" customHeight="1" x14ac:dyDescent="0.2">
      <c r="A25" s="38" t="s">
        <v>63</v>
      </c>
      <c r="B25" s="186" t="s">
        <v>73</v>
      </c>
      <c r="C25" s="187"/>
      <c r="D25" s="187"/>
      <c r="E25" s="188"/>
      <c r="F25" s="60" t="s">
        <v>73</v>
      </c>
    </row>
    <row r="26" spans="1:6" ht="26" x14ac:dyDescent="0.2">
      <c r="A26" s="38" t="s">
        <v>112</v>
      </c>
      <c r="B26" s="44" t="s">
        <v>114</v>
      </c>
      <c r="C26" s="45" t="s">
        <v>113</v>
      </c>
      <c r="D26" s="45" t="s">
        <v>124</v>
      </c>
      <c r="E26" s="46" t="s">
        <v>117</v>
      </c>
      <c r="F26" s="65" t="s">
        <v>133</v>
      </c>
    </row>
    <row r="27" spans="1:6" ht="13" x14ac:dyDescent="0.2">
      <c r="A27" s="38" t="s">
        <v>64</v>
      </c>
      <c r="B27" s="44" t="s">
        <v>29</v>
      </c>
      <c r="C27" s="230" t="s">
        <v>30</v>
      </c>
      <c r="D27" s="187"/>
      <c r="E27" s="188"/>
      <c r="F27" s="60" t="s">
        <v>29</v>
      </c>
    </row>
    <row r="28" spans="1:6" ht="52" x14ac:dyDescent="0.2">
      <c r="A28" s="38" t="s">
        <v>31</v>
      </c>
      <c r="B28" s="44" t="s">
        <v>116</v>
      </c>
      <c r="C28" s="230" t="s">
        <v>115</v>
      </c>
      <c r="D28" s="187"/>
      <c r="E28" s="188"/>
      <c r="F28" s="65" t="s">
        <v>132</v>
      </c>
    </row>
    <row r="29" spans="1:6" ht="13" x14ac:dyDescent="0.2">
      <c r="A29" s="38" t="s">
        <v>39</v>
      </c>
      <c r="B29" s="44">
        <v>15</v>
      </c>
      <c r="C29" s="45">
        <v>50</v>
      </c>
      <c r="D29" s="45">
        <v>25</v>
      </c>
      <c r="E29" s="46">
        <v>60</v>
      </c>
      <c r="F29" s="60">
        <v>25</v>
      </c>
    </row>
    <row r="30" spans="1:6" ht="13" x14ac:dyDescent="0.2">
      <c r="A30" s="38" t="s">
        <v>40</v>
      </c>
      <c r="B30" s="44">
        <v>75</v>
      </c>
      <c r="C30" s="45">
        <v>150</v>
      </c>
      <c r="D30" s="45">
        <v>75</v>
      </c>
      <c r="E30" s="46">
        <v>60</v>
      </c>
      <c r="F30" s="60">
        <v>75</v>
      </c>
    </row>
    <row r="31" spans="1:6" ht="13" x14ac:dyDescent="0.2">
      <c r="A31" s="38" t="s">
        <v>9</v>
      </c>
      <c r="B31" s="44">
        <f t="shared" ref="B31:F31" si="0">B30/B29</f>
        <v>5</v>
      </c>
      <c r="C31" s="45">
        <f t="shared" si="0"/>
        <v>3</v>
      </c>
      <c r="D31" s="45">
        <f t="shared" ref="D31" si="1">D30/D29</f>
        <v>3</v>
      </c>
      <c r="E31" s="46">
        <f t="shared" si="0"/>
        <v>1</v>
      </c>
      <c r="F31" s="61">
        <f t="shared" si="0"/>
        <v>3</v>
      </c>
    </row>
    <row r="32" spans="1:6" ht="13" x14ac:dyDescent="0.2">
      <c r="A32" s="38" t="s">
        <v>7</v>
      </c>
      <c r="B32" s="49">
        <v>9</v>
      </c>
      <c r="C32" s="50">
        <v>15</v>
      </c>
      <c r="D32" s="50">
        <v>8.51</v>
      </c>
      <c r="E32" s="51">
        <v>6.75</v>
      </c>
      <c r="F32" s="60">
        <v>9.1999999999999993</v>
      </c>
    </row>
    <row r="33" spans="1:6" ht="13" x14ac:dyDescent="0.2">
      <c r="A33" s="38" t="s">
        <v>13</v>
      </c>
      <c r="B33" s="52">
        <v>68</v>
      </c>
      <c r="C33" s="53">
        <v>93</v>
      </c>
      <c r="D33" s="53">
        <f>38+13+25+11+20</f>
        <v>107</v>
      </c>
      <c r="E33" s="54">
        <v>52</v>
      </c>
      <c r="F33" s="60">
        <v>88</v>
      </c>
    </row>
    <row r="34" spans="1:6" ht="13" x14ac:dyDescent="0.2">
      <c r="A34" s="85" t="s">
        <v>182</v>
      </c>
      <c r="B34" s="161">
        <v>2.25</v>
      </c>
      <c r="C34" s="159">
        <v>3.5</v>
      </c>
      <c r="D34" s="159">
        <v>3.5</v>
      </c>
      <c r="E34" s="160">
        <v>4</v>
      </c>
      <c r="F34" s="163">
        <v>2.2000000000000002</v>
      </c>
    </row>
    <row r="35" spans="1:6" ht="14" thickBot="1" x14ac:dyDescent="0.25">
      <c r="A35" s="89" t="s">
        <v>14</v>
      </c>
      <c r="B35" s="82">
        <f t="shared" ref="B35:D35" si="2">B33*B32/60+1</f>
        <v>11.2</v>
      </c>
      <c r="C35" s="83">
        <f t="shared" si="2"/>
        <v>24.25</v>
      </c>
      <c r="D35" s="83">
        <f t="shared" si="2"/>
        <v>16.176166666666667</v>
      </c>
      <c r="E35" s="84">
        <f>E33*E32/60+1</f>
        <v>6.85</v>
      </c>
      <c r="F35" s="79">
        <f>F33*F32/60+1</f>
        <v>14.493333333333332</v>
      </c>
    </row>
    <row r="36" spans="1:6" ht="27" customHeight="1" thickBot="1" x14ac:dyDescent="0.25">
      <c r="A36" s="87" t="s">
        <v>33</v>
      </c>
      <c r="B36" s="261" t="s">
        <v>35</v>
      </c>
      <c r="C36" s="262"/>
      <c r="D36" s="262"/>
      <c r="E36" s="262"/>
      <c r="F36" s="263"/>
    </row>
    <row r="37" spans="1:6" ht="23.75" customHeight="1" thickBot="1" x14ac:dyDescent="0.25">
      <c r="A37" s="86" t="s">
        <v>8</v>
      </c>
      <c r="B37" s="258" t="s">
        <v>34</v>
      </c>
      <c r="C37" s="259"/>
      <c r="D37" s="259"/>
      <c r="E37" s="259"/>
      <c r="F37" s="260"/>
    </row>
    <row r="39" spans="1:6" x14ac:dyDescent="0.2">
      <c r="B39" s="2"/>
    </row>
  </sheetData>
  <mergeCells count="26">
    <mergeCell ref="A16:A18"/>
    <mergeCell ref="B19:D19"/>
    <mergeCell ref="B3:E3"/>
    <mergeCell ref="B5:E5"/>
    <mergeCell ref="A9:A10"/>
    <mergeCell ref="B9:B10"/>
    <mergeCell ref="C9:C10"/>
    <mergeCell ref="E9:E10"/>
    <mergeCell ref="B11:C11"/>
    <mergeCell ref="B13:C13"/>
    <mergeCell ref="B2:F2"/>
    <mergeCell ref="B37:F37"/>
    <mergeCell ref="B36:F36"/>
    <mergeCell ref="B12:C12"/>
    <mergeCell ref="C27:E27"/>
    <mergeCell ref="C28:E28"/>
    <mergeCell ref="D9:D10"/>
    <mergeCell ref="B25:E25"/>
    <mergeCell ref="B24:E24"/>
    <mergeCell ref="B21:D21"/>
    <mergeCell ref="B20:E20"/>
    <mergeCell ref="B23:E23"/>
    <mergeCell ref="C22:E22"/>
    <mergeCell ref="B16:C16"/>
    <mergeCell ref="B17:C17"/>
    <mergeCell ref="B18:C1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7"/>
  <sheetViews>
    <sheetView workbookViewId="0">
      <pane xSplit="1" topLeftCell="B1" activePane="topRight" state="frozen"/>
      <selection pane="topRight" activeCell="G12" sqref="G12"/>
    </sheetView>
  </sheetViews>
  <sheetFormatPr baseColWidth="10" defaultColWidth="8.83203125" defaultRowHeight="12" x14ac:dyDescent="0.2"/>
  <cols>
    <col min="1" max="1" width="22.33203125" style="1" customWidth="1"/>
    <col min="2" max="2" width="72.1640625" style="1" customWidth="1"/>
    <col min="3" max="16384" width="8.83203125" style="1"/>
  </cols>
  <sheetData>
    <row r="1" spans="1:2" ht="13" thickBot="1" x14ac:dyDescent="0.25"/>
    <row r="2" spans="1:2" ht="40" thickBot="1" x14ac:dyDescent="0.25">
      <c r="A2" s="57" t="s">
        <v>95</v>
      </c>
      <c r="B2" s="105" t="s">
        <v>176</v>
      </c>
    </row>
    <row r="3" spans="1:2" ht="14.75" customHeight="1" thickBot="1" x14ac:dyDescent="0.25">
      <c r="A3" s="55" t="s">
        <v>12</v>
      </c>
      <c r="B3" s="58" t="s">
        <v>191</v>
      </c>
    </row>
    <row r="4" spans="1:2" ht="13" x14ac:dyDescent="0.2">
      <c r="A4" s="27" t="s">
        <v>0</v>
      </c>
      <c r="B4" s="78" t="s">
        <v>128</v>
      </c>
    </row>
    <row r="5" spans="1:2" ht="13" x14ac:dyDescent="0.2">
      <c r="A5" s="36" t="s">
        <v>85</v>
      </c>
      <c r="B5" s="60" t="s">
        <v>127</v>
      </c>
    </row>
    <row r="6" spans="1:2" ht="14.75" customHeight="1" x14ac:dyDescent="0.2">
      <c r="A6" s="38" t="s">
        <v>23</v>
      </c>
      <c r="B6" s="60" t="s">
        <v>136</v>
      </c>
    </row>
    <row r="7" spans="1:2" ht="13" x14ac:dyDescent="0.2">
      <c r="A7" s="38" t="s">
        <v>11</v>
      </c>
      <c r="B7" s="61" t="s">
        <v>89</v>
      </c>
    </row>
    <row r="8" spans="1:2" ht="13" x14ac:dyDescent="0.2">
      <c r="A8" s="38" t="s">
        <v>25</v>
      </c>
      <c r="B8" s="61" t="s">
        <v>91</v>
      </c>
    </row>
    <row r="9" spans="1:2" ht="20.5" customHeight="1" x14ac:dyDescent="0.2">
      <c r="A9" s="170" t="s">
        <v>10</v>
      </c>
      <c r="B9" s="62">
        <v>44037</v>
      </c>
    </row>
    <row r="10" spans="1:2" ht="15" hidden="1" customHeight="1" thickBot="1" x14ac:dyDescent="0.25">
      <c r="A10" s="170"/>
      <c r="B10" s="60"/>
    </row>
    <row r="11" spans="1:2" ht="26" x14ac:dyDescent="0.2">
      <c r="A11" s="38" t="s">
        <v>21</v>
      </c>
      <c r="B11" s="80" t="s">
        <v>67</v>
      </c>
    </row>
    <row r="12" spans="1:2" ht="26" x14ac:dyDescent="0.2">
      <c r="A12" s="38" t="s">
        <v>49</v>
      </c>
      <c r="B12" s="80" t="s">
        <v>141</v>
      </c>
    </row>
    <row r="13" spans="1:2" ht="39" x14ac:dyDescent="0.2">
      <c r="A13" s="38" t="s">
        <v>50</v>
      </c>
      <c r="B13" s="81">
        <v>12.7</v>
      </c>
    </row>
    <row r="14" spans="1:2" ht="39" x14ac:dyDescent="0.2">
      <c r="A14" s="66" t="s">
        <v>144</v>
      </c>
      <c r="B14" s="81">
        <v>12.6</v>
      </c>
    </row>
    <row r="15" spans="1:2" ht="26" x14ac:dyDescent="0.2">
      <c r="A15" s="38" t="s">
        <v>125</v>
      </c>
      <c r="B15" s="121">
        <f>B14*B32*60/2/1000</f>
        <v>3.7044000000000001</v>
      </c>
    </row>
    <row r="16" spans="1:2" x14ac:dyDescent="0.2">
      <c r="A16" s="170" t="s">
        <v>1</v>
      </c>
      <c r="B16" s="63" t="s">
        <v>65</v>
      </c>
    </row>
    <row r="17" spans="1:2" x14ac:dyDescent="0.2">
      <c r="A17" s="170"/>
      <c r="B17" s="64" t="s">
        <v>135</v>
      </c>
    </row>
    <row r="18" spans="1:2" x14ac:dyDescent="0.2">
      <c r="A18" s="170"/>
      <c r="B18" s="59"/>
    </row>
    <row r="19" spans="1:2" ht="13" x14ac:dyDescent="0.2">
      <c r="A19" s="38" t="s">
        <v>2</v>
      </c>
      <c r="B19" s="60" t="s">
        <v>90</v>
      </c>
    </row>
    <row r="20" spans="1:2" ht="13" x14ac:dyDescent="0.2">
      <c r="A20" s="38" t="s">
        <v>3</v>
      </c>
      <c r="B20" s="60" t="s">
        <v>17</v>
      </c>
    </row>
    <row r="21" spans="1:2" ht="13" x14ac:dyDescent="0.2">
      <c r="A21" s="38" t="s">
        <v>4</v>
      </c>
      <c r="B21" s="60" t="s">
        <v>181</v>
      </c>
    </row>
    <row r="22" spans="1:2" x14ac:dyDescent="0.2">
      <c r="A22" s="40" t="s">
        <v>5</v>
      </c>
      <c r="B22" s="60" t="s">
        <v>139</v>
      </c>
    </row>
    <row r="23" spans="1:2" ht="13" thickBot="1" x14ac:dyDescent="0.25">
      <c r="A23" s="88" t="s">
        <v>16</v>
      </c>
      <c r="B23" s="12" t="s">
        <v>15</v>
      </c>
    </row>
    <row r="24" spans="1:2" ht="14.25" customHeight="1" x14ac:dyDescent="0.2">
      <c r="A24" s="27" t="s">
        <v>6</v>
      </c>
      <c r="B24" s="59">
        <v>6000</v>
      </c>
    </row>
    <row r="25" spans="1:2" ht="14.25" customHeight="1" x14ac:dyDescent="0.2">
      <c r="A25" s="38" t="s">
        <v>63</v>
      </c>
      <c r="B25" s="60" t="s">
        <v>73</v>
      </c>
    </row>
    <row r="26" spans="1:2" ht="13" x14ac:dyDescent="0.2">
      <c r="A26" s="38" t="s">
        <v>112</v>
      </c>
      <c r="B26" s="65" t="s">
        <v>138</v>
      </c>
    </row>
    <row r="27" spans="1:2" ht="13" x14ac:dyDescent="0.2">
      <c r="A27" s="38" t="s">
        <v>64</v>
      </c>
      <c r="B27" s="60" t="s">
        <v>29</v>
      </c>
    </row>
    <row r="28" spans="1:2" ht="26" x14ac:dyDescent="0.2">
      <c r="A28" s="38" t="s">
        <v>31</v>
      </c>
      <c r="B28" s="65" t="s">
        <v>137</v>
      </c>
    </row>
    <row r="29" spans="1:2" ht="13" x14ac:dyDescent="0.2">
      <c r="A29" s="38" t="s">
        <v>39</v>
      </c>
      <c r="B29" s="60">
        <v>20</v>
      </c>
    </row>
    <row r="30" spans="1:2" ht="13" x14ac:dyDescent="0.2">
      <c r="A30" s="38" t="s">
        <v>40</v>
      </c>
      <c r="B30" s="60">
        <v>80</v>
      </c>
    </row>
    <row r="31" spans="1:2" ht="13" x14ac:dyDescent="0.2">
      <c r="A31" s="38" t="s">
        <v>9</v>
      </c>
      <c r="B31" s="61">
        <f t="shared" ref="B31" si="0">B30/B29</f>
        <v>4</v>
      </c>
    </row>
    <row r="32" spans="1:2" ht="13" x14ac:dyDescent="0.2">
      <c r="A32" s="38" t="s">
        <v>7</v>
      </c>
      <c r="B32" s="60">
        <v>9.8000000000000007</v>
      </c>
    </row>
    <row r="33" spans="1:2" ht="13" x14ac:dyDescent="0.2">
      <c r="A33" s="38" t="s">
        <v>13</v>
      </c>
      <c r="B33" s="60">
        <v>4</v>
      </c>
    </row>
    <row r="34" spans="1:2" ht="13" x14ac:dyDescent="0.2">
      <c r="A34" s="85" t="s">
        <v>182</v>
      </c>
      <c r="B34" s="63">
        <v>2.2000000000000002</v>
      </c>
    </row>
    <row r="35" spans="1:2" ht="14" thickBot="1" x14ac:dyDescent="0.25">
      <c r="A35" s="89" t="s">
        <v>14</v>
      </c>
      <c r="B35" s="164">
        <f>B33*B32/60+1</f>
        <v>1.6533333333333333</v>
      </c>
    </row>
    <row r="36" spans="1:2" ht="54.75" customHeight="1" thickBot="1" x14ac:dyDescent="0.25">
      <c r="A36" s="55" t="s">
        <v>33</v>
      </c>
      <c r="B36" s="103" t="s">
        <v>35</v>
      </c>
    </row>
    <row r="37" spans="1:2" ht="51.75" customHeight="1" thickBot="1" x14ac:dyDescent="0.25">
      <c r="A37" s="86" t="s">
        <v>8</v>
      </c>
      <c r="B37" s="104" t="s">
        <v>34</v>
      </c>
    </row>
  </sheetData>
  <mergeCells count="2">
    <mergeCell ref="A16:A18"/>
    <mergeCell ref="A9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Donor 1</vt:lpstr>
      <vt:lpstr>Donor 2</vt:lpstr>
      <vt:lpstr>Donor 3</vt:lpstr>
      <vt:lpstr>Donor 4</vt:lpstr>
    </vt:vector>
  </TitlesOfParts>
  <Company>ESRF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TAFFOREAU Paul</dc:creator>
  <cp:lastModifiedBy>Microsoft Office User</cp:lastModifiedBy>
  <dcterms:created xsi:type="dcterms:W3CDTF">2016-09-28T06:48:37Z</dcterms:created>
  <dcterms:modified xsi:type="dcterms:W3CDTF">2021-09-13T14:50:45Z</dcterms:modified>
</cp:coreProperties>
</file>