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 filterPrivacy="1"/>
  <mc:AlternateContent xmlns:mc="http://schemas.openxmlformats.org/markup-compatibility/2006">
    <mc:Choice Requires="x15">
      <x15ac:absPath xmlns:x15ac="http://schemas.microsoft.com/office/spreadsheetml/2010/11/ac" url="/Users/wenzhang/Desktop/Revise/NMCheck/Figures/SourceData/"/>
    </mc:Choice>
  </mc:AlternateContent>
  <bookViews>
    <workbookView xWindow="3420" yWindow="2200" windowWidth="25980" windowHeight="14640"/>
  </bookViews>
  <sheets>
    <sheet name="Extended Data Fig. 9a-c" sheetId="2" r:id="rId1"/>
    <sheet name="Extended Data Fig. 9e-g" sheetId="1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E12" i="2"/>
  <c r="E6" i="2"/>
  <c r="E5" i="2"/>
  <c r="E4" i="2"/>
  <c r="H16" i="2"/>
  <c r="H17" i="2"/>
  <c r="H18" i="2"/>
  <c r="J18" i="1"/>
  <c r="I18" i="1"/>
  <c r="D18" i="1"/>
  <c r="C18" i="1"/>
  <c r="J17" i="1"/>
  <c r="I17" i="1"/>
  <c r="D17" i="1"/>
  <c r="C17" i="1"/>
  <c r="I16" i="1"/>
  <c r="D16" i="1"/>
  <c r="C16" i="1"/>
  <c r="I15" i="1"/>
  <c r="D15" i="1"/>
  <c r="C15" i="1"/>
  <c r="I11" i="1"/>
  <c r="D11" i="1"/>
  <c r="I10" i="1"/>
  <c r="D10" i="1"/>
  <c r="I9" i="1"/>
  <c r="D9" i="1"/>
  <c r="I8" i="1"/>
  <c r="D8" i="1"/>
  <c r="I5" i="1"/>
  <c r="D5" i="1"/>
  <c r="C5" i="1"/>
  <c r="I4" i="1"/>
  <c r="D4" i="1"/>
  <c r="I3" i="1"/>
  <c r="D3" i="1"/>
  <c r="C3" i="1"/>
  <c r="I2" i="1"/>
  <c r="D2" i="1"/>
  <c r="C2" i="1"/>
  <c r="H21" i="2"/>
  <c r="H20" i="2"/>
  <c r="H19" i="2"/>
</calcChain>
</file>

<file path=xl/sharedStrings.xml><?xml version="1.0" encoding="utf-8"?>
<sst xmlns="http://schemas.openxmlformats.org/spreadsheetml/2006/main" count="99" uniqueCount="40">
  <si>
    <t xml:space="preserve">  gimVI_GPU</t>
  </si>
  <si>
    <t xml:space="preserve">  SpaGE</t>
  </si>
  <si>
    <t xml:space="preserve"> Seurat</t>
  </si>
  <si>
    <t xml:space="preserve">  SpaOTsc</t>
  </si>
  <si>
    <t>RCTD</t>
  </si>
  <si>
    <t>STRIDE</t>
    <phoneticPr fontId="1" type="noConversion"/>
  </si>
  <si>
    <t>Tangram_GPU</t>
    <phoneticPr fontId="1" type="noConversion"/>
  </si>
  <si>
    <t>Seurat</t>
    <phoneticPr fontId="1" type="noConversion"/>
  </si>
  <si>
    <t>SPOTlight</t>
  </si>
  <si>
    <t>40000cell</t>
    <phoneticPr fontId="1" type="noConversion"/>
  </si>
  <si>
    <t>20000cell</t>
    <phoneticPr fontId="1" type="noConversion"/>
  </si>
  <si>
    <t>10000cell</t>
    <phoneticPr fontId="1" type="noConversion"/>
  </si>
  <si>
    <t>5000cell</t>
    <phoneticPr fontId="1" type="noConversion"/>
  </si>
  <si>
    <t>STRIDE</t>
  </si>
  <si>
    <t>spot_20000</t>
    <phoneticPr fontId="1" type="noConversion"/>
  </si>
  <si>
    <t>CUDA out of memory</t>
  </si>
  <si>
    <t>spot_10000</t>
  </si>
  <si>
    <t>spot_5000</t>
  </si>
  <si>
    <t>spot_2500</t>
    <phoneticPr fontId="1" type="noConversion"/>
  </si>
  <si>
    <t>Tangram_cluster_GPU</t>
    <phoneticPr fontId="1" type="noConversion"/>
  </si>
  <si>
    <t>Cell2location_GPU</t>
  </si>
  <si>
    <t>stereoscope_GPU</t>
  </si>
  <si>
    <t>DestVI_GPU</t>
  </si>
  <si>
    <t>SpatialDWLS</t>
  </si>
  <si>
    <t>DSTG_GPU</t>
  </si>
  <si>
    <t>Cell DownSampled</t>
  </si>
  <si>
    <t>Spot DownSampled</t>
  </si>
  <si>
    <t>CellType DownSampled</t>
  </si>
  <si>
    <t>s</t>
  </si>
  <si>
    <t>LIGER</t>
  </si>
  <si>
    <t xml:space="preserve">  stPlus_GPU</t>
  </si>
  <si>
    <t>novoSpaRc</t>
  </si>
  <si>
    <t>"1/2"</t>
  </si>
  <si>
    <t>"1/4"</t>
  </si>
  <si>
    <t>"1/8"</t>
  </si>
  <si>
    <t>"1/16"</t>
  </si>
  <si>
    <t>"1/32"</t>
  </si>
  <si>
    <t>"1/64"</t>
  </si>
  <si>
    <t>"1/128"</t>
  </si>
  <si>
    <t>Overlap Gene Downsampled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</si>
</sst>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;[Red]\(0.00\)"/>
  </numFmts>
  <fonts count="7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7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17" fontId="6" fillId="0" borderId="0" xfId="0" applyNumberFormat="1" applyFon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5" sqref="B15"/>
    </sheetView>
  </sheetViews>
  <sheetFormatPr baseColWidth="10" defaultColWidth="8.83203125" defaultRowHeight="16" x14ac:dyDescent="0.2"/>
  <cols>
    <col min="1" max="1" width="31.1640625" style="1" bestFit="1" customWidth="1"/>
    <col min="2" max="2" width="21.5" style="1" bestFit="1" customWidth="1"/>
    <col min="3" max="3" width="22.6640625" style="1" bestFit="1" customWidth="1"/>
    <col min="4" max="4" width="20.1640625" style="1" bestFit="1" customWidth="1"/>
    <col min="5" max="5" width="14.5" style="1" customWidth="1"/>
    <col min="6" max="6" width="10.5" style="1" bestFit="1" customWidth="1"/>
    <col min="7" max="7" width="15.1640625" style="1" customWidth="1"/>
    <col min="8" max="8" width="14" style="1" bestFit="1" customWidth="1"/>
    <col min="9" max="9" width="13.1640625" style="1" bestFit="1" customWidth="1"/>
    <col min="10" max="10" width="17" style="1" customWidth="1"/>
    <col min="11" max="11" width="13.83203125" style="1" customWidth="1"/>
  </cols>
  <sheetData>
    <row r="1" spans="1:11" x14ac:dyDescent="0.2">
      <c r="A1" s="1" t="s">
        <v>25</v>
      </c>
      <c r="B1" s="4" t="s">
        <v>19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31</v>
      </c>
      <c r="H1" s="4" t="s">
        <v>29</v>
      </c>
      <c r="I1" s="4" t="s">
        <v>30</v>
      </c>
    </row>
    <row r="2" spans="1:11" x14ac:dyDescent="0.2">
      <c r="A2" s="6" t="s">
        <v>35</v>
      </c>
      <c r="B2" s="1">
        <v>101.766081809997</v>
      </c>
      <c r="C2" s="1">
        <v>1156.7077813148401</v>
      </c>
      <c r="D2" s="1">
        <v>1226.7941532135001</v>
      </c>
      <c r="E2" s="1">
        <v>42.230550000000001</v>
      </c>
      <c r="F2" s="1">
        <v>225.87393879890399</v>
      </c>
      <c r="G2" s="1">
        <v>392.511785268783</v>
      </c>
      <c r="H2" s="1">
        <v>106.96746</v>
      </c>
      <c r="I2" s="1">
        <v>6992.1031255722</v>
      </c>
    </row>
    <row r="3" spans="1:11" x14ac:dyDescent="0.2">
      <c r="A3" s="7" t="s">
        <v>34</v>
      </c>
      <c r="B3" s="1">
        <v>177.686288118362</v>
      </c>
      <c r="C3" s="1">
        <v>1211.32596373558</v>
      </c>
      <c r="D3" s="1">
        <v>2515.7505936622601</v>
      </c>
      <c r="E3" s="1">
        <v>53.303400000000003</v>
      </c>
      <c r="F3" s="1">
        <v>337.76657104492102</v>
      </c>
      <c r="G3" s="1">
        <v>594.78431344032197</v>
      </c>
      <c r="H3" s="1">
        <v>122.23056000000001</v>
      </c>
      <c r="I3" s="1">
        <v>8175.1048526763898</v>
      </c>
    </row>
    <row r="4" spans="1:11" x14ac:dyDescent="0.2">
      <c r="A4" s="1" t="s">
        <v>33</v>
      </c>
      <c r="B4" s="1">
        <v>325.67522740364001</v>
      </c>
      <c r="C4" s="1">
        <v>1379.7878737449601</v>
      </c>
      <c r="D4" s="1">
        <v>5033.6443397998801</v>
      </c>
      <c r="E4" s="1">
        <f>1.279105*60</f>
        <v>76.746299999999991</v>
      </c>
      <c r="F4" s="1">
        <v>692.61478972434998</v>
      </c>
      <c r="G4" s="1">
        <v>1367.55148148536</v>
      </c>
      <c r="H4" s="1">
        <v>142.41498000000001</v>
      </c>
      <c r="I4" s="1">
        <v>25426.222053289399</v>
      </c>
    </row>
    <row r="5" spans="1:11" x14ac:dyDescent="0.2">
      <c r="A5" s="7" t="s">
        <v>32</v>
      </c>
      <c r="B5" s="1">
        <v>613.75743532180695</v>
      </c>
      <c r="C5" s="1">
        <v>2041.6995921134901</v>
      </c>
      <c r="D5" s="1">
        <v>12492.726100444699</v>
      </c>
      <c r="E5" s="1">
        <f>2.088047*60</f>
        <v>125.28282</v>
      </c>
      <c r="F5" s="1">
        <v>1375.8336460590299</v>
      </c>
      <c r="G5" s="1">
        <v>2106.42011499404</v>
      </c>
      <c r="H5" s="1">
        <v>179.04936000000001</v>
      </c>
      <c r="I5" s="1">
        <v>49609.182942867199</v>
      </c>
    </row>
    <row r="6" spans="1:11" x14ac:dyDescent="0.2">
      <c r="A6" s="1">
        <v>1</v>
      </c>
      <c r="B6" s="1" t="s">
        <v>15</v>
      </c>
      <c r="C6" s="1" t="s">
        <v>15</v>
      </c>
      <c r="D6" s="1">
        <v>21952.790708303401</v>
      </c>
      <c r="E6" s="1">
        <f>3.955121*60</f>
        <v>237.30726000000001</v>
      </c>
      <c r="F6" s="1">
        <v>3364.3235149383499</v>
      </c>
      <c r="G6" s="1">
        <v>11140.1334357261</v>
      </c>
      <c r="H6" s="1">
        <v>280.49802</v>
      </c>
      <c r="I6" s="1">
        <v>108880.610703706</v>
      </c>
    </row>
    <row r="8" spans="1:11" x14ac:dyDescent="0.2">
      <c r="A8" s="1" t="s">
        <v>26</v>
      </c>
      <c r="B8" s="4" t="s">
        <v>19</v>
      </c>
      <c r="C8" s="4" t="s">
        <v>0</v>
      </c>
      <c r="D8" s="4" t="s">
        <v>1</v>
      </c>
      <c r="E8" s="4" t="s">
        <v>2</v>
      </c>
      <c r="F8" s="4" t="s">
        <v>3</v>
      </c>
      <c r="G8" s="4" t="s">
        <v>31</v>
      </c>
      <c r="H8" s="4" t="s">
        <v>29</v>
      </c>
      <c r="I8" s="4" t="s">
        <v>30</v>
      </c>
      <c r="K8" s="4"/>
    </row>
    <row r="9" spans="1:11" x14ac:dyDescent="0.2">
      <c r="A9" s="6" t="s">
        <v>35</v>
      </c>
      <c r="B9" s="1">
        <v>40.169675588607703</v>
      </c>
      <c r="C9" s="1">
        <v>1060.5941202640499</v>
      </c>
      <c r="D9" s="1">
        <v>899.11639165878296</v>
      </c>
      <c r="E9" s="1">
        <v>17.05273</v>
      </c>
      <c r="F9" s="1">
        <v>211.4645986557</v>
      </c>
      <c r="G9" s="1">
        <v>124.050735950469</v>
      </c>
      <c r="H9" s="1">
        <v>73.9452</v>
      </c>
      <c r="I9" s="1">
        <v>3429.95930790901</v>
      </c>
    </row>
    <row r="10" spans="1:11" x14ac:dyDescent="0.2">
      <c r="A10" s="7" t="s">
        <v>34</v>
      </c>
      <c r="B10" s="1">
        <v>66.927488803863497</v>
      </c>
      <c r="C10" s="1">
        <v>1060.00026583671</v>
      </c>
      <c r="D10" s="1">
        <v>1312.0408468246401</v>
      </c>
      <c r="E10" s="1">
        <v>23.396979999999999</v>
      </c>
      <c r="F10" s="1">
        <v>184.46993470191899</v>
      </c>
      <c r="G10" s="1">
        <v>252.70987248420701</v>
      </c>
      <c r="H10" s="1">
        <v>61.108440000000009</v>
      </c>
      <c r="I10" s="1">
        <v>6419.0688045024799</v>
      </c>
    </row>
    <row r="11" spans="1:11" x14ac:dyDescent="0.2">
      <c r="A11" s="1" t="s">
        <v>33</v>
      </c>
      <c r="B11" s="1">
        <v>126.16252899169901</v>
      </c>
      <c r="C11" s="1">
        <v>1099.09045314788</v>
      </c>
      <c r="D11" s="1">
        <v>2809.63188338279</v>
      </c>
      <c r="E11" s="1">
        <v>39.272300000000001</v>
      </c>
      <c r="F11" s="1">
        <v>559.44024372100796</v>
      </c>
      <c r="G11" s="1">
        <v>518.261439800262</v>
      </c>
      <c r="H11" s="1">
        <v>101.78352</v>
      </c>
      <c r="I11" s="1">
        <v>12621.6510028839</v>
      </c>
    </row>
    <row r="12" spans="1:11" x14ac:dyDescent="0.2">
      <c r="A12" s="7" t="s">
        <v>32</v>
      </c>
      <c r="B12" s="1">
        <v>245.49648714065501</v>
      </c>
      <c r="C12" s="1">
        <v>1514.8298392295801</v>
      </c>
      <c r="D12" s="1">
        <v>5969.1469976901999</v>
      </c>
      <c r="E12" s="1">
        <f>1.239831*60</f>
        <v>74.389859999999999</v>
      </c>
      <c r="F12" s="1">
        <v>725.31870579719498</v>
      </c>
      <c r="G12" s="1">
        <v>1397.6490755081099</v>
      </c>
      <c r="H12" s="1">
        <v>144.08724000000001</v>
      </c>
      <c r="I12" s="1">
        <v>25335.7748322486</v>
      </c>
    </row>
    <row r="13" spans="1:11" x14ac:dyDescent="0.2">
      <c r="A13" s="1">
        <v>1</v>
      </c>
      <c r="B13" s="1">
        <v>508.981327295303</v>
      </c>
      <c r="C13" s="1">
        <v>2611.7119882106699</v>
      </c>
      <c r="D13" s="1">
        <v>11693.267081260599</v>
      </c>
      <c r="E13" s="1">
        <f>2.711953*60</f>
        <v>162.71717999999998</v>
      </c>
      <c r="F13" s="1">
        <v>1734.92595744133</v>
      </c>
      <c r="G13" s="1">
        <v>4013.3340425491301</v>
      </c>
      <c r="H13" s="1">
        <v>233.65584000000001</v>
      </c>
      <c r="I13" s="1">
        <v>50026.987371683099</v>
      </c>
    </row>
    <row r="15" spans="1:11" x14ac:dyDescent="0.2">
      <c r="A15" s="1" t="s">
        <v>39</v>
      </c>
      <c r="B15" s="4" t="s">
        <v>19</v>
      </c>
      <c r="C15" s="4" t="s">
        <v>0</v>
      </c>
      <c r="D15" s="4" t="s">
        <v>1</v>
      </c>
      <c r="E15" s="4" t="s">
        <v>2</v>
      </c>
      <c r="F15" s="4" t="s">
        <v>3</v>
      </c>
      <c r="G15" s="4" t="s">
        <v>31</v>
      </c>
      <c r="H15" s="4" t="s">
        <v>29</v>
      </c>
      <c r="I15" s="4" t="s">
        <v>30</v>
      </c>
    </row>
    <row r="16" spans="1:11" x14ac:dyDescent="0.2">
      <c r="A16" s="4">
        <v>1</v>
      </c>
      <c r="B16" s="5">
        <v>120.501982212066</v>
      </c>
      <c r="C16" s="5">
        <v>1462.89632439613</v>
      </c>
      <c r="D16" s="5">
        <v>449.62708950042702</v>
      </c>
      <c r="E16" s="5">
        <v>49.564019999999999</v>
      </c>
      <c r="F16" s="5">
        <v>358.18591499328602</v>
      </c>
      <c r="G16" s="5">
        <v>228.25755000114401</v>
      </c>
      <c r="H16" s="5">
        <f>6.706023*60</f>
        <v>402.36138</v>
      </c>
      <c r="I16" s="5">
        <v>1209.3602120876301</v>
      </c>
    </row>
    <row r="17" spans="1:9" x14ac:dyDescent="0.2">
      <c r="A17" s="7" t="s">
        <v>32</v>
      </c>
      <c r="B17" s="5">
        <v>71.258601903915405</v>
      </c>
      <c r="C17" s="5">
        <v>1080.68245339393</v>
      </c>
      <c r="D17" s="5">
        <v>351.82538247108403</v>
      </c>
      <c r="E17" s="5">
        <v>36.828830000000004</v>
      </c>
      <c r="F17" s="5">
        <v>335.67146968841502</v>
      </c>
      <c r="G17" s="5">
        <v>193.35400557518</v>
      </c>
      <c r="H17" s="5">
        <f>60*4.963177</f>
        <v>297.79061999999999</v>
      </c>
      <c r="I17" s="5">
        <v>1185.8860511779701</v>
      </c>
    </row>
    <row r="18" spans="1:9" x14ac:dyDescent="0.2">
      <c r="A18" s="1" t="s">
        <v>33</v>
      </c>
      <c r="B18" s="5">
        <v>41.820411205291698</v>
      </c>
      <c r="C18" s="5">
        <v>917.01727533340397</v>
      </c>
      <c r="D18" s="5">
        <v>294.31506824493403</v>
      </c>
      <c r="E18" s="5">
        <v>32.130470000000003</v>
      </c>
      <c r="F18" s="5">
        <v>332.44206714630099</v>
      </c>
      <c r="G18" s="5">
        <v>393.82755327224697</v>
      </c>
      <c r="H18" s="5">
        <f>60*2.826033</f>
        <v>169.56197999999998</v>
      </c>
      <c r="I18" s="5">
        <v>1243.6185185909201</v>
      </c>
    </row>
    <row r="19" spans="1:9" x14ac:dyDescent="0.2">
      <c r="A19" s="7" t="s">
        <v>34</v>
      </c>
      <c r="B19" s="5">
        <v>35.096812248229902</v>
      </c>
      <c r="C19" s="5">
        <v>852.24374628067005</v>
      </c>
      <c r="D19" s="5">
        <v>274.34738516807499</v>
      </c>
      <c r="E19" s="5">
        <v>28.582059999999998</v>
      </c>
      <c r="F19" s="5">
        <v>329.49561810493401</v>
      </c>
      <c r="G19" s="5">
        <v>688.65619730949402</v>
      </c>
      <c r="H19" s="5">
        <f>60*1.616911</f>
        <v>97.014659999999992</v>
      </c>
      <c r="I19" s="5">
        <v>1182.8798353672</v>
      </c>
    </row>
    <row r="20" spans="1:9" x14ac:dyDescent="0.2">
      <c r="A20" s="6" t="s">
        <v>35</v>
      </c>
      <c r="B20" s="5">
        <v>24.766367435455301</v>
      </c>
      <c r="C20" s="5">
        <v>839.804382801055</v>
      </c>
      <c r="D20" s="5">
        <v>254.490926742553</v>
      </c>
      <c r="E20" s="5">
        <v>27.004770000000001</v>
      </c>
      <c r="F20" s="5">
        <v>324.25274467468199</v>
      </c>
      <c r="G20" s="5">
        <v>220.32272195816</v>
      </c>
      <c r="H20" s="5">
        <f>60*1.205173</f>
        <v>72.310380000000009</v>
      </c>
      <c r="I20" s="5">
        <v>1164.1161794662401</v>
      </c>
    </row>
    <row r="21" spans="1:9" x14ac:dyDescent="0.2">
      <c r="A21" s="6" t="s">
        <v>36</v>
      </c>
      <c r="B21" s="5">
        <v>25.085477113723702</v>
      </c>
      <c r="C21" s="5">
        <v>808.71972632408097</v>
      </c>
      <c r="D21" s="5">
        <v>248.08875942230199</v>
      </c>
      <c r="E21" s="5">
        <v>26.42353</v>
      </c>
      <c r="F21" s="5">
        <v>321.60456299781799</v>
      </c>
      <c r="G21" s="5">
        <v>324.46774840354902</v>
      </c>
      <c r="H21" s="5">
        <f>60*1.088294</f>
        <v>65.297640000000001</v>
      </c>
      <c r="I21" s="5">
        <v>1308.53350591659</v>
      </c>
    </row>
    <row r="22" spans="1:9" x14ac:dyDescent="0.2">
      <c r="A22" s="8" t="s">
        <v>37</v>
      </c>
      <c r="B22" s="5">
        <v>18.881113529205301</v>
      </c>
      <c r="C22" s="5">
        <v>797.51802968978802</v>
      </c>
      <c r="D22" s="5">
        <v>244.41648674011199</v>
      </c>
      <c r="E22" s="5">
        <v>26.340140000000002</v>
      </c>
      <c r="F22" s="5">
        <v>314.97328090667702</v>
      </c>
      <c r="G22" s="5">
        <v>437.438401222229</v>
      </c>
      <c r="H22" s="5">
        <v>57.795670000000001</v>
      </c>
      <c r="I22" s="5">
        <v>1248.09708547592</v>
      </c>
    </row>
    <row r="23" spans="1:9" x14ac:dyDescent="0.2">
      <c r="A23" s="8" t="s">
        <v>38</v>
      </c>
      <c r="B23" s="5">
        <v>23.387273550033498</v>
      </c>
      <c r="C23" s="5">
        <v>799.99467444419804</v>
      </c>
      <c r="D23" s="5">
        <v>250.131380319595</v>
      </c>
      <c r="E23" s="5">
        <v>23.813549999999999</v>
      </c>
      <c r="F23" s="5">
        <v>313.69450044631901</v>
      </c>
      <c r="G23" s="5">
        <v>362.22386240959099</v>
      </c>
      <c r="H23" s="5">
        <v>53.009749999999997</v>
      </c>
      <c r="I23" s="5">
        <v>1211.7076115608199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G1" sqref="G1:G1048576"/>
    </sheetView>
  </sheetViews>
  <sheetFormatPr baseColWidth="10" defaultColWidth="8.83203125" defaultRowHeight="18" x14ac:dyDescent="0.2"/>
  <cols>
    <col min="1" max="1" width="22.5" bestFit="1" customWidth="1"/>
    <col min="2" max="2" width="20.1640625" bestFit="1" customWidth="1"/>
    <col min="3" max="3" width="13" bestFit="1" customWidth="1"/>
    <col min="4" max="4" width="13.33203125" customWidth="1"/>
    <col min="5" max="5" width="17.33203125" customWidth="1"/>
    <col min="6" max="6" width="17.5" bestFit="1" customWidth="1"/>
    <col min="7" max="7" width="14.5" bestFit="1" customWidth="1"/>
    <col min="8" max="8" width="12.5" bestFit="1" customWidth="1"/>
    <col min="9" max="9" width="10.5" bestFit="1" customWidth="1"/>
    <col min="10" max="10" width="10.1640625" bestFit="1" customWidth="1"/>
    <col min="11" max="11" width="12.1640625" bestFit="1" customWidth="1"/>
    <col min="12" max="12" width="8.83203125" style="2"/>
  </cols>
  <sheetData>
    <row r="1" spans="1:12" x14ac:dyDescent="0.2">
      <c r="A1" s="1" t="s">
        <v>25</v>
      </c>
      <c r="B1" s="1" t="s">
        <v>20</v>
      </c>
      <c r="C1" s="1" t="s">
        <v>23</v>
      </c>
      <c r="D1" s="1" t="s">
        <v>4</v>
      </c>
      <c r="E1" s="1" t="s">
        <v>5</v>
      </c>
      <c r="F1" s="1" t="s">
        <v>21</v>
      </c>
      <c r="G1" s="1" t="s">
        <v>6</v>
      </c>
      <c r="H1" s="1" t="s">
        <v>22</v>
      </c>
      <c r="I1" s="1" t="s">
        <v>7</v>
      </c>
      <c r="J1" s="1" t="s">
        <v>8</v>
      </c>
      <c r="K1" s="1" t="s">
        <v>24</v>
      </c>
    </row>
    <row r="2" spans="1:12" x14ac:dyDescent="0.2">
      <c r="A2" s="1" t="s">
        <v>9</v>
      </c>
      <c r="B2" s="1">
        <v>11831.7620046138</v>
      </c>
      <c r="C2" s="1">
        <f>52.7587*60</f>
        <v>3165.5219999999999</v>
      </c>
      <c r="D2" s="1">
        <f>39.29859*60</f>
        <v>2357.9153999999999</v>
      </c>
      <c r="E2" s="1">
        <v>131249.55898785501</v>
      </c>
      <c r="F2" s="1">
        <v>2967.2443668842302</v>
      </c>
      <c r="G2" s="1">
        <v>130.690572500228</v>
      </c>
      <c r="H2" s="1">
        <v>2473.0102610588001</v>
      </c>
      <c r="I2" s="1">
        <f>6.871732*60</f>
        <v>412.30392000000001</v>
      </c>
      <c r="J2" s="1">
        <v>54607.27</v>
      </c>
      <c r="K2" s="1">
        <v>8303</v>
      </c>
      <c r="L2" s="2" t="s">
        <v>28</v>
      </c>
    </row>
    <row r="3" spans="1:12" x14ac:dyDescent="0.2">
      <c r="A3" s="1" t="s">
        <v>10</v>
      </c>
      <c r="B3" s="1">
        <v>10370.507408380499</v>
      </c>
      <c r="C3" s="1">
        <f>45.73662*60</f>
        <v>2744.1972000000001</v>
      </c>
      <c r="D3" s="1">
        <f>33.36749*60</f>
        <v>2002.0493999999999</v>
      </c>
      <c r="E3" s="1">
        <v>61627.806290149601</v>
      </c>
      <c r="F3" s="1">
        <v>2601.5242593288399</v>
      </c>
      <c r="G3" s="1">
        <v>134.35333919525101</v>
      </c>
      <c r="H3" s="1">
        <v>2045.7564663886999</v>
      </c>
      <c r="I3" s="1">
        <f>4.29948*60</f>
        <v>257.96879999999999</v>
      </c>
      <c r="J3" s="1">
        <v>42459.56</v>
      </c>
      <c r="K3" s="1">
        <v>4250</v>
      </c>
      <c r="L3" s="2" t="s">
        <v>28</v>
      </c>
    </row>
    <row r="4" spans="1:12" x14ac:dyDescent="0.2">
      <c r="A4" s="1" t="s">
        <v>11</v>
      </c>
      <c r="B4" s="1">
        <v>9421.4668431282007</v>
      </c>
      <c r="C4" s="1">
        <v>2357.665</v>
      </c>
      <c r="D4" s="1">
        <f>31.57733*60</f>
        <v>1894.6397999999999</v>
      </c>
      <c r="E4" s="1">
        <v>31720.728683948499</v>
      </c>
      <c r="F4" s="1">
        <v>2517.0477836132</v>
      </c>
      <c r="G4" s="1">
        <v>156.853777408599</v>
      </c>
      <c r="H4" s="1">
        <v>1837.1051437854701</v>
      </c>
      <c r="I4" s="1">
        <f>3.052288*60</f>
        <v>183.13728</v>
      </c>
      <c r="J4" s="1">
        <v>31357.68</v>
      </c>
      <c r="K4" s="1">
        <v>2421</v>
      </c>
      <c r="L4" s="2" t="s">
        <v>28</v>
      </c>
    </row>
    <row r="5" spans="1:12" x14ac:dyDescent="0.2">
      <c r="A5" s="1" t="s">
        <v>12</v>
      </c>
      <c r="B5" s="1">
        <v>8864.83014631271</v>
      </c>
      <c r="C5" s="1">
        <f>48.64713*60</f>
        <v>2918.8278</v>
      </c>
      <c r="D5" s="1">
        <f>25.90324*60</f>
        <v>1554.1944000000001</v>
      </c>
      <c r="E5" s="1">
        <v>22012.469498872699</v>
      </c>
      <c r="F5" s="1">
        <v>2491.9473514556798</v>
      </c>
      <c r="G5" s="1">
        <v>177.11381435394199</v>
      </c>
      <c r="H5" s="1">
        <v>1728.54535818099</v>
      </c>
      <c r="I5" s="1">
        <f>2.655031*60</f>
        <v>159.30186</v>
      </c>
      <c r="J5" s="1">
        <v>25642.1</v>
      </c>
      <c r="K5" s="1">
        <v>1287</v>
      </c>
      <c r="L5" s="2" t="s">
        <v>28</v>
      </c>
    </row>
    <row r="6" spans="1:1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x14ac:dyDescent="0.2">
      <c r="A7" s="1" t="s">
        <v>26</v>
      </c>
      <c r="B7" s="1" t="s">
        <v>20</v>
      </c>
      <c r="C7" s="1" t="s">
        <v>23</v>
      </c>
      <c r="D7" s="1" t="s">
        <v>4</v>
      </c>
      <c r="E7" s="1" t="s">
        <v>13</v>
      </c>
      <c r="F7" s="1" t="s">
        <v>21</v>
      </c>
      <c r="G7" s="1" t="s">
        <v>6</v>
      </c>
      <c r="H7" s="1" t="s">
        <v>22</v>
      </c>
      <c r="I7" s="1" t="s">
        <v>7</v>
      </c>
      <c r="J7" s="1" t="s">
        <v>8</v>
      </c>
      <c r="K7" s="1" t="s">
        <v>24</v>
      </c>
      <c r="L7" s="3"/>
    </row>
    <row r="8" spans="1:12" x14ac:dyDescent="0.2">
      <c r="A8" s="1" t="s">
        <v>14</v>
      </c>
      <c r="B8" s="1" t="s">
        <v>15</v>
      </c>
      <c r="C8" s="1">
        <v>10883.25</v>
      </c>
      <c r="D8" s="1">
        <f>30.73225*60</f>
        <v>1843.9349999999999</v>
      </c>
      <c r="E8" s="1">
        <v>27808.5895471572</v>
      </c>
      <c r="F8" s="1">
        <v>17722.384917974399</v>
      </c>
      <c r="G8" s="1">
        <v>1729.1811833381601</v>
      </c>
      <c r="H8" s="1">
        <v>12900.643339157101</v>
      </c>
      <c r="I8" s="1">
        <f>4.29948*60</f>
        <v>257.96879999999999</v>
      </c>
      <c r="J8" s="1">
        <v>32268.95</v>
      </c>
      <c r="K8" s="1">
        <v>10347</v>
      </c>
      <c r="L8" s="2" t="s">
        <v>28</v>
      </c>
    </row>
    <row r="9" spans="1:12" x14ac:dyDescent="0.2">
      <c r="A9" s="1" t="s">
        <v>16</v>
      </c>
      <c r="B9" s="1" t="s">
        <v>15</v>
      </c>
      <c r="C9" s="1">
        <v>8496.6650000000009</v>
      </c>
      <c r="D9" s="1">
        <f>33.83251*60</f>
        <v>2029.9505999999999</v>
      </c>
      <c r="E9" s="1">
        <v>28211.393863201101</v>
      </c>
      <c r="F9" s="1">
        <v>8783.7250204086304</v>
      </c>
      <c r="G9" s="1">
        <v>872.95734024047795</v>
      </c>
      <c r="H9" s="1">
        <v>6554.5195767879404</v>
      </c>
      <c r="I9" s="1">
        <f>4.70393*60</f>
        <v>282.23579999999998</v>
      </c>
      <c r="J9" s="1">
        <v>32433.81</v>
      </c>
      <c r="K9" s="1">
        <v>3357</v>
      </c>
      <c r="L9" s="2" t="s">
        <v>28</v>
      </c>
    </row>
    <row r="10" spans="1:12" x14ac:dyDescent="0.2">
      <c r="A10" s="1" t="s">
        <v>17</v>
      </c>
      <c r="B10" s="1">
        <v>16464.5565633773</v>
      </c>
      <c r="C10" s="1">
        <v>5266.13</v>
      </c>
      <c r="D10" s="1">
        <f>31.66*60</f>
        <v>1899.6</v>
      </c>
      <c r="E10" s="1">
        <v>27902.1454465389</v>
      </c>
      <c r="F10" s="1">
        <v>4670.3134589195197</v>
      </c>
      <c r="G10" s="1">
        <v>432.42042207717799</v>
      </c>
      <c r="H10" s="1">
        <v>3424.7217745780899</v>
      </c>
      <c r="I10" s="1">
        <f>3.971152*60</f>
        <v>238.26911999999999</v>
      </c>
      <c r="J10" s="1">
        <v>32287.42</v>
      </c>
      <c r="K10" s="1">
        <v>2499</v>
      </c>
      <c r="L10" s="2" t="s">
        <v>28</v>
      </c>
    </row>
    <row r="11" spans="1:12" x14ac:dyDescent="0.2">
      <c r="A11" s="1" t="s">
        <v>18</v>
      </c>
      <c r="B11" s="1">
        <v>9408.3022451400702</v>
      </c>
      <c r="C11" s="1">
        <v>2423.7020000000002</v>
      </c>
      <c r="D11" s="1">
        <f>31.3675*60</f>
        <v>1882.05</v>
      </c>
      <c r="E11" s="1">
        <v>27724.110324382698</v>
      </c>
      <c r="F11" s="1">
        <v>2455.4904582500399</v>
      </c>
      <c r="G11" s="1">
        <v>153.811580181121</v>
      </c>
      <c r="H11" s="1">
        <v>1827.15519595146</v>
      </c>
      <c r="I11" s="1">
        <f>2.935989*60</f>
        <v>176.15934000000001</v>
      </c>
      <c r="J11" s="1">
        <v>30788.77</v>
      </c>
      <c r="K11" s="1">
        <v>2246</v>
      </c>
      <c r="L11" s="2" t="s">
        <v>28</v>
      </c>
    </row>
    <row r="12" spans="1:1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2" x14ac:dyDescent="0.2">
      <c r="A14" s="1" t="s">
        <v>27</v>
      </c>
      <c r="B14" s="1" t="s">
        <v>20</v>
      </c>
      <c r="C14" s="1" t="s">
        <v>23</v>
      </c>
      <c r="D14" s="1" t="s">
        <v>4</v>
      </c>
      <c r="E14" s="1" t="s">
        <v>13</v>
      </c>
      <c r="F14" s="1" t="s">
        <v>21</v>
      </c>
      <c r="G14" s="1" t="s">
        <v>6</v>
      </c>
      <c r="H14" s="1" t="s">
        <v>22</v>
      </c>
      <c r="I14" s="1" t="s">
        <v>7</v>
      </c>
      <c r="J14" s="1" t="s">
        <v>8</v>
      </c>
      <c r="K14" s="1" t="s">
        <v>24</v>
      </c>
    </row>
    <row r="15" spans="1:12" x14ac:dyDescent="0.2">
      <c r="A15" s="1">
        <v>48</v>
      </c>
      <c r="B15" s="1">
        <v>9508.97057271003</v>
      </c>
      <c r="C15" s="1">
        <f>21.02872*60</f>
        <v>1261.7231999999999</v>
      </c>
      <c r="D15" s="1">
        <f>24.25101*60</f>
        <v>1455.0606</v>
      </c>
      <c r="E15" s="1">
        <v>15258.398895025201</v>
      </c>
      <c r="F15" s="1">
        <v>2500.2094526290798</v>
      </c>
      <c r="G15" s="1">
        <v>103.127184391021</v>
      </c>
      <c r="H15" s="1">
        <v>1432.82330656051</v>
      </c>
      <c r="I15" s="1">
        <f>4.480677*60</f>
        <v>268.84062</v>
      </c>
      <c r="J15" s="1">
        <v>20409.47</v>
      </c>
      <c r="K15" s="1">
        <v>1883</v>
      </c>
      <c r="L15" s="2" t="s">
        <v>28</v>
      </c>
    </row>
    <row r="16" spans="1:12" x14ac:dyDescent="0.2">
      <c r="A16" s="1">
        <v>24</v>
      </c>
      <c r="B16" s="1">
        <v>9368.0435881614594</v>
      </c>
      <c r="C16" s="1">
        <f>13.91043*60</f>
        <v>834.62580000000003</v>
      </c>
      <c r="D16" s="1">
        <f>21.723938*60</f>
        <v>1303.4362800000001</v>
      </c>
      <c r="E16" s="1">
        <v>6560.8110413551303</v>
      </c>
      <c r="F16" s="1">
        <v>2555.70028805732</v>
      </c>
      <c r="G16" s="1">
        <v>71.6051793098449</v>
      </c>
      <c r="H16" s="1">
        <v>1173.3224468231199</v>
      </c>
      <c r="I16" s="1">
        <f>4.464014*60</f>
        <v>267.84083999999996</v>
      </c>
      <c r="J16" s="1">
        <v>6606.1019999999999</v>
      </c>
      <c r="K16" s="1">
        <v>1704</v>
      </c>
      <c r="L16" s="2" t="s">
        <v>28</v>
      </c>
    </row>
    <row r="17" spans="1:12" x14ac:dyDescent="0.2">
      <c r="A17" s="1">
        <v>12</v>
      </c>
      <c r="B17" s="1">
        <v>9110.6395742893201</v>
      </c>
      <c r="C17" s="1">
        <f>11.15287*60</f>
        <v>669.17219999999998</v>
      </c>
      <c r="D17" s="1">
        <f>20.42385*60</f>
        <v>1225.431</v>
      </c>
      <c r="E17" s="1">
        <v>3176.49069595336</v>
      </c>
      <c r="F17" s="1">
        <v>2541.29910802841</v>
      </c>
      <c r="G17" s="1">
        <v>37.0110824108123</v>
      </c>
      <c r="H17" s="1">
        <v>976.65132951736405</v>
      </c>
      <c r="I17" s="1">
        <f>4.204278*60</f>
        <v>252.25668000000002</v>
      </c>
      <c r="J17" s="1">
        <f>30.40595*60</f>
        <v>1824.357</v>
      </c>
      <c r="K17" s="1">
        <v>1762</v>
      </c>
      <c r="L17" s="2" t="s">
        <v>28</v>
      </c>
    </row>
    <row r="18" spans="1:12" x14ac:dyDescent="0.2">
      <c r="A18" s="1">
        <v>6</v>
      </c>
      <c r="B18" s="1">
        <v>8906.8872671127301</v>
      </c>
      <c r="C18" s="1">
        <f>6.393762*60</f>
        <v>383.62572</v>
      </c>
      <c r="D18" s="1">
        <f>19.33973*60</f>
        <v>1160.3838000000001</v>
      </c>
      <c r="E18" s="1">
        <v>1393.53444266319</v>
      </c>
      <c r="F18" s="1">
        <v>2519.5736393928501</v>
      </c>
      <c r="G18" s="1">
        <v>21.145542383193899</v>
      </c>
      <c r="H18" s="1">
        <v>963.474954843521</v>
      </c>
      <c r="I18" s="1">
        <f>4.509614*60</f>
        <v>270.57684</v>
      </c>
      <c r="J18" s="1">
        <f>7.92779*60</f>
        <v>475.66739999999999</v>
      </c>
      <c r="K18" s="1">
        <v>1677</v>
      </c>
      <c r="L18" s="2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9a-c</vt:lpstr>
      <vt:lpstr>Extended Data Fig. 9e-g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2022-03-03T09:50:16Z</dcterms:modified>
</cp:coreProperties>
</file>