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95" windowWidth="28800" windowHeight="15600"/>
  </bookViews>
  <sheets>
    <sheet name="Stimulate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" l="1"/>
  <c r="G2" i="2" s="1"/>
  <c r="G3" i="2"/>
  <c r="I3" i="2" s="1"/>
  <c r="K3" i="2"/>
  <c r="L17" i="2"/>
  <c r="N17" i="2"/>
  <c r="L18" i="2"/>
  <c r="N18" i="2"/>
  <c r="O28" i="2"/>
  <c r="M26" i="2"/>
  <c r="M27" i="2"/>
  <c r="M28" i="2"/>
  <c r="K2" i="2" l="1"/>
  <c r="I2" i="2"/>
  <c r="O13" i="2"/>
  <c r="O12" i="2"/>
  <c r="O11" i="2"/>
  <c r="O27" i="2"/>
  <c r="O26" i="2"/>
  <c r="M11" i="2"/>
  <c r="M12" i="2"/>
  <c r="M13" i="2"/>
  <c r="L4" i="2"/>
  <c r="N4" i="2"/>
  <c r="L19" i="2"/>
  <c r="N19" i="2"/>
  <c r="L32" i="2"/>
  <c r="N32" i="2"/>
  <c r="N40" i="2"/>
  <c r="L40" i="2"/>
  <c r="N39" i="2"/>
  <c r="L39" i="2"/>
  <c r="N38" i="2"/>
  <c r="L38" i="2"/>
  <c r="N37" i="2"/>
  <c r="L37" i="2"/>
  <c r="N36" i="2"/>
  <c r="L36" i="2"/>
  <c r="N35" i="2"/>
  <c r="L35" i="2"/>
  <c r="N34" i="2"/>
  <c r="L34" i="2"/>
  <c r="N33" i="2"/>
  <c r="L33" i="2"/>
  <c r="L20" i="2"/>
  <c r="N20" i="2"/>
  <c r="L21" i="2"/>
  <c r="N21" i="2"/>
  <c r="L22" i="2"/>
  <c r="N22" i="2"/>
  <c r="L23" i="2"/>
  <c r="N23" i="2"/>
  <c r="L24" i="2"/>
  <c r="N24" i="2"/>
  <c r="L25" i="2"/>
  <c r="N25" i="2"/>
  <c r="N5" i="2"/>
  <c r="L10" i="2"/>
  <c r="N7" i="2"/>
  <c r="N8" i="2"/>
  <c r="N9" i="2"/>
  <c r="N10" i="2"/>
  <c r="N6" i="2"/>
  <c r="M41" i="2"/>
  <c r="O41" i="2"/>
  <c r="M42" i="2"/>
  <c r="O42" i="2"/>
  <c r="M43" i="2"/>
  <c r="O43" i="2"/>
  <c r="L6" i="2"/>
  <c r="L7" i="2"/>
  <c r="L8" i="2"/>
  <c r="L9" i="2"/>
  <c r="L5" i="2"/>
  <c r="L11" i="2" l="1"/>
  <c r="N27" i="2"/>
  <c r="L12" i="2"/>
  <c r="L13" i="2"/>
  <c r="N13" i="2"/>
  <c r="N26" i="2"/>
  <c r="N28" i="2"/>
  <c r="L28" i="2"/>
  <c r="L27" i="2"/>
  <c r="L26" i="2"/>
  <c r="N11" i="2"/>
  <c r="N12" i="2"/>
  <c r="N41" i="2"/>
  <c r="N42" i="2"/>
  <c r="L41" i="2"/>
  <c r="L43" i="2"/>
  <c r="L42" i="2"/>
  <c r="N43" i="2"/>
  <c r="F32" i="2" l="1"/>
  <c r="G32" i="2" s="1"/>
  <c r="K32" i="2" s="1"/>
  <c r="F17" i="2"/>
  <c r="J43" i="2"/>
  <c r="H43" i="2"/>
  <c r="J42" i="2"/>
  <c r="H42" i="2"/>
  <c r="J41" i="2"/>
  <c r="H41" i="2"/>
  <c r="G40" i="2"/>
  <c r="I40" i="2" s="1"/>
  <c r="G39" i="2"/>
  <c r="K39" i="2" s="1"/>
  <c r="G38" i="2"/>
  <c r="K38" i="2" s="1"/>
  <c r="G37" i="2"/>
  <c r="I37" i="2" s="1"/>
  <c r="G36" i="2"/>
  <c r="I36" i="2" s="1"/>
  <c r="G35" i="2"/>
  <c r="I35" i="2" s="1"/>
  <c r="G34" i="2"/>
  <c r="I34" i="2" s="1"/>
  <c r="G33" i="2"/>
  <c r="K33" i="2" s="1"/>
  <c r="J28" i="2"/>
  <c r="H28" i="2"/>
  <c r="J27" i="2"/>
  <c r="H27" i="2"/>
  <c r="J26" i="2"/>
  <c r="H26" i="2"/>
  <c r="G25" i="2"/>
  <c r="K25" i="2" s="1"/>
  <c r="G24" i="2"/>
  <c r="I24" i="2" s="1"/>
  <c r="G23" i="2"/>
  <c r="K23" i="2" s="1"/>
  <c r="G22" i="2"/>
  <c r="I22" i="2" s="1"/>
  <c r="G21" i="2"/>
  <c r="K21" i="2" s="1"/>
  <c r="G20" i="2"/>
  <c r="G19" i="2"/>
  <c r="I19" i="2" s="1"/>
  <c r="G18" i="2"/>
  <c r="G17" i="2"/>
  <c r="J13" i="2"/>
  <c r="J12" i="2"/>
  <c r="J11" i="2"/>
  <c r="G10" i="2"/>
  <c r="G9" i="2"/>
  <c r="G8" i="2"/>
  <c r="I8" i="2" s="1"/>
  <c r="G7" i="2"/>
  <c r="G6" i="2"/>
  <c r="G5" i="2"/>
  <c r="G4" i="2"/>
  <c r="K6" i="2" l="1"/>
  <c r="I6" i="2"/>
  <c r="K20" i="2"/>
  <c r="I20" i="2"/>
  <c r="K5" i="2"/>
  <c r="I5" i="2"/>
  <c r="K7" i="2"/>
  <c r="I7" i="2"/>
  <c r="K10" i="2"/>
  <c r="I10" i="2"/>
  <c r="K9" i="2"/>
  <c r="I9" i="2"/>
  <c r="K17" i="2"/>
  <c r="I17" i="2"/>
  <c r="K4" i="2"/>
  <c r="I4" i="2"/>
  <c r="K18" i="2"/>
  <c r="I18" i="2"/>
  <c r="K36" i="2"/>
  <c r="I23" i="2"/>
  <c r="K34" i="2"/>
  <c r="I21" i="2"/>
  <c r="I39" i="2"/>
  <c r="K8" i="2"/>
  <c r="G13" i="2"/>
  <c r="G26" i="2"/>
  <c r="K24" i="2"/>
  <c r="G11" i="2"/>
  <c r="K40" i="2"/>
  <c r="G41" i="2"/>
  <c r="G42" i="2"/>
  <c r="G43" i="2"/>
  <c r="G27" i="2"/>
  <c r="I32" i="2"/>
  <c r="K37" i="2"/>
  <c r="K22" i="2"/>
  <c r="I25" i="2"/>
  <c r="K35" i="2"/>
  <c r="I38" i="2"/>
  <c r="G12" i="2"/>
  <c r="K19" i="2"/>
  <c r="I33" i="2"/>
  <c r="G28" i="2"/>
  <c r="K42" i="2" l="1"/>
  <c r="K26" i="2"/>
  <c r="K27" i="2"/>
  <c r="K41" i="2"/>
  <c r="K13" i="2"/>
  <c r="K28" i="2"/>
  <c r="K43" i="2"/>
  <c r="K12" i="2"/>
  <c r="K11" i="2"/>
  <c r="I41" i="2"/>
  <c r="I43" i="2"/>
  <c r="I42" i="2"/>
  <c r="I27" i="2"/>
  <c r="I28" i="2"/>
  <c r="I26" i="2"/>
  <c r="H13" i="2"/>
  <c r="I11" i="2"/>
  <c r="I12" i="2"/>
  <c r="H12" i="2"/>
  <c r="I13" i="2"/>
  <c r="H11" i="2" l="1"/>
</calcChain>
</file>

<file path=xl/sharedStrings.xml><?xml version="1.0" encoding="utf-8"?>
<sst xmlns="http://schemas.openxmlformats.org/spreadsheetml/2006/main" count="134" uniqueCount="23">
  <si>
    <t>Target</t>
  </si>
  <si>
    <t>Reference</t>
  </si>
  <si>
    <t>Pick regions (n)</t>
  </si>
  <si>
    <t>Pick area (um^2)</t>
  </si>
  <si>
    <t>Total area (um^2)</t>
  </si>
  <si>
    <t>median</t>
  </si>
  <si>
    <t>mean</t>
  </si>
  <si>
    <t>95% CI</t>
  </si>
  <si>
    <t>Target Molecules (n)</t>
  </si>
  <si>
    <t>Reference Molecules (n)</t>
  </si>
  <si>
    <t>Reference density (um^-2)</t>
  </si>
  <si>
    <t>Target density (um^-2)</t>
  </si>
  <si>
    <t>ALFA</t>
  </si>
  <si>
    <t>EGFR</t>
  </si>
  <si>
    <t>Binder</t>
  </si>
  <si>
    <t>mAB-2nd NB_EXTRA</t>
  </si>
  <si>
    <t>mAB-2nd NB_INTRA</t>
  </si>
  <si>
    <t>GFP-NB 1H1 &amp; 1B2</t>
  </si>
  <si>
    <t>Monomer (%)</t>
  </si>
  <si>
    <t>Dimer (%)</t>
  </si>
  <si>
    <t>Monomer (%) - UNCORRECTED</t>
  </si>
  <si>
    <t>Dimer (%) - UNCORRECTED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</si>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</sst>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0" fillId="0" borderId="0" xfId="0" applyNumberFormat="1"/>
    <xf numFmtId="2" fontId="1" fillId="0" borderId="0" xfId="0" applyNumberFormat="1" applyFont="1"/>
    <xf numFmtId="0" fontId="0" fillId="0" borderId="0" xfId="0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" fontId="0" fillId="0" borderId="0" xfId="0" applyNumberFormat="1"/>
    <xf numFmtId="1" fontId="1" fillId="0" borderId="0" xfId="0" applyNumberFormat="1" applyFont="1"/>
    <xf numFmtId="2" fontId="2" fillId="2" borderId="0" xfId="0" applyNumberFormat="1" applyFont="1" applyFill="1" applyAlignment="1">
      <alignment horizontal="center" vertical="center"/>
    </xf>
    <xf numFmtId="2" fontId="0" fillId="0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zoomScale="150" zoomScaleNormal="150" workbookViewId="0">
      <selection activeCell="D13" sqref="D13"/>
    </sheetView>
  </sheetViews>
  <sheetFormatPr defaultColWidth="11" defaultRowHeight="15.75" x14ac:dyDescent="0.25"/>
  <cols>
    <col min="1" max="1" width="7.375" bestFit="1" customWidth="1"/>
    <col min="2" max="2" width="6.5" style="6" bestFit="1" customWidth="1"/>
    <col min="3" max="3" width="18.375" style="6" bestFit="1" customWidth="1"/>
    <col min="4" max="4" width="9.5" style="6" bestFit="1" customWidth="1"/>
    <col min="5" max="5" width="13.875" bestFit="1" customWidth="1"/>
    <col min="6" max="6" width="15.125" bestFit="1" customWidth="1"/>
    <col min="7" max="7" width="16" bestFit="1" customWidth="1"/>
    <col min="8" max="8" width="18.375" style="8" bestFit="1" customWidth="1"/>
    <col min="9" max="9" width="20.375" bestFit="1" customWidth="1"/>
    <col min="10" max="10" width="21.5" style="8" bestFit="1" customWidth="1"/>
    <col min="11" max="11" width="23.5" style="4" bestFit="1" customWidth="1"/>
    <col min="12" max="12" width="14.875" style="4" customWidth="1"/>
    <col min="13" max="13" width="15.625" style="4" customWidth="1"/>
    <col min="14" max="14" width="27.375" style="4" bestFit="1" customWidth="1"/>
    <col min="15" max="15" width="24.375" style="4" bestFit="1" customWidth="1"/>
  </cols>
  <sheetData>
    <row r="1" spans="1:16" x14ac:dyDescent="0.25">
      <c r="A1" s="2"/>
      <c r="B1" s="3" t="s">
        <v>0</v>
      </c>
      <c r="C1" s="3" t="s">
        <v>14</v>
      </c>
      <c r="D1" s="3" t="s">
        <v>1</v>
      </c>
      <c r="E1" s="3" t="s">
        <v>2</v>
      </c>
      <c r="F1" s="3" t="s">
        <v>3</v>
      </c>
      <c r="G1" s="3" t="s">
        <v>4</v>
      </c>
      <c r="H1" s="7" t="s">
        <v>8</v>
      </c>
      <c r="I1" s="3" t="s">
        <v>11</v>
      </c>
      <c r="J1" s="7" t="s">
        <v>9</v>
      </c>
      <c r="K1" s="10" t="s">
        <v>10</v>
      </c>
      <c r="L1" s="10" t="s">
        <v>18</v>
      </c>
      <c r="M1" s="10" t="s">
        <v>19</v>
      </c>
      <c r="N1" s="10" t="s">
        <v>20</v>
      </c>
      <c r="O1" s="10" t="s">
        <v>21</v>
      </c>
    </row>
    <row r="2" spans="1:16" x14ac:dyDescent="0.25">
      <c r="B2" s="6" t="s">
        <v>13</v>
      </c>
      <c r="C2" s="6" t="s">
        <v>17</v>
      </c>
      <c r="D2" s="6" t="s">
        <v>12</v>
      </c>
      <c r="E2">
        <v>11</v>
      </c>
      <c r="F2" s="4">
        <f>(10*0.13)^2*3.15</f>
        <v>5.3235000000000001</v>
      </c>
      <c r="G2" s="4">
        <f t="shared" ref="G2:G10" si="0">E2*F2</f>
        <v>58.558500000000002</v>
      </c>
      <c r="H2" s="8">
        <v>17702</v>
      </c>
      <c r="I2" s="4">
        <f>H2/G2</f>
        <v>302.29599460368689</v>
      </c>
      <c r="J2" s="8">
        <v>7511</v>
      </c>
      <c r="K2" s="4">
        <f>J2/G2</f>
        <v>128.26489749566673</v>
      </c>
      <c r="L2" s="11" t="s">
        <v>22</v>
      </c>
      <c r="M2" s="11"/>
      <c r="N2" s="11"/>
      <c r="O2" s="11"/>
    </row>
    <row r="3" spans="1:16" x14ac:dyDescent="0.25">
      <c r="B3" s="6" t="s">
        <v>13</v>
      </c>
      <c r="C3" s="6" t="s">
        <v>17</v>
      </c>
      <c r="D3" s="6" t="s">
        <v>12</v>
      </c>
      <c r="E3">
        <v>5</v>
      </c>
      <c r="F3" s="4">
        <v>33.1830724</v>
      </c>
      <c r="G3" s="4">
        <f t="shared" si="0"/>
        <v>165.91536200000002</v>
      </c>
      <c r="H3" s="8">
        <v>59572</v>
      </c>
      <c r="I3" s="4">
        <f t="shared" ref="I3:I10" si="1">H3/G3</f>
        <v>359.05053806892209</v>
      </c>
      <c r="J3" s="8">
        <v>15583</v>
      </c>
      <c r="K3" s="4">
        <f t="shared" ref="K3:K10" si="2">J3/G3</f>
        <v>93.921381433022447</v>
      </c>
      <c r="L3" s="11" t="s">
        <v>22</v>
      </c>
      <c r="M3" s="11"/>
      <c r="N3" s="11"/>
      <c r="O3" s="11"/>
    </row>
    <row r="4" spans="1:16" x14ac:dyDescent="0.25">
      <c r="B4" s="6" t="s">
        <v>13</v>
      </c>
      <c r="C4" s="6" t="s">
        <v>17</v>
      </c>
      <c r="D4" s="6" t="s">
        <v>12</v>
      </c>
      <c r="E4">
        <v>5</v>
      </c>
      <c r="F4" s="4">
        <v>33.1830724</v>
      </c>
      <c r="G4" s="4">
        <f t="shared" si="0"/>
        <v>165.91536200000002</v>
      </c>
      <c r="H4" s="8">
        <v>25913</v>
      </c>
      <c r="I4" s="4">
        <f t="shared" si="1"/>
        <v>156.18204178103773</v>
      </c>
      <c r="J4" s="8">
        <v>16612</v>
      </c>
      <c r="K4" s="4">
        <f t="shared" si="2"/>
        <v>100.12333879005126</v>
      </c>
      <c r="L4" s="4">
        <f>100-M4</f>
        <v>52</v>
      </c>
      <c r="M4" s="4">
        <v>48</v>
      </c>
      <c r="N4" s="4">
        <f>100-O4</f>
        <v>67</v>
      </c>
      <c r="O4" s="4">
        <v>33</v>
      </c>
    </row>
    <row r="5" spans="1:16" x14ac:dyDescent="0.25">
      <c r="B5" s="6" t="s">
        <v>13</v>
      </c>
      <c r="C5" s="6" t="s">
        <v>17</v>
      </c>
      <c r="D5" s="6" t="s">
        <v>12</v>
      </c>
      <c r="E5">
        <v>11</v>
      </c>
      <c r="F5" s="4">
        <v>33.1830724</v>
      </c>
      <c r="G5" s="4">
        <f t="shared" si="0"/>
        <v>365.01379639999999</v>
      </c>
      <c r="H5" s="8">
        <v>7741</v>
      </c>
      <c r="I5" s="4">
        <f t="shared" si="1"/>
        <v>21.207417572559457</v>
      </c>
      <c r="J5" s="8">
        <v>1283</v>
      </c>
      <c r="K5" s="4">
        <f t="shared" si="2"/>
        <v>3.5149356343616827</v>
      </c>
      <c r="L5" s="4">
        <f>100-M5</f>
        <v>63</v>
      </c>
      <c r="M5" s="4">
        <v>37</v>
      </c>
      <c r="N5" s="4">
        <f t="shared" ref="N5" si="3">100-O5</f>
        <v>78</v>
      </c>
      <c r="O5" s="4">
        <v>22</v>
      </c>
    </row>
    <row r="6" spans="1:16" x14ac:dyDescent="0.25">
      <c r="B6" s="6" t="s">
        <v>13</v>
      </c>
      <c r="C6" s="6" t="s">
        <v>17</v>
      </c>
      <c r="D6" s="6" t="s">
        <v>12</v>
      </c>
      <c r="E6">
        <v>13</v>
      </c>
      <c r="F6" s="4">
        <v>33.1830724</v>
      </c>
      <c r="G6" s="4">
        <f t="shared" si="0"/>
        <v>431.37994120000002</v>
      </c>
      <c r="H6" s="8">
        <v>10620</v>
      </c>
      <c r="I6" s="4">
        <f t="shared" si="1"/>
        <v>24.618669033283275</v>
      </c>
      <c r="J6" s="8">
        <v>2002</v>
      </c>
      <c r="K6" s="4">
        <f t="shared" si="2"/>
        <v>4.6409204712460559</v>
      </c>
      <c r="L6" s="4">
        <f t="shared" ref="L6:L10" si="4">100-M6</f>
        <v>61</v>
      </c>
      <c r="M6" s="4">
        <v>39</v>
      </c>
      <c r="N6" s="4">
        <f>100-O6</f>
        <v>77</v>
      </c>
      <c r="O6" s="4">
        <v>23</v>
      </c>
    </row>
    <row r="7" spans="1:16" x14ac:dyDescent="0.25">
      <c r="B7" s="6" t="s">
        <v>13</v>
      </c>
      <c r="C7" s="6" t="s">
        <v>17</v>
      </c>
      <c r="D7" s="6" t="s">
        <v>12</v>
      </c>
      <c r="E7">
        <v>10</v>
      </c>
      <c r="F7" s="4">
        <v>33.1830724</v>
      </c>
      <c r="G7" s="4">
        <f t="shared" si="0"/>
        <v>331.83072400000003</v>
      </c>
      <c r="H7" s="8">
        <v>10537</v>
      </c>
      <c r="I7" s="4">
        <f t="shared" si="1"/>
        <v>31.754142211376422</v>
      </c>
      <c r="J7" s="8">
        <v>2037</v>
      </c>
      <c r="K7" s="4">
        <f t="shared" si="2"/>
        <v>6.1386720778754649</v>
      </c>
      <c r="L7" s="4">
        <f t="shared" si="4"/>
        <v>49</v>
      </c>
      <c r="M7" s="4">
        <v>51</v>
      </c>
      <c r="N7" s="4">
        <f t="shared" ref="N7:N10" si="5">100-O7</f>
        <v>71</v>
      </c>
      <c r="O7" s="4">
        <v>29</v>
      </c>
    </row>
    <row r="8" spans="1:16" x14ac:dyDescent="0.25">
      <c r="B8" s="6" t="s">
        <v>13</v>
      </c>
      <c r="C8" s="6" t="s">
        <v>17</v>
      </c>
      <c r="D8" s="6" t="s">
        <v>12</v>
      </c>
      <c r="E8">
        <v>10</v>
      </c>
      <c r="F8" s="4">
        <v>33.1830724</v>
      </c>
      <c r="G8" s="4">
        <f t="shared" si="0"/>
        <v>331.83072400000003</v>
      </c>
      <c r="H8" s="8">
        <v>9833</v>
      </c>
      <c r="I8" s="4">
        <f t="shared" si="1"/>
        <v>29.632578567378225</v>
      </c>
      <c r="J8" s="8">
        <v>2174</v>
      </c>
      <c r="K8" s="4">
        <f t="shared" si="2"/>
        <v>6.551533184733068</v>
      </c>
      <c r="L8" s="4">
        <f t="shared" si="4"/>
        <v>42</v>
      </c>
      <c r="M8" s="4">
        <v>58</v>
      </c>
      <c r="N8" s="4">
        <f t="shared" si="5"/>
        <v>70</v>
      </c>
      <c r="O8" s="4">
        <v>30</v>
      </c>
    </row>
    <row r="9" spans="1:16" x14ac:dyDescent="0.25">
      <c r="B9" s="6" t="s">
        <v>13</v>
      </c>
      <c r="C9" s="6" t="s">
        <v>17</v>
      </c>
      <c r="D9" s="6" t="s">
        <v>12</v>
      </c>
      <c r="E9">
        <v>8</v>
      </c>
      <c r="F9" s="4">
        <v>33.1830724</v>
      </c>
      <c r="G9" s="4">
        <f t="shared" si="0"/>
        <v>265.4645792</v>
      </c>
      <c r="H9" s="8">
        <v>34956</v>
      </c>
      <c r="I9" s="4">
        <f t="shared" si="1"/>
        <v>131.67858440980288</v>
      </c>
      <c r="J9" s="8">
        <v>10653</v>
      </c>
      <c r="K9" s="4">
        <f t="shared" si="2"/>
        <v>40.129647548850841</v>
      </c>
      <c r="L9" s="4">
        <f t="shared" si="4"/>
        <v>46</v>
      </c>
      <c r="M9" s="4">
        <v>54</v>
      </c>
      <c r="N9" s="4">
        <f t="shared" si="5"/>
        <v>56</v>
      </c>
      <c r="O9" s="4">
        <v>44</v>
      </c>
    </row>
    <row r="10" spans="1:16" x14ac:dyDescent="0.25">
      <c r="B10" s="6" t="s">
        <v>13</v>
      </c>
      <c r="C10" s="6" t="s">
        <v>17</v>
      </c>
      <c r="D10" s="6" t="s">
        <v>12</v>
      </c>
      <c r="E10">
        <v>8</v>
      </c>
      <c r="F10" s="4">
        <v>33.1830724</v>
      </c>
      <c r="G10" s="4">
        <f t="shared" si="0"/>
        <v>265.4645792</v>
      </c>
      <c r="H10" s="8">
        <v>28397</v>
      </c>
      <c r="I10" s="4">
        <f t="shared" si="1"/>
        <v>106.9709566736804</v>
      </c>
      <c r="J10" s="8">
        <v>6717</v>
      </c>
      <c r="K10" s="4">
        <f t="shared" si="2"/>
        <v>25.302810718636167</v>
      </c>
      <c r="L10" s="4">
        <f t="shared" si="4"/>
        <v>32</v>
      </c>
      <c r="M10" s="4">
        <v>68</v>
      </c>
      <c r="N10" s="4">
        <f t="shared" si="5"/>
        <v>56</v>
      </c>
      <c r="O10" s="4">
        <v>44</v>
      </c>
    </row>
    <row r="11" spans="1:16" x14ac:dyDescent="0.25">
      <c r="A11" s="1" t="s">
        <v>5</v>
      </c>
      <c r="F11" s="4"/>
      <c r="G11" s="5">
        <f>MEDIAN(G2:G10)</f>
        <v>265.4645792</v>
      </c>
      <c r="H11" s="9">
        <f>MEDIAN(H2:H10)</f>
        <v>17702</v>
      </c>
      <c r="I11" s="5">
        <f>MEDIAN(I2:I10)</f>
        <v>106.9709566736804</v>
      </c>
      <c r="J11" s="9">
        <f>MEDIAN(J2:J10)</f>
        <v>6717</v>
      </c>
      <c r="K11" s="5">
        <f>MEDIAN(K2:K10)</f>
        <v>25.302810718636167</v>
      </c>
      <c r="L11" s="5">
        <f t="shared" ref="L11:N11" si="6">MEDIAN(L4:L10)</f>
        <v>49</v>
      </c>
      <c r="M11" s="5">
        <f t="shared" si="6"/>
        <v>51</v>
      </c>
      <c r="N11" s="5">
        <f t="shared" si="6"/>
        <v>70</v>
      </c>
      <c r="O11" s="5">
        <f>MEDIAN(O2:O10)</f>
        <v>30</v>
      </c>
    </row>
    <row r="12" spans="1:16" x14ac:dyDescent="0.25">
      <c r="A12" s="1" t="s">
        <v>6</v>
      </c>
      <c r="F12" s="4"/>
      <c r="G12" s="5">
        <f>AVERAGE(G2:G10)</f>
        <v>264.59706311111114</v>
      </c>
      <c r="H12" s="9">
        <f>AVERAGE(H2:H10)</f>
        <v>22807.888888888891</v>
      </c>
      <c r="I12" s="5">
        <f>AVERAGE(I2:I10)</f>
        <v>129.26565810241416</v>
      </c>
      <c r="J12" s="9">
        <f>AVERAGE(J2:J10)</f>
        <v>7174.666666666667</v>
      </c>
      <c r="K12" s="5">
        <f>AVERAGE(K2:K10)</f>
        <v>45.398681928271529</v>
      </c>
      <c r="L12" s="5">
        <f t="shared" ref="L12:N12" si="7">AVERAGE(L4:L10)</f>
        <v>49.285714285714285</v>
      </c>
      <c r="M12" s="5">
        <f t="shared" si="7"/>
        <v>50.714285714285715</v>
      </c>
      <c r="N12" s="5">
        <f t="shared" si="7"/>
        <v>67.857142857142861</v>
      </c>
      <c r="O12" s="5">
        <f>AVERAGE(O2:O10)</f>
        <v>32.142857142857146</v>
      </c>
      <c r="P12" s="4"/>
    </row>
    <row r="13" spans="1:16" x14ac:dyDescent="0.25">
      <c r="A13" s="1" t="s">
        <v>7</v>
      </c>
      <c r="F13" s="4"/>
      <c r="G13" s="5">
        <f>1.96*(STDEV(G2:G10)/SQRT(COUNT(G2:G10)))</f>
        <v>76.215726329640262</v>
      </c>
      <c r="H13" s="9">
        <f>1.96*(STDEV(H2:H10)/SQRT(COUNT(H2:H10)))</f>
        <v>10982.523327556197</v>
      </c>
      <c r="I13" s="5">
        <f>1.96*(STDEV(I2:I10)/SQRT(COUNT(I2:I10)))</f>
        <v>82.002696153160713</v>
      </c>
      <c r="J13" s="9">
        <f>1.96*(STDEV(J2:J10)/SQRT(COUNT(J2:J10)))</f>
        <v>3899.907602364161</v>
      </c>
      <c r="K13" s="5">
        <f>1.96*(STDEV(K2:K10)/SQRT(COUNT(K2:K10)))</f>
        <v>31.934527622895814</v>
      </c>
      <c r="L13" s="5">
        <f t="shared" ref="L13:N13" si="8">1.96*(STDEV(L4:L10)/SQRT(COUNT(L4:L10)))</f>
        <v>7.9754958048596203</v>
      </c>
      <c r="M13" s="5">
        <f t="shared" si="8"/>
        <v>7.9754958048596203</v>
      </c>
      <c r="N13" s="5">
        <f t="shared" si="8"/>
        <v>6.6457003643960046</v>
      </c>
      <c r="O13" s="5">
        <f>1.96*(STDEV(O2:O10)/SQRT(COUNT(O2:O10)))</f>
        <v>6.6457003643960171</v>
      </c>
    </row>
    <row r="16" spans="1:16" x14ac:dyDescent="0.25">
      <c r="A16" s="2"/>
      <c r="B16" s="3" t="s">
        <v>0</v>
      </c>
      <c r="C16" s="3" t="s">
        <v>14</v>
      </c>
      <c r="D16" s="3" t="s">
        <v>1</v>
      </c>
      <c r="E16" s="3" t="s">
        <v>2</v>
      </c>
      <c r="F16" s="3" t="s">
        <v>3</v>
      </c>
      <c r="G16" s="3" t="s">
        <v>4</v>
      </c>
      <c r="H16" s="7" t="s">
        <v>8</v>
      </c>
      <c r="I16" s="3" t="s">
        <v>11</v>
      </c>
      <c r="J16" s="7" t="s">
        <v>9</v>
      </c>
      <c r="K16" s="10" t="s">
        <v>10</v>
      </c>
      <c r="L16" s="10" t="s">
        <v>18</v>
      </c>
      <c r="M16" s="10" t="s">
        <v>19</v>
      </c>
      <c r="N16" s="10" t="s">
        <v>20</v>
      </c>
      <c r="O16" s="10" t="s">
        <v>21</v>
      </c>
    </row>
    <row r="17" spans="1:17" x14ac:dyDescent="0.25">
      <c r="B17" s="6" t="s">
        <v>13</v>
      </c>
      <c r="C17" s="6" t="s">
        <v>15</v>
      </c>
      <c r="D17" s="6" t="s">
        <v>12</v>
      </c>
      <c r="E17">
        <v>11</v>
      </c>
      <c r="F17" s="4">
        <f>(10*0.13)^2*3.15</f>
        <v>5.3235000000000001</v>
      </c>
      <c r="G17" s="4">
        <f t="shared" ref="G17:G25" si="9">E17*F17</f>
        <v>58.558500000000002</v>
      </c>
      <c r="H17" s="8">
        <v>11846</v>
      </c>
      <c r="I17" s="4">
        <f t="shared" ref="I17:I25" si="10">H17/G17</f>
        <v>202.29343306266384</v>
      </c>
      <c r="J17" s="8">
        <v>7511</v>
      </c>
      <c r="K17" s="4">
        <f>J17/G17</f>
        <v>128.26489749566673</v>
      </c>
      <c r="L17" s="4">
        <f>100-M17</f>
        <v>66</v>
      </c>
      <c r="M17" s="4">
        <v>34</v>
      </c>
      <c r="N17" s="4">
        <f>100-O17</f>
        <v>82</v>
      </c>
      <c r="O17" s="4">
        <v>18</v>
      </c>
    </row>
    <row r="18" spans="1:17" x14ac:dyDescent="0.25">
      <c r="B18" s="6" t="s">
        <v>13</v>
      </c>
      <c r="C18" s="6" t="s">
        <v>15</v>
      </c>
      <c r="D18" s="6" t="s">
        <v>12</v>
      </c>
      <c r="E18">
        <v>5</v>
      </c>
      <c r="F18" s="4">
        <v>33.1830724</v>
      </c>
      <c r="G18" s="4">
        <f t="shared" si="9"/>
        <v>165.91536200000002</v>
      </c>
      <c r="H18" s="8">
        <v>28722</v>
      </c>
      <c r="I18" s="4">
        <f t="shared" si="10"/>
        <v>173.11236074692104</v>
      </c>
      <c r="J18" s="8">
        <v>15583</v>
      </c>
      <c r="K18" s="4">
        <f t="shared" ref="K18:K25" si="11">J18/G18</f>
        <v>93.921381433022447</v>
      </c>
      <c r="L18" s="4">
        <f>100-M18</f>
        <v>62</v>
      </c>
      <c r="M18" s="4">
        <v>38</v>
      </c>
      <c r="N18" s="4">
        <f>100-O18</f>
        <v>84</v>
      </c>
      <c r="O18" s="4">
        <v>16</v>
      </c>
    </row>
    <row r="19" spans="1:17" x14ac:dyDescent="0.25">
      <c r="B19" s="6" t="s">
        <v>13</v>
      </c>
      <c r="C19" s="6" t="s">
        <v>15</v>
      </c>
      <c r="D19" s="6" t="s">
        <v>12</v>
      </c>
      <c r="E19">
        <v>5</v>
      </c>
      <c r="F19" s="4">
        <v>33.1830724</v>
      </c>
      <c r="G19" s="4">
        <f t="shared" si="9"/>
        <v>165.91536200000002</v>
      </c>
      <c r="H19" s="8">
        <v>23098</v>
      </c>
      <c r="I19" s="4">
        <f t="shared" si="10"/>
        <v>139.21555979849532</v>
      </c>
      <c r="J19" s="8">
        <v>16612</v>
      </c>
      <c r="K19" s="4">
        <f t="shared" si="11"/>
        <v>100.12333879005126</v>
      </c>
      <c r="L19" s="4">
        <f>100-M19</f>
        <v>63</v>
      </c>
      <c r="M19" s="4">
        <v>37</v>
      </c>
      <c r="N19" s="4">
        <f>100-O19</f>
        <v>79</v>
      </c>
      <c r="O19" s="4">
        <v>21</v>
      </c>
    </row>
    <row r="20" spans="1:17" x14ac:dyDescent="0.25">
      <c r="B20" s="6" t="s">
        <v>13</v>
      </c>
      <c r="C20" s="6" t="s">
        <v>15</v>
      </c>
      <c r="D20" s="6" t="s">
        <v>12</v>
      </c>
      <c r="E20">
        <v>11</v>
      </c>
      <c r="F20" s="4">
        <v>33.1830724</v>
      </c>
      <c r="G20" s="4">
        <f t="shared" si="9"/>
        <v>365.01379639999999</v>
      </c>
      <c r="H20" s="8">
        <v>6854</v>
      </c>
      <c r="I20" s="4">
        <f t="shared" si="10"/>
        <v>18.777372437969582</v>
      </c>
      <c r="J20" s="8">
        <v>1283</v>
      </c>
      <c r="K20" s="4">
        <f t="shared" si="11"/>
        <v>3.5149356343616827</v>
      </c>
      <c r="L20" s="4">
        <f t="shared" ref="L20:L25" si="12">100-M20</f>
        <v>65</v>
      </c>
      <c r="M20" s="4">
        <v>35</v>
      </c>
      <c r="N20" s="4">
        <f t="shared" ref="N20:N25" si="13">100-O20</f>
        <v>84</v>
      </c>
      <c r="O20" s="4">
        <v>16</v>
      </c>
    </row>
    <row r="21" spans="1:17" x14ac:dyDescent="0.25">
      <c r="B21" s="6" t="s">
        <v>13</v>
      </c>
      <c r="C21" s="6" t="s">
        <v>15</v>
      </c>
      <c r="D21" s="6" t="s">
        <v>12</v>
      </c>
      <c r="E21">
        <v>13</v>
      </c>
      <c r="F21" s="4">
        <v>33.1830724</v>
      </c>
      <c r="G21" s="4">
        <f t="shared" si="9"/>
        <v>431.37994120000002</v>
      </c>
      <c r="H21" s="8">
        <v>8498</v>
      </c>
      <c r="I21" s="4">
        <f t="shared" si="10"/>
        <v>19.699571510813676</v>
      </c>
      <c r="J21" s="8">
        <v>2002</v>
      </c>
      <c r="K21" s="4">
        <f t="shared" si="11"/>
        <v>4.6409204712460559</v>
      </c>
      <c r="L21" s="4">
        <f t="shared" si="12"/>
        <v>51</v>
      </c>
      <c r="M21" s="4">
        <v>49</v>
      </c>
      <c r="N21" s="4">
        <f t="shared" si="13"/>
        <v>83</v>
      </c>
      <c r="O21" s="4">
        <v>17</v>
      </c>
    </row>
    <row r="22" spans="1:17" x14ac:dyDescent="0.25">
      <c r="B22" s="6" t="s">
        <v>13</v>
      </c>
      <c r="C22" s="6" t="s">
        <v>15</v>
      </c>
      <c r="D22" s="6" t="s">
        <v>12</v>
      </c>
      <c r="E22">
        <v>10</v>
      </c>
      <c r="F22" s="4">
        <v>33.1830724</v>
      </c>
      <c r="G22" s="4">
        <f t="shared" si="9"/>
        <v>331.83072400000003</v>
      </c>
      <c r="H22" s="8">
        <v>9893</v>
      </c>
      <c r="I22" s="4">
        <f t="shared" si="10"/>
        <v>29.813393650673525</v>
      </c>
      <c r="J22" s="8">
        <v>2037</v>
      </c>
      <c r="K22" s="4">
        <f t="shared" si="11"/>
        <v>6.1386720778754649</v>
      </c>
      <c r="L22" s="4">
        <f t="shared" si="12"/>
        <v>34</v>
      </c>
      <c r="M22" s="4">
        <v>66</v>
      </c>
      <c r="N22" s="4">
        <f t="shared" si="13"/>
        <v>71</v>
      </c>
      <c r="O22" s="4">
        <v>29</v>
      </c>
    </row>
    <row r="23" spans="1:17" x14ac:dyDescent="0.25">
      <c r="B23" s="6" t="s">
        <v>13</v>
      </c>
      <c r="C23" s="6" t="s">
        <v>15</v>
      </c>
      <c r="D23" s="6" t="s">
        <v>12</v>
      </c>
      <c r="E23">
        <v>10</v>
      </c>
      <c r="F23" s="4">
        <v>33.1830724</v>
      </c>
      <c r="G23" s="4">
        <f t="shared" si="9"/>
        <v>331.83072400000003</v>
      </c>
      <c r="H23" s="8">
        <v>9191</v>
      </c>
      <c r="I23" s="4">
        <f t="shared" si="10"/>
        <v>27.697857176118504</v>
      </c>
      <c r="J23" s="8">
        <v>2174</v>
      </c>
      <c r="K23" s="4">
        <f t="shared" si="11"/>
        <v>6.551533184733068</v>
      </c>
      <c r="L23" s="4">
        <f t="shared" si="12"/>
        <v>40</v>
      </c>
      <c r="M23" s="4">
        <v>60</v>
      </c>
      <c r="N23" s="4">
        <f t="shared" si="13"/>
        <v>73</v>
      </c>
      <c r="O23" s="4">
        <v>27</v>
      </c>
    </row>
    <row r="24" spans="1:17" x14ac:dyDescent="0.25">
      <c r="B24" s="6" t="s">
        <v>13</v>
      </c>
      <c r="C24" s="6" t="s">
        <v>15</v>
      </c>
      <c r="D24" s="6" t="s">
        <v>12</v>
      </c>
      <c r="E24">
        <v>8</v>
      </c>
      <c r="F24" s="4">
        <v>33.1830724</v>
      </c>
      <c r="G24" s="4">
        <f t="shared" si="9"/>
        <v>265.4645792</v>
      </c>
      <c r="H24" s="8">
        <v>26743</v>
      </c>
      <c r="I24" s="4">
        <f t="shared" si="10"/>
        <v>100.7403702617965</v>
      </c>
      <c r="J24" s="8">
        <v>10653</v>
      </c>
      <c r="K24" s="4">
        <f t="shared" si="11"/>
        <v>40.129647548850841</v>
      </c>
      <c r="L24" s="4">
        <f t="shared" si="12"/>
        <v>51</v>
      </c>
      <c r="M24" s="4">
        <v>49</v>
      </c>
      <c r="N24" s="4">
        <f t="shared" si="13"/>
        <v>79</v>
      </c>
      <c r="O24" s="4">
        <v>21</v>
      </c>
    </row>
    <row r="25" spans="1:17" x14ac:dyDescent="0.25">
      <c r="B25" s="6" t="s">
        <v>13</v>
      </c>
      <c r="C25" s="6" t="s">
        <v>15</v>
      </c>
      <c r="D25" s="6" t="s">
        <v>12</v>
      </c>
      <c r="E25">
        <v>8</v>
      </c>
      <c r="F25" s="4">
        <v>33.1830724</v>
      </c>
      <c r="G25" s="4">
        <f t="shared" si="9"/>
        <v>265.4645792</v>
      </c>
      <c r="H25" s="8">
        <v>20475</v>
      </c>
      <c r="I25" s="4">
        <f t="shared" si="10"/>
        <v>77.128933968151784</v>
      </c>
      <c r="J25" s="8">
        <v>6717</v>
      </c>
      <c r="K25" s="4">
        <f t="shared" si="11"/>
        <v>25.302810718636167</v>
      </c>
      <c r="L25" s="4">
        <f t="shared" si="12"/>
        <v>35</v>
      </c>
      <c r="M25" s="4">
        <v>65</v>
      </c>
      <c r="N25" s="4">
        <f t="shared" si="13"/>
        <v>73</v>
      </c>
      <c r="O25" s="4">
        <v>27</v>
      </c>
    </row>
    <row r="26" spans="1:17" x14ac:dyDescent="0.25">
      <c r="A26" s="1" t="s">
        <v>5</v>
      </c>
      <c r="F26" s="4"/>
      <c r="G26" s="5">
        <f t="shared" ref="G26:N26" si="14">MEDIAN(G17:G25)</f>
        <v>265.4645792</v>
      </c>
      <c r="H26" s="9">
        <f t="shared" si="14"/>
        <v>11846</v>
      </c>
      <c r="I26" s="5">
        <f t="shared" si="14"/>
        <v>77.128933968151784</v>
      </c>
      <c r="J26" s="9">
        <f t="shared" si="14"/>
        <v>6717</v>
      </c>
      <c r="K26" s="5">
        <f t="shared" si="14"/>
        <v>25.302810718636167</v>
      </c>
      <c r="L26" s="5">
        <f t="shared" si="14"/>
        <v>51</v>
      </c>
      <c r="M26" s="5">
        <f t="shared" si="14"/>
        <v>49</v>
      </c>
      <c r="N26" s="5">
        <f t="shared" si="14"/>
        <v>79</v>
      </c>
      <c r="O26" s="5">
        <f>MEDIAN(O17:O25)</f>
        <v>21</v>
      </c>
    </row>
    <row r="27" spans="1:17" x14ac:dyDescent="0.25">
      <c r="A27" s="1" t="s">
        <v>6</v>
      </c>
      <c r="F27" s="4"/>
      <c r="G27" s="5">
        <f t="shared" ref="G27:N27" si="15">AVERAGE(G17:G25)</f>
        <v>264.59706311111114</v>
      </c>
      <c r="H27" s="9">
        <f t="shared" si="15"/>
        <v>16146.666666666666</v>
      </c>
      <c r="I27" s="5">
        <f t="shared" si="15"/>
        <v>87.608761401511558</v>
      </c>
      <c r="J27" s="9">
        <f t="shared" si="15"/>
        <v>7174.666666666667</v>
      </c>
      <c r="K27" s="5">
        <f t="shared" si="15"/>
        <v>45.398681928271529</v>
      </c>
      <c r="L27" s="5">
        <f t="shared" si="15"/>
        <v>51.888888888888886</v>
      </c>
      <c r="M27" s="5">
        <f t="shared" si="15"/>
        <v>48.111111111111114</v>
      </c>
      <c r="N27" s="5">
        <f t="shared" si="15"/>
        <v>78.666666666666671</v>
      </c>
      <c r="O27" s="5">
        <f>AVERAGE(O17:O25)</f>
        <v>21.333333333333332</v>
      </c>
      <c r="P27" s="4"/>
      <c r="Q27" s="4"/>
    </row>
    <row r="28" spans="1:17" x14ac:dyDescent="0.25">
      <c r="A28" s="1" t="s">
        <v>7</v>
      </c>
      <c r="F28" s="4"/>
      <c r="G28" s="5">
        <f t="shared" ref="G28:N28" si="16">1.96*(STDEV(G17:G25)/SQRT(COUNT(G17:G25)))</f>
        <v>76.215726329640262</v>
      </c>
      <c r="H28" s="9">
        <f t="shared" si="16"/>
        <v>5602.6805987610369</v>
      </c>
      <c r="I28" s="5">
        <f t="shared" si="16"/>
        <v>46.017123083289469</v>
      </c>
      <c r="J28" s="9">
        <f t="shared" si="16"/>
        <v>3899.907602364161</v>
      </c>
      <c r="K28" s="5">
        <f t="shared" si="16"/>
        <v>31.934527622895814</v>
      </c>
      <c r="L28" s="5">
        <f t="shared" si="16"/>
        <v>8.4709677031116453</v>
      </c>
      <c r="M28" s="5">
        <f t="shared" si="16"/>
        <v>8.4709677031116453</v>
      </c>
      <c r="N28" s="5">
        <f t="shared" si="16"/>
        <v>3.3473372502134691</v>
      </c>
      <c r="O28" s="5">
        <f>1.96*(STDEV(O17:O25)/SQRT(COUNT(O17:O25)))</f>
        <v>3.3473372502134686</v>
      </c>
    </row>
    <row r="31" spans="1:17" x14ac:dyDescent="0.25">
      <c r="A31" s="2"/>
      <c r="B31" s="3" t="s">
        <v>0</v>
      </c>
      <c r="C31" s="3" t="s">
        <v>14</v>
      </c>
      <c r="D31" s="3" t="s">
        <v>1</v>
      </c>
      <c r="E31" s="3" t="s">
        <v>2</v>
      </c>
      <c r="F31" s="3" t="s">
        <v>3</v>
      </c>
      <c r="G31" s="3" t="s">
        <v>4</v>
      </c>
      <c r="H31" s="7" t="s">
        <v>8</v>
      </c>
      <c r="I31" s="3" t="s">
        <v>11</v>
      </c>
      <c r="J31" s="7" t="s">
        <v>9</v>
      </c>
      <c r="K31" s="10" t="s">
        <v>10</v>
      </c>
      <c r="L31" s="10" t="s">
        <v>18</v>
      </c>
      <c r="M31" s="10" t="s">
        <v>19</v>
      </c>
      <c r="N31" s="10" t="s">
        <v>20</v>
      </c>
      <c r="O31" s="10" t="s">
        <v>21</v>
      </c>
    </row>
    <row r="32" spans="1:17" x14ac:dyDescent="0.25">
      <c r="B32" s="6" t="s">
        <v>13</v>
      </c>
      <c r="C32" s="6" t="s">
        <v>16</v>
      </c>
      <c r="D32" s="6" t="s">
        <v>12</v>
      </c>
      <c r="E32">
        <v>11</v>
      </c>
      <c r="F32" s="4">
        <f>(10*0.13)^2*3.15</f>
        <v>5.3235000000000001</v>
      </c>
      <c r="G32" s="4">
        <f t="shared" ref="G32:G40" si="17">E32*F32</f>
        <v>58.558500000000002</v>
      </c>
      <c r="H32" s="8">
        <v>3208</v>
      </c>
      <c r="I32" s="4">
        <f>H32/G32</f>
        <v>54.782824013593242</v>
      </c>
      <c r="J32" s="8">
        <v>7511</v>
      </c>
      <c r="K32" s="4">
        <f>J32/G32</f>
        <v>128.26489749566673</v>
      </c>
      <c r="L32" s="4">
        <f>100-M32</f>
        <v>46</v>
      </c>
      <c r="M32" s="4">
        <v>54</v>
      </c>
      <c r="N32" s="4">
        <f>100-O32</f>
        <v>95</v>
      </c>
      <c r="O32" s="4">
        <v>5</v>
      </c>
    </row>
    <row r="33" spans="1:17" x14ac:dyDescent="0.25">
      <c r="B33" s="6" t="s">
        <v>13</v>
      </c>
      <c r="C33" s="6" t="s">
        <v>16</v>
      </c>
      <c r="D33" s="6" t="s">
        <v>12</v>
      </c>
      <c r="E33">
        <v>5</v>
      </c>
      <c r="F33" s="4">
        <v>33.1830724</v>
      </c>
      <c r="G33" s="4">
        <f t="shared" si="17"/>
        <v>165.91536200000002</v>
      </c>
      <c r="H33" s="8">
        <v>8696</v>
      </c>
      <c r="I33" s="4">
        <f t="shared" ref="I33:I40" si="18">H33/G33</f>
        <v>52.412265477864544</v>
      </c>
      <c r="J33" s="8">
        <v>15583</v>
      </c>
      <c r="K33" s="4">
        <f t="shared" ref="K33:K40" si="19">J33/G33</f>
        <v>93.921381433022447</v>
      </c>
      <c r="L33" s="4">
        <f t="shared" ref="L33:L40" si="20">100-M33</f>
        <v>48</v>
      </c>
      <c r="M33" s="4">
        <v>52</v>
      </c>
      <c r="N33" s="4">
        <f t="shared" ref="N33:N40" si="21">100-O33</f>
        <v>90</v>
      </c>
      <c r="O33" s="4">
        <v>10</v>
      </c>
    </row>
    <row r="34" spans="1:17" x14ac:dyDescent="0.25">
      <c r="B34" s="6" t="s">
        <v>13</v>
      </c>
      <c r="C34" s="6" t="s">
        <v>16</v>
      </c>
      <c r="D34" s="6" t="s">
        <v>12</v>
      </c>
      <c r="E34">
        <v>5</v>
      </c>
      <c r="F34" s="4">
        <v>33.1830724</v>
      </c>
      <c r="G34" s="4">
        <f t="shared" si="17"/>
        <v>165.91536200000002</v>
      </c>
      <c r="H34" s="8">
        <v>8680</v>
      </c>
      <c r="I34" s="4">
        <f t="shared" si="18"/>
        <v>52.315830766773722</v>
      </c>
      <c r="J34" s="8">
        <v>16612</v>
      </c>
      <c r="K34" s="4">
        <f t="shared" si="19"/>
        <v>100.12333879005126</v>
      </c>
      <c r="L34" s="4">
        <f t="shared" si="20"/>
        <v>44</v>
      </c>
      <c r="M34" s="4">
        <v>56</v>
      </c>
      <c r="N34" s="4">
        <f t="shared" si="21"/>
        <v>89</v>
      </c>
      <c r="O34" s="4">
        <v>11</v>
      </c>
    </row>
    <row r="35" spans="1:17" x14ac:dyDescent="0.25">
      <c r="B35" s="6" t="s">
        <v>13</v>
      </c>
      <c r="C35" s="6" t="s">
        <v>16</v>
      </c>
      <c r="D35" s="6" t="s">
        <v>12</v>
      </c>
      <c r="E35">
        <v>11</v>
      </c>
      <c r="F35" s="4">
        <v>33.1830724</v>
      </c>
      <c r="G35" s="4">
        <f t="shared" si="17"/>
        <v>365.01379639999999</v>
      </c>
      <c r="H35" s="8">
        <v>2668</v>
      </c>
      <c r="I35" s="4">
        <f t="shared" si="18"/>
        <v>7.3093127610888304</v>
      </c>
      <c r="J35" s="8">
        <v>1283</v>
      </c>
      <c r="K35" s="4">
        <f t="shared" si="19"/>
        <v>3.5149356343616827</v>
      </c>
      <c r="L35" s="4">
        <f t="shared" si="20"/>
        <v>62</v>
      </c>
      <c r="M35" s="4">
        <v>38</v>
      </c>
      <c r="N35" s="4">
        <f t="shared" si="21"/>
        <v>94</v>
      </c>
      <c r="O35" s="4">
        <v>6</v>
      </c>
    </row>
    <row r="36" spans="1:17" x14ac:dyDescent="0.25">
      <c r="B36" s="6" t="s">
        <v>13</v>
      </c>
      <c r="C36" s="6" t="s">
        <v>16</v>
      </c>
      <c r="D36" s="6" t="s">
        <v>12</v>
      </c>
      <c r="E36">
        <v>13</v>
      </c>
      <c r="F36" s="4">
        <v>33.1830724</v>
      </c>
      <c r="G36" s="4">
        <f t="shared" si="17"/>
        <v>431.37994120000002</v>
      </c>
      <c r="H36" s="8">
        <v>3699</v>
      </c>
      <c r="I36" s="4">
        <f t="shared" si="18"/>
        <v>8.5748076039656151</v>
      </c>
      <c r="J36" s="8">
        <v>2002</v>
      </c>
      <c r="K36" s="4">
        <f t="shared" si="19"/>
        <v>4.6409204712460559</v>
      </c>
      <c r="L36" s="4">
        <f t="shared" si="20"/>
        <v>58</v>
      </c>
      <c r="M36" s="4">
        <v>42</v>
      </c>
      <c r="N36" s="4">
        <f t="shared" si="21"/>
        <v>88</v>
      </c>
      <c r="O36" s="4">
        <v>12</v>
      </c>
    </row>
    <row r="37" spans="1:17" x14ac:dyDescent="0.25">
      <c r="B37" s="6" t="s">
        <v>13</v>
      </c>
      <c r="C37" s="6" t="s">
        <v>16</v>
      </c>
      <c r="D37" s="6" t="s">
        <v>12</v>
      </c>
      <c r="E37">
        <v>10</v>
      </c>
      <c r="F37" s="4">
        <v>33.1830724</v>
      </c>
      <c r="G37" s="4">
        <f t="shared" si="17"/>
        <v>331.83072400000003</v>
      </c>
      <c r="H37" s="8">
        <v>4596</v>
      </c>
      <c r="I37" s="4">
        <f t="shared" si="18"/>
        <v>13.850435380420047</v>
      </c>
      <c r="J37" s="8">
        <v>2037</v>
      </c>
      <c r="K37" s="4">
        <f t="shared" si="19"/>
        <v>6.1386720778754649</v>
      </c>
      <c r="L37" s="4">
        <f t="shared" si="20"/>
        <v>47</v>
      </c>
      <c r="M37" s="4">
        <v>53</v>
      </c>
      <c r="N37" s="4">
        <f t="shared" si="21"/>
        <v>83</v>
      </c>
      <c r="O37" s="4">
        <v>17</v>
      </c>
    </row>
    <row r="38" spans="1:17" x14ac:dyDescent="0.25">
      <c r="B38" s="6" t="s">
        <v>13</v>
      </c>
      <c r="C38" s="6" t="s">
        <v>16</v>
      </c>
      <c r="D38" s="6" t="s">
        <v>12</v>
      </c>
      <c r="E38">
        <v>10</v>
      </c>
      <c r="F38" s="4">
        <v>33.1830724</v>
      </c>
      <c r="G38" s="4">
        <f t="shared" si="17"/>
        <v>331.83072400000003</v>
      </c>
      <c r="H38" s="8">
        <v>5378</v>
      </c>
      <c r="I38" s="4">
        <f t="shared" si="18"/>
        <v>16.207058632702136</v>
      </c>
      <c r="J38" s="8">
        <v>2174</v>
      </c>
      <c r="K38" s="4">
        <f t="shared" si="19"/>
        <v>6.551533184733068</v>
      </c>
      <c r="L38" s="4">
        <f t="shared" si="20"/>
        <v>29</v>
      </c>
      <c r="M38" s="4">
        <v>71</v>
      </c>
      <c r="N38" s="4">
        <f t="shared" si="21"/>
        <v>80</v>
      </c>
      <c r="O38" s="4">
        <v>20</v>
      </c>
    </row>
    <row r="39" spans="1:17" x14ac:dyDescent="0.25">
      <c r="B39" s="6" t="s">
        <v>13</v>
      </c>
      <c r="C39" s="6" t="s">
        <v>16</v>
      </c>
      <c r="D39" s="6" t="s">
        <v>12</v>
      </c>
      <c r="E39">
        <v>8</v>
      </c>
      <c r="F39" s="4">
        <v>33.1830724</v>
      </c>
      <c r="G39" s="4">
        <f t="shared" si="17"/>
        <v>265.4645792</v>
      </c>
      <c r="H39" s="8">
        <v>29162</v>
      </c>
      <c r="I39" s="4">
        <f t="shared" si="18"/>
        <v>109.85269706369927</v>
      </c>
      <c r="J39" s="8">
        <v>10653</v>
      </c>
      <c r="K39" s="4">
        <f t="shared" si="19"/>
        <v>40.129647548850841</v>
      </c>
      <c r="L39" s="4">
        <f t="shared" si="20"/>
        <v>66</v>
      </c>
      <c r="M39" s="4">
        <v>34</v>
      </c>
      <c r="N39" s="4">
        <f t="shared" si="21"/>
        <v>82</v>
      </c>
      <c r="O39" s="4">
        <v>18</v>
      </c>
    </row>
    <row r="40" spans="1:17" x14ac:dyDescent="0.25">
      <c r="B40" s="6" t="s">
        <v>13</v>
      </c>
      <c r="C40" s="6" t="s">
        <v>16</v>
      </c>
      <c r="D40" s="6" t="s">
        <v>12</v>
      </c>
      <c r="E40">
        <v>8</v>
      </c>
      <c r="F40" s="4">
        <v>33.1830724</v>
      </c>
      <c r="G40" s="4">
        <f t="shared" si="17"/>
        <v>265.4645792</v>
      </c>
      <c r="H40" s="8">
        <v>8240</v>
      </c>
      <c r="I40" s="4">
        <f t="shared" si="18"/>
        <v>31.039922632359985</v>
      </c>
      <c r="J40" s="8">
        <v>6717</v>
      </c>
      <c r="K40" s="4">
        <f t="shared" si="19"/>
        <v>25.302810718636167</v>
      </c>
      <c r="L40" s="4">
        <f t="shared" si="20"/>
        <v>42</v>
      </c>
      <c r="M40" s="4">
        <v>58</v>
      </c>
      <c r="N40" s="4">
        <f t="shared" si="21"/>
        <v>78</v>
      </c>
      <c r="O40" s="4">
        <v>22</v>
      </c>
    </row>
    <row r="41" spans="1:17" x14ac:dyDescent="0.25">
      <c r="A41" s="1" t="s">
        <v>5</v>
      </c>
      <c r="F41" s="4"/>
      <c r="G41" s="5">
        <f t="shared" ref="G41:K41" si="22">MEDIAN(G32:G40)</f>
        <v>265.4645792</v>
      </c>
      <c r="H41" s="9">
        <f t="shared" si="22"/>
        <v>5378</v>
      </c>
      <c r="I41" s="5">
        <f t="shared" si="22"/>
        <v>31.039922632359985</v>
      </c>
      <c r="J41" s="9">
        <f t="shared" si="22"/>
        <v>6717</v>
      </c>
      <c r="K41" s="5">
        <f t="shared" si="22"/>
        <v>25.302810718636167</v>
      </c>
      <c r="L41" s="5">
        <f t="shared" ref="L41:O41" si="23">MEDIAN(L32:L40)</f>
        <v>47</v>
      </c>
      <c r="M41" s="5">
        <f t="shared" si="23"/>
        <v>53</v>
      </c>
      <c r="N41" s="5">
        <f t="shared" si="23"/>
        <v>88</v>
      </c>
      <c r="O41" s="5">
        <f t="shared" si="23"/>
        <v>12</v>
      </c>
    </row>
    <row r="42" spans="1:17" x14ac:dyDescent="0.25">
      <c r="A42" s="1" t="s">
        <v>6</v>
      </c>
      <c r="F42" s="4"/>
      <c r="G42" s="5">
        <f t="shared" ref="G42:K42" si="24">AVERAGE(G32:G40)</f>
        <v>264.59706311111114</v>
      </c>
      <c r="H42" s="9">
        <f t="shared" si="24"/>
        <v>8258.5555555555547</v>
      </c>
      <c r="I42" s="5">
        <f t="shared" si="24"/>
        <v>38.482794925829715</v>
      </c>
      <c r="J42" s="9">
        <f t="shared" si="24"/>
        <v>7174.666666666667</v>
      </c>
      <c r="K42" s="5">
        <f t="shared" si="24"/>
        <v>45.398681928271529</v>
      </c>
      <c r="L42" s="5">
        <f t="shared" ref="L42:O42" si="25">AVERAGE(L32:L40)</f>
        <v>49.111111111111114</v>
      </c>
      <c r="M42" s="5">
        <f t="shared" si="25"/>
        <v>50.888888888888886</v>
      </c>
      <c r="N42" s="5">
        <f t="shared" si="25"/>
        <v>86.555555555555557</v>
      </c>
      <c r="O42" s="5">
        <f t="shared" si="25"/>
        <v>13.444444444444445</v>
      </c>
      <c r="P42" s="4"/>
      <c r="Q42" s="4"/>
    </row>
    <row r="43" spans="1:17" x14ac:dyDescent="0.25">
      <c r="A43" s="1" t="s">
        <v>7</v>
      </c>
      <c r="F43" s="4"/>
      <c r="G43" s="5">
        <f t="shared" ref="G43:K43" si="26">1.96*(STDEV(G32:G40)/SQRT(COUNT(G32:G40)))</f>
        <v>76.215726329640262</v>
      </c>
      <c r="H43" s="9">
        <f t="shared" si="26"/>
        <v>5350.6922578579715</v>
      </c>
      <c r="I43" s="5">
        <f t="shared" si="26"/>
        <v>21.630869819452506</v>
      </c>
      <c r="J43" s="9">
        <f t="shared" si="26"/>
        <v>3899.907602364161</v>
      </c>
      <c r="K43" s="5">
        <f t="shared" si="26"/>
        <v>31.934527622895814</v>
      </c>
      <c r="L43" s="5">
        <f t="shared" ref="L43:O43" si="27">1.96*(STDEV(L32:L40)/SQRT(COUNT(L32:L40)))</f>
        <v>7.4020420939423133</v>
      </c>
      <c r="M43" s="5">
        <f t="shared" si="27"/>
        <v>7.4020420939423133</v>
      </c>
      <c r="N43" s="5">
        <f t="shared" si="27"/>
        <v>3.9755630085018017</v>
      </c>
      <c r="O43" s="5">
        <f t="shared" si="27"/>
        <v>3.9755630085018017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Stimulated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Joschka Hellmeier</dc:creator>
  <cp:lastModifiedBy>Nisha Rawat2</cp:lastModifiedBy>
  <dcterms:created xsi:type="dcterms:W3CDTF">2023-02-07T14:12:10Z</dcterms:created>
  <dcterms:modified xsi:type="dcterms:W3CDTF">2024-04-17T05:28:54Z</dcterms:modified>
</cp:coreProperties>
</file>