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Rob\_Papers\_PUBLISHED\2024 Martin et al. Nat Neurosci\"/>
    </mc:Choice>
  </mc:AlternateContent>
  <bookViews>
    <workbookView xWindow="0" yWindow="0" windowWidth="23040" windowHeight="10608" tabRatio="802"/>
  </bookViews>
  <sheets>
    <sheet name="fig 7b" sheetId="57" r:id="rId1"/>
    <sheet name="fig 7c" sheetId="58" r:id="rId2"/>
    <sheet name="fig 7d" sheetId="59" r:id="rId3"/>
    <sheet name="fig 7e" sheetId="60" r:id="rId4"/>
    <sheet name="fig 7f" sheetId="61" r:id="rId5"/>
    <sheet name="fig 7g" sheetId="62" r:id="rId6"/>
    <sheet name="fig 7h" sheetId="63" r:id="rId7"/>
    <sheet name="fig 7i" sheetId="64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63" l="1"/>
  <c r="E11" i="61"/>
  <c r="C11" i="61"/>
  <c r="C12" i="59"/>
  <c r="C10" i="58"/>
  <c r="C11" i="59"/>
  <c r="D11" i="59"/>
  <c r="C10" i="59"/>
  <c r="D10" i="59"/>
  <c r="D22" i="57"/>
  <c r="E22" i="57"/>
  <c r="F22" i="57"/>
  <c r="G22" i="57"/>
  <c r="H22" i="57"/>
  <c r="I22" i="57"/>
  <c r="J22" i="57"/>
  <c r="K22" i="57"/>
  <c r="L22" i="57"/>
  <c r="M22" i="57"/>
  <c r="N22" i="57"/>
  <c r="O22" i="57"/>
  <c r="P22" i="57"/>
  <c r="Q22" i="57"/>
  <c r="R22" i="57"/>
  <c r="S22" i="57"/>
  <c r="T22" i="57"/>
  <c r="U22" i="57"/>
  <c r="V22" i="57"/>
  <c r="W22" i="57"/>
  <c r="X22" i="57"/>
  <c r="Y22" i="57"/>
  <c r="C22" i="57"/>
  <c r="D21" i="57"/>
  <c r="E21" i="57"/>
  <c r="F21" i="57"/>
  <c r="G21" i="57"/>
  <c r="H21" i="57"/>
  <c r="I21" i="57"/>
  <c r="J21" i="57"/>
  <c r="K21" i="57"/>
  <c r="L21" i="57"/>
  <c r="M21" i="57"/>
  <c r="N21" i="57"/>
  <c r="O21" i="57"/>
  <c r="P21" i="57"/>
  <c r="Q21" i="57"/>
  <c r="R21" i="57"/>
  <c r="S21" i="57"/>
  <c r="T21" i="57"/>
  <c r="U21" i="57"/>
  <c r="V21" i="57"/>
  <c r="W21" i="57"/>
  <c r="X21" i="57"/>
  <c r="Y21" i="57"/>
  <c r="C21" i="57"/>
  <c r="D11" i="57"/>
  <c r="E11" i="57"/>
  <c r="F11" i="57"/>
  <c r="G11" i="57"/>
  <c r="H11" i="57"/>
  <c r="I11" i="57"/>
  <c r="J11" i="57"/>
  <c r="K11" i="57"/>
  <c r="L11" i="57"/>
  <c r="M11" i="57"/>
  <c r="N11" i="57"/>
  <c r="O11" i="57"/>
  <c r="P11" i="57"/>
  <c r="Q11" i="57"/>
  <c r="R11" i="57"/>
  <c r="S11" i="57"/>
  <c r="T11" i="57"/>
  <c r="U11" i="57"/>
  <c r="V11" i="57"/>
  <c r="W11" i="57"/>
  <c r="X11" i="57"/>
  <c r="Y11" i="57"/>
  <c r="C11" i="57"/>
  <c r="D10" i="57"/>
  <c r="E10" i="57"/>
  <c r="F10" i="57"/>
  <c r="G10" i="57"/>
  <c r="H10" i="57"/>
  <c r="I10" i="57"/>
  <c r="J10" i="57"/>
  <c r="K10" i="57"/>
  <c r="L10" i="57"/>
  <c r="M10" i="57"/>
  <c r="N10" i="57"/>
  <c r="O10" i="57"/>
  <c r="P10" i="57"/>
  <c r="Q10" i="57"/>
  <c r="R10" i="57"/>
  <c r="S10" i="57"/>
  <c r="T10" i="57"/>
  <c r="U10" i="57"/>
  <c r="V10" i="57"/>
  <c r="W10" i="57"/>
  <c r="X10" i="57"/>
  <c r="Y10" i="57"/>
  <c r="C10" i="57"/>
  <c r="W2" i="57"/>
  <c r="V2" i="57" s="1"/>
  <c r="U2" i="57" s="1"/>
  <c r="T2" i="57" s="1"/>
  <c r="S2" i="57" s="1"/>
  <c r="R2" i="57" s="1"/>
  <c r="Q2" i="57" s="1"/>
  <c r="P2" i="57" s="1"/>
  <c r="O2" i="57" s="1"/>
  <c r="N2" i="57" s="1"/>
  <c r="M2" i="57" s="1"/>
  <c r="L2" i="57" s="1"/>
  <c r="K2" i="57" s="1"/>
  <c r="J2" i="57" s="1"/>
  <c r="I2" i="57" s="1"/>
  <c r="H2" i="57" s="1"/>
  <c r="G2" i="57" s="1"/>
  <c r="F2" i="57" s="1"/>
  <c r="E2" i="57" s="1"/>
  <c r="D2" i="57" s="1"/>
  <c r="C2" i="57" s="1"/>
  <c r="X2" i="57"/>
  <c r="E10" i="64"/>
  <c r="D10" i="64"/>
  <c r="C10" i="64"/>
  <c r="E9" i="64"/>
  <c r="D9" i="64"/>
  <c r="C9" i="64"/>
  <c r="F8" i="64"/>
  <c r="F7" i="64"/>
  <c r="F6" i="64"/>
  <c r="F5" i="64"/>
  <c r="F4" i="64"/>
  <c r="F11" i="64" s="1"/>
  <c r="F3" i="64"/>
  <c r="D9" i="63"/>
  <c r="C9" i="63"/>
  <c r="D8" i="63"/>
  <c r="C8" i="63"/>
  <c r="F8" i="62"/>
  <c r="D8" i="62"/>
  <c r="F7" i="62"/>
  <c r="D7" i="62"/>
  <c r="F6" i="62"/>
  <c r="D6" i="62"/>
  <c r="F5" i="62"/>
  <c r="D5" i="62"/>
  <c r="F4" i="62"/>
  <c r="D4" i="62"/>
  <c r="F3" i="62"/>
  <c r="D3" i="62"/>
  <c r="F10" i="61"/>
  <c r="E10" i="61"/>
  <c r="D10" i="61"/>
  <c r="C10" i="61"/>
  <c r="F9" i="61"/>
  <c r="E9" i="61"/>
  <c r="D9" i="61"/>
  <c r="C9" i="61"/>
  <c r="L19" i="60"/>
  <c r="K19" i="60"/>
  <c r="J19" i="60"/>
  <c r="I19" i="60"/>
  <c r="H19" i="60"/>
  <c r="G19" i="60"/>
  <c r="F19" i="60"/>
  <c r="E19" i="60"/>
  <c r="D19" i="60"/>
  <c r="L18" i="60"/>
  <c r="K18" i="60"/>
  <c r="J18" i="60"/>
  <c r="I18" i="60"/>
  <c r="H18" i="60"/>
  <c r="G18" i="60"/>
  <c r="F18" i="60"/>
  <c r="E18" i="60"/>
  <c r="D18" i="60"/>
  <c r="L10" i="60"/>
  <c r="K10" i="60"/>
  <c r="J10" i="60"/>
  <c r="I10" i="60"/>
  <c r="H10" i="60"/>
  <c r="G10" i="60"/>
  <c r="F10" i="60"/>
  <c r="E10" i="60"/>
  <c r="D10" i="60"/>
  <c r="L9" i="60"/>
  <c r="K9" i="60"/>
  <c r="J9" i="60"/>
  <c r="I9" i="60"/>
  <c r="H9" i="60"/>
  <c r="G9" i="60"/>
  <c r="F9" i="60"/>
  <c r="E9" i="60"/>
  <c r="D9" i="60"/>
  <c r="F8" i="59"/>
  <c r="F7" i="59"/>
  <c r="F6" i="59"/>
  <c r="F5" i="59"/>
  <c r="F4" i="59"/>
  <c r="F3" i="59"/>
  <c r="D9" i="58"/>
  <c r="C9" i="58"/>
  <c r="D8" i="58"/>
  <c r="C8" i="58"/>
  <c r="E9" i="62"/>
  <c r="E8" i="62"/>
  <c r="E7" i="62"/>
  <c r="E6" i="62"/>
  <c r="E5" i="62"/>
  <c r="E4" i="62"/>
  <c r="D11" i="62" l="1"/>
  <c r="D10" i="62"/>
  <c r="C3" i="62"/>
  <c r="C12" i="62" s="1"/>
  <c r="C5" i="62"/>
  <c r="C7" i="62"/>
  <c r="C9" i="62"/>
  <c r="C8" i="62"/>
  <c r="C6" i="62"/>
  <c r="F11" i="59"/>
  <c r="F10" i="59"/>
  <c r="E3" i="62"/>
  <c r="E12" i="62" s="1"/>
  <c r="E11" i="59"/>
  <c r="E10" i="59"/>
  <c r="C4" i="62"/>
  <c r="F9" i="64"/>
  <c r="F10" i="64"/>
  <c r="F11" i="62"/>
  <c r="F10" i="62"/>
  <c r="E11" i="62" l="1"/>
  <c r="E10" i="62"/>
  <c r="C11" i="62"/>
  <c r="C10" i="62"/>
</calcChain>
</file>

<file path=xl/sharedStrings.xml><?xml version="1.0" encoding="utf-8"?>
<sst xmlns="http://schemas.openxmlformats.org/spreadsheetml/2006/main" count="76" uniqueCount="25">
  <si>
    <t>NaN</t>
  </si>
  <si>
    <t>Mean</t>
  </si>
  <si>
    <t>Distance from center (oct)</t>
  </si>
  <si>
    <t>Animal</t>
  </si>
  <si>
    <t>Day 18-20</t>
  </si>
  <si>
    <t>Difference</t>
  </si>
  <si>
    <t>SEM</t>
  </si>
  <si>
    <t>Days -2-0</t>
  </si>
  <si>
    <t>Days 18-20</t>
  </si>
  <si>
    <t>VNS</t>
  </si>
  <si>
    <t>Block 1</t>
  </si>
  <si>
    <t>Block 2+</t>
  </si>
  <si>
    <t>+/-0.25</t>
  </si>
  <si>
    <t>+/-0.5</t>
  </si>
  <si>
    <t>Pearson's R</t>
  </si>
  <si>
    <t>Day -2-0</t>
  </si>
  <si>
    <t>VNS only</t>
  </si>
  <si>
    <t>VNS with BF inhibition</t>
  </si>
  <si>
    <t>+/- 0.25</t>
  </si>
  <si>
    <t>+/- 0.5</t>
  </si>
  <si>
    <t>pval</t>
  </si>
  <si>
    <t>Animal #</t>
  </si>
  <si>
    <t>Days of VNS</t>
  </si>
  <si>
    <t>VNS + BF inhibition</t>
  </si>
  <si>
    <t xml:space="preserve">Difference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</si>
</sst>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Arial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1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textRotation="90" wrapText="1"/>
    </xf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2" xfId="0" applyBorder="1"/>
    <xf numFmtId="0" fontId="8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5" fillId="0" borderId="0" xfId="0" quotePrefix="1" applyFont="1" applyAlignment="1">
      <alignment horizontal="center"/>
    </xf>
    <xf numFmtId="0" fontId="1" fillId="0" borderId="0" xfId="0" applyFont="1" applyAlignment="1">
      <alignment horizontal="center" vertical="center" textRotation="90" wrapText="1"/>
    </xf>
    <xf numFmtId="0" fontId="8" fillId="2" borderId="0" xfId="0" applyFont="1" applyFill="1" applyAlignment="1">
      <alignment horizontal="left"/>
    </xf>
    <xf numFmtId="0" fontId="8" fillId="0" borderId="0" xfId="0" applyFont="1" applyAlignment="1">
      <alignment horizontal="center" vertical="center" textRotation="90"/>
    </xf>
    <xf numFmtId="0" fontId="1" fillId="2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22"/>
  <sheetViews>
    <sheetView tabSelected="1" workbookViewId="0">
      <selection sqref="A1:B1"/>
    </sheetView>
  </sheetViews>
  <sheetFormatPr defaultColWidth="12.6640625" defaultRowHeight="15" customHeight="1"/>
  <cols>
    <col min="1" max="1" width="4" customWidth="1"/>
    <col min="2" max="2" width="8.83203125" style="13" customWidth="1"/>
  </cols>
  <sheetData>
    <row r="1" spans="1:25" ht="15.75" customHeight="1">
      <c r="A1" s="24"/>
      <c r="B1" s="20"/>
      <c r="C1" s="19" t="s">
        <v>22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5" ht="15.75" customHeight="1">
      <c r="A2" s="11"/>
      <c r="B2" s="1"/>
      <c r="C2" s="1">
        <f t="shared" ref="C2:W2" si="0">D2-1</f>
        <v>-3</v>
      </c>
      <c r="D2" s="1">
        <f t="shared" si="0"/>
        <v>-2</v>
      </c>
      <c r="E2" s="1">
        <f t="shared" si="0"/>
        <v>-1</v>
      </c>
      <c r="F2" s="1">
        <f t="shared" si="0"/>
        <v>0</v>
      </c>
      <c r="G2" s="1">
        <f t="shared" si="0"/>
        <v>1</v>
      </c>
      <c r="H2" s="1">
        <f t="shared" si="0"/>
        <v>2</v>
      </c>
      <c r="I2" s="1">
        <f t="shared" si="0"/>
        <v>3</v>
      </c>
      <c r="J2" s="1">
        <f t="shared" si="0"/>
        <v>4</v>
      </c>
      <c r="K2" s="1">
        <f t="shared" si="0"/>
        <v>5</v>
      </c>
      <c r="L2" s="1">
        <f t="shared" si="0"/>
        <v>6</v>
      </c>
      <c r="M2" s="1">
        <f t="shared" si="0"/>
        <v>7</v>
      </c>
      <c r="N2" s="1">
        <f t="shared" si="0"/>
        <v>8</v>
      </c>
      <c r="O2" s="1">
        <f t="shared" si="0"/>
        <v>9</v>
      </c>
      <c r="P2" s="1">
        <f t="shared" si="0"/>
        <v>10</v>
      </c>
      <c r="Q2" s="1">
        <f t="shared" si="0"/>
        <v>11</v>
      </c>
      <c r="R2" s="1">
        <f t="shared" si="0"/>
        <v>12</v>
      </c>
      <c r="S2" s="1">
        <f t="shared" si="0"/>
        <v>13</v>
      </c>
      <c r="T2" s="1">
        <f t="shared" si="0"/>
        <v>14</v>
      </c>
      <c r="U2" s="1">
        <f t="shared" si="0"/>
        <v>15</v>
      </c>
      <c r="V2" s="1">
        <f t="shared" si="0"/>
        <v>16</v>
      </c>
      <c r="W2" s="1">
        <f t="shared" si="0"/>
        <v>17</v>
      </c>
      <c r="X2" s="1">
        <f>Y2-1</f>
        <v>18</v>
      </c>
      <c r="Y2" s="1">
        <v>19</v>
      </c>
    </row>
    <row r="3" spans="1:25" ht="15.75" customHeight="1">
      <c r="A3" s="30" t="s">
        <v>23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15.75" customHeight="1">
      <c r="A4" s="27" t="s">
        <v>21</v>
      </c>
      <c r="B4" s="1">
        <v>1</v>
      </c>
      <c r="C4" s="1">
        <v>2.5896356870645201E-2</v>
      </c>
      <c r="D4" s="8">
        <v>-1.04818906621609E-2</v>
      </c>
      <c r="E4" s="1">
        <v>-2.4384038120385601E-2</v>
      </c>
      <c r="F4" s="1">
        <v>8.9695719119011804E-3</v>
      </c>
      <c r="G4" s="1">
        <v>-1.8185439812119099E-2</v>
      </c>
      <c r="H4" s="1">
        <v>4.5817891216261501E-2</v>
      </c>
      <c r="I4" s="1">
        <v>4.7195301684581102E-2</v>
      </c>
      <c r="J4" s="1">
        <v>1.6012577334113699E-2</v>
      </c>
      <c r="K4" s="1">
        <v>8.0117477093244504E-4</v>
      </c>
      <c r="L4" s="1">
        <v>1.3720263845246401E-2</v>
      </c>
      <c r="M4" s="1">
        <v>2.7066807731480201E-2</v>
      </c>
      <c r="N4" s="1">
        <v>2.2705771091623202E-2</v>
      </c>
      <c r="O4" s="1">
        <v>1.2076618509737199E-2</v>
      </c>
      <c r="P4" s="1">
        <v>3.4660597837902499E-2</v>
      </c>
      <c r="Q4" s="1">
        <v>1.71361967731288E-2</v>
      </c>
      <c r="R4" s="1">
        <v>-2.1862348381367101E-2</v>
      </c>
      <c r="S4" s="1">
        <v>-1.16684166972876E-2</v>
      </c>
      <c r="T4" s="1">
        <v>1.2532413276245E-3</v>
      </c>
      <c r="U4" s="1">
        <v>8.2752500737710601E-3</v>
      </c>
      <c r="V4" s="1">
        <v>1.8687989098818299E-2</v>
      </c>
      <c r="W4" s="3">
        <v>3.8356102808382801E-2</v>
      </c>
      <c r="X4" s="3">
        <v>2.6501888382654298E-2</v>
      </c>
      <c r="Y4" s="3">
        <v>8.4759680475666697E-3</v>
      </c>
    </row>
    <row r="5" spans="1:25" ht="15.75" customHeight="1">
      <c r="A5" s="20"/>
      <c r="B5" s="1">
        <v>2</v>
      </c>
      <c r="C5" s="1">
        <v>-2.6793911504332999E-2</v>
      </c>
      <c r="D5" s="1">
        <v>-7.7376501613203299E-3</v>
      </c>
      <c r="E5" s="1">
        <v>1.8478324849835501E-2</v>
      </c>
      <c r="F5" s="1">
        <v>1.60532368158177E-2</v>
      </c>
      <c r="G5" s="1">
        <v>-1.99503821178009E-2</v>
      </c>
      <c r="H5" s="1">
        <v>1.45465521073942E-2</v>
      </c>
      <c r="I5" s="1">
        <v>-8.7533412305514906E-3</v>
      </c>
      <c r="J5" s="1">
        <v>-1.4947103492915399E-2</v>
      </c>
      <c r="K5" s="1">
        <v>-1.9624946181934E-2</v>
      </c>
      <c r="L5" s="1">
        <v>-5.1599487247447999E-2</v>
      </c>
      <c r="M5" s="1">
        <v>-4.2745502611715398E-2</v>
      </c>
      <c r="N5" s="1">
        <v>-2.2050476220030198E-2</v>
      </c>
      <c r="O5" s="1">
        <v>-2.4020756674985901E-2</v>
      </c>
      <c r="P5" s="1">
        <v>-3.2609178456742098E-2</v>
      </c>
      <c r="Q5" s="1">
        <v>-2.3963833362952202E-3</v>
      </c>
      <c r="R5" s="1">
        <v>1.5761014957668101E-2</v>
      </c>
      <c r="S5" s="1">
        <v>2.40770160435466E-3</v>
      </c>
      <c r="T5" s="1">
        <v>5.3883795515261602E-3</v>
      </c>
      <c r="U5" s="1">
        <v>-7.50143333828668E-3</v>
      </c>
      <c r="V5" s="1">
        <v>-1.8552798634825601E-2</v>
      </c>
      <c r="W5" s="3">
        <v>1.7224782224722499E-2</v>
      </c>
      <c r="X5" s="3">
        <v>3.0878217676523E-2</v>
      </c>
      <c r="Y5" s="3">
        <v>3.3672720965466599E-2</v>
      </c>
    </row>
    <row r="6" spans="1:25" ht="15.75" customHeight="1">
      <c r="A6" s="20"/>
      <c r="B6" s="1">
        <v>3</v>
      </c>
      <c r="C6" s="1" t="s">
        <v>0</v>
      </c>
      <c r="D6" s="1">
        <v>7.1531251796905799E-3</v>
      </c>
      <c r="E6" s="1">
        <v>-1.6532258064516199E-2</v>
      </c>
      <c r="F6" s="1">
        <v>9.3791328848254994E-3</v>
      </c>
      <c r="G6" s="1">
        <v>5.8566756367612202E-2</v>
      </c>
      <c r="H6" s="1">
        <v>6.88044959742838E-2</v>
      </c>
      <c r="I6" s="1">
        <v>7.9548910547381099E-2</v>
      </c>
      <c r="J6" s="1">
        <v>4.0980534479005098E-2</v>
      </c>
      <c r="K6" s="1">
        <v>1.62882066444935E-2</v>
      </c>
      <c r="L6" s="1">
        <v>-1.6037003135605001E-4</v>
      </c>
      <c r="M6" s="1">
        <v>-8.9322998559174804E-3</v>
      </c>
      <c r="N6" s="1">
        <v>3.6726075692859999E-3</v>
      </c>
      <c r="O6" s="1">
        <v>1.2883133885075599E-2</v>
      </c>
      <c r="P6" s="1">
        <v>3.0796851444900301E-2</v>
      </c>
      <c r="Q6" s="1">
        <v>4.6918346772003003E-2</v>
      </c>
      <c r="R6" s="1">
        <v>5.7976683150032501E-2</v>
      </c>
      <c r="S6" s="1">
        <v>1.51008018580173E-2</v>
      </c>
      <c r="T6" s="1">
        <v>-5.03569601941719E-2</v>
      </c>
      <c r="U6" s="1">
        <v>-4.8315217907420598E-2</v>
      </c>
      <c r="V6" s="1">
        <v>-8.1506239699348192E-3</v>
      </c>
      <c r="W6" s="3">
        <v>3.5585343323386497E-2</v>
      </c>
      <c r="X6" s="3">
        <v>3.9118487780533201E-2</v>
      </c>
      <c r="Y6" s="3">
        <v>3.9212811224196398E-2</v>
      </c>
    </row>
    <row r="7" spans="1:25" ht="15.75" customHeight="1">
      <c r="A7" s="20"/>
      <c r="B7" s="1">
        <v>4</v>
      </c>
      <c r="C7" s="1" t="s">
        <v>0</v>
      </c>
      <c r="D7" s="1">
        <v>2.59010659335847E-2</v>
      </c>
      <c r="E7" s="1">
        <v>-3.2672430928245601E-3</v>
      </c>
      <c r="F7" s="1">
        <v>-2.2633822840760199E-2</v>
      </c>
      <c r="G7" s="1">
        <v>-3.5270915385232499E-2</v>
      </c>
      <c r="H7" s="1">
        <v>-3.1369069797433702E-2</v>
      </c>
      <c r="I7" s="1">
        <v>-1.6429806474549599E-2</v>
      </c>
      <c r="J7" s="1">
        <v>-2.0717273877525502E-2</v>
      </c>
      <c r="K7" s="1">
        <v>-6.4097423286146897E-3</v>
      </c>
      <c r="L7" s="1">
        <v>-1.2876035695207301E-3</v>
      </c>
      <c r="M7" s="1">
        <v>-2.3713578007879099E-2</v>
      </c>
      <c r="N7" s="1">
        <v>-1.8649676392253501E-2</v>
      </c>
      <c r="O7" s="1">
        <v>-1.8889193100761599E-2</v>
      </c>
      <c r="P7" s="1">
        <v>-2.61360716347688E-2</v>
      </c>
      <c r="Q7" s="1">
        <v>-2.0376273664782001E-2</v>
      </c>
      <c r="R7" s="1">
        <v>2.8155033442443002E-3</v>
      </c>
      <c r="S7" s="1">
        <v>-8.0496211519739402E-3</v>
      </c>
      <c r="T7" s="1">
        <v>-1.20563020812987E-2</v>
      </c>
      <c r="U7" s="1">
        <v>-1.69249054760134E-3</v>
      </c>
      <c r="V7" s="1">
        <v>-1.1503968853154301E-2</v>
      </c>
      <c r="W7" s="3">
        <v>1.83242935807149E-3</v>
      </c>
      <c r="X7" s="3">
        <v>3.1115435237836198E-3</v>
      </c>
      <c r="Y7" s="3">
        <v>7.5321995835764301E-3</v>
      </c>
    </row>
    <row r="8" spans="1:25" ht="15.75" customHeight="1">
      <c r="A8" s="20"/>
      <c r="B8" s="1">
        <v>5</v>
      </c>
      <c r="C8" s="1" t="s">
        <v>0</v>
      </c>
      <c r="D8" s="1">
        <v>1.6643593868872499E-3</v>
      </c>
      <c r="E8" s="1">
        <v>1.2398822663723399E-2</v>
      </c>
      <c r="F8" s="1">
        <v>-1.40631820506104E-2</v>
      </c>
      <c r="G8" s="1">
        <v>-9.4815432008158299E-2</v>
      </c>
      <c r="H8" s="1">
        <v>-7.2626082895732302E-2</v>
      </c>
      <c r="I8" s="1">
        <v>-3.74612477308972E-2</v>
      </c>
      <c r="J8" s="1">
        <v>-1.06383476818905E-3</v>
      </c>
      <c r="K8" s="1">
        <v>5.3327537179516096E-3</v>
      </c>
      <c r="L8" s="1">
        <v>-2.90374841406583E-2</v>
      </c>
      <c r="M8" s="1">
        <v>-6.2036798522811097E-2</v>
      </c>
      <c r="N8" s="1">
        <v>-8.3450003609485499E-2</v>
      </c>
      <c r="O8" s="1">
        <v>-6.7900139225050601E-2</v>
      </c>
      <c r="P8" s="1">
        <v>-5.4202217660111199E-2</v>
      </c>
      <c r="Q8" s="1">
        <v>-6.0534800892469397E-2</v>
      </c>
      <c r="R8" s="1">
        <v>-8.9062714604643503E-2</v>
      </c>
      <c r="S8" s="1">
        <v>-9.1405161017170805E-2</v>
      </c>
      <c r="T8" s="1">
        <v>-7.6182543543096407E-2</v>
      </c>
      <c r="U8" s="1">
        <v>-4.3274643540990199E-2</v>
      </c>
      <c r="V8" s="1">
        <v>-2.0829562356654001E-2</v>
      </c>
      <c r="W8" s="3">
        <v>-3.1238298758894101E-2</v>
      </c>
      <c r="X8" s="3">
        <v>-4.4449680872715197E-2</v>
      </c>
      <c r="Y8" s="3">
        <v>-0.104599548318476</v>
      </c>
    </row>
    <row r="9" spans="1:25" ht="15.75" customHeight="1">
      <c r="A9" s="20"/>
      <c r="B9" s="5">
        <v>6</v>
      </c>
      <c r="C9" s="3" t="s">
        <v>0</v>
      </c>
      <c r="D9" s="3">
        <v>4.9987233499297901E-2</v>
      </c>
      <c r="E9" s="3">
        <v>9.5238095238095993E-3</v>
      </c>
      <c r="F9" s="3">
        <v>-5.95110430231073E-2</v>
      </c>
      <c r="G9" s="3">
        <v>-9.6236991264038799E-2</v>
      </c>
      <c r="H9" s="3">
        <v>-5.0176139083606498E-2</v>
      </c>
      <c r="I9" s="3">
        <v>-8.3144228280069399E-2</v>
      </c>
      <c r="J9" s="3">
        <v>-9.8202129053313103E-2</v>
      </c>
      <c r="K9" s="3">
        <v>-5.8960697186448703E-2</v>
      </c>
      <c r="L9" s="3">
        <v>-5.3065591708253E-2</v>
      </c>
      <c r="M9" s="3">
        <v>-7.1690368708390198E-2</v>
      </c>
      <c r="N9" s="3">
        <v>-8.17122929853107E-2</v>
      </c>
      <c r="O9" s="3">
        <v>-5.4364868962918103E-2</v>
      </c>
      <c r="P9" s="3">
        <v>-5.7267333729789698E-2</v>
      </c>
      <c r="Q9" s="3">
        <v>-6.79941783848554E-2</v>
      </c>
      <c r="R9" s="3">
        <v>-3.12677469215819E-2</v>
      </c>
      <c r="S9" s="3">
        <v>-6.2064878035567601E-2</v>
      </c>
      <c r="T9" s="3">
        <v>-8.3316987902070497E-2</v>
      </c>
      <c r="U9" s="3">
        <v>-5.0066175842888E-2</v>
      </c>
      <c r="V9" s="3">
        <v>-7.0526556157060494E-2</v>
      </c>
      <c r="W9" s="3">
        <v>-6.5533742153920202E-2</v>
      </c>
      <c r="X9" s="3">
        <v>-5.3179329247354801E-2</v>
      </c>
      <c r="Y9" s="3">
        <v>-4.5799821768729203E-2</v>
      </c>
    </row>
    <row r="10" spans="1:25" s="15" customFormat="1" ht="15" customHeight="1">
      <c r="B10" s="16" t="s">
        <v>1</v>
      </c>
      <c r="C10" s="15">
        <f>AVERAGE(C4:C9)</f>
        <v>-4.4877731684389924E-4</v>
      </c>
      <c r="D10" s="15">
        <f t="shared" ref="D10:Y10" si="1">AVERAGE(D4:D9)</f>
        <v>1.1081040529329867E-2</v>
      </c>
      <c r="E10" s="15">
        <f t="shared" si="1"/>
        <v>-6.3043037339297666E-4</v>
      </c>
      <c r="F10" s="15">
        <f t="shared" si="1"/>
        <v>-1.030101771698892E-2</v>
      </c>
      <c r="G10" s="15">
        <f t="shared" si="1"/>
        <v>-3.4315400703289568E-2</v>
      </c>
      <c r="H10" s="15">
        <f t="shared" si="1"/>
        <v>-4.1670587464721692E-3</v>
      </c>
      <c r="I10" s="15">
        <f t="shared" si="1"/>
        <v>-3.174068580684248E-3</v>
      </c>
      <c r="J10" s="15">
        <f t="shared" si="1"/>
        <v>-1.2989538229804041E-2</v>
      </c>
      <c r="K10" s="15">
        <f t="shared" si="1"/>
        <v>-1.042887509393664E-2</v>
      </c>
      <c r="L10" s="15">
        <f t="shared" si="1"/>
        <v>-2.0238378808664945E-2</v>
      </c>
      <c r="M10" s="15">
        <f t="shared" si="1"/>
        <v>-3.0341956662538843E-2</v>
      </c>
      <c r="N10" s="15">
        <f t="shared" si="1"/>
        <v>-2.9914011757695119E-2</v>
      </c>
      <c r="O10" s="15">
        <f t="shared" si="1"/>
        <v>-2.3369200928150567E-2</v>
      </c>
      <c r="P10" s="15">
        <f t="shared" si="1"/>
        <v>-1.7459558699768164E-2</v>
      </c>
      <c r="Q10" s="15">
        <f t="shared" si="1"/>
        <v>-1.4541182122211704E-2</v>
      </c>
      <c r="R10" s="15">
        <f t="shared" si="1"/>
        <v>-1.0939934742607932E-2</v>
      </c>
      <c r="S10" s="15">
        <f t="shared" si="1"/>
        <v>-2.5946595573271333E-2</v>
      </c>
      <c r="T10" s="15">
        <f t="shared" si="1"/>
        <v>-3.5878528806914473E-2</v>
      </c>
      <c r="U10" s="15">
        <f t="shared" si="1"/>
        <v>-2.3762451850569289E-2</v>
      </c>
      <c r="V10" s="15">
        <f t="shared" si="1"/>
        <v>-1.8479253478801819E-2</v>
      </c>
      <c r="W10" s="15">
        <f t="shared" si="1"/>
        <v>-6.28897199708503E-4</v>
      </c>
      <c r="X10" s="15">
        <f t="shared" si="1"/>
        <v>3.3018787390402121E-4</v>
      </c>
      <c r="Y10" s="15">
        <f t="shared" si="1"/>
        <v>-1.0250945044399851E-2</v>
      </c>
    </row>
    <row r="11" spans="1:25" ht="15" customHeight="1">
      <c r="B11" s="14" t="s">
        <v>6</v>
      </c>
      <c r="C11">
        <f>STDEV(C4:C9)/SQRT(6)</f>
        <v>1.5210370314983648E-2</v>
      </c>
      <c r="D11">
        <f t="shared" ref="D11:Y11" si="2">STDEV(D4:D9)/SQRT(6)</f>
        <v>9.4101550253097056E-3</v>
      </c>
      <c r="E11">
        <f t="shared" si="2"/>
        <v>6.9810919275089672E-3</v>
      </c>
      <c r="F11">
        <f t="shared" si="2"/>
        <v>1.1606161061634529E-2</v>
      </c>
      <c r="G11">
        <f t="shared" si="2"/>
        <v>2.3515296208515259E-2</v>
      </c>
      <c r="H11">
        <f t="shared" si="2"/>
        <v>2.2888836520951809E-2</v>
      </c>
      <c r="I11">
        <f t="shared" si="2"/>
        <v>2.3915019481195017E-2</v>
      </c>
      <c r="J11">
        <f t="shared" si="2"/>
        <v>1.93398116616877E-2</v>
      </c>
      <c r="K11">
        <f t="shared" si="2"/>
        <v>1.0869535909518212E-2</v>
      </c>
      <c r="L11">
        <f t="shared" si="2"/>
        <v>1.1624710768344312E-2</v>
      </c>
      <c r="M11">
        <f t="shared" si="2"/>
        <v>1.4906572564688095E-2</v>
      </c>
      <c r="N11">
        <f t="shared" si="2"/>
        <v>1.7920925709899713E-2</v>
      </c>
      <c r="O11">
        <f t="shared" si="2"/>
        <v>1.3582916712525483E-2</v>
      </c>
      <c r="P11">
        <f t="shared" si="2"/>
        <v>1.6617928705036988E-2</v>
      </c>
      <c r="Q11">
        <f t="shared" si="2"/>
        <v>1.8197903023403871E-2</v>
      </c>
      <c r="R11">
        <f t="shared" si="2"/>
        <v>2.023803417221311E-2</v>
      </c>
      <c r="S11">
        <f t="shared" si="2"/>
        <v>1.6933573365526387E-2</v>
      </c>
      <c r="T11">
        <f t="shared" si="2"/>
        <v>1.6055809483971326E-2</v>
      </c>
      <c r="U11">
        <f t="shared" si="2"/>
        <v>1.0729038635147244E-2</v>
      </c>
      <c r="V11">
        <f t="shared" si="2"/>
        <v>1.1904047183986698E-2</v>
      </c>
      <c r="W11">
        <f t="shared" si="2"/>
        <v>1.6638998169012036E-2</v>
      </c>
      <c r="X11">
        <f t="shared" si="2"/>
        <v>1.6328822420037806E-2</v>
      </c>
      <c r="Y11">
        <f t="shared" si="2"/>
        <v>2.2515380448994978E-2</v>
      </c>
    </row>
    <row r="13" spans="1:25" ht="15" customHeight="1">
      <c r="A13" s="28" t="s">
        <v>9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ht="15" customHeight="1">
      <c r="A14" s="29" t="s">
        <v>21</v>
      </c>
      <c r="B14" s="13">
        <v>1</v>
      </c>
      <c r="C14">
        <v>2.9904967497428801E-2</v>
      </c>
      <c r="D14">
        <v>7.3164050277583197E-3</v>
      </c>
      <c r="E14">
        <v>-1.47454720486535E-2</v>
      </c>
      <c r="F14">
        <v>-2.24759004765334E-2</v>
      </c>
      <c r="G14">
        <v>7.2746259705275304E-2</v>
      </c>
      <c r="H14">
        <v>6.4958761672643306E-2</v>
      </c>
      <c r="I14">
        <v>6.7610990710096602E-2</v>
      </c>
      <c r="J14">
        <v>5.22622419560963E-2</v>
      </c>
      <c r="K14">
        <v>7.8602999644004204E-2</v>
      </c>
      <c r="L14">
        <v>0.15033059764762799</v>
      </c>
      <c r="M14">
        <v>0.17653522738882799</v>
      </c>
      <c r="N14">
        <v>0.14125733121078901</v>
      </c>
      <c r="O14">
        <v>0.135032290102027</v>
      </c>
      <c r="P14">
        <v>0.14805694379488801</v>
      </c>
      <c r="Q14">
        <v>0.16800324222219901</v>
      </c>
      <c r="R14">
        <v>0.187937627063651</v>
      </c>
      <c r="S14">
        <v>0.19329552145971399</v>
      </c>
      <c r="T14">
        <v>0.18898042781300101</v>
      </c>
      <c r="U14">
        <v>0.15573234597156899</v>
      </c>
      <c r="V14">
        <v>0.16390348074938699</v>
      </c>
      <c r="W14">
        <v>0.20262021449377801</v>
      </c>
      <c r="X14">
        <v>0.177226454625314</v>
      </c>
      <c r="Y14">
        <v>0.15218349760856401</v>
      </c>
    </row>
    <row r="15" spans="1:25" ht="15" customHeight="1">
      <c r="A15" s="29"/>
      <c r="B15" s="13">
        <v>2</v>
      </c>
      <c r="C15">
        <v>5.2272504824164602E-3</v>
      </c>
      <c r="D15">
        <v>-2.8670118126655798E-3</v>
      </c>
      <c r="E15">
        <v>1.24492315610181E-4</v>
      </c>
      <c r="F15">
        <v>-2.4847309853607302E-3</v>
      </c>
      <c r="G15">
        <v>3.5657529192795199E-3</v>
      </c>
      <c r="H15">
        <v>-1.1690273572701901E-2</v>
      </c>
      <c r="I15">
        <v>-2.76534770359055E-2</v>
      </c>
      <c r="J15">
        <v>-1.4988387345387001E-2</v>
      </c>
      <c r="K15">
        <v>-7.9871956531840701E-3</v>
      </c>
      <c r="L15">
        <v>3.8464160008697901E-2</v>
      </c>
      <c r="M15">
        <v>3.9474689299914198E-2</v>
      </c>
      <c r="N15">
        <v>4.8247360247306303E-2</v>
      </c>
      <c r="O15">
        <v>9.8043192407261198E-2</v>
      </c>
      <c r="P15">
        <v>9.2721699911047506E-2</v>
      </c>
      <c r="Q15">
        <v>8.4219469366353897E-2</v>
      </c>
      <c r="R15">
        <v>0.11583761888118201</v>
      </c>
      <c r="S15">
        <v>0.11030256353062901</v>
      </c>
      <c r="T15">
        <v>7.7092231427307895E-2</v>
      </c>
      <c r="U15">
        <v>7.8650247007463703E-2</v>
      </c>
      <c r="V15">
        <v>5.4665007155065198E-2</v>
      </c>
      <c r="W15">
        <v>5.3106991574909397E-2</v>
      </c>
      <c r="X15">
        <v>6.2332083825831899E-2</v>
      </c>
      <c r="Y15">
        <v>8.8162342128414894E-2</v>
      </c>
    </row>
    <row r="16" spans="1:25" ht="15" customHeight="1">
      <c r="A16" s="29"/>
      <c r="B16" s="13">
        <v>3</v>
      </c>
      <c r="C16" t="s">
        <v>0</v>
      </c>
      <c r="D16">
        <v>2.7564414169055598E-2</v>
      </c>
      <c r="E16">
        <v>-5.3017496117318003E-3</v>
      </c>
      <c r="F16">
        <v>-2.2262664557323699E-2</v>
      </c>
      <c r="G16">
        <v>2.8831820918051702E-2</v>
      </c>
      <c r="H16">
        <v>-9.6961694569364099E-4</v>
      </c>
      <c r="I16">
        <v>3.2477747910016903E-2</v>
      </c>
      <c r="J16">
        <v>8.4164477213008997E-3</v>
      </c>
      <c r="K16">
        <v>-2.0327891119038401E-2</v>
      </c>
      <c r="L16">
        <v>3.2997969623090199E-2</v>
      </c>
      <c r="M16">
        <v>3.01697523007095E-2</v>
      </c>
      <c r="N16">
        <v>2.1994125398032499E-2</v>
      </c>
      <c r="O16">
        <v>1.9397016093606102E-2</v>
      </c>
      <c r="P16">
        <v>-2.5668081957996901E-3</v>
      </c>
      <c r="Q16">
        <v>1.00317147359945E-2</v>
      </c>
      <c r="R16">
        <v>1.9928250948320299E-2</v>
      </c>
      <c r="S16">
        <v>-1.25144971432828E-2</v>
      </c>
      <c r="T16">
        <v>9.0704481258729892E-3</v>
      </c>
      <c r="U16">
        <v>1.5771041849367499E-2</v>
      </c>
      <c r="V16">
        <v>-1.3455417081888601E-2</v>
      </c>
      <c r="W16">
        <v>-2.2332005847776198E-2</v>
      </c>
      <c r="X16">
        <v>-1.53277691387423E-2</v>
      </c>
      <c r="Y16">
        <v>-4.9043772965447402E-2</v>
      </c>
    </row>
    <row r="17" spans="1:25" ht="15" customHeight="1">
      <c r="A17" s="29"/>
      <c r="B17" s="13">
        <v>4</v>
      </c>
      <c r="C17">
        <v>-3.2291480868912301E-3</v>
      </c>
      <c r="D17">
        <v>-1.8243984882143498E-2</v>
      </c>
      <c r="E17">
        <v>5.0347036424466304E-3</v>
      </c>
      <c r="F17">
        <v>1.6438429326587799E-2</v>
      </c>
      <c r="G17">
        <v>7.4375653742377104E-2</v>
      </c>
      <c r="H17">
        <v>5.9570424754835302E-2</v>
      </c>
      <c r="I17">
        <v>4.8739458845744502E-2</v>
      </c>
      <c r="J17">
        <v>6.8191858091396496E-2</v>
      </c>
      <c r="K17">
        <v>8.3811373710912102E-2</v>
      </c>
      <c r="L17">
        <v>0.100752531684262</v>
      </c>
      <c r="M17">
        <v>0.114430732566254</v>
      </c>
      <c r="N17">
        <v>0.10174677909282701</v>
      </c>
      <c r="O17">
        <v>8.2898383385467803E-2</v>
      </c>
      <c r="P17">
        <v>3.8850764337848703E-2</v>
      </c>
      <c r="Q17">
        <v>1.46593716620936E-2</v>
      </c>
      <c r="R17">
        <v>8.5876914555937198E-2</v>
      </c>
      <c r="S17">
        <v>0.103571555607504</v>
      </c>
      <c r="T17">
        <v>4.7802835921104798E-2</v>
      </c>
      <c r="U17">
        <v>5.4299587545292599E-2</v>
      </c>
      <c r="V17">
        <v>9.4033501726991903E-2</v>
      </c>
      <c r="W17">
        <v>9.7112319460982005E-2</v>
      </c>
      <c r="X17">
        <v>0.122433377793026</v>
      </c>
      <c r="Y17">
        <v>0.14692971478936301</v>
      </c>
    </row>
    <row r="18" spans="1:25" ht="15" customHeight="1">
      <c r="A18" s="29"/>
      <c r="B18" s="13">
        <v>5</v>
      </c>
      <c r="C18" t="s">
        <v>0</v>
      </c>
      <c r="D18">
        <v>-9.5119875607261498E-2</v>
      </c>
      <c r="E18">
        <v>-2.93841423893215E-4</v>
      </c>
      <c r="F18">
        <v>9.5413717031154505E-2</v>
      </c>
      <c r="G18">
        <v>6.5431925509771602E-2</v>
      </c>
      <c r="H18">
        <v>0.110151183513162</v>
      </c>
      <c r="I18">
        <v>8.9181793491393394E-2</v>
      </c>
      <c r="J18">
        <v>3.39166923246529E-2</v>
      </c>
      <c r="K18">
        <v>4.4232746083329499E-2</v>
      </c>
      <c r="L18">
        <v>7.9751871766389801E-2</v>
      </c>
      <c r="M18">
        <v>8.1177677737650195E-2</v>
      </c>
      <c r="N18">
        <v>0.10671622265026399</v>
      </c>
      <c r="O18">
        <v>0.11067342399571201</v>
      </c>
      <c r="P18">
        <v>5.9144536531292001E-2</v>
      </c>
      <c r="Q18">
        <v>6.0180448133501999E-2</v>
      </c>
      <c r="R18">
        <v>0.114156002710112</v>
      </c>
      <c r="S18">
        <v>8.4875180792304203E-2</v>
      </c>
      <c r="T18">
        <v>6.8352050601433498E-2</v>
      </c>
      <c r="U18">
        <v>8.8511250897620103E-2</v>
      </c>
      <c r="V18">
        <v>0.102061386398975</v>
      </c>
      <c r="W18">
        <v>0.108818143155732</v>
      </c>
      <c r="X18">
        <v>7.6750706578401107E-2</v>
      </c>
      <c r="Y18">
        <v>5.8057619960786198E-2</v>
      </c>
    </row>
    <row r="19" spans="1:25" ht="15" customHeight="1">
      <c r="A19" s="29"/>
      <c r="B19" s="13">
        <v>6</v>
      </c>
      <c r="C19">
        <v>6.4773570639483996E-2</v>
      </c>
      <c r="D19">
        <v>2.55442102562774E-2</v>
      </c>
      <c r="E19">
        <v>-3.54157826784572E-2</v>
      </c>
      <c r="F19">
        <v>-5.4901998217304397E-2</v>
      </c>
      <c r="G19">
        <v>-2.3161213279462901E-2</v>
      </c>
      <c r="H19">
        <v>-2.1798893607566799E-2</v>
      </c>
      <c r="I19">
        <v>-9.6598860826532205E-3</v>
      </c>
      <c r="J19">
        <v>-2.8613242169115101E-2</v>
      </c>
      <c r="K19">
        <v>-1.2126226544016999E-3</v>
      </c>
      <c r="L19">
        <v>4.9824904939417401E-2</v>
      </c>
      <c r="M19">
        <v>5.6528964768477102E-2</v>
      </c>
      <c r="N19">
        <v>2.7947577525535301E-2</v>
      </c>
      <c r="O19">
        <v>7.3424187953766698E-3</v>
      </c>
      <c r="P19">
        <v>4.6666581474802502E-2</v>
      </c>
      <c r="Q19">
        <v>6.7331606105344305E-2</v>
      </c>
      <c r="R19">
        <v>6.2358025764116899E-2</v>
      </c>
      <c r="S19">
        <v>3.8835858276432197E-2</v>
      </c>
      <c r="T19">
        <v>3.1087106601849299E-2</v>
      </c>
      <c r="U19">
        <v>3.8229963744706399E-2</v>
      </c>
      <c r="V19">
        <v>5.7731242517084898E-2</v>
      </c>
      <c r="W19">
        <v>7.2314575850418297E-2</v>
      </c>
      <c r="X19">
        <v>6.5890742730213697E-2</v>
      </c>
      <c r="Y19">
        <v>3.6777494866965799E-2</v>
      </c>
    </row>
    <row r="20" spans="1:25" ht="15" customHeight="1">
      <c r="A20" s="29"/>
      <c r="B20" s="13">
        <v>7</v>
      </c>
      <c r="C20">
        <v>5.3231449101998098E-3</v>
      </c>
      <c r="D20">
        <v>-1.00532184010822E-2</v>
      </c>
      <c r="E20">
        <v>-5.9210187935256897E-3</v>
      </c>
      <c r="F20">
        <v>1.06510922844081E-2</v>
      </c>
      <c r="G20">
        <v>1.7729941053495998E-2</v>
      </c>
      <c r="H20">
        <v>3.9770342443933501E-2</v>
      </c>
      <c r="I20">
        <v>1.4478565343703001E-2</v>
      </c>
      <c r="J20">
        <v>-5.8416153391720503E-3</v>
      </c>
      <c r="K20">
        <v>2.1697800709136E-2</v>
      </c>
      <c r="L20">
        <v>2.8177625793612202E-2</v>
      </c>
      <c r="M20">
        <v>3.85215635149352E-2</v>
      </c>
      <c r="N20">
        <v>5.7326821813228797E-2</v>
      </c>
      <c r="O20">
        <v>5.4765542609858303E-2</v>
      </c>
      <c r="P20">
        <v>5.2221766785150101E-2</v>
      </c>
      <c r="Q20">
        <v>3.6915644336170499E-2</v>
      </c>
      <c r="R20">
        <v>3.2282068839329499E-2</v>
      </c>
      <c r="S20">
        <v>4.5729960686423703E-2</v>
      </c>
      <c r="T20">
        <v>3.3896509899484499E-2</v>
      </c>
      <c r="U20">
        <v>3.8972652031464203E-2</v>
      </c>
      <c r="V20">
        <v>7.5627465471992006E-2</v>
      </c>
      <c r="W20">
        <v>7.8132997165340806E-2</v>
      </c>
      <c r="X20">
        <v>8.0985855866073E-2</v>
      </c>
      <c r="Y20">
        <v>0.121404724529216</v>
      </c>
    </row>
    <row r="21" spans="1:25" s="15" customFormat="1" ht="15" customHeight="1">
      <c r="B21" s="16" t="s">
        <v>1</v>
      </c>
      <c r="C21" s="15">
        <f>AVERAGE(C14:C20)</f>
        <v>2.0399957088527564E-2</v>
      </c>
      <c r="D21" s="15">
        <f t="shared" ref="D21:Y21" si="3">AVERAGE(D14:D20)</f>
        <v>-9.4084373214373511E-3</v>
      </c>
      <c r="E21" s="15">
        <f t="shared" si="3"/>
        <v>-8.0740955140292271E-3</v>
      </c>
      <c r="F21" s="15">
        <f t="shared" si="3"/>
        <v>2.9111349150897398E-3</v>
      </c>
      <c r="G21" s="15">
        <f t="shared" si="3"/>
        <v>3.4217162938398334E-2</v>
      </c>
      <c r="H21" s="15">
        <f t="shared" si="3"/>
        <v>3.4284561179801679E-2</v>
      </c>
      <c r="I21" s="15">
        <f t="shared" si="3"/>
        <v>3.0739313311770815E-2</v>
      </c>
      <c r="J21" s="15">
        <f t="shared" si="3"/>
        <v>1.6191999319967492E-2</v>
      </c>
      <c r="K21" s="15">
        <f t="shared" si="3"/>
        <v>2.8402458674393945E-2</v>
      </c>
      <c r="L21" s="15">
        <f t="shared" si="3"/>
        <v>6.8614237351871069E-2</v>
      </c>
      <c r="M21" s="15">
        <f t="shared" si="3"/>
        <v>7.6691229653824022E-2</v>
      </c>
      <c r="N21" s="15">
        <f t="shared" si="3"/>
        <v>7.2176602562568984E-2</v>
      </c>
      <c r="O21" s="15">
        <f t="shared" si="3"/>
        <v>7.2593181055615588E-2</v>
      </c>
      <c r="P21" s="15">
        <f t="shared" si="3"/>
        <v>6.2156497805604165E-2</v>
      </c>
      <c r="Q21" s="15">
        <f t="shared" si="3"/>
        <v>6.304878522309397E-2</v>
      </c>
      <c r="R21" s="15">
        <f t="shared" si="3"/>
        <v>8.8339501251806979E-2</v>
      </c>
      <c r="S21" s="15">
        <f t="shared" si="3"/>
        <v>8.058516331567489E-2</v>
      </c>
      <c r="T21" s="15">
        <f t="shared" si="3"/>
        <v>6.518308719857914E-2</v>
      </c>
      <c r="U21" s="15">
        <f t="shared" si="3"/>
        <v>6.7166727006783361E-2</v>
      </c>
      <c r="V21" s="15">
        <f t="shared" si="3"/>
        <v>7.6366666705372482E-2</v>
      </c>
      <c r="W21" s="15">
        <f t="shared" si="3"/>
        <v>8.4253319407626343E-2</v>
      </c>
      <c r="X21" s="15">
        <f t="shared" si="3"/>
        <v>8.1470207468588199E-2</v>
      </c>
      <c r="Y21" s="15">
        <f t="shared" si="3"/>
        <v>7.9210231559694644E-2</v>
      </c>
    </row>
    <row r="22" spans="1:25" ht="15" customHeight="1">
      <c r="B22" s="14" t="s">
        <v>6</v>
      </c>
      <c r="C22">
        <f>STDEV(C14:C20)/SQRT(7)</f>
        <v>1.0479944630867995E-2</v>
      </c>
      <c r="D22">
        <f t="shared" ref="D22:Y22" si="4">STDEV(D14:D20)/SQRT(7)</f>
        <v>1.568751643192844E-2</v>
      </c>
      <c r="E22">
        <f t="shared" si="4"/>
        <v>5.1269283816009681E-3</v>
      </c>
      <c r="F22">
        <f t="shared" si="4"/>
        <v>1.7894743714530027E-2</v>
      </c>
      <c r="G22">
        <f t="shared" si="4"/>
        <v>1.4312976522679472E-2</v>
      </c>
      <c r="H22">
        <f t="shared" si="4"/>
        <v>1.8171154574314081E-2</v>
      </c>
      <c r="I22">
        <f t="shared" si="4"/>
        <v>1.5742191320950758E-2</v>
      </c>
      <c r="J22">
        <f t="shared" si="4"/>
        <v>1.3666850765277265E-2</v>
      </c>
      <c r="K22">
        <f t="shared" si="4"/>
        <v>1.578252468806067E-2</v>
      </c>
      <c r="L22">
        <f t="shared" si="4"/>
        <v>1.6903215149561637E-2</v>
      </c>
      <c r="M22">
        <f t="shared" si="4"/>
        <v>2.0015459055015051E-2</v>
      </c>
      <c r="N22">
        <f t="shared" si="4"/>
        <v>1.6978375646254481E-2</v>
      </c>
      <c r="O22">
        <f t="shared" si="4"/>
        <v>1.793371800913196E-2</v>
      </c>
      <c r="P22">
        <f t="shared" si="4"/>
        <v>1.7857298129381593E-2</v>
      </c>
      <c r="Q22">
        <f t="shared" si="4"/>
        <v>2.0310384385865174E-2</v>
      </c>
      <c r="R22">
        <f t="shared" si="4"/>
        <v>2.1737646291550467E-2</v>
      </c>
      <c r="S22">
        <f t="shared" si="4"/>
        <v>2.4765069288451645E-2</v>
      </c>
      <c r="T22">
        <f t="shared" si="4"/>
        <v>2.2397777737677677E-2</v>
      </c>
      <c r="U22">
        <f t="shared" si="4"/>
        <v>1.7505543786434923E-2</v>
      </c>
      <c r="V22">
        <f t="shared" si="4"/>
        <v>2.0425138403129813E-2</v>
      </c>
      <c r="W22">
        <f t="shared" si="4"/>
        <v>2.5490438702263085E-2</v>
      </c>
      <c r="X22">
        <f t="shared" si="4"/>
        <v>2.227992062644513E-2</v>
      </c>
      <c r="Y22">
        <f t="shared" si="4"/>
        <v>2.6934046998771735E-2</v>
      </c>
    </row>
  </sheetData>
  <mergeCells count="6">
    <mergeCell ref="A14:A20"/>
    <mergeCell ref="A1:B1"/>
    <mergeCell ref="C1:V1"/>
    <mergeCell ref="A4:A9"/>
    <mergeCell ref="A3:Y3"/>
    <mergeCell ref="A13:Y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1"/>
  <sheetViews>
    <sheetView workbookViewId="0"/>
  </sheetViews>
  <sheetFormatPr defaultColWidth="12.6640625" defaultRowHeight="15" customHeight="1"/>
  <cols>
    <col min="1" max="1" width="2.83203125" customWidth="1"/>
    <col min="2" max="2" width="6.1640625" customWidth="1"/>
  </cols>
  <sheetData>
    <row r="1" spans="1:4" ht="15" customHeight="1">
      <c r="A1" s="25" t="s">
        <v>3</v>
      </c>
      <c r="B1" s="2"/>
      <c r="C1" s="4" t="s">
        <v>15</v>
      </c>
      <c r="D1" s="4" t="s">
        <v>8</v>
      </c>
    </row>
    <row r="2" spans="1:4" ht="15" customHeight="1">
      <c r="A2" s="20"/>
      <c r="B2" s="2">
        <v>1</v>
      </c>
      <c r="C2" s="2">
        <v>59.868160075784601</v>
      </c>
      <c r="D2" s="2">
        <v>63.6717990103011</v>
      </c>
    </row>
    <row r="3" spans="1:4" ht="15" customHeight="1">
      <c r="A3" s="20"/>
      <c r="B3" s="2">
        <v>2</v>
      </c>
      <c r="C3" s="2">
        <v>66.430494343922007</v>
      </c>
      <c r="D3" s="2">
        <v>68.980668357893293</v>
      </c>
    </row>
    <row r="4" spans="1:4" ht="15" customHeight="1">
      <c r="A4" s="20"/>
      <c r="B4" s="2">
        <v>3</v>
      </c>
      <c r="C4" s="2">
        <v>64.052143829183706</v>
      </c>
      <c r="D4" s="2">
        <v>67.674696187649801</v>
      </c>
    </row>
    <row r="5" spans="1:4" ht="15" customHeight="1">
      <c r="A5" s="20"/>
      <c r="B5" s="2">
        <v>4</v>
      </c>
      <c r="C5" s="2">
        <v>56.086374646682103</v>
      </c>
      <c r="D5" s="2">
        <v>57.710177305110903</v>
      </c>
    </row>
    <row r="6" spans="1:4" ht="15" customHeight="1">
      <c r="A6" s="20"/>
      <c r="B6" s="2">
        <v>5</v>
      </c>
      <c r="C6" s="2">
        <v>70.137937915466296</v>
      </c>
      <c r="D6" s="2">
        <v>63.415260958322897</v>
      </c>
    </row>
    <row r="7" spans="1:4" ht="15" customHeight="1">
      <c r="A7" s="20"/>
      <c r="B7" s="2">
        <v>6</v>
      </c>
      <c r="C7" s="2">
        <v>56.507085407889697</v>
      </c>
      <c r="D7" s="2">
        <v>54.471345682438098</v>
      </c>
    </row>
    <row r="8" spans="1:4" ht="15" customHeight="1">
      <c r="A8" s="2"/>
      <c r="B8" s="4" t="s">
        <v>1</v>
      </c>
      <c r="C8" s="2">
        <f t="shared" ref="C8:D8" si="0">ROUND(AVERAGE(C2:C7),2)</f>
        <v>62.18</v>
      </c>
      <c r="D8" s="2">
        <f t="shared" si="0"/>
        <v>62.65</v>
      </c>
    </row>
    <row r="9" spans="1:4" ht="15" customHeight="1">
      <c r="A9" s="2"/>
      <c r="B9" s="4" t="s">
        <v>6</v>
      </c>
      <c r="C9" s="2">
        <f t="shared" ref="C9:D9" si="1">ROUND(STDEV(C2:C7)/SQRT(6),2)</f>
        <v>2.31</v>
      </c>
      <c r="D9" s="2">
        <f t="shared" si="1"/>
        <v>2.2999999999999998</v>
      </c>
    </row>
    <row r="10" spans="1:4" ht="15" customHeight="1">
      <c r="B10" s="12" t="s">
        <v>20</v>
      </c>
      <c r="C10">
        <f>TTEST(C2:C7,D2:D7,2,1)</f>
        <v>0.78936323386046392</v>
      </c>
    </row>
    <row r="11" spans="1:4" ht="15" customHeight="1">
      <c r="C11" s="3"/>
    </row>
  </sheetData>
  <mergeCells count="1">
    <mergeCell ref="A1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"/>
  <sheetViews>
    <sheetView workbookViewId="0"/>
  </sheetViews>
  <sheetFormatPr defaultColWidth="12.6640625" defaultRowHeight="15" customHeight="1"/>
  <cols>
    <col min="1" max="1" width="3.33203125" customWidth="1"/>
    <col min="2" max="2" width="5.33203125" customWidth="1"/>
    <col min="3" max="3" width="12.5" customWidth="1"/>
    <col min="4" max="4" width="12.1640625" customWidth="1"/>
    <col min="5" max="5" width="14.1640625" customWidth="1"/>
    <col min="6" max="6" width="18.83203125" customWidth="1"/>
  </cols>
  <sheetData>
    <row r="1" spans="1:7" ht="15" customHeight="1">
      <c r="A1" s="2"/>
      <c r="B1" s="2"/>
      <c r="C1" s="31" t="s">
        <v>16</v>
      </c>
      <c r="D1" s="31"/>
      <c r="E1" s="31"/>
      <c r="F1" s="4" t="s">
        <v>17</v>
      </c>
      <c r="G1" s="2"/>
    </row>
    <row r="2" spans="1:7" ht="15" customHeight="1">
      <c r="A2" s="2"/>
      <c r="B2" s="2"/>
      <c r="C2" s="17" t="s">
        <v>7</v>
      </c>
      <c r="D2" s="17" t="s">
        <v>8</v>
      </c>
      <c r="E2" s="17" t="s">
        <v>24</v>
      </c>
      <c r="F2" s="6" t="s">
        <v>24</v>
      </c>
      <c r="G2" s="2"/>
    </row>
    <row r="3" spans="1:7" ht="15" customHeight="1">
      <c r="A3" s="23" t="s">
        <v>3</v>
      </c>
      <c r="B3" s="2">
        <v>1</v>
      </c>
      <c r="C3" s="2">
        <v>54.069003285870799</v>
      </c>
      <c r="D3" s="2">
        <v>77.104377104377093</v>
      </c>
      <c r="E3" s="2">
        <v>23.0353738185064</v>
      </c>
      <c r="F3" s="2">
        <f>'fig 7c'!D2-'fig 7c'!C2</f>
        <v>3.8036389345164991</v>
      </c>
      <c r="G3" s="2"/>
    </row>
    <row r="4" spans="1:7" ht="15" customHeight="1">
      <c r="A4" s="20"/>
      <c r="B4" s="2">
        <v>2</v>
      </c>
      <c r="C4" s="2">
        <v>68.814866553839195</v>
      </c>
      <c r="D4" s="2">
        <v>85.485854858548606</v>
      </c>
      <c r="E4" s="2">
        <v>16.6709883047094</v>
      </c>
      <c r="F4" s="2">
        <f>'fig 7c'!D3-'fig 7c'!C3</f>
        <v>2.5501740139712865</v>
      </c>
      <c r="G4" s="2"/>
    </row>
    <row r="5" spans="1:7" ht="15" customHeight="1">
      <c r="A5" s="20"/>
      <c r="B5" s="2">
        <v>3</v>
      </c>
      <c r="C5" s="2">
        <v>74.6460004805989</v>
      </c>
      <c r="D5" s="2">
        <v>76.998769987699902</v>
      </c>
      <c r="E5" s="2">
        <v>2.3527695071009398</v>
      </c>
      <c r="F5" s="2">
        <f>'fig 7c'!D4-'fig 7c'!C4</f>
        <v>3.6225523584660948</v>
      </c>
      <c r="G5" s="2"/>
    </row>
    <row r="6" spans="1:7" ht="15" customHeight="1">
      <c r="A6" s="20"/>
      <c r="B6" s="2">
        <v>4</v>
      </c>
      <c r="C6" s="2">
        <v>58.5686920542487</v>
      </c>
      <c r="D6" s="2">
        <v>77.661767467800402</v>
      </c>
      <c r="E6" s="2">
        <v>19.093075413551698</v>
      </c>
      <c r="F6" s="2">
        <f>'fig 7c'!D5-'fig 7c'!C5</f>
        <v>1.6238026584288008</v>
      </c>
      <c r="G6" s="2"/>
    </row>
    <row r="7" spans="1:7" ht="15" customHeight="1">
      <c r="A7" s="20"/>
      <c r="B7" s="2">
        <v>5</v>
      </c>
      <c r="C7" s="2">
        <v>79.889152810767996</v>
      </c>
      <c r="D7" s="2">
        <v>85.040431266846397</v>
      </c>
      <c r="E7" s="2">
        <v>5.15127845607834</v>
      </c>
      <c r="F7" s="2">
        <f>'fig 7c'!D6-'fig 7c'!C6</f>
        <v>-6.7226769571433991</v>
      </c>
      <c r="G7" s="2"/>
    </row>
    <row r="8" spans="1:7" ht="15" customHeight="1">
      <c r="A8" s="20"/>
      <c r="B8" s="2">
        <v>6</v>
      </c>
      <c r="C8" s="2">
        <v>54.9302399492666</v>
      </c>
      <c r="D8" s="2">
        <v>60.375897622982599</v>
      </c>
      <c r="E8" s="2">
        <v>5.44565767371608</v>
      </c>
      <c r="F8" s="2">
        <f>'fig 7c'!D7-'fig 7c'!C7</f>
        <v>-2.0357397254515988</v>
      </c>
      <c r="G8" s="2"/>
    </row>
    <row r="9" spans="1:7" ht="15" customHeight="1">
      <c r="A9" s="20"/>
      <c r="B9" s="2">
        <v>7</v>
      </c>
      <c r="C9" s="2">
        <v>66.6666666666667</v>
      </c>
      <c r="D9" s="2">
        <v>76.936026936027005</v>
      </c>
      <c r="E9" s="2">
        <v>10.2693602693603</v>
      </c>
      <c r="F9" s="2"/>
      <c r="G9" s="2"/>
    </row>
    <row r="10" spans="1:7" ht="15" customHeight="1">
      <c r="A10" s="2"/>
      <c r="B10" s="4" t="s">
        <v>1</v>
      </c>
      <c r="C10" s="2">
        <f t="shared" ref="C10:D10" si="0">ROUND(AVERAGE(C3:C9),2)</f>
        <v>65.37</v>
      </c>
      <c r="D10" s="2">
        <f t="shared" si="0"/>
        <v>77.09</v>
      </c>
      <c r="E10" s="2">
        <f>ROUND(AVERAGE(E3:E9),2)</f>
        <v>11.72</v>
      </c>
      <c r="F10" s="2">
        <f>ROUND(AVERAGE(F3:F8),2)</f>
        <v>0.47</v>
      </c>
      <c r="G10" s="2"/>
    </row>
    <row r="11" spans="1:7" ht="15" customHeight="1">
      <c r="A11" s="2"/>
      <c r="B11" s="4" t="s">
        <v>6</v>
      </c>
      <c r="C11" s="2">
        <f t="shared" ref="C11:D11" si="1">ROUND(STDEV(C3:C9)/SQRT(7),2)</f>
        <v>3.76</v>
      </c>
      <c r="D11" s="2">
        <f t="shared" si="1"/>
        <v>3.14</v>
      </c>
      <c r="E11" s="2">
        <f>ROUND(STDEV(E3:E9)/SQRT(7),2)</f>
        <v>3.01</v>
      </c>
      <c r="F11" s="2">
        <f>ROUND(STDEV(F3:F8)/SQRT(6),2)</f>
        <v>1.68</v>
      </c>
      <c r="G11" s="2"/>
    </row>
    <row r="12" spans="1:7" ht="15" customHeight="1">
      <c r="A12" s="2"/>
      <c r="B12" s="2" t="s">
        <v>20</v>
      </c>
      <c r="C12" s="2">
        <f>TTEST(E3:E9,F3:F8,2,2)</f>
        <v>9.89713405899088E-3</v>
      </c>
      <c r="D12" s="2"/>
      <c r="E12" s="2"/>
      <c r="F12" s="2"/>
      <c r="G12" s="2"/>
    </row>
    <row r="13" spans="1:7" ht="15" customHeight="1">
      <c r="A13" s="2"/>
      <c r="B13" s="2"/>
      <c r="C13" s="2"/>
      <c r="D13" s="2"/>
      <c r="E13" s="2"/>
      <c r="F13" s="2"/>
      <c r="G13" s="2"/>
    </row>
  </sheetData>
  <mergeCells count="2">
    <mergeCell ref="A3:A9"/>
    <mergeCell ref="C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9"/>
  <sheetViews>
    <sheetView workbookViewId="0"/>
  </sheetViews>
  <sheetFormatPr defaultColWidth="12.6640625" defaultRowHeight="15" customHeight="1"/>
  <cols>
    <col min="1" max="1" width="3.1640625" customWidth="1"/>
    <col min="2" max="2" width="3.6640625" customWidth="1"/>
  </cols>
  <sheetData>
    <row r="1" spans="1:12" ht="15" customHeight="1">
      <c r="D1" s="21" t="s">
        <v>2</v>
      </c>
      <c r="E1" s="20"/>
      <c r="F1" s="20"/>
      <c r="G1" s="20"/>
      <c r="H1" s="20"/>
      <c r="I1" s="20"/>
      <c r="J1" s="20"/>
      <c r="K1" s="20"/>
      <c r="L1" s="20"/>
    </row>
    <row r="2" spans="1:12" ht="15" customHeight="1">
      <c r="D2" s="2">
        <v>-1.5</v>
      </c>
      <c r="E2" s="2">
        <v>-1</v>
      </c>
      <c r="F2" s="2">
        <v>-0.5</v>
      </c>
      <c r="G2" s="2">
        <v>-0.25</v>
      </c>
      <c r="H2" s="2">
        <v>0</v>
      </c>
      <c r="I2" s="2">
        <v>0.25</v>
      </c>
      <c r="J2" s="2">
        <v>0.5</v>
      </c>
      <c r="K2" s="2">
        <v>1</v>
      </c>
      <c r="L2" s="2">
        <v>1.5</v>
      </c>
    </row>
    <row r="3" spans="1:12" ht="15" customHeight="1">
      <c r="A3" s="23" t="s">
        <v>7</v>
      </c>
      <c r="B3" s="23" t="s">
        <v>3</v>
      </c>
      <c r="C3" s="3">
        <v>1</v>
      </c>
      <c r="D3" s="3">
        <v>42.960858585858603</v>
      </c>
      <c r="E3" s="3">
        <v>76.376811594202906</v>
      </c>
      <c r="F3" s="3">
        <v>83.886483886483902</v>
      </c>
      <c r="G3" s="3">
        <v>93.759761723148401</v>
      </c>
      <c r="H3" s="3">
        <v>87.187412976886705</v>
      </c>
      <c r="I3" s="3">
        <v>88.048128342246002</v>
      </c>
      <c r="J3" s="3">
        <v>67.562217194570096</v>
      </c>
      <c r="K3" s="3">
        <v>44.410774410774401</v>
      </c>
      <c r="L3" s="3">
        <v>48.7032799389779</v>
      </c>
    </row>
    <row r="4" spans="1:12" ht="15" customHeight="1">
      <c r="A4" s="20"/>
      <c r="B4" s="20"/>
      <c r="C4" s="3">
        <v>2</v>
      </c>
      <c r="D4" s="3">
        <v>12.9078806498161</v>
      </c>
      <c r="E4" s="3">
        <v>23.320158102766801</v>
      </c>
      <c r="F4" s="3">
        <v>66.521739130434796</v>
      </c>
      <c r="G4" s="3">
        <v>82.424242424242394</v>
      </c>
      <c r="H4" s="3">
        <v>89.4249512670565</v>
      </c>
      <c r="I4" s="3">
        <v>91.149442233033596</v>
      </c>
      <c r="J4" s="3">
        <v>74.727668845315904</v>
      </c>
      <c r="K4" s="3">
        <v>81.1111111111111</v>
      </c>
      <c r="L4" s="3">
        <v>88.624338624338606</v>
      </c>
    </row>
    <row r="5" spans="1:12" ht="15" customHeight="1">
      <c r="A5" s="20"/>
      <c r="B5" s="20"/>
      <c r="C5" s="3">
        <v>3</v>
      </c>
      <c r="D5" s="3">
        <v>14.458874458874501</v>
      </c>
      <c r="E5" s="3">
        <v>15.9420289855072</v>
      </c>
      <c r="F5" s="3">
        <v>39.262187088273997</v>
      </c>
      <c r="G5" s="3">
        <v>62.6745718050066</v>
      </c>
      <c r="H5" s="3">
        <v>68.332963825148695</v>
      </c>
      <c r="I5" s="3">
        <v>70.553194580654505</v>
      </c>
      <c r="J5" s="3">
        <v>64.703425229741001</v>
      </c>
      <c r="K5" s="3">
        <v>29.239766081871299</v>
      </c>
      <c r="L5" s="3">
        <v>42.106442577030798</v>
      </c>
    </row>
    <row r="6" spans="1:12" ht="15" customHeight="1">
      <c r="A6" s="20"/>
      <c r="B6" s="20"/>
      <c r="C6" s="3">
        <v>4</v>
      </c>
      <c r="D6" s="3">
        <v>68.704475601027298</v>
      </c>
      <c r="E6" s="3">
        <v>82.9166666666667</v>
      </c>
      <c r="F6" s="3">
        <v>89.682539682539698</v>
      </c>
      <c r="G6" s="3">
        <v>80.131673881673905</v>
      </c>
      <c r="H6" s="3">
        <v>89.182179438140196</v>
      </c>
      <c r="I6" s="3">
        <v>93.824561403508795</v>
      </c>
      <c r="J6" s="3">
        <v>85.185185185185205</v>
      </c>
      <c r="K6" s="3">
        <v>83.101851851851904</v>
      </c>
      <c r="L6" s="3">
        <v>72.649572649572704</v>
      </c>
    </row>
    <row r="7" spans="1:12" ht="15" customHeight="1">
      <c r="A7" s="20"/>
      <c r="B7" s="20"/>
      <c r="C7" s="3">
        <v>5</v>
      </c>
      <c r="D7" s="3">
        <v>1.14942528735632</v>
      </c>
      <c r="E7" s="3">
        <v>15.311004784689001</v>
      </c>
      <c r="F7" s="3">
        <v>12.8129117259552</v>
      </c>
      <c r="G7" s="3">
        <v>46.331738437001597</v>
      </c>
      <c r="H7" s="3">
        <v>70.624753612339404</v>
      </c>
      <c r="I7" s="3">
        <v>67.339296858747701</v>
      </c>
      <c r="J7" s="3">
        <v>41.410344041922997</v>
      </c>
      <c r="K7" s="3">
        <v>41.091628959276001</v>
      </c>
      <c r="L7" s="3">
        <v>37.542087542087501</v>
      </c>
    </row>
    <row r="8" spans="1:12" ht="15" customHeight="1">
      <c r="A8" s="20"/>
      <c r="B8" s="20"/>
      <c r="C8" s="3">
        <v>6</v>
      </c>
      <c r="D8" s="3">
        <v>42.833510575446098</v>
      </c>
      <c r="E8" s="3">
        <v>63.492063492063501</v>
      </c>
      <c r="F8" s="3">
        <v>76.818181818181799</v>
      </c>
      <c r="G8" s="3">
        <v>73.349436392914697</v>
      </c>
      <c r="H8" s="3">
        <v>71.095049658597205</v>
      </c>
      <c r="I8" s="3">
        <v>73.600668337510498</v>
      </c>
      <c r="J8" s="3">
        <v>60.573308270676698</v>
      </c>
      <c r="K8" s="3">
        <v>45.160286336756897</v>
      </c>
      <c r="L8" s="3">
        <v>36.1413043478261</v>
      </c>
    </row>
    <row r="9" spans="1:12" ht="15" customHeight="1">
      <c r="A9" s="20"/>
      <c r="C9" s="7" t="s">
        <v>1</v>
      </c>
      <c r="D9" s="3">
        <f t="shared" ref="D9:L9" si="0">ROUND(AVERAGE(D3:D8),2)</f>
        <v>30.5</v>
      </c>
      <c r="E9" s="3">
        <f t="shared" si="0"/>
        <v>46.23</v>
      </c>
      <c r="F9" s="3">
        <f t="shared" si="0"/>
        <v>61.5</v>
      </c>
      <c r="G9" s="3">
        <f t="shared" si="0"/>
        <v>73.11</v>
      </c>
      <c r="H9" s="3">
        <f t="shared" si="0"/>
        <v>79.31</v>
      </c>
      <c r="I9" s="3">
        <f t="shared" si="0"/>
        <v>80.75</v>
      </c>
      <c r="J9" s="3">
        <f t="shared" si="0"/>
        <v>65.69</v>
      </c>
      <c r="K9" s="3">
        <f t="shared" si="0"/>
        <v>54.02</v>
      </c>
      <c r="L9" s="3">
        <f t="shared" si="0"/>
        <v>54.29</v>
      </c>
    </row>
    <row r="10" spans="1:12" ht="15" customHeight="1">
      <c r="A10" s="20"/>
      <c r="C10" s="7" t="s">
        <v>6</v>
      </c>
      <c r="D10" s="3">
        <f t="shared" ref="D10:L10" si="1">ROUND(STDEV(D3:D8)/SQRT(6),2)</f>
        <v>10.32</v>
      </c>
      <c r="E10" s="3">
        <f t="shared" si="1"/>
        <v>12.85</v>
      </c>
      <c r="F10" s="3">
        <f t="shared" si="1"/>
        <v>12.14</v>
      </c>
      <c r="G10" s="3">
        <f t="shared" si="1"/>
        <v>6.8</v>
      </c>
      <c r="H10" s="3">
        <f t="shared" si="1"/>
        <v>4.18</v>
      </c>
      <c r="I10" s="3">
        <f t="shared" si="1"/>
        <v>4.72</v>
      </c>
      <c r="J10" s="3">
        <f t="shared" si="1"/>
        <v>6.01</v>
      </c>
      <c r="K10" s="3">
        <f t="shared" si="1"/>
        <v>9.19</v>
      </c>
      <c r="L10" s="3">
        <f t="shared" si="1"/>
        <v>8.77</v>
      </c>
    </row>
    <row r="12" spans="1:12" ht="15" customHeight="1">
      <c r="A12" s="23" t="s">
        <v>8</v>
      </c>
      <c r="B12" s="23" t="s">
        <v>3</v>
      </c>
      <c r="C12" s="3">
        <v>1</v>
      </c>
      <c r="D12" s="3">
        <v>52.246300211416496</v>
      </c>
      <c r="E12" s="3">
        <v>48.015873015872998</v>
      </c>
      <c r="F12" s="3">
        <v>68.686868686868706</v>
      </c>
      <c r="G12" s="3">
        <v>77.972582972582998</v>
      </c>
      <c r="H12" s="3">
        <v>79.349399334201806</v>
      </c>
      <c r="I12" s="3">
        <v>78.787878787878796</v>
      </c>
      <c r="J12" s="3">
        <v>31.837168679273901</v>
      </c>
      <c r="K12" s="3">
        <v>29.126984126984102</v>
      </c>
      <c r="L12" s="3">
        <v>32.018518518518498</v>
      </c>
    </row>
    <row r="13" spans="1:12" ht="15" customHeight="1">
      <c r="A13" s="20"/>
      <c r="B13" s="20"/>
      <c r="C13" s="3">
        <v>2</v>
      </c>
      <c r="D13" s="3">
        <v>13.304843304843301</v>
      </c>
      <c r="E13" s="3">
        <v>11.038961038961</v>
      </c>
      <c r="F13" s="3">
        <v>25.396825396825399</v>
      </c>
      <c r="G13" s="3">
        <v>75.793650793650798</v>
      </c>
      <c r="H13" s="3">
        <v>84.892539004849297</v>
      </c>
      <c r="I13" s="3">
        <v>74.576719576719597</v>
      </c>
      <c r="J13" s="3">
        <v>72.875816993464099</v>
      </c>
      <c r="K13" s="3">
        <v>73.3430799220273</v>
      </c>
      <c r="L13" s="3">
        <v>72.438672438672398</v>
      </c>
    </row>
    <row r="14" spans="1:12" ht="15" customHeight="1">
      <c r="A14" s="20"/>
      <c r="B14" s="20"/>
      <c r="C14" s="3">
        <v>3</v>
      </c>
      <c r="D14" s="3">
        <v>32.301341589267302</v>
      </c>
      <c r="E14" s="3">
        <v>39.908103592314099</v>
      </c>
      <c r="F14" s="3">
        <v>80.634920634920704</v>
      </c>
      <c r="G14" s="3">
        <v>78.362573099415201</v>
      </c>
      <c r="H14" s="3">
        <v>89.614922770951097</v>
      </c>
      <c r="I14" s="3">
        <v>83.194096351991107</v>
      </c>
      <c r="J14" s="3">
        <v>66.515151515151501</v>
      </c>
      <c r="K14" s="3">
        <v>55.448717948717899</v>
      </c>
      <c r="L14" s="3">
        <v>55.946014769544199</v>
      </c>
    </row>
    <row r="15" spans="1:12" ht="15" customHeight="1">
      <c r="A15" s="20"/>
      <c r="B15" s="20"/>
      <c r="C15" s="3">
        <v>4</v>
      </c>
      <c r="D15" s="3">
        <v>54.084249084249102</v>
      </c>
      <c r="E15" s="3">
        <v>77.091503267973906</v>
      </c>
      <c r="F15" s="3">
        <v>79.974669293554697</v>
      </c>
      <c r="G15" s="3">
        <v>83.9028944911298</v>
      </c>
      <c r="H15" s="3">
        <v>86.363289930168904</v>
      </c>
      <c r="I15" s="3">
        <v>85.241228070175495</v>
      </c>
      <c r="J15" s="3">
        <v>90.553306342780004</v>
      </c>
      <c r="K15" s="3">
        <v>81.623931623931597</v>
      </c>
      <c r="L15" s="3">
        <v>58.127289377289401</v>
      </c>
    </row>
    <row r="16" spans="1:12" ht="15" customHeight="1">
      <c r="A16" s="20"/>
      <c r="B16" s="20"/>
      <c r="C16" s="3">
        <v>5</v>
      </c>
      <c r="D16" s="3">
        <v>4.1555960235244997</v>
      </c>
      <c r="E16" s="3">
        <v>32.857142857142897</v>
      </c>
      <c r="F16" s="3">
        <v>6.7783094098883598</v>
      </c>
      <c r="G16" s="3">
        <v>32.946859903381601</v>
      </c>
      <c r="H16" s="3">
        <v>49.340384219408797</v>
      </c>
      <c r="I16" s="3">
        <v>46.345029239766099</v>
      </c>
      <c r="J16" s="3">
        <v>19.063180827886701</v>
      </c>
      <c r="K16" s="3">
        <v>24.075311942959001</v>
      </c>
      <c r="L16" s="3">
        <v>42.959486166007899</v>
      </c>
    </row>
    <row r="17" spans="1:12" ht="15" customHeight="1">
      <c r="A17" s="20"/>
      <c r="B17" s="20"/>
      <c r="C17" s="3">
        <v>6</v>
      </c>
      <c r="D17" s="3">
        <v>28.530389363722701</v>
      </c>
      <c r="E17" s="3">
        <v>28.327228327228301</v>
      </c>
      <c r="F17" s="3">
        <v>42.218892218892201</v>
      </c>
      <c r="G17" s="3">
        <v>35.674603174603199</v>
      </c>
      <c r="H17" s="3">
        <v>42.868583820014301</v>
      </c>
      <c r="I17" s="3">
        <v>46.100759144237401</v>
      </c>
      <c r="J17" s="3">
        <v>37.857142857142897</v>
      </c>
      <c r="K17" s="3">
        <v>34.2621259029928</v>
      </c>
      <c r="L17" s="3">
        <v>29.739858906525601</v>
      </c>
    </row>
    <row r="18" spans="1:12" ht="15" customHeight="1">
      <c r="A18" s="20"/>
      <c r="C18" s="7" t="s">
        <v>1</v>
      </c>
      <c r="D18" s="3">
        <f t="shared" ref="D18:L18" si="2">ROUND(AVERAGE(D12:D17),2)</f>
        <v>30.77</v>
      </c>
      <c r="E18" s="3">
        <f t="shared" si="2"/>
        <v>39.54</v>
      </c>
      <c r="F18" s="3">
        <f t="shared" si="2"/>
        <v>50.62</v>
      </c>
      <c r="G18" s="3">
        <f t="shared" si="2"/>
        <v>64.11</v>
      </c>
      <c r="H18" s="3">
        <f t="shared" si="2"/>
        <v>72.069999999999993</v>
      </c>
      <c r="I18" s="3">
        <f t="shared" si="2"/>
        <v>69.040000000000006</v>
      </c>
      <c r="J18" s="3">
        <f t="shared" si="2"/>
        <v>53.12</v>
      </c>
      <c r="K18" s="3">
        <f t="shared" si="2"/>
        <v>49.65</v>
      </c>
      <c r="L18" s="3">
        <f t="shared" si="2"/>
        <v>48.54</v>
      </c>
    </row>
    <row r="19" spans="1:12" ht="15" customHeight="1">
      <c r="A19" s="20"/>
      <c r="C19" s="7" t="s">
        <v>6</v>
      </c>
      <c r="D19" s="3">
        <f t="shared" ref="D19:L19" si="3">ROUND(STDEV(D12:D17)/SQRT(6),2)</f>
        <v>8.2200000000000006</v>
      </c>
      <c r="E19" s="3">
        <f t="shared" si="3"/>
        <v>9.06</v>
      </c>
      <c r="F19" s="3">
        <f t="shared" si="3"/>
        <v>12.54</v>
      </c>
      <c r="G19" s="3">
        <f t="shared" si="3"/>
        <v>9.49</v>
      </c>
      <c r="H19" s="3">
        <f t="shared" si="3"/>
        <v>8.36</v>
      </c>
      <c r="I19" s="3">
        <f t="shared" si="3"/>
        <v>7.37</v>
      </c>
      <c r="J19" s="3">
        <f t="shared" si="3"/>
        <v>11.28</v>
      </c>
      <c r="K19" s="3">
        <f t="shared" si="3"/>
        <v>9.8800000000000008</v>
      </c>
      <c r="L19" s="3">
        <f t="shared" si="3"/>
        <v>6.77</v>
      </c>
    </row>
  </sheetData>
  <mergeCells count="5">
    <mergeCell ref="D1:L1"/>
    <mergeCell ref="A3:A10"/>
    <mergeCell ref="B3:B8"/>
    <mergeCell ref="A12:A19"/>
    <mergeCell ref="B12:B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3"/>
  <sheetViews>
    <sheetView workbookViewId="0"/>
  </sheetViews>
  <sheetFormatPr defaultColWidth="12.6640625" defaultRowHeight="15" customHeight="1"/>
  <cols>
    <col min="1" max="1" width="3.33203125" customWidth="1"/>
    <col min="2" max="2" width="6.6640625" customWidth="1"/>
  </cols>
  <sheetData>
    <row r="1" spans="1:6" ht="15" customHeight="1">
      <c r="A1" s="2"/>
      <c r="B1" s="2"/>
      <c r="C1" s="26" t="s">
        <v>12</v>
      </c>
      <c r="D1" s="20"/>
      <c r="E1" s="26" t="s">
        <v>13</v>
      </c>
      <c r="F1" s="20"/>
    </row>
    <row r="2" spans="1:6" ht="15" customHeight="1">
      <c r="A2" s="2"/>
      <c r="B2" s="2"/>
      <c r="C2" s="2" t="s">
        <v>7</v>
      </c>
      <c r="D2" s="2" t="s">
        <v>8</v>
      </c>
      <c r="E2" s="2" t="s">
        <v>7</v>
      </c>
      <c r="F2" s="2" t="s">
        <v>8</v>
      </c>
    </row>
    <row r="3" spans="1:6" ht="15" customHeight="1">
      <c r="A3" s="23" t="s">
        <v>3</v>
      </c>
      <c r="B3" s="2">
        <v>1</v>
      </c>
      <c r="C3" s="2">
        <v>103.716532055811</v>
      </c>
      <c r="D3" s="2">
        <v>99.030831546029106</v>
      </c>
      <c r="E3" s="2">
        <v>88.536937563640393</v>
      </c>
      <c r="F3" s="2">
        <v>70.912619348869498</v>
      </c>
    </row>
    <row r="4" spans="1:6" ht="15" customHeight="1">
      <c r="A4" s="20"/>
      <c r="B4" s="2">
        <v>2</v>
      </c>
      <c r="C4" s="2">
        <v>97.361891061581503</v>
      </c>
      <c r="D4" s="2">
        <v>90.292646180335893</v>
      </c>
      <c r="E4" s="2">
        <v>81.199752720818793</v>
      </c>
      <c r="F4" s="2">
        <v>64.243782190295505</v>
      </c>
    </row>
    <row r="5" spans="1:6" ht="15" customHeight="1">
      <c r="A5" s="20"/>
      <c r="B5" s="2">
        <v>3</v>
      </c>
      <c r="C5" s="2">
        <v>98.280919367681904</v>
      </c>
      <c r="D5" s="2">
        <v>91.163411954751993</v>
      </c>
      <c r="E5" s="2">
        <v>83.6498423338588</v>
      </c>
      <c r="F5" s="2">
        <v>83.960113304084899</v>
      </c>
    </row>
    <row r="6" spans="1:6" ht="15" customHeight="1">
      <c r="A6" s="20"/>
      <c r="B6" s="2">
        <v>4</v>
      </c>
      <c r="C6" s="2">
        <v>97.795938204451204</v>
      </c>
      <c r="D6" s="2">
        <v>98.208771350483701</v>
      </c>
      <c r="E6" s="2">
        <v>98.251682995722305</v>
      </c>
      <c r="F6" s="2">
        <v>98.900697887998504</v>
      </c>
    </row>
    <row r="7" spans="1:6" ht="15" customHeight="1">
      <c r="A7" s="20"/>
      <c r="B7" s="2">
        <v>5</v>
      </c>
      <c r="C7" s="2">
        <v>86.210764035535306</v>
      </c>
      <c r="D7" s="2">
        <v>90.305560352165102</v>
      </c>
      <c r="E7" s="2">
        <v>56.486874271599703</v>
      </c>
      <c r="F7" s="2">
        <v>63.580360899478698</v>
      </c>
    </row>
    <row r="8" spans="1:6" ht="15" customHeight="1">
      <c r="A8" s="20"/>
      <c r="B8" s="2">
        <v>6</v>
      </c>
      <c r="C8" s="2">
        <v>102.380002706615</v>
      </c>
      <c r="D8" s="2">
        <v>98.019097339406002</v>
      </c>
      <c r="E8" s="2">
        <v>97.600695385832097</v>
      </c>
      <c r="F8" s="2">
        <v>97.169433718003305</v>
      </c>
    </row>
    <row r="9" spans="1:6" ht="15" customHeight="1">
      <c r="A9" s="4"/>
      <c r="B9" s="4" t="s">
        <v>1</v>
      </c>
      <c r="C9" s="2">
        <f t="shared" ref="C9:F9" si="0">ROUND(AVERAGE(C3:C8),2)</f>
        <v>97.62</v>
      </c>
      <c r="D9" s="2">
        <f t="shared" si="0"/>
        <v>94.5</v>
      </c>
      <c r="E9" s="2">
        <f t="shared" si="0"/>
        <v>84.29</v>
      </c>
      <c r="F9" s="2">
        <f t="shared" si="0"/>
        <v>79.790000000000006</v>
      </c>
    </row>
    <row r="10" spans="1:6" ht="15" customHeight="1">
      <c r="A10" s="4"/>
      <c r="B10" s="4" t="s">
        <v>6</v>
      </c>
      <c r="C10" s="2">
        <f t="shared" ref="C10:F10" si="1">ROUND(STDEV(C3:C8)/SQRT(6),2)</f>
        <v>2.52</v>
      </c>
      <c r="D10" s="2">
        <f t="shared" si="1"/>
        <v>1.76</v>
      </c>
      <c r="E10" s="2">
        <f t="shared" si="1"/>
        <v>6.25</v>
      </c>
      <c r="F10" s="2">
        <f t="shared" si="1"/>
        <v>6.5</v>
      </c>
    </row>
    <row r="11" spans="1:6" ht="15" customHeight="1">
      <c r="B11" s="12" t="s">
        <v>20</v>
      </c>
      <c r="C11">
        <f>TTEST(C3:C8,D3:D8,2,1)</f>
        <v>0.1482347077155958</v>
      </c>
      <c r="E11">
        <f t="shared" ref="E11" si="2">TTEST(E3:E8,F3:F8,2,1)</f>
        <v>0.33312314107170382</v>
      </c>
    </row>
    <row r="13" spans="1:6" ht="15" customHeight="1">
      <c r="C13" s="3"/>
      <c r="D13" s="3"/>
      <c r="F13" s="3"/>
    </row>
  </sheetData>
  <mergeCells count="3">
    <mergeCell ref="C1:D1"/>
    <mergeCell ref="E1:F1"/>
    <mergeCell ref="A3:A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3"/>
  <sheetViews>
    <sheetView workbookViewId="0"/>
  </sheetViews>
  <sheetFormatPr defaultColWidth="12.6640625" defaultRowHeight="15" customHeight="1"/>
  <cols>
    <col min="1" max="1" width="3.6640625" customWidth="1"/>
    <col min="2" max="2" width="5.5" customWidth="1"/>
  </cols>
  <sheetData>
    <row r="1" spans="1:27" ht="15" customHeight="1">
      <c r="A1" s="2"/>
      <c r="B1" s="2"/>
      <c r="C1" s="26" t="s">
        <v>18</v>
      </c>
      <c r="D1" s="20"/>
      <c r="E1" s="26" t="s">
        <v>19</v>
      </c>
      <c r="F1" s="20"/>
    </row>
    <row r="2" spans="1:27" ht="15" customHeight="1">
      <c r="A2" s="9"/>
      <c r="B2" s="9"/>
      <c r="C2" s="9" t="s">
        <v>16</v>
      </c>
      <c r="D2" s="9" t="s">
        <v>17</v>
      </c>
      <c r="E2" s="9" t="s">
        <v>16</v>
      </c>
      <c r="F2" s="9" t="s">
        <v>17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15" customHeight="1">
      <c r="A3" s="23" t="s">
        <v>3</v>
      </c>
      <c r="B3" s="2">
        <v>1</v>
      </c>
      <c r="C3" s="2" t="e">
        <f>#REF!</f>
        <v>#REF!</v>
      </c>
      <c r="D3" s="2">
        <f>'fig 7f'!D3-'fig 7f'!C3</f>
        <v>-4.6857005097818956</v>
      </c>
      <c r="E3" s="2" t="e">
        <f>#REF!</f>
        <v>#REF!</v>
      </c>
      <c r="F3" s="2">
        <f>'fig 7f'!F3-'fig 7f'!E3</f>
        <v>-17.624318214770895</v>
      </c>
    </row>
    <row r="4" spans="1:27" ht="15" customHeight="1">
      <c r="A4" s="20"/>
      <c r="B4" s="2">
        <v>2</v>
      </c>
      <c r="C4" s="2" t="e">
        <f>#REF!</f>
        <v>#REF!</v>
      </c>
      <c r="D4" s="2">
        <f>'fig 7f'!D4-'fig 7f'!C4</f>
        <v>-7.0692448812456092</v>
      </c>
      <c r="E4" s="2" t="e">
        <f>#REF!</f>
        <v>#REF!</v>
      </c>
      <c r="F4" s="2">
        <f>'fig 7f'!F4-'fig 7f'!E4</f>
        <v>-16.955970530523288</v>
      </c>
    </row>
    <row r="5" spans="1:27" ht="15" customHeight="1">
      <c r="A5" s="20"/>
      <c r="B5" s="2">
        <v>3</v>
      </c>
      <c r="C5" s="2" t="e">
        <f>#REF!</f>
        <v>#REF!</v>
      </c>
      <c r="D5" s="2">
        <f>'fig 7f'!D5-'fig 7f'!C5</f>
        <v>-7.1175074129299105</v>
      </c>
      <c r="E5" s="2" t="e">
        <f>#REF!</f>
        <v>#REF!</v>
      </c>
      <c r="F5" s="2">
        <f>'fig 7f'!F5-'fig 7f'!E5</f>
        <v>0.31027097022609951</v>
      </c>
    </row>
    <row r="6" spans="1:27" ht="15" customHeight="1">
      <c r="A6" s="20"/>
      <c r="B6" s="2">
        <v>4</v>
      </c>
      <c r="C6" s="2" t="e">
        <f>#REF!</f>
        <v>#REF!</v>
      </c>
      <c r="D6" s="2">
        <f>'fig 7f'!D6-'fig 7f'!C6</f>
        <v>0.41283314603249721</v>
      </c>
      <c r="E6" s="2" t="e">
        <f>#REF!</f>
        <v>#REF!</v>
      </c>
      <c r="F6" s="2">
        <f>'fig 7f'!F6-'fig 7f'!E6</f>
        <v>0.64901489227619891</v>
      </c>
    </row>
    <row r="7" spans="1:27" ht="15" customHeight="1">
      <c r="A7" s="20"/>
      <c r="B7" s="2">
        <v>5</v>
      </c>
      <c r="C7" s="2" t="e">
        <f>#REF!</f>
        <v>#REF!</v>
      </c>
      <c r="D7" s="2">
        <f>'fig 7f'!D7-'fig 7f'!C7</f>
        <v>4.0947963166297967</v>
      </c>
      <c r="E7" s="2" t="e">
        <f>#REF!</f>
        <v>#REF!</v>
      </c>
      <c r="F7" s="2">
        <f>'fig 7f'!F7-'fig 7f'!E7</f>
        <v>7.0934866278789954</v>
      </c>
    </row>
    <row r="8" spans="1:27" ht="15" customHeight="1">
      <c r="A8" s="20"/>
      <c r="B8" s="2">
        <v>6</v>
      </c>
      <c r="C8" s="2" t="e">
        <f>#REF!</f>
        <v>#REF!</v>
      </c>
      <c r="D8" s="2">
        <f>'fig 7f'!D8-'fig 7f'!C8</f>
        <v>-4.3609053672089999</v>
      </c>
      <c r="E8" s="2" t="e">
        <f>#REF!</f>
        <v>#REF!</v>
      </c>
      <c r="F8" s="2">
        <f>'fig 7f'!F8-'fig 7f'!E8</f>
        <v>-0.43126166782879238</v>
      </c>
    </row>
    <row r="9" spans="1:27" ht="15" customHeight="1">
      <c r="A9" s="20"/>
      <c r="B9" s="2">
        <v>7</v>
      </c>
      <c r="C9" s="2" t="e">
        <f>#REF!</f>
        <v>#REF!</v>
      </c>
      <c r="D9" s="2"/>
      <c r="E9" s="2" t="e">
        <f>#REF!</f>
        <v>#REF!</v>
      </c>
      <c r="F9" s="2"/>
    </row>
    <row r="10" spans="1:27" ht="15" customHeight="1">
      <c r="A10" s="4"/>
      <c r="B10" s="4" t="s">
        <v>1</v>
      </c>
      <c r="C10" s="2" t="e">
        <f>ROUND(AVERAGE(C3:C9),2)</f>
        <v>#REF!</v>
      </c>
      <c r="D10" s="2">
        <f>ROUND(AVERAGE(D3:D8),2)</f>
        <v>-3.12</v>
      </c>
      <c r="E10" s="2" t="e">
        <f>ROUND(AVERAGE(E3:E9),2)</f>
        <v>#REF!</v>
      </c>
      <c r="F10" s="2">
        <f>ROUND(AVERAGE(F3:F8),2)</f>
        <v>-4.49</v>
      </c>
    </row>
    <row r="11" spans="1:27" ht="15" customHeight="1">
      <c r="A11" s="4"/>
      <c r="B11" s="4" t="s">
        <v>6</v>
      </c>
      <c r="C11" s="2" t="e">
        <f>ROUND(STDEV(C3:C9)/SQRT(7),2)</f>
        <v>#REF!</v>
      </c>
      <c r="D11" s="2">
        <f>ROUND(STDEV(D3:D9)/SQRT(6),2)</f>
        <v>1.83</v>
      </c>
      <c r="E11" s="2" t="e">
        <f>ROUND(STDEV(E3:E9)/SQRT(7),2)</f>
        <v>#REF!</v>
      </c>
      <c r="F11" s="2">
        <f>ROUND(STDEV(F3:F9)/SQRT(6),2)</f>
        <v>4.2</v>
      </c>
    </row>
    <row r="12" spans="1:27" ht="15" customHeight="1">
      <c r="B12" s="12" t="s">
        <v>20</v>
      </c>
      <c r="C12" t="e">
        <f>TTEST(C3:C9,D3:D8,1,2)</f>
        <v>#REF!</v>
      </c>
      <c r="E12" t="e">
        <f>TTEST(E3:E9,F3:F8,1,2)</f>
        <v>#REF!</v>
      </c>
    </row>
    <row r="13" spans="1:27" ht="15" customHeight="1">
      <c r="C13" s="3"/>
      <c r="D13" s="3"/>
      <c r="F13" s="3"/>
    </row>
  </sheetData>
  <mergeCells count="3">
    <mergeCell ref="C1:D1"/>
    <mergeCell ref="E1:F1"/>
    <mergeCell ref="A3: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2"/>
  <sheetViews>
    <sheetView workbookViewId="0"/>
  </sheetViews>
  <sheetFormatPr defaultColWidth="12.6640625" defaultRowHeight="15" customHeight="1"/>
  <cols>
    <col min="1" max="1" width="3" customWidth="1"/>
    <col min="2" max="2" width="6.83203125" customWidth="1"/>
  </cols>
  <sheetData>
    <row r="1" spans="1:5" ht="15" customHeight="1">
      <c r="A1" s="2"/>
      <c r="B1" s="2"/>
      <c r="C1" s="4" t="s">
        <v>7</v>
      </c>
      <c r="D1" s="4" t="s">
        <v>8</v>
      </c>
      <c r="E1" s="2"/>
    </row>
    <row r="2" spans="1:5" ht="15" customHeight="1">
      <c r="A2" s="23" t="s">
        <v>3</v>
      </c>
      <c r="B2" s="2">
        <v>1</v>
      </c>
      <c r="C2" s="2">
        <v>0.63756032327460899</v>
      </c>
      <c r="D2" s="2">
        <v>0.62666666666666704</v>
      </c>
      <c r="E2" s="2"/>
    </row>
    <row r="3" spans="1:5" ht="15" customHeight="1">
      <c r="A3" s="20"/>
      <c r="B3" s="2">
        <v>2</v>
      </c>
      <c r="C3" s="2">
        <v>0.678171788810087</v>
      </c>
      <c r="D3" s="2">
        <v>0.70993197278911602</v>
      </c>
      <c r="E3" s="2"/>
    </row>
    <row r="4" spans="1:5" ht="15" customHeight="1">
      <c r="A4" s="20"/>
      <c r="B4" s="2">
        <v>3</v>
      </c>
      <c r="C4" s="2">
        <v>0.73081882656350805</v>
      </c>
      <c r="D4" s="2">
        <v>0.78823953823953796</v>
      </c>
      <c r="E4" s="2"/>
    </row>
    <row r="5" spans="1:5" ht="15" customHeight="1">
      <c r="A5" s="20"/>
      <c r="B5" s="2">
        <v>4</v>
      </c>
      <c r="C5" s="2">
        <v>0.55046296296296304</v>
      </c>
      <c r="D5" s="2">
        <v>0.54707132298595695</v>
      </c>
      <c r="E5" s="2"/>
    </row>
    <row r="6" spans="1:5" ht="15" customHeight="1">
      <c r="A6" s="20"/>
      <c r="B6" s="2">
        <v>5</v>
      </c>
      <c r="C6" s="2">
        <v>0.64034423793905804</v>
      </c>
      <c r="D6" s="2">
        <v>0.64713608957794999</v>
      </c>
      <c r="E6" s="2"/>
    </row>
    <row r="7" spans="1:5" ht="15" customHeight="1">
      <c r="A7" s="20"/>
      <c r="B7" s="2">
        <v>6</v>
      </c>
      <c r="C7" s="2">
        <v>0.50805555555555604</v>
      </c>
      <c r="D7" s="2">
        <v>0.62719298245613997</v>
      </c>
      <c r="E7" s="2"/>
    </row>
    <row r="8" spans="1:5" ht="15" customHeight="1">
      <c r="A8" s="2"/>
      <c r="B8" s="4" t="s">
        <v>1</v>
      </c>
      <c r="C8" s="2">
        <f t="shared" ref="C8:D8" si="0">ROUND(AVERAGE(C2:C7)*100,2)</f>
        <v>62.42</v>
      </c>
      <c r="D8" s="2">
        <f t="shared" si="0"/>
        <v>65.77</v>
      </c>
      <c r="E8" s="2"/>
    </row>
    <row r="9" spans="1:5" ht="15" customHeight="1">
      <c r="A9" s="2"/>
      <c r="B9" s="4" t="s">
        <v>6</v>
      </c>
      <c r="C9" s="2">
        <f t="shared" ref="C9:D9" si="1">ROUND((STDEV(C2:C7)*100)/SQRT(6),2)</f>
        <v>3.35</v>
      </c>
      <c r="D9" s="2">
        <f t="shared" si="1"/>
        <v>3.37</v>
      </c>
      <c r="E9" s="2"/>
    </row>
    <row r="10" spans="1:5" ht="15" customHeight="1">
      <c r="A10" s="2"/>
      <c r="B10" s="2" t="s">
        <v>20</v>
      </c>
      <c r="C10" s="2">
        <f>TTEST(C2:C7,D2:D7,2,1)</f>
        <v>0.1544371511163585</v>
      </c>
      <c r="D10" s="2"/>
      <c r="E10" s="2"/>
    </row>
    <row r="11" spans="1:5" ht="15" customHeight="1">
      <c r="A11" s="2"/>
      <c r="B11" s="2"/>
      <c r="C11" s="2"/>
      <c r="D11" s="2"/>
      <c r="E11" s="2"/>
    </row>
    <row r="12" spans="1:5" ht="15" customHeight="1">
      <c r="A12" s="2"/>
      <c r="B12" s="2"/>
      <c r="C12" s="2"/>
      <c r="D12" s="2"/>
      <c r="E12" s="2"/>
    </row>
  </sheetData>
  <mergeCells count="1">
    <mergeCell ref="A2: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3.6640625" customWidth="1"/>
    <col min="2" max="2" width="5.1640625" customWidth="1"/>
  </cols>
  <sheetData>
    <row r="1" spans="1:26" ht="15" customHeight="1">
      <c r="A1" s="2"/>
      <c r="B1" s="2"/>
      <c r="C1" s="22" t="s">
        <v>11</v>
      </c>
      <c r="D1" s="20"/>
      <c r="E1" s="20"/>
      <c r="F1" s="4" t="s">
        <v>10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2"/>
      <c r="B2" s="2"/>
      <c r="C2" s="2" t="s">
        <v>7</v>
      </c>
      <c r="D2" s="2" t="s">
        <v>4</v>
      </c>
      <c r="E2" s="2" t="s">
        <v>5</v>
      </c>
      <c r="F2" s="2" t="s">
        <v>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23" t="s">
        <v>3</v>
      </c>
      <c r="B3" s="2">
        <v>1</v>
      </c>
      <c r="C3" s="2">
        <v>0.58263360165942202</v>
      </c>
      <c r="D3" s="2">
        <v>0.63886670080218499</v>
      </c>
      <c r="E3" s="2">
        <v>5.6233099142762401E-2</v>
      </c>
      <c r="F3" s="2">
        <f>'fig 7h'!D2-'fig 7h'!C2</f>
        <v>-1.0893656607941948E-2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20"/>
      <c r="B4" s="2">
        <v>2</v>
      </c>
      <c r="C4" s="2">
        <v>0.66306511442093596</v>
      </c>
      <c r="D4" s="2">
        <v>0.68848226331366003</v>
      </c>
      <c r="E4" s="2">
        <v>2.5417148892723299E-2</v>
      </c>
      <c r="F4" s="2">
        <f>'fig 7h'!D3-'fig 7h'!C3</f>
        <v>3.1760183979029022E-2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20"/>
      <c r="B5" s="2">
        <v>3</v>
      </c>
      <c r="C5" s="2">
        <v>0.62796387592804503</v>
      </c>
      <c r="D5" s="2">
        <v>0.65761660658888599</v>
      </c>
      <c r="E5" s="2">
        <v>2.9652730660840201E-2</v>
      </c>
      <c r="F5" s="2">
        <f>'fig 7h'!D4-'fig 7h'!C4</f>
        <v>5.7420711676029912E-2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0"/>
      <c r="B6" s="2">
        <v>4</v>
      </c>
      <c r="C6" s="2">
        <v>0.55528008829308995</v>
      </c>
      <c r="D6" s="2">
        <v>0.57369422380264401</v>
      </c>
      <c r="E6" s="2">
        <v>1.84141355095538E-2</v>
      </c>
      <c r="F6" s="2">
        <f>'fig 7h'!D5-'fig 7h'!C5</f>
        <v>-3.391639977006089E-3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0"/>
      <c r="B7" s="2">
        <v>5</v>
      </c>
      <c r="C7" s="2">
        <v>0.702460508100752</v>
      </c>
      <c r="D7" s="2">
        <v>0.62470455892128296</v>
      </c>
      <c r="E7" s="2">
        <v>-7.7755949179469E-2</v>
      </c>
      <c r="F7" s="2">
        <f>'fig 7h'!D6-'fig 7h'!C6</f>
        <v>6.7918516388919548E-3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20"/>
      <c r="B8" s="2">
        <v>6</v>
      </c>
      <c r="C8" s="2">
        <v>0.56434817105633805</v>
      </c>
      <c r="D8" s="2">
        <v>0.53378760101746103</v>
      </c>
      <c r="E8" s="2">
        <v>-3.0560570038876599E-2</v>
      </c>
      <c r="F8" s="2">
        <f>'fig 7h'!D7-'fig 7h'!C7</f>
        <v>0.11913742690058393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2"/>
      <c r="B9" s="4" t="s">
        <v>1</v>
      </c>
      <c r="C9" s="2">
        <f t="shared" ref="C9:F9" si="0">ROUND(AVERAGE(C3:C8)*100,2)</f>
        <v>61.6</v>
      </c>
      <c r="D9" s="2">
        <f t="shared" si="0"/>
        <v>61.95</v>
      </c>
      <c r="E9" s="2">
        <f t="shared" si="0"/>
        <v>0.36</v>
      </c>
      <c r="F9" s="2">
        <f t="shared" si="0"/>
        <v>3.35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2"/>
      <c r="B10" s="4" t="s">
        <v>6</v>
      </c>
      <c r="C10" s="2">
        <f t="shared" ref="C10:F10" si="1">ROUND(STDEV(C3:C8)*100/SQRT(6),2)</f>
        <v>2.4</v>
      </c>
      <c r="D10" s="2">
        <f t="shared" si="1"/>
        <v>2.31</v>
      </c>
      <c r="E10" s="2">
        <f t="shared" si="1"/>
        <v>1.99</v>
      </c>
      <c r="F10" s="2">
        <f t="shared" si="1"/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2"/>
      <c r="B11" s="2"/>
      <c r="C11" s="2"/>
      <c r="D11" s="2"/>
      <c r="E11" s="2" t="s">
        <v>14</v>
      </c>
      <c r="F11" s="2">
        <f>ROUND(CORREL(F3:F8,E3:E8),2)</f>
        <v>-0.26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C1:E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7b</vt:lpstr>
      <vt:lpstr>fig 7c</vt:lpstr>
      <vt:lpstr>fig 7d</vt:lpstr>
      <vt:lpstr>fig 7e</vt:lpstr>
      <vt:lpstr>fig 7f</vt:lpstr>
      <vt:lpstr>fig 7g</vt:lpstr>
      <vt:lpstr>fig 7h</vt:lpstr>
      <vt:lpstr>fig 7i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SKI5FLLT003</dc:creator>
  <cp:lastModifiedBy>Robert Froemke</cp:lastModifiedBy>
  <dcterms:created xsi:type="dcterms:W3CDTF">2023-09-04T16:54:59Z</dcterms:created>
  <dcterms:modified xsi:type="dcterms:W3CDTF">2024-08-02T12:20:14Z</dcterms:modified>
</cp:coreProperties>
</file>