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1"/>
  <workbookPr defaultThemeVersion="166925"/>
  <mc:AlternateContent xmlns:mc="http://schemas.openxmlformats.org/markup-compatibility/2006">
    <mc:Choice Requires="x15">
      <x15ac:absPath xmlns:x15ac="http://schemas.microsoft.com/office/spreadsheetml/2010/11/ac" url="/Users/rwf545/Dropbox (GloriamGroup)/1.GPCRdb/Manuscripts/GPCRdb_Proj_Contact_Networks/Manuscript/1.Analysis/Figure_Originals/"/>
    </mc:Choice>
  </mc:AlternateContent>
  <xr:revisionPtr revIDLastSave="0" documentId="8_{A3AAC024-5141-F24C-9AE5-10AA23D4484B}" xr6:coauthVersionLast="47" xr6:coauthVersionMax="47" xr10:uidLastSave="{00000000-0000-0000-0000-000000000000}"/>
  <bookViews>
    <workbookView xWindow="0" yWindow="500" windowWidth="51200" windowHeight="27060" xr2:uid="{00000000-000D-0000-FFFF-FFFF00000000}"/>
  </bookViews>
  <sheets>
    <sheet name="AnnotationAndRepresentative" sheetId="15" r:id="rId1"/>
    <sheet name="RecStatePairs" sheetId="19" r:id="rId2"/>
    <sheet name="ClassInactiveAndActive" sheetId="20" r:id="rId3"/>
    <sheet name="dFreqCut-offs" sheetId="25" r:id="rId4"/>
    <sheet name="StructureInfoFromGPCRdb" sheetId="24" r:id="rId5"/>
    <sheet name="Sheet1" sheetId="26" r:id="rId6"/>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66" i="15" l="1"/>
  <c r="L466" i="15"/>
  <c r="M466" i="15"/>
  <c r="N466" i="15"/>
  <c r="O466" i="15"/>
  <c r="P466" i="15"/>
  <c r="Q466" i="15"/>
  <c r="R466" i="15"/>
  <c r="S466" i="15"/>
  <c r="T466" i="15"/>
  <c r="U466" i="15"/>
  <c r="V466" i="15"/>
  <c r="W466" i="15"/>
  <c r="X466" i="15"/>
  <c r="Y466" i="15"/>
  <c r="K475" i="15"/>
  <c r="L475" i="15"/>
  <c r="M475" i="15"/>
  <c r="N475" i="15"/>
  <c r="O475" i="15"/>
  <c r="P475" i="15"/>
  <c r="Q475" i="15"/>
  <c r="R475" i="15"/>
  <c r="S475" i="15"/>
  <c r="T475" i="15"/>
  <c r="U475" i="15"/>
  <c r="V475" i="15"/>
  <c r="W475" i="15"/>
  <c r="X475" i="15"/>
  <c r="Y475" i="15"/>
  <c r="N452" i="15"/>
  <c r="R455" i="15"/>
  <c r="D458" i="15" l="1"/>
  <c r="E458" i="15"/>
  <c r="F458" i="15"/>
  <c r="G458" i="15"/>
  <c r="J458" i="15"/>
  <c r="K458" i="15"/>
  <c r="L458" i="15"/>
  <c r="M458" i="15"/>
  <c r="N458" i="15"/>
  <c r="O458" i="15"/>
  <c r="P458" i="15"/>
  <c r="Q458" i="15"/>
  <c r="R458" i="15"/>
  <c r="S458" i="15"/>
  <c r="T458" i="15"/>
  <c r="U458" i="15"/>
  <c r="V458" i="15"/>
  <c r="W458" i="15"/>
  <c r="X458" i="15"/>
  <c r="Y458" i="15"/>
  <c r="D460" i="15"/>
  <c r="E460" i="15"/>
  <c r="F460" i="15"/>
  <c r="G460" i="15"/>
  <c r="J460" i="15"/>
  <c r="K460" i="15"/>
  <c r="L460" i="15"/>
  <c r="M460" i="15"/>
  <c r="N460" i="15"/>
  <c r="O460" i="15"/>
  <c r="P460" i="15"/>
  <c r="Q460" i="15"/>
  <c r="R460" i="15"/>
  <c r="S460" i="15"/>
  <c r="T460" i="15"/>
  <c r="U460" i="15"/>
  <c r="V460" i="15"/>
  <c r="W460" i="15"/>
  <c r="X460" i="15"/>
  <c r="Y460" i="15"/>
  <c r="D461" i="15"/>
  <c r="E461" i="15"/>
  <c r="F461" i="15"/>
  <c r="G461" i="15"/>
  <c r="J461" i="15"/>
  <c r="K461" i="15"/>
  <c r="L461" i="15"/>
  <c r="M461" i="15"/>
  <c r="N461" i="15"/>
  <c r="O461" i="15"/>
  <c r="P461" i="15"/>
  <c r="Q461" i="15"/>
  <c r="R461" i="15"/>
  <c r="S461" i="15"/>
  <c r="T461" i="15"/>
  <c r="U461" i="15"/>
  <c r="V461" i="15"/>
  <c r="W461" i="15"/>
  <c r="X461" i="15"/>
  <c r="Y461" i="15"/>
  <c r="D463" i="15"/>
  <c r="E463" i="15"/>
  <c r="F463" i="15"/>
  <c r="G463" i="15"/>
  <c r="J463" i="15"/>
  <c r="K463" i="15"/>
  <c r="L463" i="15"/>
  <c r="M463" i="15"/>
  <c r="N463" i="15"/>
  <c r="O463" i="15"/>
  <c r="P463" i="15"/>
  <c r="Q463" i="15"/>
  <c r="R463" i="15"/>
  <c r="S463" i="15"/>
  <c r="T463" i="15"/>
  <c r="U463" i="15"/>
  <c r="V463" i="15"/>
  <c r="W463" i="15"/>
  <c r="X463" i="15"/>
  <c r="Y463" i="15"/>
  <c r="D456" i="15"/>
  <c r="E456" i="15"/>
  <c r="F456" i="15"/>
  <c r="G456" i="15"/>
  <c r="J456" i="15"/>
  <c r="K456" i="15"/>
  <c r="L456" i="15"/>
  <c r="M456" i="15"/>
  <c r="N456" i="15"/>
  <c r="O456" i="15"/>
  <c r="P456" i="15"/>
  <c r="Q456" i="15"/>
  <c r="R456" i="15"/>
  <c r="S456" i="15"/>
  <c r="T456" i="15"/>
  <c r="U456" i="15"/>
  <c r="V456" i="15"/>
  <c r="W456" i="15"/>
  <c r="X456" i="15"/>
  <c r="Y456" i="15"/>
  <c r="D462" i="15"/>
  <c r="E462" i="15"/>
  <c r="F462" i="15"/>
  <c r="G462" i="15"/>
  <c r="J462" i="15"/>
  <c r="K462" i="15"/>
  <c r="L462" i="15"/>
  <c r="M462" i="15"/>
  <c r="N462" i="15"/>
  <c r="O462" i="15"/>
  <c r="P462" i="15"/>
  <c r="Q462" i="15"/>
  <c r="R462" i="15"/>
  <c r="S462" i="15"/>
  <c r="T462" i="15"/>
  <c r="U462" i="15"/>
  <c r="V462" i="15"/>
  <c r="W462" i="15"/>
  <c r="X462" i="15"/>
  <c r="Y462" i="15"/>
  <c r="D464" i="15"/>
  <c r="E464" i="15"/>
  <c r="F464" i="15"/>
  <c r="G464" i="15"/>
  <c r="J464" i="15"/>
  <c r="K464" i="15"/>
  <c r="L464" i="15"/>
  <c r="M464" i="15"/>
  <c r="N464" i="15"/>
  <c r="O464" i="15"/>
  <c r="P464" i="15"/>
  <c r="Q464" i="15"/>
  <c r="R464" i="15"/>
  <c r="S464" i="15"/>
  <c r="T464" i="15"/>
  <c r="U464" i="15"/>
  <c r="V464" i="15"/>
  <c r="W464" i="15"/>
  <c r="X464" i="15"/>
  <c r="Y464" i="15"/>
  <c r="D457" i="15"/>
  <c r="E457" i="15"/>
  <c r="F457" i="15"/>
  <c r="G457" i="15"/>
  <c r="J457" i="15"/>
  <c r="K457" i="15"/>
  <c r="L457" i="15"/>
  <c r="M457" i="15"/>
  <c r="N457" i="15"/>
  <c r="O457" i="15"/>
  <c r="P457" i="15"/>
  <c r="Q457" i="15"/>
  <c r="R457" i="15"/>
  <c r="S457" i="15"/>
  <c r="T457" i="15"/>
  <c r="U457" i="15"/>
  <c r="V457" i="15"/>
  <c r="W457" i="15"/>
  <c r="X457" i="15"/>
  <c r="Y457" i="15"/>
  <c r="D473" i="15"/>
  <c r="E473" i="15"/>
  <c r="F473" i="15"/>
  <c r="G473" i="15"/>
  <c r="J473" i="15"/>
  <c r="K473" i="15"/>
  <c r="L473" i="15"/>
  <c r="M473" i="15"/>
  <c r="N473" i="15"/>
  <c r="O473" i="15"/>
  <c r="P473" i="15"/>
  <c r="Q473" i="15"/>
  <c r="R473" i="15"/>
  <c r="S473" i="15"/>
  <c r="T473" i="15"/>
  <c r="U473" i="15"/>
  <c r="V473" i="15"/>
  <c r="W473" i="15"/>
  <c r="X473" i="15"/>
  <c r="Y473" i="15"/>
  <c r="D470" i="15"/>
  <c r="E470" i="15"/>
  <c r="F470" i="15"/>
  <c r="G470" i="15"/>
  <c r="J470" i="15"/>
  <c r="K470" i="15"/>
  <c r="L470" i="15"/>
  <c r="M470" i="15"/>
  <c r="N470" i="15"/>
  <c r="O470" i="15"/>
  <c r="P470" i="15"/>
  <c r="Q470" i="15"/>
  <c r="R470" i="15"/>
  <c r="S470" i="15"/>
  <c r="T470" i="15"/>
  <c r="U470" i="15"/>
  <c r="V470" i="15"/>
  <c r="W470" i="15"/>
  <c r="X470" i="15"/>
  <c r="Y470" i="15"/>
  <c r="D474" i="15"/>
  <c r="E474" i="15"/>
  <c r="F474" i="15"/>
  <c r="G474" i="15"/>
  <c r="J474" i="15"/>
  <c r="K474" i="15"/>
  <c r="L474" i="15"/>
  <c r="M474" i="15"/>
  <c r="N474" i="15"/>
  <c r="O474" i="15"/>
  <c r="P474" i="15"/>
  <c r="Q474" i="15"/>
  <c r="R474" i="15"/>
  <c r="S474" i="15"/>
  <c r="T474" i="15"/>
  <c r="U474" i="15"/>
  <c r="V474" i="15"/>
  <c r="W474" i="15"/>
  <c r="X474" i="15"/>
  <c r="Y474" i="15"/>
  <c r="D472" i="15"/>
  <c r="E472" i="15"/>
  <c r="F472" i="15"/>
  <c r="G472" i="15"/>
  <c r="J472" i="15"/>
  <c r="K472" i="15"/>
  <c r="L472" i="15"/>
  <c r="M472" i="15"/>
  <c r="N472" i="15"/>
  <c r="O472" i="15"/>
  <c r="P472" i="15"/>
  <c r="Q472" i="15"/>
  <c r="R472" i="15"/>
  <c r="S472" i="15"/>
  <c r="T472" i="15"/>
  <c r="U472" i="15"/>
  <c r="V472" i="15"/>
  <c r="W472" i="15"/>
  <c r="X472" i="15"/>
  <c r="Y472" i="15"/>
  <c r="D478" i="15"/>
  <c r="E478" i="15"/>
  <c r="F478" i="15"/>
  <c r="G478" i="15"/>
  <c r="J478" i="15"/>
  <c r="K478" i="15"/>
  <c r="L478" i="15"/>
  <c r="M478" i="15"/>
  <c r="N478" i="15"/>
  <c r="O478" i="15"/>
  <c r="P478" i="15"/>
  <c r="Q478" i="15"/>
  <c r="R478" i="15"/>
  <c r="S478" i="15"/>
  <c r="T478" i="15"/>
  <c r="U478" i="15"/>
  <c r="V478" i="15"/>
  <c r="W478" i="15"/>
  <c r="X478" i="15"/>
  <c r="Y478" i="15"/>
  <c r="D481" i="15"/>
  <c r="E481" i="15"/>
  <c r="F481" i="15"/>
  <c r="G481" i="15"/>
  <c r="J481" i="15"/>
  <c r="K481" i="15"/>
  <c r="L481" i="15"/>
  <c r="M481" i="15"/>
  <c r="N481" i="15"/>
  <c r="O481" i="15"/>
  <c r="P481" i="15"/>
  <c r="Q481" i="15"/>
  <c r="R481" i="15"/>
  <c r="S481" i="15"/>
  <c r="T481" i="15"/>
  <c r="U481" i="15"/>
  <c r="V481" i="15"/>
  <c r="W481" i="15"/>
  <c r="X481" i="15"/>
  <c r="Y481" i="15"/>
  <c r="D485" i="15"/>
  <c r="E485" i="15"/>
  <c r="F485" i="15"/>
  <c r="G485" i="15"/>
  <c r="J485" i="15"/>
  <c r="K485" i="15"/>
  <c r="L485" i="15"/>
  <c r="M485" i="15"/>
  <c r="N485" i="15"/>
  <c r="O485" i="15"/>
  <c r="P485" i="15"/>
  <c r="Q485" i="15"/>
  <c r="R485" i="15"/>
  <c r="S485" i="15"/>
  <c r="T485" i="15"/>
  <c r="U485" i="15"/>
  <c r="V485" i="15"/>
  <c r="W485" i="15"/>
  <c r="X485" i="15"/>
  <c r="Y485" i="15"/>
  <c r="D455" i="15"/>
  <c r="E455" i="15"/>
  <c r="F455" i="15"/>
  <c r="G455" i="15"/>
  <c r="J455" i="15"/>
  <c r="K455" i="15"/>
  <c r="L455" i="15"/>
  <c r="M455" i="15"/>
  <c r="N455" i="15"/>
  <c r="O455" i="15"/>
  <c r="P455" i="15"/>
  <c r="Q455" i="15"/>
  <c r="S455" i="15"/>
  <c r="T455" i="15"/>
  <c r="U455" i="15"/>
  <c r="V455" i="15"/>
  <c r="W455" i="15"/>
  <c r="X455" i="15"/>
  <c r="Y455" i="15"/>
  <c r="D484" i="15"/>
  <c r="E484" i="15"/>
  <c r="F484" i="15"/>
  <c r="G484" i="15"/>
  <c r="J484" i="15"/>
  <c r="K484" i="15"/>
  <c r="L484" i="15"/>
  <c r="M484" i="15"/>
  <c r="N484" i="15"/>
  <c r="O484" i="15"/>
  <c r="P484" i="15"/>
  <c r="Q484" i="15"/>
  <c r="R484" i="15"/>
  <c r="S484" i="15"/>
  <c r="T484" i="15"/>
  <c r="U484" i="15"/>
  <c r="V484" i="15"/>
  <c r="W484" i="15"/>
  <c r="X484" i="15"/>
  <c r="Y484" i="15"/>
  <c r="D471" i="15"/>
  <c r="E471" i="15"/>
  <c r="F471" i="15"/>
  <c r="G471" i="15"/>
  <c r="J471" i="15"/>
  <c r="K471" i="15"/>
  <c r="L471" i="15"/>
  <c r="M471" i="15"/>
  <c r="N471" i="15"/>
  <c r="O471" i="15"/>
  <c r="P471" i="15"/>
  <c r="Q471" i="15"/>
  <c r="R471" i="15"/>
  <c r="S471" i="15"/>
  <c r="T471" i="15"/>
  <c r="U471" i="15"/>
  <c r="V471" i="15"/>
  <c r="W471" i="15"/>
  <c r="X471" i="15"/>
  <c r="Y471" i="15"/>
  <c r="D491" i="15"/>
  <c r="E491" i="15"/>
  <c r="F491" i="15"/>
  <c r="G491" i="15"/>
  <c r="J491" i="15"/>
  <c r="K491" i="15"/>
  <c r="L491" i="15"/>
  <c r="M491" i="15"/>
  <c r="N491" i="15"/>
  <c r="O491" i="15"/>
  <c r="P491" i="15"/>
  <c r="Q491" i="15"/>
  <c r="R491" i="15"/>
  <c r="S491" i="15"/>
  <c r="T491" i="15"/>
  <c r="U491" i="15"/>
  <c r="V491" i="15"/>
  <c r="W491" i="15"/>
  <c r="X491" i="15"/>
  <c r="Y491" i="15"/>
  <c r="D493" i="15"/>
  <c r="E493" i="15"/>
  <c r="F493" i="15"/>
  <c r="G493" i="15"/>
  <c r="J493" i="15"/>
  <c r="K493" i="15"/>
  <c r="L493" i="15"/>
  <c r="M493" i="15"/>
  <c r="N493" i="15"/>
  <c r="O493" i="15"/>
  <c r="P493" i="15"/>
  <c r="Q493" i="15"/>
  <c r="R493" i="15"/>
  <c r="S493" i="15"/>
  <c r="T493" i="15"/>
  <c r="U493" i="15"/>
  <c r="V493" i="15"/>
  <c r="W493" i="15"/>
  <c r="X493" i="15"/>
  <c r="Y493" i="15"/>
  <c r="E459" i="15"/>
  <c r="F459" i="15"/>
  <c r="G459" i="15"/>
  <c r="J459" i="15"/>
  <c r="K459" i="15"/>
  <c r="L459" i="15"/>
  <c r="M459" i="15"/>
  <c r="N459" i="15"/>
  <c r="O459" i="15"/>
  <c r="P459" i="15"/>
  <c r="Q459" i="15"/>
  <c r="R459" i="15"/>
  <c r="S459" i="15"/>
  <c r="T459" i="15"/>
  <c r="U459" i="15"/>
  <c r="V459" i="15"/>
  <c r="W459" i="15"/>
  <c r="X459" i="15"/>
  <c r="Y459" i="15"/>
  <c r="D459" i="15"/>
  <c r="D494" i="15"/>
  <c r="E494" i="15"/>
  <c r="F494" i="15"/>
  <c r="G494" i="15"/>
  <c r="J494" i="15"/>
  <c r="K494" i="15"/>
  <c r="L494" i="15"/>
  <c r="M494" i="15"/>
  <c r="N494" i="15"/>
  <c r="O494" i="15"/>
  <c r="P494" i="15"/>
  <c r="Q494" i="15"/>
  <c r="R494" i="15"/>
  <c r="S494" i="15"/>
  <c r="T494" i="15"/>
  <c r="U494" i="15"/>
  <c r="V494" i="15"/>
  <c r="W494" i="15"/>
  <c r="X494" i="15"/>
  <c r="Y494" i="15"/>
  <c r="S454" i="15"/>
  <c r="R454" i="15"/>
  <c r="J10" i="25"/>
  <c r="J9" i="25"/>
  <c r="J6" i="25"/>
  <c r="J4" i="25"/>
  <c r="B457" i="15" l="1"/>
  <c r="A457" i="15"/>
  <c r="A460" i="15"/>
  <c r="B456" i="15"/>
  <c r="B461" i="15"/>
  <c r="B458" i="15"/>
  <c r="A459" i="15"/>
  <c r="B459" i="15"/>
  <c r="A456" i="15"/>
  <c r="A461" i="15"/>
  <c r="A458" i="15"/>
  <c r="B460" i="15"/>
  <c r="B491" i="15"/>
  <c r="B484" i="15"/>
  <c r="A494" i="15"/>
  <c r="B485" i="15"/>
  <c r="B478" i="15"/>
  <c r="B474" i="15"/>
  <c r="B473" i="15"/>
  <c r="B464" i="15"/>
  <c r="B462" i="15"/>
  <c r="B463" i="15"/>
  <c r="B493" i="15"/>
  <c r="B471" i="15"/>
  <c r="B455" i="15"/>
  <c r="B481" i="15"/>
  <c r="B472" i="15"/>
  <c r="B470" i="15"/>
  <c r="A491" i="15"/>
  <c r="A484" i="15"/>
  <c r="A485" i="15"/>
  <c r="A478" i="15"/>
  <c r="A474" i="15"/>
  <c r="A473" i="15"/>
  <c r="A464" i="15"/>
  <c r="A493" i="15"/>
  <c r="A471" i="15"/>
  <c r="A455" i="15"/>
  <c r="A481" i="15"/>
  <c r="A472" i="15"/>
  <c r="A470" i="15"/>
  <c r="A462" i="15"/>
  <c r="A463" i="15"/>
  <c r="B494" i="15"/>
  <c r="M6" i="20"/>
  <c r="M5" i="20"/>
  <c r="M4" i="20"/>
  <c r="B83" i="19"/>
  <c r="C83" i="19"/>
  <c r="D83" i="19"/>
  <c r="B80" i="19"/>
  <c r="C80" i="19"/>
  <c r="D80" i="19"/>
  <c r="B50" i="19"/>
  <c r="C50" i="19"/>
  <c r="D50" i="19"/>
  <c r="B74" i="19"/>
  <c r="C74" i="19"/>
  <c r="D74" i="19"/>
  <c r="B88" i="19"/>
  <c r="C88" i="19"/>
  <c r="D88" i="19"/>
  <c r="B92" i="19"/>
  <c r="C92" i="19"/>
  <c r="D92" i="19"/>
  <c r="B73" i="19"/>
  <c r="C73" i="19"/>
  <c r="D73" i="19"/>
  <c r="B35" i="19"/>
  <c r="C35" i="19"/>
  <c r="D35" i="19"/>
  <c r="B49" i="19"/>
  <c r="C49" i="19"/>
  <c r="D49" i="19"/>
  <c r="B14" i="19"/>
  <c r="C14" i="19"/>
  <c r="D14" i="19"/>
  <c r="B87" i="19"/>
  <c r="C87" i="19"/>
  <c r="D87" i="19"/>
  <c r="B84" i="19"/>
  <c r="C84" i="19"/>
  <c r="D84" i="19"/>
  <c r="B89" i="19"/>
  <c r="C89" i="19"/>
  <c r="D89" i="19"/>
  <c r="B52" i="19"/>
  <c r="C52" i="19"/>
  <c r="D52" i="19"/>
  <c r="B15" i="19"/>
  <c r="C15" i="19"/>
  <c r="D15" i="19"/>
  <c r="B58" i="19"/>
  <c r="C58" i="19"/>
  <c r="D58" i="19"/>
  <c r="B16" i="19"/>
  <c r="C16" i="19"/>
  <c r="D16" i="19"/>
  <c r="B4" i="19"/>
  <c r="C4" i="19"/>
  <c r="D4" i="19"/>
  <c r="B5" i="19"/>
  <c r="C5" i="19"/>
  <c r="D5" i="19"/>
  <c r="B2" i="19"/>
  <c r="C2" i="19"/>
  <c r="D2" i="19"/>
  <c r="B3" i="19"/>
  <c r="C3" i="19"/>
  <c r="D3" i="19"/>
  <c r="B17" i="19"/>
  <c r="C17" i="19"/>
  <c r="D17" i="19"/>
  <c r="B18" i="19"/>
  <c r="C18" i="19"/>
  <c r="D18" i="19"/>
  <c r="B19" i="19"/>
  <c r="C19" i="19"/>
  <c r="D19" i="19"/>
  <c r="B60" i="19"/>
  <c r="C60" i="19"/>
  <c r="D60" i="19"/>
  <c r="B20" i="19"/>
  <c r="C20" i="19"/>
  <c r="D20" i="19"/>
  <c r="B21" i="19"/>
  <c r="C21" i="19"/>
  <c r="D21" i="19"/>
  <c r="B61" i="19"/>
  <c r="C61" i="19"/>
  <c r="D61" i="19"/>
  <c r="B6" i="19"/>
  <c r="C6" i="19"/>
  <c r="D6" i="19"/>
  <c r="B22" i="19"/>
  <c r="C22" i="19"/>
  <c r="D22" i="19"/>
  <c r="B62" i="19"/>
  <c r="C62" i="19"/>
  <c r="D62" i="19"/>
  <c r="B63" i="19"/>
  <c r="C63" i="19"/>
  <c r="D63" i="19"/>
  <c r="B26" i="19"/>
  <c r="C26" i="19"/>
  <c r="D26" i="19"/>
  <c r="B46" i="19"/>
  <c r="C46" i="19"/>
  <c r="D46" i="19"/>
  <c r="B47" i="19"/>
  <c r="C47" i="19"/>
  <c r="D47" i="19"/>
  <c r="B64" i="19"/>
  <c r="C64" i="19"/>
  <c r="D64" i="19"/>
  <c r="B65" i="19"/>
  <c r="C65" i="19"/>
  <c r="D65" i="19"/>
  <c r="B25" i="19"/>
  <c r="C25" i="19"/>
  <c r="D25" i="19"/>
  <c r="B66" i="19"/>
  <c r="C66" i="19"/>
  <c r="D66" i="19"/>
  <c r="B67" i="19"/>
  <c r="C67" i="19"/>
  <c r="D67" i="19"/>
  <c r="B71" i="19"/>
  <c r="C71" i="19"/>
  <c r="D71" i="19"/>
  <c r="B72" i="19"/>
  <c r="C72" i="19"/>
  <c r="D72" i="19"/>
  <c r="B24" i="19"/>
  <c r="C24" i="19"/>
  <c r="D24" i="19"/>
  <c r="B7" i="19"/>
  <c r="C7" i="19"/>
  <c r="D7" i="19"/>
  <c r="B10" i="19"/>
  <c r="C10" i="19"/>
  <c r="D10" i="19"/>
  <c r="B48" i="19"/>
  <c r="C48" i="19"/>
  <c r="D48" i="19"/>
  <c r="B8" i="19"/>
  <c r="C8" i="19"/>
  <c r="D8" i="19"/>
  <c r="B68" i="19"/>
  <c r="C68" i="19"/>
  <c r="D68" i="19"/>
  <c r="B27" i="19"/>
  <c r="C27" i="19"/>
  <c r="D27" i="19"/>
  <c r="B28" i="19"/>
  <c r="C28" i="19"/>
  <c r="D28" i="19"/>
  <c r="B29" i="19"/>
  <c r="C29" i="19"/>
  <c r="D29" i="19"/>
  <c r="B30" i="19"/>
  <c r="C30" i="19"/>
  <c r="D30" i="19"/>
  <c r="B69" i="19"/>
  <c r="C69" i="19"/>
  <c r="D69" i="19"/>
  <c r="B31" i="19"/>
  <c r="C31" i="19"/>
  <c r="D31" i="19"/>
  <c r="B55" i="19"/>
  <c r="C55" i="19"/>
  <c r="D55" i="19"/>
  <c r="B56" i="19"/>
  <c r="C56" i="19"/>
  <c r="D56" i="19"/>
  <c r="B90" i="19"/>
  <c r="C90" i="19"/>
  <c r="D90" i="19"/>
  <c r="B91" i="19"/>
  <c r="C91" i="19"/>
  <c r="D91" i="19"/>
  <c r="B13" i="19"/>
  <c r="C13" i="19"/>
  <c r="D13" i="19"/>
  <c r="B32" i="19"/>
  <c r="C32" i="19"/>
  <c r="D32" i="19"/>
  <c r="B11" i="19"/>
  <c r="C11" i="19"/>
  <c r="D11" i="19"/>
  <c r="B12" i="19"/>
  <c r="C12" i="19"/>
  <c r="D12" i="19"/>
  <c r="B70" i="19"/>
  <c r="C70" i="19"/>
  <c r="D70" i="19"/>
  <c r="B23" i="19"/>
  <c r="C23" i="19"/>
  <c r="D23" i="19"/>
  <c r="B59" i="19"/>
  <c r="C59" i="19"/>
  <c r="D59" i="19"/>
  <c r="B53" i="19"/>
  <c r="C53" i="19"/>
  <c r="D53" i="19"/>
  <c r="B54" i="19"/>
  <c r="C54" i="19"/>
  <c r="D54" i="19"/>
  <c r="B33" i="19"/>
  <c r="C33" i="19"/>
  <c r="D33" i="19"/>
  <c r="B34" i="19"/>
  <c r="C34" i="19"/>
  <c r="D34" i="19"/>
  <c r="B75" i="19"/>
  <c r="C75" i="19"/>
  <c r="D75" i="19"/>
  <c r="B36" i="19"/>
  <c r="C36" i="19"/>
  <c r="D36" i="19"/>
  <c r="B76" i="19"/>
  <c r="C76" i="19"/>
  <c r="D76" i="19"/>
  <c r="B44" i="19"/>
  <c r="C44" i="19"/>
  <c r="D44" i="19"/>
  <c r="B37" i="19"/>
  <c r="C37" i="19"/>
  <c r="D37" i="19"/>
  <c r="B38" i="19"/>
  <c r="C38" i="19"/>
  <c r="D38" i="19"/>
  <c r="B39" i="19"/>
  <c r="C39" i="19"/>
  <c r="D39" i="19"/>
  <c r="B40" i="19"/>
  <c r="C40" i="19"/>
  <c r="D40" i="19"/>
  <c r="B9" i="19"/>
  <c r="C9" i="19"/>
  <c r="D9" i="19"/>
  <c r="B41" i="19"/>
  <c r="C41" i="19"/>
  <c r="D41" i="19"/>
  <c r="B77" i="19"/>
  <c r="C77" i="19"/>
  <c r="D77" i="19"/>
  <c r="B42" i="19"/>
  <c r="C42" i="19"/>
  <c r="D42" i="19"/>
  <c r="B43" i="19"/>
  <c r="C43" i="19"/>
  <c r="D43" i="19"/>
  <c r="B45" i="19"/>
  <c r="C45" i="19"/>
  <c r="D45" i="19"/>
  <c r="B78" i="19"/>
  <c r="C78" i="19"/>
  <c r="D78" i="19"/>
  <c r="B79" i="19"/>
  <c r="C79" i="19"/>
  <c r="D79" i="19"/>
  <c r="B51" i="19"/>
  <c r="C51" i="19"/>
  <c r="D51" i="19"/>
  <c r="B85" i="19"/>
  <c r="C85" i="19"/>
  <c r="D85" i="19"/>
  <c r="B86" i="19"/>
  <c r="C86" i="19"/>
  <c r="D86" i="19"/>
  <c r="B81" i="19"/>
  <c r="C81" i="19"/>
  <c r="D81" i="19"/>
  <c r="B82" i="19"/>
  <c r="C82" i="19"/>
  <c r="D82" i="19"/>
  <c r="C57" i="19"/>
  <c r="D57" i="19"/>
  <c r="B57" i="19"/>
  <c r="D15" i="15"/>
  <c r="P467" i="15" l="1"/>
  <c r="P477" i="15"/>
  <c r="P476" i="15"/>
  <c r="P479" i="15"/>
  <c r="P483" i="15"/>
  <c r="P480" i="15"/>
  <c r="P482" i="15"/>
  <c r="P469" i="15"/>
  <c r="P487" i="15"/>
  <c r="P486" i="15"/>
  <c r="P489" i="15"/>
  <c r="P468" i="15"/>
  <c r="P488" i="15"/>
  <c r="P490" i="15"/>
  <c r="P454" i="15"/>
  <c r="P465" i="15"/>
  <c r="P492" i="15"/>
  <c r="P503" i="15"/>
  <c r="P505" i="15"/>
  <c r="P496" i="15"/>
  <c r="P497" i="15"/>
  <c r="P495" i="15"/>
  <c r="P498" i="15"/>
  <c r="P500" i="15"/>
  <c r="P501" i="15"/>
  <c r="P502" i="15"/>
  <c r="P499" i="15"/>
  <c r="P504" i="15"/>
  <c r="P512" i="15"/>
  <c r="P511" i="15"/>
  <c r="P509" i="15"/>
  <c r="P513" i="15"/>
  <c r="P510" i="15"/>
  <c r="P507" i="15"/>
  <c r="P506" i="15"/>
  <c r="P508" i="15"/>
  <c r="D167" i="15" l="1"/>
  <c r="E167" i="15"/>
  <c r="F167" i="15"/>
  <c r="G167" i="15"/>
  <c r="J167" i="15"/>
  <c r="K167" i="15"/>
  <c r="L167" i="15"/>
  <c r="M167" i="15"/>
  <c r="N167" i="15"/>
  <c r="O167" i="15"/>
  <c r="P167" i="15"/>
  <c r="Q167" i="15"/>
  <c r="R167" i="15"/>
  <c r="S167" i="15"/>
  <c r="T167" i="15"/>
  <c r="U167" i="15"/>
  <c r="V167" i="15"/>
  <c r="W167" i="15"/>
  <c r="X167" i="15"/>
  <c r="Y167" i="15"/>
  <c r="D323" i="15"/>
  <c r="E323" i="15"/>
  <c r="F323" i="15"/>
  <c r="G323" i="15"/>
  <c r="J323" i="15"/>
  <c r="K323" i="15"/>
  <c r="L323" i="15"/>
  <c r="M323" i="15"/>
  <c r="N323" i="15"/>
  <c r="O323" i="15"/>
  <c r="P323" i="15"/>
  <c r="Q323" i="15"/>
  <c r="R323" i="15"/>
  <c r="S323" i="15"/>
  <c r="T323" i="15"/>
  <c r="U323" i="15"/>
  <c r="V323" i="15"/>
  <c r="W323" i="15"/>
  <c r="X323" i="15"/>
  <c r="Y323" i="15"/>
  <c r="D475" i="15"/>
  <c r="A475" i="15" s="1"/>
  <c r="E475" i="15"/>
  <c r="F475" i="15"/>
  <c r="B475" i="15" s="1"/>
  <c r="G475" i="15"/>
  <c r="J475" i="15"/>
  <c r="B323" i="15" l="1"/>
  <c r="A323" i="15"/>
  <c r="B167" i="15"/>
  <c r="A167" i="15"/>
  <c r="U503" i="15"/>
  <c r="R502" i="15"/>
  <c r="S502" i="15"/>
  <c r="T502" i="15"/>
  <c r="U502" i="15"/>
  <c r="R503" i="15"/>
  <c r="S503" i="15"/>
  <c r="T503" i="15"/>
  <c r="R504" i="15"/>
  <c r="S504" i="15"/>
  <c r="T504" i="15"/>
  <c r="U504" i="15"/>
  <c r="R497" i="15"/>
  <c r="S497" i="15"/>
  <c r="T497" i="15"/>
  <c r="U497" i="15"/>
  <c r="R496" i="15"/>
  <c r="S496" i="15"/>
  <c r="T496" i="15"/>
  <c r="U496" i="15"/>
  <c r="R510" i="15"/>
  <c r="S510" i="15"/>
  <c r="T510" i="15"/>
  <c r="U510" i="15"/>
  <c r="R509" i="15"/>
  <c r="S509" i="15"/>
  <c r="T509" i="15"/>
  <c r="U509" i="15"/>
  <c r="R508" i="15"/>
  <c r="S508" i="15"/>
  <c r="T508" i="15"/>
  <c r="U508" i="15"/>
  <c r="R506" i="15"/>
  <c r="S506" i="15"/>
  <c r="T506" i="15"/>
  <c r="U506" i="15"/>
  <c r="R507" i="15"/>
  <c r="S507" i="15"/>
  <c r="T507" i="15"/>
  <c r="U507" i="15"/>
  <c r="R512" i="15"/>
  <c r="S512" i="15"/>
  <c r="T512" i="15"/>
  <c r="U512" i="15"/>
  <c r="R511" i="15"/>
  <c r="S511" i="15"/>
  <c r="T511" i="15"/>
  <c r="U511" i="15"/>
  <c r="R513" i="15"/>
  <c r="S513" i="15"/>
  <c r="T513" i="15"/>
  <c r="U513" i="15"/>
  <c r="R505" i="15"/>
  <c r="S505" i="15"/>
  <c r="T505" i="15"/>
  <c r="U505" i="15"/>
  <c r="R500" i="15"/>
  <c r="S500" i="15"/>
  <c r="T500" i="15"/>
  <c r="U500" i="15"/>
  <c r="R495" i="15"/>
  <c r="S495" i="15"/>
  <c r="T495" i="15"/>
  <c r="U495" i="15"/>
  <c r="R501" i="15"/>
  <c r="S501" i="15"/>
  <c r="T501" i="15"/>
  <c r="U501" i="15"/>
  <c r="R499" i="15"/>
  <c r="S499" i="15"/>
  <c r="T499" i="15"/>
  <c r="U499" i="15"/>
  <c r="T454" i="15"/>
  <c r="U454" i="15"/>
  <c r="R492" i="15"/>
  <c r="S492" i="15"/>
  <c r="T492" i="15"/>
  <c r="U492" i="15"/>
  <c r="R467" i="15"/>
  <c r="S467" i="15"/>
  <c r="T467" i="15"/>
  <c r="U467" i="15"/>
  <c r="R468" i="15"/>
  <c r="S468" i="15"/>
  <c r="T468" i="15"/>
  <c r="U468" i="15"/>
  <c r="R469" i="15"/>
  <c r="S469" i="15"/>
  <c r="T469" i="15"/>
  <c r="U469" i="15"/>
  <c r="R489" i="15"/>
  <c r="S489" i="15"/>
  <c r="T489" i="15"/>
  <c r="U489" i="15"/>
  <c r="R487" i="15"/>
  <c r="S487" i="15"/>
  <c r="T487" i="15"/>
  <c r="U487" i="15"/>
  <c r="R488" i="15"/>
  <c r="S488" i="15"/>
  <c r="T488" i="15"/>
  <c r="U488" i="15"/>
  <c r="R486" i="15"/>
  <c r="S486" i="15"/>
  <c r="T486" i="15"/>
  <c r="U486" i="15"/>
  <c r="R490" i="15"/>
  <c r="S490" i="15"/>
  <c r="T490" i="15"/>
  <c r="U490" i="15"/>
  <c r="R465" i="15"/>
  <c r="S465" i="15"/>
  <c r="T465" i="15"/>
  <c r="U465" i="15"/>
  <c r="R482" i="15"/>
  <c r="S482" i="15"/>
  <c r="T482" i="15"/>
  <c r="U482" i="15"/>
  <c r="R483" i="15"/>
  <c r="S483" i="15"/>
  <c r="T483" i="15"/>
  <c r="U483" i="15"/>
  <c r="R480" i="15"/>
  <c r="S480" i="15"/>
  <c r="T480" i="15"/>
  <c r="U480" i="15"/>
  <c r="R479" i="15"/>
  <c r="S479" i="15"/>
  <c r="T479" i="15"/>
  <c r="U479" i="15"/>
  <c r="R476" i="15"/>
  <c r="S476" i="15"/>
  <c r="T476" i="15"/>
  <c r="U476" i="15"/>
  <c r="R477" i="15"/>
  <c r="S477" i="15"/>
  <c r="T477" i="15"/>
  <c r="U477" i="15"/>
  <c r="R408" i="15"/>
  <c r="S408" i="15"/>
  <c r="T408" i="15"/>
  <c r="U408" i="15"/>
  <c r="R409" i="15"/>
  <c r="S409" i="15"/>
  <c r="T409" i="15"/>
  <c r="U409" i="15"/>
  <c r="R411" i="15"/>
  <c r="S411" i="15"/>
  <c r="T411" i="15"/>
  <c r="U411" i="15"/>
  <c r="R431" i="15"/>
  <c r="S431" i="15"/>
  <c r="T431" i="15"/>
  <c r="U431" i="15"/>
  <c r="R436" i="15"/>
  <c r="S436" i="15"/>
  <c r="T436" i="15"/>
  <c r="U436" i="15"/>
  <c r="R415" i="15"/>
  <c r="S415" i="15"/>
  <c r="T415" i="15"/>
  <c r="U415" i="15"/>
  <c r="R439" i="15"/>
  <c r="S439" i="15"/>
  <c r="T439" i="15"/>
  <c r="U439" i="15"/>
  <c r="R440" i="15"/>
  <c r="S440" i="15"/>
  <c r="T440" i="15"/>
  <c r="U440" i="15"/>
  <c r="R441" i="15"/>
  <c r="S441" i="15"/>
  <c r="T441" i="15"/>
  <c r="U441" i="15"/>
  <c r="R442" i="15"/>
  <c r="S442" i="15"/>
  <c r="T442" i="15"/>
  <c r="U442" i="15"/>
  <c r="R412" i="15"/>
  <c r="S412" i="15"/>
  <c r="T412" i="15"/>
  <c r="U412" i="15"/>
  <c r="R418" i="15"/>
  <c r="S418" i="15"/>
  <c r="T418" i="15"/>
  <c r="U418" i="15"/>
  <c r="R421" i="15"/>
  <c r="S421" i="15"/>
  <c r="T421" i="15"/>
  <c r="U421" i="15"/>
  <c r="R419" i="15"/>
  <c r="S419" i="15"/>
  <c r="T419" i="15"/>
  <c r="U419" i="15"/>
  <c r="R420" i="15"/>
  <c r="S420" i="15"/>
  <c r="T420" i="15"/>
  <c r="U420" i="15"/>
  <c r="R423" i="15"/>
  <c r="S423" i="15"/>
  <c r="T423" i="15"/>
  <c r="U423" i="15"/>
  <c r="R428" i="15"/>
  <c r="S428" i="15"/>
  <c r="T428" i="15"/>
  <c r="U428" i="15"/>
  <c r="R432" i="15"/>
  <c r="S432" i="15"/>
  <c r="T432" i="15"/>
  <c r="U432" i="15"/>
  <c r="R438" i="15"/>
  <c r="S438" i="15"/>
  <c r="T438" i="15"/>
  <c r="U438" i="15"/>
  <c r="R434" i="15"/>
  <c r="S434" i="15"/>
  <c r="T434" i="15"/>
  <c r="U434" i="15"/>
  <c r="R435" i="15"/>
  <c r="S435" i="15"/>
  <c r="T435" i="15"/>
  <c r="U435" i="15"/>
  <c r="R443" i="15"/>
  <c r="S443" i="15"/>
  <c r="T443" i="15"/>
  <c r="U443" i="15"/>
  <c r="R445" i="15"/>
  <c r="S445" i="15"/>
  <c r="T445" i="15"/>
  <c r="U445" i="15"/>
  <c r="R448" i="15"/>
  <c r="S448" i="15"/>
  <c r="T448" i="15"/>
  <c r="U448" i="15"/>
  <c r="R446" i="15"/>
  <c r="S446" i="15"/>
  <c r="T446" i="15"/>
  <c r="U446" i="15"/>
  <c r="R444" i="15"/>
  <c r="S444" i="15"/>
  <c r="T444" i="15"/>
  <c r="U444" i="15"/>
  <c r="R447" i="15"/>
  <c r="S447" i="15"/>
  <c r="T447" i="15"/>
  <c r="U447" i="15"/>
  <c r="R450" i="15"/>
  <c r="S450" i="15"/>
  <c r="T450" i="15"/>
  <c r="U450" i="15"/>
  <c r="R451" i="15"/>
  <c r="S451" i="15"/>
  <c r="T451" i="15"/>
  <c r="U451" i="15"/>
  <c r="R449" i="15"/>
  <c r="S449" i="15"/>
  <c r="T449" i="15"/>
  <c r="U449" i="15"/>
  <c r="R452" i="15"/>
  <c r="S452" i="15"/>
  <c r="T452" i="15"/>
  <c r="U452" i="15"/>
  <c r="R453" i="15"/>
  <c r="S453" i="15"/>
  <c r="T453" i="15"/>
  <c r="U453" i="15"/>
  <c r="R426" i="15"/>
  <c r="S426" i="15"/>
  <c r="T426" i="15"/>
  <c r="U426" i="15"/>
  <c r="R410" i="15"/>
  <c r="S410" i="15"/>
  <c r="T410" i="15"/>
  <c r="U410" i="15"/>
  <c r="R422" i="15"/>
  <c r="S422" i="15"/>
  <c r="T422" i="15"/>
  <c r="U422" i="15"/>
  <c r="R437" i="15"/>
  <c r="S437" i="15"/>
  <c r="T437" i="15"/>
  <c r="U437" i="15"/>
  <c r="R416" i="15"/>
  <c r="S416" i="15"/>
  <c r="T416" i="15"/>
  <c r="U416" i="15"/>
  <c r="R430" i="15"/>
  <c r="S430" i="15"/>
  <c r="T430" i="15"/>
  <c r="U430" i="15"/>
  <c r="R427" i="15"/>
  <c r="S427" i="15"/>
  <c r="T427" i="15"/>
  <c r="U427" i="15"/>
  <c r="R433" i="15"/>
  <c r="S433" i="15"/>
  <c r="T433" i="15"/>
  <c r="U433" i="15"/>
  <c r="R413" i="15"/>
  <c r="S413" i="15"/>
  <c r="T413" i="15"/>
  <c r="U413" i="15"/>
  <c r="R414" i="15"/>
  <c r="S414" i="15"/>
  <c r="T414" i="15"/>
  <c r="U414" i="15"/>
  <c r="R429" i="15"/>
  <c r="S429" i="15"/>
  <c r="T429" i="15"/>
  <c r="U429" i="15"/>
  <c r="R417" i="15"/>
  <c r="S417" i="15"/>
  <c r="T417" i="15"/>
  <c r="U417" i="15"/>
  <c r="R424" i="15"/>
  <c r="S424" i="15"/>
  <c r="T424" i="15"/>
  <c r="U424" i="15"/>
  <c r="R425" i="15"/>
  <c r="S425" i="15"/>
  <c r="T425" i="15"/>
  <c r="U425" i="15"/>
  <c r="R43" i="15"/>
  <c r="S43" i="15"/>
  <c r="T43" i="15"/>
  <c r="U43" i="15"/>
  <c r="R20" i="15"/>
  <c r="S20" i="15"/>
  <c r="T20" i="15"/>
  <c r="U20" i="15"/>
  <c r="R21" i="15"/>
  <c r="S21" i="15"/>
  <c r="T21" i="15"/>
  <c r="U21" i="15"/>
  <c r="R18" i="15"/>
  <c r="S18" i="15"/>
  <c r="T18" i="15"/>
  <c r="U18" i="15"/>
  <c r="R27" i="15"/>
  <c r="S27" i="15"/>
  <c r="T27" i="15"/>
  <c r="U27" i="15"/>
  <c r="R28" i="15"/>
  <c r="S28" i="15"/>
  <c r="T28" i="15"/>
  <c r="U28" i="15"/>
  <c r="R29" i="15"/>
  <c r="S29" i="15"/>
  <c r="T29" i="15"/>
  <c r="U29" i="15"/>
  <c r="R156" i="15"/>
  <c r="S156" i="15"/>
  <c r="T156" i="15"/>
  <c r="U156" i="15"/>
  <c r="R159" i="15"/>
  <c r="S159" i="15"/>
  <c r="T159" i="15"/>
  <c r="U159" i="15"/>
  <c r="R160" i="15"/>
  <c r="S160" i="15"/>
  <c r="T160" i="15"/>
  <c r="U160" i="15"/>
  <c r="R164" i="15"/>
  <c r="S164" i="15"/>
  <c r="T164" i="15"/>
  <c r="U164" i="15"/>
  <c r="R165" i="15"/>
  <c r="S165" i="15"/>
  <c r="T165" i="15"/>
  <c r="U165" i="15"/>
  <c r="R161" i="15"/>
  <c r="S161" i="15"/>
  <c r="T161" i="15"/>
  <c r="U161" i="15"/>
  <c r="R166" i="15"/>
  <c r="S166" i="15"/>
  <c r="T166" i="15"/>
  <c r="U166" i="15"/>
  <c r="R377" i="15"/>
  <c r="S377" i="15"/>
  <c r="T377" i="15"/>
  <c r="U377" i="15"/>
  <c r="R169" i="15"/>
  <c r="S169" i="15"/>
  <c r="T169" i="15"/>
  <c r="U169" i="15"/>
  <c r="R170" i="15"/>
  <c r="S170" i="15"/>
  <c r="T170" i="15"/>
  <c r="U170" i="15"/>
  <c r="R171" i="15"/>
  <c r="S171" i="15"/>
  <c r="T171" i="15"/>
  <c r="U171" i="15"/>
  <c r="R172" i="15"/>
  <c r="S172" i="15"/>
  <c r="T172" i="15"/>
  <c r="U172" i="15"/>
  <c r="R173" i="15"/>
  <c r="S173" i="15"/>
  <c r="T173" i="15"/>
  <c r="U173" i="15"/>
  <c r="R168" i="15"/>
  <c r="S168" i="15"/>
  <c r="T168" i="15"/>
  <c r="U168" i="15"/>
  <c r="R384" i="15"/>
  <c r="S384" i="15"/>
  <c r="T384" i="15"/>
  <c r="U384" i="15"/>
  <c r="R387" i="15"/>
  <c r="S387" i="15"/>
  <c r="T387" i="15"/>
  <c r="U387" i="15"/>
  <c r="R404" i="15"/>
  <c r="S404" i="15"/>
  <c r="T404" i="15"/>
  <c r="U404" i="15"/>
  <c r="R407" i="15"/>
  <c r="S407" i="15"/>
  <c r="T407" i="15"/>
  <c r="U407" i="15"/>
  <c r="R15" i="15"/>
  <c r="S15" i="15"/>
  <c r="T15" i="15"/>
  <c r="U15" i="15"/>
  <c r="R17" i="15"/>
  <c r="S17" i="15"/>
  <c r="T17" i="15"/>
  <c r="U17" i="15"/>
  <c r="R4" i="15"/>
  <c r="S4" i="15"/>
  <c r="T4" i="15"/>
  <c r="U4" i="15"/>
  <c r="R5" i="15"/>
  <c r="S5" i="15"/>
  <c r="T5" i="15"/>
  <c r="U5" i="15"/>
  <c r="R2" i="15"/>
  <c r="S2" i="15"/>
  <c r="T2" i="15"/>
  <c r="U2" i="15"/>
  <c r="R3" i="15"/>
  <c r="S3" i="15"/>
  <c r="T3" i="15"/>
  <c r="U3" i="15"/>
  <c r="R7" i="15"/>
  <c r="S7" i="15"/>
  <c r="T7" i="15"/>
  <c r="U7" i="15"/>
  <c r="R22" i="15"/>
  <c r="S22" i="15"/>
  <c r="T22" i="15"/>
  <c r="U22" i="15"/>
  <c r="R8" i="15"/>
  <c r="S8" i="15"/>
  <c r="T8" i="15"/>
  <c r="U8" i="15"/>
  <c r="R9" i="15"/>
  <c r="S9" i="15"/>
  <c r="T9" i="15"/>
  <c r="U9" i="15"/>
  <c r="R12" i="15"/>
  <c r="S12" i="15"/>
  <c r="T12" i="15"/>
  <c r="U12" i="15"/>
  <c r="R13" i="15"/>
  <c r="S13" i="15"/>
  <c r="T13" i="15"/>
  <c r="U13" i="15"/>
  <c r="R26" i="15"/>
  <c r="S26" i="15"/>
  <c r="T26" i="15"/>
  <c r="U26" i="15"/>
  <c r="R14" i="15"/>
  <c r="S14" i="15"/>
  <c r="T14" i="15"/>
  <c r="U14" i="15"/>
  <c r="R123" i="15"/>
  <c r="S123" i="15"/>
  <c r="T123" i="15"/>
  <c r="U123" i="15"/>
  <c r="R124" i="15"/>
  <c r="S124" i="15"/>
  <c r="T124" i="15"/>
  <c r="U124" i="15"/>
  <c r="R130" i="15"/>
  <c r="S130" i="15"/>
  <c r="T130" i="15"/>
  <c r="U130" i="15"/>
  <c r="R131" i="15"/>
  <c r="S131" i="15"/>
  <c r="T131" i="15"/>
  <c r="U131" i="15"/>
  <c r="R125" i="15"/>
  <c r="S125" i="15"/>
  <c r="T125" i="15"/>
  <c r="U125" i="15"/>
  <c r="R126" i="15"/>
  <c r="S126" i="15"/>
  <c r="T126" i="15"/>
  <c r="U126" i="15"/>
  <c r="R127" i="15"/>
  <c r="S127" i="15"/>
  <c r="T127" i="15"/>
  <c r="U127" i="15"/>
  <c r="R128" i="15"/>
  <c r="S128" i="15"/>
  <c r="T128" i="15"/>
  <c r="U128" i="15"/>
  <c r="R129" i="15"/>
  <c r="S129" i="15"/>
  <c r="T129" i="15"/>
  <c r="U129" i="15"/>
  <c r="R133" i="15"/>
  <c r="S133" i="15"/>
  <c r="T133" i="15"/>
  <c r="U133" i="15"/>
  <c r="R134" i="15"/>
  <c r="S134" i="15"/>
  <c r="T134" i="15"/>
  <c r="U134" i="15"/>
  <c r="R137" i="15"/>
  <c r="S137" i="15"/>
  <c r="T137" i="15"/>
  <c r="U137" i="15"/>
  <c r="R162" i="15"/>
  <c r="S162" i="15"/>
  <c r="T162" i="15"/>
  <c r="U162" i="15"/>
  <c r="R163" i="15"/>
  <c r="S163" i="15"/>
  <c r="T163" i="15"/>
  <c r="U163" i="15"/>
  <c r="R135" i="15"/>
  <c r="S135" i="15"/>
  <c r="T135" i="15"/>
  <c r="U135" i="15"/>
  <c r="R138" i="15"/>
  <c r="S138" i="15"/>
  <c r="T138" i="15"/>
  <c r="U138" i="15"/>
  <c r="R139" i="15"/>
  <c r="S139" i="15"/>
  <c r="T139" i="15"/>
  <c r="U139" i="15"/>
  <c r="R140" i="15"/>
  <c r="S140" i="15"/>
  <c r="T140" i="15"/>
  <c r="U140" i="15"/>
  <c r="R141" i="15"/>
  <c r="S141" i="15"/>
  <c r="T141" i="15"/>
  <c r="U141" i="15"/>
  <c r="R143" i="15"/>
  <c r="S143" i="15"/>
  <c r="T143" i="15"/>
  <c r="U143" i="15"/>
  <c r="R144" i="15"/>
  <c r="S144" i="15"/>
  <c r="T144" i="15"/>
  <c r="U144" i="15"/>
  <c r="R146" i="15"/>
  <c r="S146" i="15"/>
  <c r="T146" i="15"/>
  <c r="U146" i="15"/>
  <c r="R154" i="15"/>
  <c r="S154" i="15"/>
  <c r="T154" i="15"/>
  <c r="U154" i="15"/>
  <c r="R147" i="15"/>
  <c r="S147" i="15"/>
  <c r="T147" i="15"/>
  <c r="U147" i="15"/>
  <c r="R148" i="15"/>
  <c r="S148" i="15"/>
  <c r="T148" i="15"/>
  <c r="U148" i="15"/>
  <c r="R149" i="15"/>
  <c r="S149" i="15"/>
  <c r="T149" i="15"/>
  <c r="U149" i="15"/>
  <c r="R150" i="15"/>
  <c r="S150" i="15"/>
  <c r="T150" i="15"/>
  <c r="U150" i="15"/>
  <c r="R151" i="15"/>
  <c r="S151" i="15"/>
  <c r="T151" i="15"/>
  <c r="U151" i="15"/>
  <c r="R152" i="15"/>
  <c r="S152" i="15"/>
  <c r="T152" i="15"/>
  <c r="U152" i="15"/>
  <c r="R153" i="15"/>
  <c r="S153" i="15"/>
  <c r="T153" i="15"/>
  <c r="U153" i="15"/>
  <c r="R145" i="15"/>
  <c r="S145" i="15"/>
  <c r="T145" i="15"/>
  <c r="U145" i="15"/>
  <c r="R30" i="15"/>
  <c r="S30" i="15"/>
  <c r="T30" i="15"/>
  <c r="U30" i="15"/>
  <c r="R41" i="15"/>
  <c r="S41" i="15"/>
  <c r="T41" i="15"/>
  <c r="U41" i="15"/>
  <c r="R38" i="15"/>
  <c r="S38" i="15"/>
  <c r="T38" i="15"/>
  <c r="U38" i="15"/>
  <c r="R34" i="15"/>
  <c r="S34" i="15"/>
  <c r="T34" i="15"/>
  <c r="U34" i="15"/>
  <c r="R39" i="15"/>
  <c r="S39" i="15"/>
  <c r="T39" i="15"/>
  <c r="U39" i="15"/>
  <c r="R36" i="15"/>
  <c r="S36" i="15"/>
  <c r="T36" i="15"/>
  <c r="U36" i="15"/>
  <c r="R37" i="15"/>
  <c r="S37" i="15"/>
  <c r="T37" i="15"/>
  <c r="U37" i="15"/>
  <c r="R35" i="15"/>
  <c r="S35" i="15"/>
  <c r="T35" i="15"/>
  <c r="U35" i="15"/>
  <c r="R40" i="15"/>
  <c r="S40" i="15"/>
  <c r="T40" i="15"/>
  <c r="U40" i="15"/>
  <c r="R33" i="15"/>
  <c r="S33" i="15"/>
  <c r="T33" i="15"/>
  <c r="U33" i="15"/>
  <c r="R31" i="15"/>
  <c r="S31" i="15"/>
  <c r="T31" i="15"/>
  <c r="U31" i="15"/>
  <c r="R32" i="15"/>
  <c r="S32" i="15"/>
  <c r="T32" i="15"/>
  <c r="U32" i="15"/>
  <c r="R45" i="15"/>
  <c r="S45" i="15"/>
  <c r="T45" i="15"/>
  <c r="U45" i="15"/>
  <c r="R44" i="15"/>
  <c r="S44" i="15"/>
  <c r="T44" i="15"/>
  <c r="U44" i="15"/>
  <c r="R46" i="15"/>
  <c r="S46" i="15"/>
  <c r="T46" i="15"/>
  <c r="U46" i="15"/>
  <c r="R47" i="15"/>
  <c r="S47" i="15"/>
  <c r="T47" i="15"/>
  <c r="U47" i="15"/>
  <c r="R48" i="15"/>
  <c r="S48" i="15"/>
  <c r="T48" i="15"/>
  <c r="U48" i="15"/>
  <c r="R59" i="15"/>
  <c r="S59" i="15"/>
  <c r="T59" i="15"/>
  <c r="U59" i="15"/>
  <c r="R56" i="15"/>
  <c r="S56" i="15"/>
  <c r="T56" i="15"/>
  <c r="U56" i="15"/>
  <c r="R55" i="15"/>
  <c r="S55" i="15"/>
  <c r="T55" i="15"/>
  <c r="U55" i="15"/>
  <c r="R52" i="15"/>
  <c r="S52" i="15"/>
  <c r="T52" i="15"/>
  <c r="U52" i="15"/>
  <c r="R54" i="15"/>
  <c r="S54" i="15"/>
  <c r="T54" i="15"/>
  <c r="U54" i="15"/>
  <c r="R50" i="15"/>
  <c r="S50" i="15"/>
  <c r="T50" i="15"/>
  <c r="U50" i="15"/>
  <c r="R53" i="15"/>
  <c r="S53" i="15"/>
  <c r="T53" i="15"/>
  <c r="U53" i="15"/>
  <c r="R57" i="15"/>
  <c r="S57" i="15"/>
  <c r="T57" i="15"/>
  <c r="U57" i="15"/>
  <c r="R51" i="15"/>
  <c r="S51" i="15"/>
  <c r="T51" i="15"/>
  <c r="U51" i="15"/>
  <c r="R60" i="15"/>
  <c r="S60" i="15"/>
  <c r="T60" i="15"/>
  <c r="U60" i="15"/>
  <c r="R61" i="15"/>
  <c r="S61" i="15"/>
  <c r="T61" i="15"/>
  <c r="U61" i="15"/>
  <c r="R65" i="15"/>
  <c r="S65" i="15"/>
  <c r="T65" i="15"/>
  <c r="U65" i="15"/>
  <c r="R64" i="15"/>
  <c r="S64" i="15"/>
  <c r="T64" i="15"/>
  <c r="U64" i="15"/>
  <c r="R62" i="15"/>
  <c r="S62" i="15"/>
  <c r="T62" i="15"/>
  <c r="U62" i="15"/>
  <c r="R63" i="15"/>
  <c r="S63" i="15"/>
  <c r="T63" i="15"/>
  <c r="U63" i="15"/>
  <c r="R71" i="15"/>
  <c r="S71" i="15"/>
  <c r="T71" i="15"/>
  <c r="U71" i="15"/>
  <c r="R69" i="15"/>
  <c r="S69" i="15"/>
  <c r="T69" i="15"/>
  <c r="U69" i="15"/>
  <c r="R70" i="15"/>
  <c r="S70" i="15"/>
  <c r="T70" i="15"/>
  <c r="U70" i="15"/>
  <c r="R72" i="15"/>
  <c r="S72" i="15"/>
  <c r="T72" i="15"/>
  <c r="U72" i="15"/>
  <c r="R74" i="15"/>
  <c r="S74" i="15"/>
  <c r="T74" i="15"/>
  <c r="U74" i="15"/>
  <c r="R80" i="15"/>
  <c r="S80" i="15"/>
  <c r="T80" i="15"/>
  <c r="U80" i="15"/>
  <c r="R81" i="15"/>
  <c r="S81" i="15"/>
  <c r="T81" i="15"/>
  <c r="U81" i="15"/>
  <c r="R77" i="15"/>
  <c r="S77" i="15"/>
  <c r="T77" i="15"/>
  <c r="U77" i="15"/>
  <c r="R76" i="15"/>
  <c r="S76" i="15"/>
  <c r="T76" i="15"/>
  <c r="U76" i="15"/>
  <c r="R79" i="15"/>
  <c r="S79" i="15"/>
  <c r="T79" i="15"/>
  <c r="U79" i="15"/>
  <c r="R75" i="15"/>
  <c r="S75" i="15"/>
  <c r="T75" i="15"/>
  <c r="U75" i="15"/>
  <c r="R78" i="15"/>
  <c r="S78" i="15"/>
  <c r="T78" i="15"/>
  <c r="U78" i="15"/>
  <c r="R84" i="15"/>
  <c r="S84" i="15"/>
  <c r="T84" i="15"/>
  <c r="U84" i="15"/>
  <c r="R83" i="15"/>
  <c r="S83" i="15"/>
  <c r="T83" i="15"/>
  <c r="U83" i="15"/>
  <c r="R85" i="15"/>
  <c r="S85" i="15"/>
  <c r="T85" i="15"/>
  <c r="U85" i="15"/>
  <c r="R86" i="15"/>
  <c r="S86" i="15"/>
  <c r="T86" i="15"/>
  <c r="U86" i="15"/>
  <c r="R87" i="15"/>
  <c r="S87" i="15"/>
  <c r="T87" i="15"/>
  <c r="U87" i="15"/>
  <c r="R88" i="15"/>
  <c r="S88" i="15"/>
  <c r="T88" i="15"/>
  <c r="U88" i="15"/>
  <c r="R89" i="15"/>
  <c r="S89" i="15"/>
  <c r="T89" i="15"/>
  <c r="U89" i="15"/>
  <c r="R92" i="15"/>
  <c r="S92" i="15"/>
  <c r="T92" i="15"/>
  <c r="U92" i="15"/>
  <c r="R91" i="15"/>
  <c r="S91" i="15"/>
  <c r="T91" i="15"/>
  <c r="U91" i="15"/>
  <c r="R90" i="15"/>
  <c r="S90" i="15"/>
  <c r="T90" i="15"/>
  <c r="U90" i="15"/>
  <c r="R95" i="15"/>
  <c r="S95" i="15"/>
  <c r="T95" i="15"/>
  <c r="U95" i="15"/>
  <c r="R93" i="15"/>
  <c r="S93" i="15"/>
  <c r="T93" i="15"/>
  <c r="U93" i="15"/>
  <c r="R94" i="15"/>
  <c r="S94" i="15"/>
  <c r="T94" i="15"/>
  <c r="U94" i="15"/>
  <c r="R96" i="15"/>
  <c r="S96" i="15"/>
  <c r="T96" i="15"/>
  <c r="U96" i="15"/>
  <c r="R97" i="15"/>
  <c r="S97" i="15"/>
  <c r="T97" i="15"/>
  <c r="U97" i="15"/>
  <c r="R98" i="15"/>
  <c r="S98" i="15"/>
  <c r="T98" i="15"/>
  <c r="U98" i="15"/>
  <c r="R100" i="15"/>
  <c r="S100" i="15"/>
  <c r="T100" i="15"/>
  <c r="U100" i="15"/>
  <c r="R99" i="15"/>
  <c r="S99" i="15"/>
  <c r="T99" i="15"/>
  <c r="U99" i="15"/>
  <c r="R103" i="15"/>
  <c r="S103" i="15"/>
  <c r="T103" i="15"/>
  <c r="U103" i="15"/>
  <c r="R104" i="15"/>
  <c r="S104" i="15"/>
  <c r="T104" i="15"/>
  <c r="U104" i="15"/>
  <c r="R105" i="15"/>
  <c r="S105" i="15"/>
  <c r="T105" i="15"/>
  <c r="U105" i="15"/>
  <c r="R106" i="15"/>
  <c r="S106" i="15"/>
  <c r="T106" i="15"/>
  <c r="U106" i="15"/>
  <c r="R107" i="15"/>
  <c r="S107" i="15"/>
  <c r="T107" i="15"/>
  <c r="U107" i="15"/>
  <c r="R109" i="15"/>
  <c r="S109" i="15"/>
  <c r="T109" i="15"/>
  <c r="U109" i="15"/>
  <c r="R110" i="15"/>
  <c r="S110" i="15"/>
  <c r="T110" i="15"/>
  <c r="U110" i="15"/>
  <c r="R114" i="15"/>
  <c r="S114" i="15"/>
  <c r="T114" i="15"/>
  <c r="U114" i="15"/>
  <c r="R111" i="15"/>
  <c r="S111" i="15"/>
  <c r="T111" i="15"/>
  <c r="U111" i="15"/>
  <c r="R113" i="15"/>
  <c r="S113" i="15"/>
  <c r="T113" i="15"/>
  <c r="U113" i="15"/>
  <c r="R115" i="15"/>
  <c r="S115" i="15"/>
  <c r="T115" i="15"/>
  <c r="U115" i="15"/>
  <c r="R116" i="15"/>
  <c r="S116" i="15"/>
  <c r="T116" i="15"/>
  <c r="U116" i="15"/>
  <c r="R112" i="15"/>
  <c r="S112" i="15"/>
  <c r="T112" i="15"/>
  <c r="U112" i="15"/>
  <c r="R117" i="15"/>
  <c r="S117" i="15"/>
  <c r="T117" i="15"/>
  <c r="U117" i="15"/>
  <c r="R118" i="15"/>
  <c r="S118" i="15"/>
  <c r="T118" i="15"/>
  <c r="U118" i="15"/>
  <c r="R119" i="15"/>
  <c r="S119" i="15"/>
  <c r="T119" i="15"/>
  <c r="U119" i="15"/>
  <c r="R120" i="15"/>
  <c r="S120" i="15"/>
  <c r="T120" i="15"/>
  <c r="U120" i="15"/>
  <c r="R121" i="15"/>
  <c r="S121" i="15"/>
  <c r="T121" i="15"/>
  <c r="U121" i="15"/>
  <c r="R122" i="15"/>
  <c r="S122" i="15"/>
  <c r="T122" i="15"/>
  <c r="U122" i="15"/>
  <c r="R174" i="15"/>
  <c r="S174" i="15"/>
  <c r="T174" i="15"/>
  <c r="U174" i="15"/>
  <c r="R175" i="15"/>
  <c r="S175" i="15"/>
  <c r="T175" i="15"/>
  <c r="U175" i="15"/>
  <c r="R177" i="15"/>
  <c r="S177" i="15"/>
  <c r="T177" i="15"/>
  <c r="U177" i="15"/>
  <c r="R191" i="15"/>
  <c r="S191" i="15"/>
  <c r="T191" i="15"/>
  <c r="U191" i="15"/>
  <c r="R194" i="15"/>
  <c r="S194" i="15"/>
  <c r="T194" i="15"/>
  <c r="U194" i="15"/>
  <c r="R213" i="15"/>
  <c r="S213" i="15"/>
  <c r="T213" i="15"/>
  <c r="U213" i="15"/>
  <c r="R219" i="15"/>
  <c r="S219" i="15"/>
  <c r="T219" i="15"/>
  <c r="U219" i="15"/>
  <c r="R201" i="15"/>
  <c r="S201" i="15"/>
  <c r="T201" i="15"/>
  <c r="U201" i="15"/>
  <c r="R196" i="15"/>
  <c r="S196" i="15"/>
  <c r="T196" i="15"/>
  <c r="U196" i="15"/>
  <c r="R208" i="15"/>
  <c r="S208" i="15"/>
  <c r="T208" i="15"/>
  <c r="U208" i="15"/>
  <c r="R220" i="15"/>
  <c r="S220" i="15"/>
  <c r="T220" i="15"/>
  <c r="U220" i="15"/>
  <c r="R224" i="15"/>
  <c r="S224" i="15"/>
  <c r="T224" i="15"/>
  <c r="U224" i="15"/>
  <c r="R214" i="15"/>
  <c r="S214" i="15"/>
  <c r="T214" i="15"/>
  <c r="U214" i="15"/>
  <c r="R209" i="15"/>
  <c r="S209" i="15"/>
  <c r="T209" i="15"/>
  <c r="U209" i="15"/>
  <c r="R202" i="15"/>
  <c r="S202" i="15"/>
  <c r="T202" i="15"/>
  <c r="U202" i="15"/>
  <c r="R206" i="15"/>
  <c r="S206" i="15"/>
  <c r="T206" i="15"/>
  <c r="U206" i="15"/>
  <c r="R197" i="15"/>
  <c r="S197" i="15"/>
  <c r="T197" i="15"/>
  <c r="U197" i="15"/>
  <c r="R233" i="15"/>
  <c r="S233" i="15"/>
  <c r="T233" i="15"/>
  <c r="U233" i="15"/>
  <c r="R215" i="15"/>
  <c r="S215" i="15"/>
  <c r="T215" i="15"/>
  <c r="U215" i="15"/>
  <c r="R210" i="15"/>
  <c r="S210" i="15"/>
  <c r="T210" i="15"/>
  <c r="U210" i="15"/>
  <c r="R216" i="15"/>
  <c r="S216" i="15"/>
  <c r="T216" i="15"/>
  <c r="U216" i="15"/>
  <c r="R203" i="15"/>
  <c r="S203" i="15"/>
  <c r="T203" i="15"/>
  <c r="U203" i="15"/>
  <c r="R193" i="15"/>
  <c r="S193" i="15"/>
  <c r="T193" i="15"/>
  <c r="U193" i="15"/>
  <c r="R204" i="15"/>
  <c r="S204" i="15"/>
  <c r="T204" i="15"/>
  <c r="U204" i="15"/>
  <c r="R198" i="15"/>
  <c r="S198" i="15"/>
  <c r="T198" i="15"/>
  <c r="U198" i="15"/>
  <c r="R212" i="15"/>
  <c r="S212" i="15"/>
  <c r="T212" i="15"/>
  <c r="U212" i="15"/>
  <c r="R192" i="15"/>
  <c r="S192" i="15"/>
  <c r="T192" i="15"/>
  <c r="U192" i="15"/>
  <c r="R231" i="15"/>
  <c r="S231" i="15"/>
  <c r="T231" i="15"/>
  <c r="U231" i="15"/>
  <c r="R199" i="15"/>
  <c r="S199" i="15"/>
  <c r="T199" i="15"/>
  <c r="U199" i="15"/>
  <c r="R223" i="15"/>
  <c r="S223" i="15"/>
  <c r="T223" i="15"/>
  <c r="U223" i="15"/>
  <c r="R217" i="15"/>
  <c r="S217" i="15"/>
  <c r="T217" i="15"/>
  <c r="U217" i="15"/>
  <c r="R222" i="15"/>
  <c r="S222" i="15"/>
  <c r="T222" i="15"/>
  <c r="U222" i="15"/>
  <c r="R200" i="15"/>
  <c r="S200" i="15"/>
  <c r="T200" i="15"/>
  <c r="U200" i="15"/>
  <c r="R226" i="15"/>
  <c r="S226" i="15"/>
  <c r="T226" i="15"/>
  <c r="U226" i="15"/>
  <c r="R228" i="15"/>
  <c r="S228" i="15"/>
  <c r="T228" i="15"/>
  <c r="U228" i="15"/>
  <c r="R205" i="15"/>
  <c r="S205" i="15"/>
  <c r="T205" i="15"/>
  <c r="U205" i="15"/>
  <c r="R221" i="15"/>
  <c r="S221" i="15"/>
  <c r="T221" i="15"/>
  <c r="U221" i="15"/>
  <c r="R227" i="15"/>
  <c r="S227" i="15"/>
  <c r="T227" i="15"/>
  <c r="U227" i="15"/>
  <c r="R225" i="15"/>
  <c r="S225" i="15"/>
  <c r="T225" i="15"/>
  <c r="U225" i="15"/>
  <c r="R232" i="15"/>
  <c r="S232" i="15"/>
  <c r="T232" i="15"/>
  <c r="U232" i="15"/>
  <c r="R229" i="15"/>
  <c r="S229" i="15"/>
  <c r="T229" i="15"/>
  <c r="U229" i="15"/>
  <c r="R230" i="15"/>
  <c r="S230" i="15"/>
  <c r="T230" i="15"/>
  <c r="U230" i="15"/>
  <c r="R211" i="15"/>
  <c r="S211" i="15"/>
  <c r="T211" i="15"/>
  <c r="U211" i="15"/>
  <c r="R183" i="15"/>
  <c r="S183" i="15"/>
  <c r="T183" i="15"/>
  <c r="U183" i="15"/>
  <c r="R184" i="15"/>
  <c r="S184" i="15"/>
  <c r="T184" i="15"/>
  <c r="U184" i="15"/>
  <c r="R181" i="15"/>
  <c r="S181" i="15"/>
  <c r="T181" i="15"/>
  <c r="U181" i="15"/>
  <c r="R185" i="15"/>
  <c r="S185" i="15"/>
  <c r="T185" i="15"/>
  <c r="U185" i="15"/>
  <c r="R182" i="15"/>
  <c r="S182" i="15"/>
  <c r="T182" i="15"/>
  <c r="U182" i="15"/>
  <c r="R189" i="15"/>
  <c r="S189" i="15"/>
  <c r="T189" i="15"/>
  <c r="U189" i="15"/>
  <c r="R188" i="15"/>
  <c r="S188" i="15"/>
  <c r="T188" i="15"/>
  <c r="U188" i="15"/>
  <c r="R187" i="15"/>
  <c r="S187" i="15"/>
  <c r="T187" i="15"/>
  <c r="U187" i="15"/>
  <c r="R186" i="15"/>
  <c r="S186" i="15"/>
  <c r="T186" i="15"/>
  <c r="U186" i="15"/>
  <c r="R190" i="15"/>
  <c r="S190" i="15"/>
  <c r="T190" i="15"/>
  <c r="U190" i="15"/>
  <c r="R247" i="15"/>
  <c r="S247" i="15"/>
  <c r="T247" i="15"/>
  <c r="U247" i="15"/>
  <c r="R244" i="15"/>
  <c r="S244" i="15"/>
  <c r="T244" i="15"/>
  <c r="U244" i="15"/>
  <c r="R250" i="15"/>
  <c r="S250" i="15"/>
  <c r="T250" i="15"/>
  <c r="U250" i="15"/>
  <c r="R238" i="15"/>
  <c r="S238" i="15"/>
  <c r="T238" i="15"/>
  <c r="U238" i="15"/>
  <c r="R239" i="15"/>
  <c r="S239" i="15"/>
  <c r="T239" i="15"/>
  <c r="U239" i="15"/>
  <c r="R235" i="15"/>
  <c r="S235" i="15"/>
  <c r="T235" i="15"/>
  <c r="U235" i="15"/>
  <c r="R243" i="15"/>
  <c r="S243" i="15"/>
  <c r="T243" i="15"/>
  <c r="U243" i="15"/>
  <c r="R234" i="15"/>
  <c r="S234" i="15"/>
  <c r="T234" i="15"/>
  <c r="U234" i="15"/>
  <c r="R236" i="15"/>
  <c r="S236" i="15"/>
  <c r="T236" i="15"/>
  <c r="U236" i="15"/>
  <c r="R240" i="15"/>
  <c r="S240" i="15"/>
  <c r="T240" i="15"/>
  <c r="U240" i="15"/>
  <c r="R246" i="15"/>
  <c r="S246" i="15"/>
  <c r="T246" i="15"/>
  <c r="U246" i="15"/>
  <c r="R249" i="15"/>
  <c r="S249" i="15"/>
  <c r="T249" i="15"/>
  <c r="U249" i="15"/>
  <c r="R241" i="15"/>
  <c r="S241" i="15"/>
  <c r="T241" i="15"/>
  <c r="U241" i="15"/>
  <c r="R237" i="15"/>
  <c r="S237" i="15"/>
  <c r="T237" i="15"/>
  <c r="U237" i="15"/>
  <c r="R242" i="15"/>
  <c r="S242" i="15"/>
  <c r="T242" i="15"/>
  <c r="U242" i="15"/>
  <c r="R248" i="15"/>
  <c r="S248" i="15"/>
  <c r="T248" i="15"/>
  <c r="U248" i="15"/>
  <c r="R245" i="15"/>
  <c r="S245" i="15"/>
  <c r="T245" i="15"/>
  <c r="U245" i="15"/>
  <c r="R262" i="15"/>
  <c r="S262" i="15"/>
  <c r="T262" i="15"/>
  <c r="U262" i="15"/>
  <c r="R252" i="15"/>
  <c r="S252" i="15"/>
  <c r="T252" i="15"/>
  <c r="U252" i="15"/>
  <c r="R254" i="15"/>
  <c r="S254" i="15"/>
  <c r="T254" i="15"/>
  <c r="U254" i="15"/>
  <c r="R256" i="15"/>
  <c r="S256" i="15"/>
  <c r="T256" i="15"/>
  <c r="U256" i="15"/>
  <c r="R261" i="15"/>
  <c r="S261" i="15"/>
  <c r="T261" i="15"/>
  <c r="U261" i="15"/>
  <c r="R251" i="15"/>
  <c r="S251" i="15"/>
  <c r="T251" i="15"/>
  <c r="U251" i="15"/>
  <c r="R266" i="15"/>
  <c r="S266" i="15"/>
  <c r="T266" i="15"/>
  <c r="U266" i="15"/>
  <c r="R260" i="15"/>
  <c r="S260" i="15"/>
  <c r="T260" i="15"/>
  <c r="U260" i="15"/>
  <c r="R267" i="15"/>
  <c r="S267" i="15"/>
  <c r="T267" i="15"/>
  <c r="U267" i="15"/>
  <c r="R255" i="15"/>
  <c r="S255" i="15"/>
  <c r="T255" i="15"/>
  <c r="U255" i="15"/>
  <c r="R257" i="15"/>
  <c r="S257" i="15"/>
  <c r="T257" i="15"/>
  <c r="U257" i="15"/>
  <c r="R258" i="15"/>
  <c r="S258" i="15"/>
  <c r="T258" i="15"/>
  <c r="U258" i="15"/>
  <c r="R259" i="15"/>
  <c r="S259" i="15"/>
  <c r="T259" i="15"/>
  <c r="U259" i="15"/>
  <c r="R271" i="15"/>
  <c r="S271" i="15"/>
  <c r="T271" i="15"/>
  <c r="U271" i="15"/>
  <c r="R263" i="15"/>
  <c r="S263" i="15"/>
  <c r="T263" i="15"/>
  <c r="U263" i="15"/>
  <c r="R272" i="15"/>
  <c r="S272" i="15"/>
  <c r="T272" i="15"/>
  <c r="U272" i="15"/>
  <c r="R253" i="15"/>
  <c r="S253" i="15"/>
  <c r="T253" i="15"/>
  <c r="U253" i="15"/>
  <c r="R273" i="15"/>
  <c r="S273" i="15"/>
  <c r="T273" i="15"/>
  <c r="U273" i="15"/>
  <c r="R264" i="15"/>
  <c r="S264" i="15"/>
  <c r="T264" i="15"/>
  <c r="U264" i="15"/>
  <c r="R265" i="15"/>
  <c r="S265" i="15"/>
  <c r="T265" i="15"/>
  <c r="U265" i="15"/>
  <c r="R268" i="15"/>
  <c r="S268" i="15"/>
  <c r="T268" i="15"/>
  <c r="U268" i="15"/>
  <c r="R269" i="15"/>
  <c r="S269" i="15"/>
  <c r="T269" i="15"/>
  <c r="U269" i="15"/>
  <c r="R270" i="15"/>
  <c r="S270" i="15"/>
  <c r="T270" i="15"/>
  <c r="U270" i="15"/>
  <c r="R274" i="15"/>
  <c r="S274" i="15"/>
  <c r="T274" i="15"/>
  <c r="U274" i="15"/>
  <c r="R275" i="15"/>
  <c r="S275" i="15"/>
  <c r="T275" i="15"/>
  <c r="U275" i="15"/>
  <c r="R292" i="15"/>
  <c r="S292" i="15"/>
  <c r="T292" i="15"/>
  <c r="U292" i="15"/>
  <c r="R291" i="15"/>
  <c r="S291" i="15"/>
  <c r="T291" i="15"/>
  <c r="U291" i="15"/>
  <c r="R279" i="15"/>
  <c r="S279" i="15"/>
  <c r="T279" i="15"/>
  <c r="U279" i="15"/>
  <c r="R280" i="15"/>
  <c r="S280" i="15"/>
  <c r="T280" i="15"/>
  <c r="U280" i="15"/>
  <c r="R284" i="15"/>
  <c r="S284" i="15"/>
  <c r="T284" i="15"/>
  <c r="U284" i="15"/>
  <c r="R285" i="15"/>
  <c r="S285" i="15"/>
  <c r="T285" i="15"/>
  <c r="U285" i="15"/>
  <c r="R283" i="15"/>
  <c r="S283" i="15"/>
  <c r="T283" i="15"/>
  <c r="U283" i="15"/>
  <c r="R281" i="15"/>
  <c r="S281" i="15"/>
  <c r="T281" i="15"/>
  <c r="U281" i="15"/>
  <c r="R282" i="15"/>
  <c r="S282" i="15"/>
  <c r="T282" i="15"/>
  <c r="U282" i="15"/>
  <c r="R277" i="15"/>
  <c r="S277" i="15"/>
  <c r="T277" i="15"/>
  <c r="U277" i="15"/>
  <c r="R276" i="15"/>
  <c r="S276" i="15"/>
  <c r="T276" i="15"/>
  <c r="U276" i="15"/>
  <c r="R278" i="15"/>
  <c r="S278" i="15"/>
  <c r="T278" i="15"/>
  <c r="U278" i="15"/>
  <c r="R290" i="15"/>
  <c r="S290" i="15"/>
  <c r="T290" i="15"/>
  <c r="U290" i="15"/>
  <c r="R289" i="15"/>
  <c r="S289" i="15"/>
  <c r="T289" i="15"/>
  <c r="U289" i="15"/>
  <c r="R286" i="15"/>
  <c r="S286" i="15"/>
  <c r="T286" i="15"/>
  <c r="U286" i="15"/>
  <c r="R287" i="15"/>
  <c r="S287" i="15"/>
  <c r="T287" i="15"/>
  <c r="U287" i="15"/>
  <c r="R288" i="15"/>
  <c r="S288" i="15"/>
  <c r="T288" i="15"/>
  <c r="U288" i="15"/>
  <c r="R293" i="15"/>
  <c r="S293" i="15"/>
  <c r="T293" i="15"/>
  <c r="U293" i="15"/>
  <c r="R294" i="15"/>
  <c r="S294" i="15"/>
  <c r="T294" i="15"/>
  <c r="U294" i="15"/>
  <c r="R301" i="15"/>
  <c r="S301" i="15"/>
  <c r="T301" i="15"/>
  <c r="U301" i="15"/>
  <c r="R299" i="15"/>
  <c r="S299" i="15"/>
  <c r="T299" i="15"/>
  <c r="U299" i="15"/>
  <c r="R297" i="15"/>
  <c r="S297" i="15"/>
  <c r="T297" i="15"/>
  <c r="U297" i="15"/>
  <c r="R296" i="15"/>
  <c r="S296" i="15"/>
  <c r="T296" i="15"/>
  <c r="U296" i="15"/>
  <c r="R298" i="15"/>
  <c r="S298" i="15"/>
  <c r="T298" i="15"/>
  <c r="U298" i="15"/>
  <c r="R300" i="15"/>
  <c r="S300" i="15"/>
  <c r="T300" i="15"/>
  <c r="U300" i="15"/>
  <c r="R302" i="15"/>
  <c r="S302" i="15"/>
  <c r="T302" i="15"/>
  <c r="U302" i="15"/>
  <c r="R378" i="15"/>
  <c r="S378" i="15"/>
  <c r="T378" i="15"/>
  <c r="U378" i="15"/>
  <c r="R379" i="15"/>
  <c r="S379" i="15"/>
  <c r="T379" i="15"/>
  <c r="U379" i="15"/>
  <c r="R303" i="15"/>
  <c r="S303" i="15"/>
  <c r="T303" i="15"/>
  <c r="U303" i="15"/>
  <c r="R304" i="15"/>
  <c r="S304" i="15"/>
  <c r="T304" i="15"/>
  <c r="U304" i="15"/>
  <c r="R306" i="15"/>
  <c r="S306" i="15"/>
  <c r="T306" i="15"/>
  <c r="U306" i="15"/>
  <c r="R308" i="15"/>
  <c r="S308" i="15"/>
  <c r="T308" i="15"/>
  <c r="U308" i="15"/>
  <c r="R309" i="15"/>
  <c r="S309" i="15"/>
  <c r="T309" i="15"/>
  <c r="U309" i="15"/>
  <c r="R307" i="15"/>
  <c r="S307" i="15"/>
  <c r="T307" i="15"/>
  <c r="U307" i="15"/>
  <c r="R312" i="15"/>
  <c r="S312" i="15"/>
  <c r="T312" i="15"/>
  <c r="U312" i="15"/>
  <c r="R310" i="15"/>
  <c r="S310" i="15"/>
  <c r="T310" i="15"/>
  <c r="U310" i="15"/>
  <c r="R311" i="15"/>
  <c r="S311" i="15"/>
  <c r="T311" i="15"/>
  <c r="U311" i="15"/>
  <c r="R365" i="15"/>
  <c r="S365" i="15"/>
  <c r="T365" i="15"/>
  <c r="U365" i="15"/>
  <c r="R368" i="15"/>
  <c r="S368" i="15"/>
  <c r="T368" i="15"/>
  <c r="U368" i="15"/>
  <c r="R366" i="15"/>
  <c r="S366" i="15"/>
  <c r="T366" i="15"/>
  <c r="U366" i="15"/>
  <c r="R367" i="15"/>
  <c r="S367" i="15"/>
  <c r="T367" i="15"/>
  <c r="U367" i="15"/>
  <c r="R369" i="15"/>
  <c r="S369" i="15"/>
  <c r="T369" i="15"/>
  <c r="U369" i="15"/>
  <c r="R313" i="15"/>
  <c r="S313" i="15"/>
  <c r="T313" i="15"/>
  <c r="U313" i="15"/>
  <c r="R315" i="15"/>
  <c r="S315" i="15"/>
  <c r="T315" i="15"/>
  <c r="U315" i="15"/>
  <c r="R314" i="15"/>
  <c r="S314" i="15"/>
  <c r="T314" i="15"/>
  <c r="U314" i="15"/>
  <c r="R316" i="15"/>
  <c r="S316" i="15"/>
  <c r="T316" i="15"/>
  <c r="U316" i="15"/>
  <c r="R319" i="15"/>
  <c r="S319" i="15"/>
  <c r="T319" i="15"/>
  <c r="U319" i="15"/>
  <c r="R317" i="15"/>
  <c r="S317" i="15"/>
  <c r="T317" i="15"/>
  <c r="U317" i="15"/>
  <c r="R318" i="15"/>
  <c r="S318" i="15"/>
  <c r="T318" i="15"/>
  <c r="U318" i="15"/>
  <c r="R320" i="15"/>
  <c r="S320" i="15"/>
  <c r="T320" i="15"/>
  <c r="U320" i="15"/>
  <c r="R321" i="15"/>
  <c r="S321" i="15"/>
  <c r="T321" i="15"/>
  <c r="U321" i="15"/>
  <c r="R322" i="15"/>
  <c r="S322" i="15"/>
  <c r="T322" i="15"/>
  <c r="U322" i="15"/>
  <c r="R326" i="15"/>
  <c r="S326" i="15"/>
  <c r="T326" i="15"/>
  <c r="U326" i="15"/>
  <c r="R325" i="15"/>
  <c r="S325" i="15"/>
  <c r="T325" i="15"/>
  <c r="U325" i="15"/>
  <c r="R327" i="15"/>
  <c r="S327" i="15"/>
  <c r="T327" i="15"/>
  <c r="U327" i="15"/>
  <c r="R328" i="15"/>
  <c r="S328" i="15"/>
  <c r="T328" i="15"/>
  <c r="U328" i="15"/>
  <c r="R329" i="15"/>
  <c r="S329" i="15"/>
  <c r="T329" i="15"/>
  <c r="U329" i="15"/>
  <c r="R333" i="15"/>
  <c r="S333" i="15"/>
  <c r="T333" i="15"/>
  <c r="U333" i="15"/>
  <c r="R335" i="15"/>
  <c r="S335" i="15"/>
  <c r="T335" i="15"/>
  <c r="U335" i="15"/>
  <c r="R334" i="15"/>
  <c r="S334" i="15"/>
  <c r="T334" i="15"/>
  <c r="U334" i="15"/>
  <c r="R336" i="15"/>
  <c r="S336" i="15"/>
  <c r="T336" i="15"/>
  <c r="U336" i="15"/>
  <c r="R337" i="15"/>
  <c r="S337" i="15"/>
  <c r="T337" i="15"/>
  <c r="U337" i="15"/>
  <c r="R338" i="15"/>
  <c r="S338" i="15"/>
  <c r="T338" i="15"/>
  <c r="U338" i="15"/>
  <c r="R340" i="15"/>
  <c r="S340" i="15"/>
  <c r="T340" i="15"/>
  <c r="U340" i="15"/>
  <c r="R341" i="15"/>
  <c r="S341" i="15"/>
  <c r="T341" i="15"/>
  <c r="U341" i="15"/>
  <c r="R342" i="15"/>
  <c r="S342" i="15"/>
  <c r="T342" i="15"/>
  <c r="U342" i="15"/>
  <c r="R343" i="15"/>
  <c r="S343" i="15"/>
  <c r="T343" i="15"/>
  <c r="U343" i="15"/>
  <c r="R344" i="15"/>
  <c r="S344" i="15"/>
  <c r="T344" i="15"/>
  <c r="U344" i="15"/>
  <c r="R324" i="15"/>
  <c r="S324" i="15"/>
  <c r="T324" i="15"/>
  <c r="U324" i="15"/>
  <c r="R330" i="15"/>
  <c r="S330" i="15"/>
  <c r="T330" i="15"/>
  <c r="U330" i="15"/>
  <c r="R331" i="15"/>
  <c r="S331" i="15"/>
  <c r="T331" i="15"/>
  <c r="U331" i="15"/>
  <c r="R332" i="15"/>
  <c r="S332" i="15"/>
  <c r="T332" i="15"/>
  <c r="U332" i="15"/>
  <c r="R339" i="15"/>
  <c r="S339" i="15"/>
  <c r="T339" i="15"/>
  <c r="U339" i="15"/>
  <c r="R353" i="15"/>
  <c r="S353" i="15"/>
  <c r="T353" i="15"/>
  <c r="U353" i="15"/>
  <c r="R345" i="15"/>
  <c r="S345" i="15"/>
  <c r="T345" i="15"/>
  <c r="U345" i="15"/>
  <c r="R346" i="15"/>
  <c r="S346" i="15"/>
  <c r="T346" i="15"/>
  <c r="U346" i="15"/>
  <c r="R348" i="15"/>
  <c r="S348" i="15"/>
  <c r="T348" i="15"/>
  <c r="U348" i="15"/>
  <c r="R347" i="15"/>
  <c r="S347" i="15"/>
  <c r="T347" i="15"/>
  <c r="U347" i="15"/>
  <c r="R349" i="15"/>
  <c r="S349" i="15"/>
  <c r="T349" i="15"/>
  <c r="U349" i="15"/>
  <c r="R350" i="15"/>
  <c r="S350" i="15"/>
  <c r="T350" i="15"/>
  <c r="U350" i="15"/>
  <c r="R352" i="15"/>
  <c r="S352" i="15"/>
  <c r="T352" i="15"/>
  <c r="U352" i="15"/>
  <c r="R351" i="15"/>
  <c r="S351" i="15"/>
  <c r="T351" i="15"/>
  <c r="U351" i="15"/>
  <c r="R356" i="15"/>
  <c r="S356" i="15"/>
  <c r="T356" i="15"/>
  <c r="U356" i="15"/>
  <c r="R355" i="15"/>
  <c r="S355" i="15"/>
  <c r="T355" i="15"/>
  <c r="U355" i="15"/>
  <c r="R354" i="15"/>
  <c r="S354" i="15"/>
  <c r="T354" i="15"/>
  <c r="U354" i="15"/>
  <c r="R361" i="15"/>
  <c r="S361" i="15"/>
  <c r="T361" i="15"/>
  <c r="U361" i="15"/>
  <c r="R362" i="15"/>
  <c r="S362" i="15"/>
  <c r="T362" i="15"/>
  <c r="U362" i="15"/>
  <c r="R360" i="15"/>
  <c r="S360" i="15"/>
  <c r="T360" i="15"/>
  <c r="U360" i="15"/>
  <c r="R359" i="15"/>
  <c r="S359" i="15"/>
  <c r="T359" i="15"/>
  <c r="U359" i="15"/>
  <c r="R358" i="15"/>
  <c r="S358" i="15"/>
  <c r="T358" i="15"/>
  <c r="U358" i="15"/>
  <c r="R363" i="15"/>
  <c r="S363" i="15"/>
  <c r="T363" i="15"/>
  <c r="U363" i="15"/>
  <c r="R364" i="15"/>
  <c r="S364" i="15"/>
  <c r="T364" i="15"/>
  <c r="U364" i="15"/>
  <c r="R305" i="15"/>
  <c r="S305" i="15"/>
  <c r="T305" i="15"/>
  <c r="U305" i="15"/>
  <c r="R375" i="15"/>
  <c r="S375" i="15"/>
  <c r="T375" i="15"/>
  <c r="U375" i="15"/>
  <c r="R376" i="15"/>
  <c r="S376" i="15"/>
  <c r="T376" i="15"/>
  <c r="U376" i="15"/>
  <c r="R370" i="15"/>
  <c r="S370" i="15"/>
  <c r="T370" i="15"/>
  <c r="U370" i="15"/>
  <c r="R374" i="15"/>
  <c r="S374" i="15"/>
  <c r="T374" i="15"/>
  <c r="U374" i="15"/>
  <c r="R372" i="15"/>
  <c r="S372" i="15"/>
  <c r="T372" i="15"/>
  <c r="U372" i="15"/>
  <c r="R371" i="15"/>
  <c r="S371" i="15"/>
  <c r="T371" i="15"/>
  <c r="U371" i="15"/>
  <c r="R373" i="15"/>
  <c r="S373" i="15"/>
  <c r="T373" i="15"/>
  <c r="U373" i="15"/>
  <c r="R385" i="15"/>
  <c r="S385" i="15"/>
  <c r="T385" i="15"/>
  <c r="U385" i="15"/>
  <c r="R386" i="15"/>
  <c r="S386" i="15"/>
  <c r="T386" i="15"/>
  <c r="U386" i="15"/>
  <c r="R389" i="15"/>
  <c r="S389" i="15"/>
  <c r="T389" i="15"/>
  <c r="U389" i="15"/>
  <c r="R388" i="15"/>
  <c r="S388" i="15"/>
  <c r="T388" i="15"/>
  <c r="U388" i="15"/>
  <c r="R381" i="15"/>
  <c r="S381" i="15"/>
  <c r="T381" i="15"/>
  <c r="U381" i="15"/>
  <c r="R382" i="15"/>
  <c r="S382" i="15"/>
  <c r="T382" i="15"/>
  <c r="U382" i="15"/>
  <c r="R380" i="15"/>
  <c r="S380" i="15"/>
  <c r="T380" i="15"/>
  <c r="U380" i="15"/>
  <c r="R383" i="15"/>
  <c r="S383" i="15"/>
  <c r="T383" i="15"/>
  <c r="U383" i="15"/>
  <c r="R393" i="15"/>
  <c r="S393" i="15"/>
  <c r="T393" i="15"/>
  <c r="U393" i="15"/>
  <c r="R392" i="15"/>
  <c r="S392" i="15"/>
  <c r="T392" i="15"/>
  <c r="U392" i="15"/>
  <c r="R395" i="15"/>
  <c r="S395" i="15"/>
  <c r="T395" i="15"/>
  <c r="U395" i="15"/>
  <c r="R396" i="15"/>
  <c r="S396" i="15"/>
  <c r="T396" i="15"/>
  <c r="U396" i="15"/>
  <c r="R394" i="15"/>
  <c r="S394" i="15"/>
  <c r="T394" i="15"/>
  <c r="U394" i="15"/>
  <c r="R400" i="15"/>
  <c r="S400" i="15"/>
  <c r="T400" i="15"/>
  <c r="U400" i="15"/>
  <c r="R402" i="15"/>
  <c r="S402" i="15"/>
  <c r="T402" i="15"/>
  <c r="U402" i="15"/>
  <c r="R401" i="15"/>
  <c r="S401" i="15"/>
  <c r="T401" i="15"/>
  <c r="U401" i="15"/>
  <c r="R403" i="15"/>
  <c r="S403" i="15"/>
  <c r="T403" i="15"/>
  <c r="U403" i="15"/>
  <c r="R397" i="15"/>
  <c r="S397" i="15"/>
  <c r="T397" i="15"/>
  <c r="U397" i="15"/>
  <c r="R390" i="15"/>
  <c r="S390" i="15"/>
  <c r="T390" i="15"/>
  <c r="U390" i="15"/>
  <c r="R405" i="15"/>
  <c r="S405" i="15"/>
  <c r="T405" i="15"/>
  <c r="U405" i="15"/>
  <c r="R398" i="15"/>
  <c r="S398" i="15"/>
  <c r="T398" i="15"/>
  <c r="U398" i="15"/>
  <c r="R399" i="15"/>
  <c r="S399" i="15"/>
  <c r="T399" i="15"/>
  <c r="U399" i="15"/>
  <c r="R295" i="15"/>
  <c r="S295" i="15"/>
  <c r="T295" i="15"/>
  <c r="U295" i="15"/>
  <c r="R132" i="15"/>
  <c r="S132" i="15"/>
  <c r="T132" i="15"/>
  <c r="U132" i="15"/>
  <c r="R157" i="15"/>
  <c r="S157" i="15"/>
  <c r="T157" i="15"/>
  <c r="U157" i="15"/>
  <c r="R158" i="15"/>
  <c r="S158" i="15"/>
  <c r="T158" i="15"/>
  <c r="U158" i="15"/>
  <c r="R25" i="15"/>
  <c r="S25" i="15"/>
  <c r="T25" i="15"/>
  <c r="U25" i="15"/>
  <c r="R82" i="15"/>
  <c r="S82" i="15"/>
  <c r="T82" i="15"/>
  <c r="U82" i="15"/>
  <c r="R6" i="15"/>
  <c r="S6" i="15"/>
  <c r="T6" i="15"/>
  <c r="U6" i="15"/>
  <c r="R42" i="15"/>
  <c r="S42" i="15"/>
  <c r="T42" i="15"/>
  <c r="U42" i="15"/>
  <c r="R391" i="15"/>
  <c r="S391" i="15"/>
  <c r="T391" i="15"/>
  <c r="U391" i="15"/>
  <c r="R49" i="15"/>
  <c r="S49" i="15"/>
  <c r="T49" i="15"/>
  <c r="U49" i="15"/>
  <c r="R24" i="15"/>
  <c r="S24" i="15"/>
  <c r="T24" i="15"/>
  <c r="U24" i="15"/>
  <c r="R108" i="15"/>
  <c r="S108" i="15"/>
  <c r="T108" i="15"/>
  <c r="U108" i="15"/>
  <c r="R10" i="15"/>
  <c r="S10" i="15"/>
  <c r="T10" i="15"/>
  <c r="U10" i="15"/>
  <c r="R101" i="15"/>
  <c r="S101" i="15"/>
  <c r="T101" i="15"/>
  <c r="U101" i="15"/>
  <c r="R102" i="15"/>
  <c r="S102" i="15"/>
  <c r="T102" i="15"/>
  <c r="U102" i="15"/>
  <c r="R180" i="15"/>
  <c r="S180" i="15"/>
  <c r="T180" i="15"/>
  <c r="U180" i="15"/>
  <c r="R218" i="15"/>
  <c r="S218" i="15"/>
  <c r="T218" i="15"/>
  <c r="U218" i="15"/>
  <c r="R357" i="15"/>
  <c r="S357" i="15"/>
  <c r="T357" i="15"/>
  <c r="U357" i="15"/>
  <c r="R176" i="15"/>
  <c r="S176" i="15"/>
  <c r="T176" i="15"/>
  <c r="U176" i="15"/>
  <c r="R66" i="15"/>
  <c r="S66" i="15"/>
  <c r="T66" i="15"/>
  <c r="U66" i="15"/>
  <c r="R155" i="15"/>
  <c r="S155" i="15"/>
  <c r="T155" i="15"/>
  <c r="U155" i="15"/>
  <c r="R58" i="15"/>
  <c r="S58" i="15"/>
  <c r="T58" i="15"/>
  <c r="U58" i="15"/>
  <c r="R142" i="15"/>
  <c r="S142" i="15"/>
  <c r="T142" i="15"/>
  <c r="U142" i="15"/>
  <c r="R136" i="15"/>
  <c r="S136" i="15"/>
  <c r="T136" i="15"/>
  <c r="U136" i="15"/>
  <c r="R73" i="15"/>
  <c r="S73" i="15"/>
  <c r="T73" i="15"/>
  <c r="U73" i="15"/>
  <c r="R11" i="15"/>
  <c r="S11" i="15"/>
  <c r="T11" i="15"/>
  <c r="U11" i="15"/>
  <c r="R68" i="15"/>
  <c r="S68" i="15"/>
  <c r="T68" i="15"/>
  <c r="U68" i="15"/>
  <c r="R19" i="15"/>
  <c r="S19" i="15"/>
  <c r="T19" i="15"/>
  <c r="U19" i="15"/>
  <c r="R67" i="15"/>
  <c r="S67" i="15"/>
  <c r="T67" i="15"/>
  <c r="U67" i="15"/>
  <c r="R23" i="15"/>
  <c r="S23" i="15"/>
  <c r="T23" i="15"/>
  <c r="U23" i="15"/>
  <c r="R406" i="15"/>
  <c r="S406" i="15"/>
  <c r="T406" i="15"/>
  <c r="U406" i="15"/>
  <c r="R195" i="15"/>
  <c r="S195" i="15"/>
  <c r="T195" i="15"/>
  <c r="U195" i="15"/>
  <c r="R207" i="15"/>
  <c r="S207" i="15"/>
  <c r="T207" i="15"/>
  <c r="U207" i="15"/>
  <c r="R179" i="15"/>
  <c r="S179" i="15"/>
  <c r="T179" i="15"/>
  <c r="U179" i="15"/>
  <c r="R178" i="15"/>
  <c r="S178" i="15"/>
  <c r="T178" i="15"/>
  <c r="U178" i="15"/>
  <c r="R16" i="15"/>
  <c r="S16" i="15"/>
  <c r="T16" i="15"/>
  <c r="U16" i="15"/>
  <c r="S498" i="15"/>
  <c r="T498" i="15"/>
  <c r="U498" i="15"/>
  <c r="R498" i="15"/>
  <c r="V502" i="15"/>
  <c r="W502" i="15"/>
  <c r="X502" i="15"/>
  <c r="Y502" i="15"/>
  <c r="V503" i="15"/>
  <c r="W503" i="15"/>
  <c r="X503" i="15"/>
  <c r="Y503" i="15"/>
  <c r="V504" i="15"/>
  <c r="W504" i="15"/>
  <c r="X504" i="15"/>
  <c r="Y504" i="15"/>
  <c r="V497" i="15"/>
  <c r="W497" i="15"/>
  <c r="X497" i="15"/>
  <c r="Y497" i="15"/>
  <c r="V496" i="15"/>
  <c r="W496" i="15"/>
  <c r="X496" i="15"/>
  <c r="Y496" i="15"/>
  <c r="V510" i="15"/>
  <c r="W510" i="15"/>
  <c r="X510" i="15"/>
  <c r="Y510" i="15"/>
  <c r="V509" i="15"/>
  <c r="W509" i="15"/>
  <c r="X509" i="15"/>
  <c r="Y509" i="15"/>
  <c r="V508" i="15"/>
  <c r="W508" i="15"/>
  <c r="X508" i="15"/>
  <c r="Y508" i="15"/>
  <c r="V506" i="15"/>
  <c r="W506" i="15"/>
  <c r="X506" i="15"/>
  <c r="Y506" i="15"/>
  <c r="V507" i="15"/>
  <c r="W507" i="15"/>
  <c r="X507" i="15"/>
  <c r="Y507" i="15"/>
  <c r="V512" i="15"/>
  <c r="W512" i="15"/>
  <c r="X512" i="15"/>
  <c r="Y512" i="15"/>
  <c r="V511" i="15"/>
  <c r="W511" i="15"/>
  <c r="X511" i="15"/>
  <c r="Y511" i="15"/>
  <c r="V513" i="15"/>
  <c r="W513" i="15"/>
  <c r="X513" i="15"/>
  <c r="Y513" i="15"/>
  <c r="V505" i="15"/>
  <c r="W505" i="15"/>
  <c r="X505" i="15"/>
  <c r="Y505" i="15"/>
  <c r="V500" i="15"/>
  <c r="W500" i="15"/>
  <c r="X500" i="15"/>
  <c r="Y500" i="15"/>
  <c r="V495" i="15"/>
  <c r="W495" i="15"/>
  <c r="X495" i="15"/>
  <c r="Y495" i="15"/>
  <c r="V501" i="15"/>
  <c r="W501" i="15"/>
  <c r="X501" i="15"/>
  <c r="Y501" i="15"/>
  <c r="V499" i="15"/>
  <c r="W499" i="15"/>
  <c r="X499" i="15"/>
  <c r="Y499" i="15"/>
  <c r="V454" i="15"/>
  <c r="W454" i="15"/>
  <c r="X454" i="15"/>
  <c r="Y454" i="15"/>
  <c r="V492" i="15"/>
  <c r="W492" i="15"/>
  <c r="X492" i="15"/>
  <c r="Y492" i="15"/>
  <c r="V467" i="15"/>
  <c r="W467" i="15"/>
  <c r="X467" i="15"/>
  <c r="Y467" i="15"/>
  <c r="V468" i="15"/>
  <c r="W468" i="15"/>
  <c r="X468" i="15"/>
  <c r="Y468" i="15"/>
  <c r="V469" i="15"/>
  <c r="W469" i="15"/>
  <c r="X469" i="15"/>
  <c r="Y469" i="15"/>
  <c r="V489" i="15"/>
  <c r="W489" i="15"/>
  <c r="X489" i="15"/>
  <c r="Y489" i="15"/>
  <c r="V487" i="15"/>
  <c r="W487" i="15"/>
  <c r="X487" i="15"/>
  <c r="Y487" i="15"/>
  <c r="V488" i="15"/>
  <c r="W488" i="15"/>
  <c r="X488" i="15"/>
  <c r="Y488" i="15"/>
  <c r="V486" i="15"/>
  <c r="W486" i="15"/>
  <c r="X486" i="15"/>
  <c r="Y486" i="15"/>
  <c r="V490" i="15"/>
  <c r="W490" i="15"/>
  <c r="X490" i="15"/>
  <c r="Y490" i="15"/>
  <c r="V465" i="15"/>
  <c r="W465" i="15"/>
  <c r="X465" i="15"/>
  <c r="Y465" i="15"/>
  <c r="V482" i="15"/>
  <c r="W482" i="15"/>
  <c r="X482" i="15"/>
  <c r="Y482" i="15"/>
  <c r="V483" i="15"/>
  <c r="W483" i="15"/>
  <c r="X483" i="15"/>
  <c r="Y483" i="15"/>
  <c r="V480" i="15"/>
  <c r="W480" i="15"/>
  <c r="X480" i="15"/>
  <c r="Y480" i="15"/>
  <c r="V479" i="15"/>
  <c r="W479" i="15"/>
  <c r="X479" i="15"/>
  <c r="Y479" i="15"/>
  <c r="V476" i="15"/>
  <c r="W476" i="15"/>
  <c r="X476" i="15"/>
  <c r="Y476" i="15"/>
  <c r="V477" i="15"/>
  <c r="W477" i="15"/>
  <c r="X477" i="15"/>
  <c r="Y477" i="15"/>
  <c r="V408" i="15"/>
  <c r="W408" i="15"/>
  <c r="X408" i="15"/>
  <c r="Y408" i="15"/>
  <c r="V409" i="15"/>
  <c r="W409" i="15"/>
  <c r="X409" i="15"/>
  <c r="Y409" i="15"/>
  <c r="V411" i="15"/>
  <c r="W411" i="15"/>
  <c r="X411" i="15"/>
  <c r="Y411" i="15"/>
  <c r="V431" i="15"/>
  <c r="W431" i="15"/>
  <c r="X431" i="15"/>
  <c r="Y431" i="15"/>
  <c r="V436" i="15"/>
  <c r="W436" i="15"/>
  <c r="X436" i="15"/>
  <c r="Y436" i="15"/>
  <c r="V415" i="15"/>
  <c r="W415" i="15"/>
  <c r="X415" i="15"/>
  <c r="Y415" i="15"/>
  <c r="V439" i="15"/>
  <c r="W439" i="15"/>
  <c r="X439" i="15"/>
  <c r="Y439" i="15"/>
  <c r="V440" i="15"/>
  <c r="W440" i="15"/>
  <c r="X440" i="15"/>
  <c r="Y440" i="15"/>
  <c r="V441" i="15"/>
  <c r="W441" i="15"/>
  <c r="X441" i="15"/>
  <c r="Y441" i="15"/>
  <c r="V442" i="15"/>
  <c r="W442" i="15"/>
  <c r="X442" i="15"/>
  <c r="Y442" i="15"/>
  <c r="V412" i="15"/>
  <c r="W412" i="15"/>
  <c r="X412" i="15"/>
  <c r="Y412" i="15"/>
  <c r="V418" i="15"/>
  <c r="W418" i="15"/>
  <c r="X418" i="15"/>
  <c r="Y418" i="15"/>
  <c r="V421" i="15"/>
  <c r="W421" i="15"/>
  <c r="X421" i="15"/>
  <c r="Y421" i="15"/>
  <c r="V419" i="15"/>
  <c r="W419" i="15"/>
  <c r="X419" i="15"/>
  <c r="Y419" i="15"/>
  <c r="V420" i="15"/>
  <c r="W420" i="15"/>
  <c r="X420" i="15"/>
  <c r="Y420" i="15"/>
  <c r="V423" i="15"/>
  <c r="W423" i="15"/>
  <c r="X423" i="15"/>
  <c r="Y423" i="15"/>
  <c r="V428" i="15"/>
  <c r="W428" i="15"/>
  <c r="X428" i="15"/>
  <c r="Y428" i="15"/>
  <c r="V432" i="15"/>
  <c r="W432" i="15"/>
  <c r="X432" i="15"/>
  <c r="Y432" i="15"/>
  <c r="V438" i="15"/>
  <c r="W438" i="15"/>
  <c r="X438" i="15"/>
  <c r="Y438" i="15"/>
  <c r="V434" i="15"/>
  <c r="W434" i="15"/>
  <c r="X434" i="15"/>
  <c r="Y434" i="15"/>
  <c r="V435" i="15"/>
  <c r="W435" i="15"/>
  <c r="X435" i="15"/>
  <c r="Y435" i="15"/>
  <c r="V443" i="15"/>
  <c r="W443" i="15"/>
  <c r="X443" i="15"/>
  <c r="Y443" i="15"/>
  <c r="V445" i="15"/>
  <c r="W445" i="15"/>
  <c r="X445" i="15"/>
  <c r="Y445" i="15"/>
  <c r="V448" i="15"/>
  <c r="W448" i="15"/>
  <c r="X448" i="15"/>
  <c r="Y448" i="15"/>
  <c r="V446" i="15"/>
  <c r="W446" i="15"/>
  <c r="X446" i="15"/>
  <c r="Y446" i="15"/>
  <c r="V444" i="15"/>
  <c r="W444" i="15"/>
  <c r="X444" i="15"/>
  <c r="Y444" i="15"/>
  <c r="V447" i="15"/>
  <c r="W447" i="15"/>
  <c r="X447" i="15"/>
  <c r="Y447" i="15"/>
  <c r="V450" i="15"/>
  <c r="W450" i="15"/>
  <c r="X450" i="15"/>
  <c r="Y450" i="15"/>
  <c r="V451" i="15"/>
  <c r="W451" i="15"/>
  <c r="X451" i="15"/>
  <c r="Y451" i="15"/>
  <c r="V449" i="15"/>
  <c r="W449" i="15"/>
  <c r="X449" i="15"/>
  <c r="Y449" i="15"/>
  <c r="V452" i="15"/>
  <c r="W452" i="15"/>
  <c r="X452" i="15"/>
  <c r="Y452" i="15"/>
  <c r="V453" i="15"/>
  <c r="W453" i="15"/>
  <c r="X453" i="15"/>
  <c r="Y453" i="15"/>
  <c r="V426" i="15"/>
  <c r="W426" i="15"/>
  <c r="X426" i="15"/>
  <c r="Y426" i="15"/>
  <c r="V410" i="15"/>
  <c r="W410" i="15"/>
  <c r="X410" i="15"/>
  <c r="Y410" i="15"/>
  <c r="V422" i="15"/>
  <c r="W422" i="15"/>
  <c r="X422" i="15"/>
  <c r="Y422" i="15"/>
  <c r="V437" i="15"/>
  <c r="W437" i="15"/>
  <c r="X437" i="15"/>
  <c r="Y437" i="15"/>
  <c r="V416" i="15"/>
  <c r="W416" i="15"/>
  <c r="X416" i="15"/>
  <c r="Y416" i="15"/>
  <c r="V430" i="15"/>
  <c r="W430" i="15"/>
  <c r="X430" i="15"/>
  <c r="Y430" i="15"/>
  <c r="V427" i="15"/>
  <c r="W427" i="15"/>
  <c r="X427" i="15"/>
  <c r="Y427" i="15"/>
  <c r="V433" i="15"/>
  <c r="W433" i="15"/>
  <c r="X433" i="15"/>
  <c r="Y433" i="15"/>
  <c r="V413" i="15"/>
  <c r="W413" i="15"/>
  <c r="X413" i="15"/>
  <c r="Y413" i="15"/>
  <c r="V414" i="15"/>
  <c r="W414" i="15"/>
  <c r="X414" i="15"/>
  <c r="Y414" i="15"/>
  <c r="V429" i="15"/>
  <c r="W429" i="15"/>
  <c r="X429" i="15"/>
  <c r="Y429" i="15"/>
  <c r="V417" i="15"/>
  <c r="W417" i="15"/>
  <c r="X417" i="15"/>
  <c r="Y417" i="15"/>
  <c r="V424" i="15"/>
  <c r="W424" i="15"/>
  <c r="X424" i="15"/>
  <c r="Y424" i="15"/>
  <c r="V425" i="15"/>
  <c r="W425" i="15"/>
  <c r="X425" i="15"/>
  <c r="Y425" i="15"/>
  <c r="V43" i="15"/>
  <c r="W43" i="15"/>
  <c r="X43" i="15"/>
  <c r="Y43" i="15"/>
  <c r="V20" i="15"/>
  <c r="W20" i="15"/>
  <c r="X20" i="15"/>
  <c r="Y20" i="15"/>
  <c r="V21" i="15"/>
  <c r="W21" i="15"/>
  <c r="X21" i="15"/>
  <c r="Y21" i="15"/>
  <c r="V18" i="15"/>
  <c r="W18" i="15"/>
  <c r="X18" i="15"/>
  <c r="Y18" i="15"/>
  <c r="V27" i="15"/>
  <c r="W27" i="15"/>
  <c r="X27" i="15"/>
  <c r="Y27" i="15"/>
  <c r="V28" i="15"/>
  <c r="W28" i="15"/>
  <c r="X28" i="15"/>
  <c r="Y28" i="15"/>
  <c r="V29" i="15"/>
  <c r="W29" i="15"/>
  <c r="X29" i="15"/>
  <c r="Y29" i="15"/>
  <c r="V156" i="15"/>
  <c r="W156" i="15"/>
  <c r="X156" i="15"/>
  <c r="Y156" i="15"/>
  <c r="V159" i="15"/>
  <c r="W159" i="15"/>
  <c r="X159" i="15"/>
  <c r="Y159" i="15"/>
  <c r="V160" i="15"/>
  <c r="W160" i="15"/>
  <c r="X160" i="15"/>
  <c r="Y160" i="15"/>
  <c r="V164" i="15"/>
  <c r="W164" i="15"/>
  <c r="X164" i="15"/>
  <c r="Y164" i="15"/>
  <c r="V165" i="15"/>
  <c r="W165" i="15"/>
  <c r="X165" i="15"/>
  <c r="Y165" i="15"/>
  <c r="V161" i="15"/>
  <c r="W161" i="15"/>
  <c r="X161" i="15"/>
  <c r="Y161" i="15"/>
  <c r="V166" i="15"/>
  <c r="W166" i="15"/>
  <c r="X166" i="15"/>
  <c r="Y166" i="15"/>
  <c r="V377" i="15"/>
  <c r="W377" i="15"/>
  <c r="X377" i="15"/>
  <c r="Y377" i="15"/>
  <c r="V169" i="15"/>
  <c r="W169" i="15"/>
  <c r="X169" i="15"/>
  <c r="Y169" i="15"/>
  <c r="V170" i="15"/>
  <c r="W170" i="15"/>
  <c r="X170" i="15"/>
  <c r="Y170" i="15"/>
  <c r="V171" i="15"/>
  <c r="W171" i="15"/>
  <c r="X171" i="15"/>
  <c r="Y171" i="15"/>
  <c r="V172" i="15"/>
  <c r="W172" i="15"/>
  <c r="X172" i="15"/>
  <c r="Y172" i="15"/>
  <c r="V173" i="15"/>
  <c r="W173" i="15"/>
  <c r="X173" i="15"/>
  <c r="Y173" i="15"/>
  <c r="V168" i="15"/>
  <c r="W168" i="15"/>
  <c r="X168" i="15"/>
  <c r="Y168" i="15"/>
  <c r="V384" i="15"/>
  <c r="W384" i="15"/>
  <c r="X384" i="15"/>
  <c r="Y384" i="15"/>
  <c r="V387" i="15"/>
  <c r="W387" i="15"/>
  <c r="X387" i="15"/>
  <c r="Y387" i="15"/>
  <c r="V404" i="15"/>
  <c r="W404" i="15"/>
  <c r="X404" i="15"/>
  <c r="Y404" i="15"/>
  <c r="V407" i="15"/>
  <c r="W407" i="15"/>
  <c r="X407" i="15"/>
  <c r="Y407" i="15"/>
  <c r="V15" i="15"/>
  <c r="W15" i="15"/>
  <c r="X15" i="15"/>
  <c r="Y15" i="15"/>
  <c r="V17" i="15"/>
  <c r="W17" i="15"/>
  <c r="X17" i="15"/>
  <c r="Y17" i="15"/>
  <c r="V4" i="15"/>
  <c r="W4" i="15"/>
  <c r="X4" i="15"/>
  <c r="Y4" i="15"/>
  <c r="V5" i="15"/>
  <c r="W5" i="15"/>
  <c r="X5" i="15"/>
  <c r="Y5" i="15"/>
  <c r="V2" i="15"/>
  <c r="W2" i="15"/>
  <c r="X2" i="15"/>
  <c r="Y2" i="15"/>
  <c r="V3" i="15"/>
  <c r="W3" i="15"/>
  <c r="X3" i="15"/>
  <c r="Y3" i="15"/>
  <c r="V7" i="15"/>
  <c r="W7" i="15"/>
  <c r="X7" i="15"/>
  <c r="Y7" i="15"/>
  <c r="V22" i="15"/>
  <c r="W22" i="15"/>
  <c r="X22" i="15"/>
  <c r="Y22" i="15"/>
  <c r="V8" i="15"/>
  <c r="W8" i="15"/>
  <c r="X8" i="15"/>
  <c r="Y8" i="15"/>
  <c r="V9" i="15"/>
  <c r="W9" i="15"/>
  <c r="X9" i="15"/>
  <c r="Y9" i="15"/>
  <c r="V12" i="15"/>
  <c r="W12" i="15"/>
  <c r="X12" i="15"/>
  <c r="Y12" i="15"/>
  <c r="V13" i="15"/>
  <c r="W13" i="15"/>
  <c r="X13" i="15"/>
  <c r="Y13" i="15"/>
  <c r="V26" i="15"/>
  <c r="W26" i="15"/>
  <c r="X26" i="15"/>
  <c r="Y26" i="15"/>
  <c r="V14" i="15"/>
  <c r="W14" i="15"/>
  <c r="X14" i="15"/>
  <c r="Y14" i="15"/>
  <c r="V123" i="15"/>
  <c r="W123" i="15"/>
  <c r="X123" i="15"/>
  <c r="Y123" i="15"/>
  <c r="V124" i="15"/>
  <c r="W124" i="15"/>
  <c r="X124" i="15"/>
  <c r="Y124" i="15"/>
  <c r="V130" i="15"/>
  <c r="W130" i="15"/>
  <c r="X130" i="15"/>
  <c r="Y130" i="15"/>
  <c r="V131" i="15"/>
  <c r="W131" i="15"/>
  <c r="X131" i="15"/>
  <c r="Y131" i="15"/>
  <c r="V125" i="15"/>
  <c r="W125" i="15"/>
  <c r="X125" i="15"/>
  <c r="Y125" i="15"/>
  <c r="V126" i="15"/>
  <c r="W126" i="15"/>
  <c r="X126" i="15"/>
  <c r="Y126" i="15"/>
  <c r="V127" i="15"/>
  <c r="W127" i="15"/>
  <c r="X127" i="15"/>
  <c r="Y127" i="15"/>
  <c r="V128" i="15"/>
  <c r="W128" i="15"/>
  <c r="X128" i="15"/>
  <c r="Y128" i="15"/>
  <c r="V129" i="15"/>
  <c r="W129" i="15"/>
  <c r="X129" i="15"/>
  <c r="Y129" i="15"/>
  <c r="V133" i="15"/>
  <c r="W133" i="15"/>
  <c r="X133" i="15"/>
  <c r="Y133" i="15"/>
  <c r="V134" i="15"/>
  <c r="W134" i="15"/>
  <c r="X134" i="15"/>
  <c r="Y134" i="15"/>
  <c r="V137" i="15"/>
  <c r="W137" i="15"/>
  <c r="X137" i="15"/>
  <c r="Y137" i="15"/>
  <c r="V162" i="15"/>
  <c r="W162" i="15"/>
  <c r="X162" i="15"/>
  <c r="Y162" i="15"/>
  <c r="V163" i="15"/>
  <c r="W163" i="15"/>
  <c r="X163" i="15"/>
  <c r="Y163" i="15"/>
  <c r="V135" i="15"/>
  <c r="W135" i="15"/>
  <c r="X135" i="15"/>
  <c r="Y135" i="15"/>
  <c r="V138" i="15"/>
  <c r="W138" i="15"/>
  <c r="X138" i="15"/>
  <c r="Y138" i="15"/>
  <c r="V139" i="15"/>
  <c r="W139" i="15"/>
  <c r="X139" i="15"/>
  <c r="Y139" i="15"/>
  <c r="V140" i="15"/>
  <c r="W140" i="15"/>
  <c r="X140" i="15"/>
  <c r="Y140" i="15"/>
  <c r="V141" i="15"/>
  <c r="W141" i="15"/>
  <c r="X141" i="15"/>
  <c r="Y141" i="15"/>
  <c r="V143" i="15"/>
  <c r="W143" i="15"/>
  <c r="X143" i="15"/>
  <c r="Y143" i="15"/>
  <c r="V144" i="15"/>
  <c r="W144" i="15"/>
  <c r="X144" i="15"/>
  <c r="Y144" i="15"/>
  <c r="V146" i="15"/>
  <c r="W146" i="15"/>
  <c r="X146" i="15"/>
  <c r="Y146" i="15"/>
  <c r="V154" i="15"/>
  <c r="W154" i="15"/>
  <c r="X154" i="15"/>
  <c r="Y154" i="15"/>
  <c r="V147" i="15"/>
  <c r="W147" i="15"/>
  <c r="X147" i="15"/>
  <c r="Y147" i="15"/>
  <c r="V148" i="15"/>
  <c r="W148" i="15"/>
  <c r="X148" i="15"/>
  <c r="Y148" i="15"/>
  <c r="V149" i="15"/>
  <c r="W149" i="15"/>
  <c r="X149" i="15"/>
  <c r="Y149" i="15"/>
  <c r="V150" i="15"/>
  <c r="W150" i="15"/>
  <c r="X150" i="15"/>
  <c r="Y150" i="15"/>
  <c r="V151" i="15"/>
  <c r="W151" i="15"/>
  <c r="X151" i="15"/>
  <c r="Y151" i="15"/>
  <c r="V152" i="15"/>
  <c r="W152" i="15"/>
  <c r="X152" i="15"/>
  <c r="Y152" i="15"/>
  <c r="V153" i="15"/>
  <c r="W153" i="15"/>
  <c r="X153" i="15"/>
  <c r="Y153" i="15"/>
  <c r="V145" i="15"/>
  <c r="W145" i="15"/>
  <c r="X145" i="15"/>
  <c r="Y145" i="15"/>
  <c r="V30" i="15"/>
  <c r="W30" i="15"/>
  <c r="X30" i="15"/>
  <c r="Y30" i="15"/>
  <c r="V41" i="15"/>
  <c r="W41" i="15"/>
  <c r="X41" i="15"/>
  <c r="Y41" i="15"/>
  <c r="V38" i="15"/>
  <c r="W38" i="15"/>
  <c r="X38" i="15"/>
  <c r="Y38" i="15"/>
  <c r="V34" i="15"/>
  <c r="W34" i="15"/>
  <c r="X34" i="15"/>
  <c r="Y34" i="15"/>
  <c r="V39" i="15"/>
  <c r="W39" i="15"/>
  <c r="X39" i="15"/>
  <c r="Y39" i="15"/>
  <c r="V36" i="15"/>
  <c r="W36" i="15"/>
  <c r="X36" i="15"/>
  <c r="Y36" i="15"/>
  <c r="V37" i="15"/>
  <c r="W37" i="15"/>
  <c r="X37" i="15"/>
  <c r="Y37" i="15"/>
  <c r="V35" i="15"/>
  <c r="W35" i="15"/>
  <c r="X35" i="15"/>
  <c r="Y35" i="15"/>
  <c r="V40" i="15"/>
  <c r="W40" i="15"/>
  <c r="X40" i="15"/>
  <c r="Y40" i="15"/>
  <c r="V33" i="15"/>
  <c r="W33" i="15"/>
  <c r="X33" i="15"/>
  <c r="Y33" i="15"/>
  <c r="V31" i="15"/>
  <c r="W31" i="15"/>
  <c r="X31" i="15"/>
  <c r="Y31" i="15"/>
  <c r="V32" i="15"/>
  <c r="W32" i="15"/>
  <c r="X32" i="15"/>
  <c r="Y32" i="15"/>
  <c r="V45" i="15"/>
  <c r="W45" i="15"/>
  <c r="X45" i="15"/>
  <c r="Y45" i="15"/>
  <c r="V44" i="15"/>
  <c r="W44" i="15"/>
  <c r="X44" i="15"/>
  <c r="Y44" i="15"/>
  <c r="V46" i="15"/>
  <c r="W46" i="15"/>
  <c r="X46" i="15"/>
  <c r="Y46" i="15"/>
  <c r="V47" i="15"/>
  <c r="W47" i="15"/>
  <c r="X47" i="15"/>
  <c r="Y47" i="15"/>
  <c r="V48" i="15"/>
  <c r="W48" i="15"/>
  <c r="X48" i="15"/>
  <c r="Y48" i="15"/>
  <c r="V59" i="15"/>
  <c r="W59" i="15"/>
  <c r="X59" i="15"/>
  <c r="Y59" i="15"/>
  <c r="V56" i="15"/>
  <c r="W56" i="15"/>
  <c r="X56" i="15"/>
  <c r="Y56" i="15"/>
  <c r="V55" i="15"/>
  <c r="W55" i="15"/>
  <c r="X55" i="15"/>
  <c r="Y55" i="15"/>
  <c r="V52" i="15"/>
  <c r="W52" i="15"/>
  <c r="X52" i="15"/>
  <c r="Y52" i="15"/>
  <c r="V54" i="15"/>
  <c r="W54" i="15"/>
  <c r="X54" i="15"/>
  <c r="Y54" i="15"/>
  <c r="V50" i="15"/>
  <c r="W50" i="15"/>
  <c r="X50" i="15"/>
  <c r="Y50" i="15"/>
  <c r="V53" i="15"/>
  <c r="W53" i="15"/>
  <c r="X53" i="15"/>
  <c r="Y53" i="15"/>
  <c r="V57" i="15"/>
  <c r="W57" i="15"/>
  <c r="X57" i="15"/>
  <c r="Y57" i="15"/>
  <c r="V51" i="15"/>
  <c r="W51" i="15"/>
  <c r="X51" i="15"/>
  <c r="Y51" i="15"/>
  <c r="V60" i="15"/>
  <c r="W60" i="15"/>
  <c r="X60" i="15"/>
  <c r="Y60" i="15"/>
  <c r="V61" i="15"/>
  <c r="W61" i="15"/>
  <c r="X61" i="15"/>
  <c r="Y61" i="15"/>
  <c r="V65" i="15"/>
  <c r="W65" i="15"/>
  <c r="X65" i="15"/>
  <c r="Y65" i="15"/>
  <c r="V64" i="15"/>
  <c r="W64" i="15"/>
  <c r="X64" i="15"/>
  <c r="Y64" i="15"/>
  <c r="V62" i="15"/>
  <c r="W62" i="15"/>
  <c r="X62" i="15"/>
  <c r="Y62" i="15"/>
  <c r="V63" i="15"/>
  <c r="W63" i="15"/>
  <c r="X63" i="15"/>
  <c r="Y63" i="15"/>
  <c r="V71" i="15"/>
  <c r="W71" i="15"/>
  <c r="X71" i="15"/>
  <c r="Y71" i="15"/>
  <c r="V69" i="15"/>
  <c r="W69" i="15"/>
  <c r="X69" i="15"/>
  <c r="Y69" i="15"/>
  <c r="V70" i="15"/>
  <c r="W70" i="15"/>
  <c r="X70" i="15"/>
  <c r="Y70" i="15"/>
  <c r="V72" i="15"/>
  <c r="W72" i="15"/>
  <c r="X72" i="15"/>
  <c r="Y72" i="15"/>
  <c r="V74" i="15"/>
  <c r="W74" i="15"/>
  <c r="X74" i="15"/>
  <c r="Y74" i="15"/>
  <c r="V80" i="15"/>
  <c r="W80" i="15"/>
  <c r="X80" i="15"/>
  <c r="Y80" i="15"/>
  <c r="V81" i="15"/>
  <c r="W81" i="15"/>
  <c r="X81" i="15"/>
  <c r="Y81" i="15"/>
  <c r="V77" i="15"/>
  <c r="W77" i="15"/>
  <c r="X77" i="15"/>
  <c r="Y77" i="15"/>
  <c r="V76" i="15"/>
  <c r="W76" i="15"/>
  <c r="X76" i="15"/>
  <c r="Y76" i="15"/>
  <c r="V79" i="15"/>
  <c r="W79" i="15"/>
  <c r="X79" i="15"/>
  <c r="Y79" i="15"/>
  <c r="V75" i="15"/>
  <c r="W75" i="15"/>
  <c r="X75" i="15"/>
  <c r="Y75" i="15"/>
  <c r="V78" i="15"/>
  <c r="W78" i="15"/>
  <c r="X78" i="15"/>
  <c r="Y78" i="15"/>
  <c r="V84" i="15"/>
  <c r="W84" i="15"/>
  <c r="X84" i="15"/>
  <c r="Y84" i="15"/>
  <c r="V83" i="15"/>
  <c r="W83" i="15"/>
  <c r="X83" i="15"/>
  <c r="Y83" i="15"/>
  <c r="V85" i="15"/>
  <c r="W85" i="15"/>
  <c r="X85" i="15"/>
  <c r="Y85" i="15"/>
  <c r="V86" i="15"/>
  <c r="W86" i="15"/>
  <c r="X86" i="15"/>
  <c r="Y86" i="15"/>
  <c r="V87" i="15"/>
  <c r="W87" i="15"/>
  <c r="X87" i="15"/>
  <c r="Y87" i="15"/>
  <c r="V88" i="15"/>
  <c r="W88" i="15"/>
  <c r="X88" i="15"/>
  <c r="Y88" i="15"/>
  <c r="V89" i="15"/>
  <c r="W89" i="15"/>
  <c r="X89" i="15"/>
  <c r="Y89" i="15"/>
  <c r="V92" i="15"/>
  <c r="W92" i="15"/>
  <c r="X92" i="15"/>
  <c r="Y92" i="15"/>
  <c r="V91" i="15"/>
  <c r="W91" i="15"/>
  <c r="X91" i="15"/>
  <c r="Y91" i="15"/>
  <c r="V90" i="15"/>
  <c r="W90" i="15"/>
  <c r="X90" i="15"/>
  <c r="Y90" i="15"/>
  <c r="V95" i="15"/>
  <c r="W95" i="15"/>
  <c r="X95" i="15"/>
  <c r="Y95" i="15"/>
  <c r="V93" i="15"/>
  <c r="W93" i="15"/>
  <c r="X93" i="15"/>
  <c r="Y93" i="15"/>
  <c r="V94" i="15"/>
  <c r="W94" i="15"/>
  <c r="X94" i="15"/>
  <c r="Y94" i="15"/>
  <c r="V96" i="15"/>
  <c r="W96" i="15"/>
  <c r="X96" i="15"/>
  <c r="Y96" i="15"/>
  <c r="V97" i="15"/>
  <c r="W97" i="15"/>
  <c r="X97" i="15"/>
  <c r="Y97" i="15"/>
  <c r="V98" i="15"/>
  <c r="W98" i="15"/>
  <c r="X98" i="15"/>
  <c r="Y98" i="15"/>
  <c r="V100" i="15"/>
  <c r="W100" i="15"/>
  <c r="X100" i="15"/>
  <c r="Y100" i="15"/>
  <c r="V99" i="15"/>
  <c r="W99" i="15"/>
  <c r="X99" i="15"/>
  <c r="Y99" i="15"/>
  <c r="V103" i="15"/>
  <c r="W103" i="15"/>
  <c r="X103" i="15"/>
  <c r="Y103" i="15"/>
  <c r="V104" i="15"/>
  <c r="W104" i="15"/>
  <c r="X104" i="15"/>
  <c r="Y104" i="15"/>
  <c r="V105" i="15"/>
  <c r="W105" i="15"/>
  <c r="X105" i="15"/>
  <c r="Y105" i="15"/>
  <c r="V106" i="15"/>
  <c r="W106" i="15"/>
  <c r="X106" i="15"/>
  <c r="Y106" i="15"/>
  <c r="V107" i="15"/>
  <c r="W107" i="15"/>
  <c r="X107" i="15"/>
  <c r="Y107" i="15"/>
  <c r="V109" i="15"/>
  <c r="W109" i="15"/>
  <c r="X109" i="15"/>
  <c r="Y109" i="15"/>
  <c r="V110" i="15"/>
  <c r="W110" i="15"/>
  <c r="X110" i="15"/>
  <c r="Y110" i="15"/>
  <c r="V114" i="15"/>
  <c r="W114" i="15"/>
  <c r="X114" i="15"/>
  <c r="Y114" i="15"/>
  <c r="V111" i="15"/>
  <c r="W111" i="15"/>
  <c r="X111" i="15"/>
  <c r="Y111" i="15"/>
  <c r="V113" i="15"/>
  <c r="W113" i="15"/>
  <c r="X113" i="15"/>
  <c r="Y113" i="15"/>
  <c r="V115" i="15"/>
  <c r="W115" i="15"/>
  <c r="X115" i="15"/>
  <c r="Y115" i="15"/>
  <c r="V116" i="15"/>
  <c r="W116" i="15"/>
  <c r="X116" i="15"/>
  <c r="Y116" i="15"/>
  <c r="V112" i="15"/>
  <c r="W112" i="15"/>
  <c r="X112" i="15"/>
  <c r="Y112" i="15"/>
  <c r="V117" i="15"/>
  <c r="W117" i="15"/>
  <c r="X117" i="15"/>
  <c r="Y117" i="15"/>
  <c r="V118" i="15"/>
  <c r="W118" i="15"/>
  <c r="X118" i="15"/>
  <c r="Y118" i="15"/>
  <c r="V119" i="15"/>
  <c r="W119" i="15"/>
  <c r="X119" i="15"/>
  <c r="Y119" i="15"/>
  <c r="V120" i="15"/>
  <c r="W120" i="15"/>
  <c r="X120" i="15"/>
  <c r="Y120" i="15"/>
  <c r="V121" i="15"/>
  <c r="W121" i="15"/>
  <c r="X121" i="15"/>
  <c r="Y121" i="15"/>
  <c r="V122" i="15"/>
  <c r="W122" i="15"/>
  <c r="X122" i="15"/>
  <c r="Y122" i="15"/>
  <c r="V174" i="15"/>
  <c r="W174" i="15"/>
  <c r="X174" i="15"/>
  <c r="Y174" i="15"/>
  <c r="V175" i="15"/>
  <c r="W175" i="15"/>
  <c r="X175" i="15"/>
  <c r="Y175" i="15"/>
  <c r="V177" i="15"/>
  <c r="W177" i="15"/>
  <c r="X177" i="15"/>
  <c r="Y177" i="15"/>
  <c r="V191" i="15"/>
  <c r="W191" i="15"/>
  <c r="X191" i="15"/>
  <c r="Y191" i="15"/>
  <c r="V194" i="15"/>
  <c r="W194" i="15"/>
  <c r="X194" i="15"/>
  <c r="Y194" i="15"/>
  <c r="V213" i="15"/>
  <c r="W213" i="15"/>
  <c r="X213" i="15"/>
  <c r="Y213" i="15"/>
  <c r="V219" i="15"/>
  <c r="W219" i="15"/>
  <c r="X219" i="15"/>
  <c r="Y219" i="15"/>
  <c r="V201" i="15"/>
  <c r="W201" i="15"/>
  <c r="X201" i="15"/>
  <c r="Y201" i="15"/>
  <c r="V196" i="15"/>
  <c r="W196" i="15"/>
  <c r="X196" i="15"/>
  <c r="Y196" i="15"/>
  <c r="V208" i="15"/>
  <c r="W208" i="15"/>
  <c r="X208" i="15"/>
  <c r="Y208" i="15"/>
  <c r="V220" i="15"/>
  <c r="W220" i="15"/>
  <c r="X220" i="15"/>
  <c r="Y220" i="15"/>
  <c r="V224" i="15"/>
  <c r="W224" i="15"/>
  <c r="X224" i="15"/>
  <c r="Y224" i="15"/>
  <c r="V214" i="15"/>
  <c r="W214" i="15"/>
  <c r="X214" i="15"/>
  <c r="Y214" i="15"/>
  <c r="V209" i="15"/>
  <c r="W209" i="15"/>
  <c r="X209" i="15"/>
  <c r="Y209" i="15"/>
  <c r="V202" i="15"/>
  <c r="W202" i="15"/>
  <c r="X202" i="15"/>
  <c r="Y202" i="15"/>
  <c r="V206" i="15"/>
  <c r="W206" i="15"/>
  <c r="X206" i="15"/>
  <c r="Y206" i="15"/>
  <c r="V197" i="15"/>
  <c r="W197" i="15"/>
  <c r="X197" i="15"/>
  <c r="Y197" i="15"/>
  <c r="V233" i="15"/>
  <c r="W233" i="15"/>
  <c r="X233" i="15"/>
  <c r="Y233" i="15"/>
  <c r="V215" i="15"/>
  <c r="W215" i="15"/>
  <c r="X215" i="15"/>
  <c r="Y215" i="15"/>
  <c r="V210" i="15"/>
  <c r="W210" i="15"/>
  <c r="X210" i="15"/>
  <c r="Y210" i="15"/>
  <c r="V216" i="15"/>
  <c r="W216" i="15"/>
  <c r="X216" i="15"/>
  <c r="Y216" i="15"/>
  <c r="V203" i="15"/>
  <c r="W203" i="15"/>
  <c r="X203" i="15"/>
  <c r="Y203" i="15"/>
  <c r="V193" i="15"/>
  <c r="W193" i="15"/>
  <c r="X193" i="15"/>
  <c r="Y193" i="15"/>
  <c r="V204" i="15"/>
  <c r="W204" i="15"/>
  <c r="X204" i="15"/>
  <c r="Y204" i="15"/>
  <c r="V198" i="15"/>
  <c r="W198" i="15"/>
  <c r="X198" i="15"/>
  <c r="Y198" i="15"/>
  <c r="V212" i="15"/>
  <c r="W212" i="15"/>
  <c r="X212" i="15"/>
  <c r="Y212" i="15"/>
  <c r="V192" i="15"/>
  <c r="W192" i="15"/>
  <c r="X192" i="15"/>
  <c r="Y192" i="15"/>
  <c r="V231" i="15"/>
  <c r="W231" i="15"/>
  <c r="X231" i="15"/>
  <c r="Y231" i="15"/>
  <c r="V199" i="15"/>
  <c r="W199" i="15"/>
  <c r="X199" i="15"/>
  <c r="Y199" i="15"/>
  <c r="V223" i="15"/>
  <c r="W223" i="15"/>
  <c r="X223" i="15"/>
  <c r="Y223" i="15"/>
  <c r="V217" i="15"/>
  <c r="W217" i="15"/>
  <c r="X217" i="15"/>
  <c r="Y217" i="15"/>
  <c r="V222" i="15"/>
  <c r="W222" i="15"/>
  <c r="X222" i="15"/>
  <c r="Y222" i="15"/>
  <c r="V200" i="15"/>
  <c r="W200" i="15"/>
  <c r="X200" i="15"/>
  <c r="Y200" i="15"/>
  <c r="V226" i="15"/>
  <c r="W226" i="15"/>
  <c r="X226" i="15"/>
  <c r="Y226" i="15"/>
  <c r="V228" i="15"/>
  <c r="W228" i="15"/>
  <c r="X228" i="15"/>
  <c r="Y228" i="15"/>
  <c r="V205" i="15"/>
  <c r="W205" i="15"/>
  <c r="X205" i="15"/>
  <c r="Y205" i="15"/>
  <c r="V221" i="15"/>
  <c r="W221" i="15"/>
  <c r="X221" i="15"/>
  <c r="Y221" i="15"/>
  <c r="V227" i="15"/>
  <c r="W227" i="15"/>
  <c r="X227" i="15"/>
  <c r="Y227" i="15"/>
  <c r="V225" i="15"/>
  <c r="W225" i="15"/>
  <c r="X225" i="15"/>
  <c r="Y225" i="15"/>
  <c r="V232" i="15"/>
  <c r="W232" i="15"/>
  <c r="X232" i="15"/>
  <c r="Y232" i="15"/>
  <c r="V229" i="15"/>
  <c r="W229" i="15"/>
  <c r="X229" i="15"/>
  <c r="Y229" i="15"/>
  <c r="V230" i="15"/>
  <c r="W230" i="15"/>
  <c r="X230" i="15"/>
  <c r="Y230" i="15"/>
  <c r="V211" i="15"/>
  <c r="W211" i="15"/>
  <c r="X211" i="15"/>
  <c r="Y211" i="15"/>
  <c r="V183" i="15"/>
  <c r="W183" i="15"/>
  <c r="X183" i="15"/>
  <c r="Y183" i="15"/>
  <c r="V184" i="15"/>
  <c r="W184" i="15"/>
  <c r="X184" i="15"/>
  <c r="Y184" i="15"/>
  <c r="V181" i="15"/>
  <c r="W181" i="15"/>
  <c r="X181" i="15"/>
  <c r="Y181" i="15"/>
  <c r="V185" i="15"/>
  <c r="W185" i="15"/>
  <c r="X185" i="15"/>
  <c r="Y185" i="15"/>
  <c r="V182" i="15"/>
  <c r="W182" i="15"/>
  <c r="X182" i="15"/>
  <c r="Y182" i="15"/>
  <c r="V189" i="15"/>
  <c r="W189" i="15"/>
  <c r="X189" i="15"/>
  <c r="Y189" i="15"/>
  <c r="V188" i="15"/>
  <c r="W188" i="15"/>
  <c r="X188" i="15"/>
  <c r="Y188" i="15"/>
  <c r="V187" i="15"/>
  <c r="W187" i="15"/>
  <c r="X187" i="15"/>
  <c r="Y187" i="15"/>
  <c r="V186" i="15"/>
  <c r="W186" i="15"/>
  <c r="X186" i="15"/>
  <c r="Y186" i="15"/>
  <c r="V190" i="15"/>
  <c r="W190" i="15"/>
  <c r="X190" i="15"/>
  <c r="Y190" i="15"/>
  <c r="V247" i="15"/>
  <c r="W247" i="15"/>
  <c r="X247" i="15"/>
  <c r="Y247" i="15"/>
  <c r="V244" i="15"/>
  <c r="W244" i="15"/>
  <c r="X244" i="15"/>
  <c r="Y244" i="15"/>
  <c r="V250" i="15"/>
  <c r="W250" i="15"/>
  <c r="X250" i="15"/>
  <c r="Y250" i="15"/>
  <c r="V238" i="15"/>
  <c r="W238" i="15"/>
  <c r="X238" i="15"/>
  <c r="Y238" i="15"/>
  <c r="V239" i="15"/>
  <c r="W239" i="15"/>
  <c r="X239" i="15"/>
  <c r="Y239" i="15"/>
  <c r="V235" i="15"/>
  <c r="W235" i="15"/>
  <c r="X235" i="15"/>
  <c r="Y235" i="15"/>
  <c r="V243" i="15"/>
  <c r="W243" i="15"/>
  <c r="X243" i="15"/>
  <c r="Y243" i="15"/>
  <c r="V234" i="15"/>
  <c r="W234" i="15"/>
  <c r="X234" i="15"/>
  <c r="Y234" i="15"/>
  <c r="V236" i="15"/>
  <c r="W236" i="15"/>
  <c r="X236" i="15"/>
  <c r="Y236" i="15"/>
  <c r="V240" i="15"/>
  <c r="W240" i="15"/>
  <c r="X240" i="15"/>
  <c r="Y240" i="15"/>
  <c r="V246" i="15"/>
  <c r="W246" i="15"/>
  <c r="X246" i="15"/>
  <c r="Y246" i="15"/>
  <c r="V249" i="15"/>
  <c r="W249" i="15"/>
  <c r="X249" i="15"/>
  <c r="Y249" i="15"/>
  <c r="V241" i="15"/>
  <c r="W241" i="15"/>
  <c r="X241" i="15"/>
  <c r="Y241" i="15"/>
  <c r="V237" i="15"/>
  <c r="W237" i="15"/>
  <c r="X237" i="15"/>
  <c r="Y237" i="15"/>
  <c r="V242" i="15"/>
  <c r="W242" i="15"/>
  <c r="X242" i="15"/>
  <c r="Y242" i="15"/>
  <c r="V248" i="15"/>
  <c r="W248" i="15"/>
  <c r="X248" i="15"/>
  <c r="Y248" i="15"/>
  <c r="V245" i="15"/>
  <c r="W245" i="15"/>
  <c r="X245" i="15"/>
  <c r="Y245" i="15"/>
  <c r="V262" i="15"/>
  <c r="W262" i="15"/>
  <c r="X262" i="15"/>
  <c r="Y262" i="15"/>
  <c r="V252" i="15"/>
  <c r="W252" i="15"/>
  <c r="X252" i="15"/>
  <c r="Y252" i="15"/>
  <c r="V254" i="15"/>
  <c r="W254" i="15"/>
  <c r="X254" i="15"/>
  <c r="Y254" i="15"/>
  <c r="V256" i="15"/>
  <c r="W256" i="15"/>
  <c r="X256" i="15"/>
  <c r="Y256" i="15"/>
  <c r="V261" i="15"/>
  <c r="W261" i="15"/>
  <c r="X261" i="15"/>
  <c r="Y261" i="15"/>
  <c r="V251" i="15"/>
  <c r="W251" i="15"/>
  <c r="X251" i="15"/>
  <c r="Y251" i="15"/>
  <c r="V266" i="15"/>
  <c r="W266" i="15"/>
  <c r="X266" i="15"/>
  <c r="Y266" i="15"/>
  <c r="V260" i="15"/>
  <c r="W260" i="15"/>
  <c r="X260" i="15"/>
  <c r="Y260" i="15"/>
  <c r="V267" i="15"/>
  <c r="W267" i="15"/>
  <c r="X267" i="15"/>
  <c r="Y267" i="15"/>
  <c r="V255" i="15"/>
  <c r="W255" i="15"/>
  <c r="X255" i="15"/>
  <c r="Y255" i="15"/>
  <c r="V257" i="15"/>
  <c r="W257" i="15"/>
  <c r="X257" i="15"/>
  <c r="Y257" i="15"/>
  <c r="V258" i="15"/>
  <c r="W258" i="15"/>
  <c r="X258" i="15"/>
  <c r="Y258" i="15"/>
  <c r="V259" i="15"/>
  <c r="W259" i="15"/>
  <c r="X259" i="15"/>
  <c r="Y259" i="15"/>
  <c r="V271" i="15"/>
  <c r="W271" i="15"/>
  <c r="X271" i="15"/>
  <c r="Y271" i="15"/>
  <c r="V263" i="15"/>
  <c r="W263" i="15"/>
  <c r="X263" i="15"/>
  <c r="Y263" i="15"/>
  <c r="V272" i="15"/>
  <c r="W272" i="15"/>
  <c r="X272" i="15"/>
  <c r="Y272" i="15"/>
  <c r="V253" i="15"/>
  <c r="W253" i="15"/>
  <c r="X253" i="15"/>
  <c r="Y253" i="15"/>
  <c r="V273" i="15"/>
  <c r="W273" i="15"/>
  <c r="X273" i="15"/>
  <c r="Y273" i="15"/>
  <c r="V264" i="15"/>
  <c r="W264" i="15"/>
  <c r="X264" i="15"/>
  <c r="Y264" i="15"/>
  <c r="V265" i="15"/>
  <c r="W265" i="15"/>
  <c r="X265" i="15"/>
  <c r="Y265" i="15"/>
  <c r="V268" i="15"/>
  <c r="W268" i="15"/>
  <c r="X268" i="15"/>
  <c r="Y268" i="15"/>
  <c r="V269" i="15"/>
  <c r="W269" i="15"/>
  <c r="X269" i="15"/>
  <c r="Y269" i="15"/>
  <c r="V270" i="15"/>
  <c r="W270" i="15"/>
  <c r="X270" i="15"/>
  <c r="Y270" i="15"/>
  <c r="V274" i="15"/>
  <c r="W274" i="15"/>
  <c r="X274" i="15"/>
  <c r="Y274" i="15"/>
  <c r="V275" i="15"/>
  <c r="W275" i="15"/>
  <c r="X275" i="15"/>
  <c r="Y275" i="15"/>
  <c r="V292" i="15"/>
  <c r="W292" i="15"/>
  <c r="X292" i="15"/>
  <c r="Y292" i="15"/>
  <c r="V291" i="15"/>
  <c r="W291" i="15"/>
  <c r="X291" i="15"/>
  <c r="Y291" i="15"/>
  <c r="V279" i="15"/>
  <c r="W279" i="15"/>
  <c r="X279" i="15"/>
  <c r="Y279" i="15"/>
  <c r="V280" i="15"/>
  <c r="W280" i="15"/>
  <c r="X280" i="15"/>
  <c r="Y280" i="15"/>
  <c r="V284" i="15"/>
  <c r="W284" i="15"/>
  <c r="X284" i="15"/>
  <c r="Y284" i="15"/>
  <c r="V285" i="15"/>
  <c r="W285" i="15"/>
  <c r="X285" i="15"/>
  <c r="Y285" i="15"/>
  <c r="V283" i="15"/>
  <c r="W283" i="15"/>
  <c r="X283" i="15"/>
  <c r="Y283" i="15"/>
  <c r="V281" i="15"/>
  <c r="W281" i="15"/>
  <c r="X281" i="15"/>
  <c r="Y281" i="15"/>
  <c r="V282" i="15"/>
  <c r="W282" i="15"/>
  <c r="X282" i="15"/>
  <c r="Y282" i="15"/>
  <c r="V277" i="15"/>
  <c r="W277" i="15"/>
  <c r="X277" i="15"/>
  <c r="Y277" i="15"/>
  <c r="V276" i="15"/>
  <c r="W276" i="15"/>
  <c r="X276" i="15"/>
  <c r="Y276" i="15"/>
  <c r="V278" i="15"/>
  <c r="W278" i="15"/>
  <c r="X278" i="15"/>
  <c r="Y278" i="15"/>
  <c r="V290" i="15"/>
  <c r="W290" i="15"/>
  <c r="X290" i="15"/>
  <c r="Y290" i="15"/>
  <c r="V289" i="15"/>
  <c r="W289" i="15"/>
  <c r="X289" i="15"/>
  <c r="Y289" i="15"/>
  <c r="V286" i="15"/>
  <c r="W286" i="15"/>
  <c r="X286" i="15"/>
  <c r="Y286" i="15"/>
  <c r="V287" i="15"/>
  <c r="W287" i="15"/>
  <c r="X287" i="15"/>
  <c r="Y287" i="15"/>
  <c r="V288" i="15"/>
  <c r="W288" i="15"/>
  <c r="X288" i="15"/>
  <c r="Y288" i="15"/>
  <c r="V293" i="15"/>
  <c r="W293" i="15"/>
  <c r="X293" i="15"/>
  <c r="Y293" i="15"/>
  <c r="V294" i="15"/>
  <c r="W294" i="15"/>
  <c r="X294" i="15"/>
  <c r="Y294" i="15"/>
  <c r="V301" i="15"/>
  <c r="W301" i="15"/>
  <c r="X301" i="15"/>
  <c r="Y301" i="15"/>
  <c r="V299" i="15"/>
  <c r="W299" i="15"/>
  <c r="X299" i="15"/>
  <c r="Y299" i="15"/>
  <c r="V297" i="15"/>
  <c r="W297" i="15"/>
  <c r="X297" i="15"/>
  <c r="Y297" i="15"/>
  <c r="V296" i="15"/>
  <c r="W296" i="15"/>
  <c r="X296" i="15"/>
  <c r="Y296" i="15"/>
  <c r="V298" i="15"/>
  <c r="W298" i="15"/>
  <c r="X298" i="15"/>
  <c r="Y298" i="15"/>
  <c r="V300" i="15"/>
  <c r="W300" i="15"/>
  <c r="X300" i="15"/>
  <c r="Y300" i="15"/>
  <c r="V302" i="15"/>
  <c r="W302" i="15"/>
  <c r="X302" i="15"/>
  <c r="Y302" i="15"/>
  <c r="V378" i="15"/>
  <c r="W378" i="15"/>
  <c r="X378" i="15"/>
  <c r="Y378" i="15"/>
  <c r="V379" i="15"/>
  <c r="W379" i="15"/>
  <c r="X379" i="15"/>
  <c r="Y379" i="15"/>
  <c r="V303" i="15"/>
  <c r="W303" i="15"/>
  <c r="X303" i="15"/>
  <c r="Y303" i="15"/>
  <c r="V304" i="15"/>
  <c r="W304" i="15"/>
  <c r="X304" i="15"/>
  <c r="Y304" i="15"/>
  <c r="V306" i="15"/>
  <c r="W306" i="15"/>
  <c r="X306" i="15"/>
  <c r="Y306" i="15"/>
  <c r="V308" i="15"/>
  <c r="W308" i="15"/>
  <c r="X308" i="15"/>
  <c r="Y308" i="15"/>
  <c r="V309" i="15"/>
  <c r="W309" i="15"/>
  <c r="X309" i="15"/>
  <c r="Y309" i="15"/>
  <c r="V307" i="15"/>
  <c r="W307" i="15"/>
  <c r="X307" i="15"/>
  <c r="Y307" i="15"/>
  <c r="V312" i="15"/>
  <c r="W312" i="15"/>
  <c r="X312" i="15"/>
  <c r="Y312" i="15"/>
  <c r="V310" i="15"/>
  <c r="W310" i="15"/>
  <c r="X310" i="15"/>
  <c r="Y310" i="15"/>
  <c r="V311" i="15"/>
  <c r="W311" i="15"/>
  <c r="X311" i="15"/>
  <c r="Y311" i="15"/>
  <c r="V365" i="15"/>
  <c r="W365" i="15"/>
  <c r="X365" i="15"/>
  <c r="Y365" i="15"/>
  <c r="V368" i="15"/>
  <c r="W368" i="15"/>
  <c r="X368" i="15"/>
  <c r="Y368" i="15"/>
  <c r="V366" i="15"/>
  <c r="W366" i="15"/>
  <c r="X366" i="15"/>
  <c r="Y366" i="15"/>
  <c r="V367" i="15"/>
  <c r="W367" i="15"/>
  <c r="X367" i="15"/>
  <c r="Y367" i="15"/>
  <c r="V369" i="15"/>
  <c r="W369" i="15"/>
  <c r="X369" i="15"/>
  <c r="Y369" i="15"/>
  <c r="V313" i="15"/>
  <c r="W313" i="15"/>
  <c r="X313" i="15"/>
  <c r="Y313" i="15"/>
  <c r="V315" i="15"/>
  <c r="W315" i="15"/>
  <c r="X315" i="15"/>
  <c r="Y315" i="15"/>
  <c r="V314" i="15"/>
  <c r="W314" i="15"/>
  <c r="X314" i="15"/>
  <c r="Y314" i="15"/>
  <c r="V316" i="15"/>
  <c r="W316" i="15"/>
  <c r="X316" i="15"/>
  <c r="Y316" i="15"/>
  <c r="V319" i="15"/>
  <c r="W319" i="15"/>
  <c r="X319" i="15"/>
  <c r="Y319" i="15"/>
  <c r="V317" i="15"/>
  <c r="W317" i="15"/>
  <c r="X317" i="15"/>
  <c r="Y317" i="15"/>
  <c r="V318" i="15"/>
  <c r="W318" i="15"/>
  <c r="X318" i="15"/>
  <c r="Y318" i="15"/>
  <c r="V320" i="15"/>
  <c r="W320" i="15"/>
  <c r="X320" i="15"/>
  <c r="Y320" i="15"/>
  <c r="V321" i="15"/>
  <c r="W321" i="15"/>
  <c r="X321" i="15"/>
  <c r="Y321" i="15"/>
  <c r="V322" i="15"/>
  <c r="W322" i="15"/>
  <c r="X322" i="15"/>
  <c r="Y322" i="15"/>
  <c r="V326" i="15"/>
  <c r="W326" i="15"/>
  <c r="X326" i="15"/>
  <c r="Y326" i="15"/>
  <c r="V325" i="15"/>
  <c r="W325" i="15"/>
  <c r="X325" i="15"/>
  <c r="Y325" i="15"/>
  <c r="V327" i="15"/>
  <c r="W327" i="15"/>
  <c r="X327" i="15"/>
  <c r="Y327" i="15"/>
  <c r="V328" i="15"/>
  <c r="W328" i="15"/>
  <c r="X328" i="15"/>
  <c r="Y328" i="15"/>
  <c r="V329" i="15"/>
  <c r="W329" i="15"/>
  <c r="X329" i="15"/>
  <c r="Y329" i="15"/>
  <c r="V333" i="15"/>
  <c r="W333" i="15"/>
  <c r="X333" i="15"/>
  <c r="Y333" i="15"/>
  <c r="V335" i="15"/>
  <c r="W335" i="15"/>
  <c r="X335" i="15"/>
  <c r="Y335" i="15"/>
  <c r="V334" i="15"/>
  <c r="W334" i="15"/>
  <c r="X334" i="15"/>
  <c r="Y334" i="15"/>
  <c r="V336" i="15"/>
  <c r="W336" i="15"/>
  <c r="X336" i="15"/>
  <c r="Y336" i="15"/>
  <c r="V337" i="15"/>
  <c r="W337" i="15"/>
  <c r="X337" i="15"/>
  <c r="Y337" i="15"/>
  <c r="V338" i="15"/>
  <c r="W338" i="15"/>
  <c r="X338" i="15"/>
  <c r="Y338" i="15"/>
  <c r="V340" i="15"/>
  <c r="W340" i="15"/>
  <c r="X340" i="15"/>
  <c r="Y340" i="15"/>
  <c r="V341" i="15"/>
  <c r="W341" i="15"/>
  <c r="X341" i="15"/>
  <c r="Y341" i="15"/>
  <c r="V342" i="15"/>
  <c r="W342" i="15"/>
  <c r="X342" i="15"/>
  <c r="Y342" i="15"/>
  <c r="V343" i="15"/>
  <c r="W343" i="15"/>
  <c r="X343" i="15"/>
  <c r="Y343" i="15"/>
  <c r="V344" i="15"/>
  <c r="W344" i="15"/>
  <c r="X344" i="15"/>
  <c r="Y344" i="15"/>
  <c r="V324" i="15"/>
  <c r="W324" i="15"/>
  <c r="X324" i="15"/>
  <c r="Y324" i="15"/>
  <c r="V330" i="15"/>
  <c r="W330" i="15"/>
  <c r="X330" i="15"/>
  <c r="Y330" i="15"/>
  <c r="V331" i="15"/>
  <c r="W331" i="15"/>
  <c r="X331" i="15"/>
  <c r="Y331" i="15"/>
  <c r="V332" i="15"/>
  <c r="W332" i="15"/>
  <c r="X332" i="15"/>
  <c r="Y332" i="15"/>
  <c r="V339" i="15"/>
  <c r="W339" i="15"/>
  <c r="X339" i="15"/>
  <c r="Y339" i="15"/>
  <c r="V353" i="15"/>
  <c r="W353" i="15"/>
  <c r="X353" i="15"/>
  <c r="Y353" i="15"/>
  <c r="V345" i="15"/>
  <c r="W345" i="15"/>
  <c r="X345" i="15"/>
  <c r="Y345" i="15"/>
  <c r="V346" i="15"/>
  <c r="W346" i="15"/>
  <c r="X346" i="15"/>
  <c r="Y346" i="15"/>
  <c r="V348" i="15"/>
  <c r="W348" i="15"/>
  <c r="X348" i="15"/>
  <c r="Y348" i="15"/>
  <c r="V347" i="15"/>
  <c r="W347" i="15"/>
  <c r="X347" i="15"/>
  <c r="Y347" i="15"/>
  <c r="V349" i="15"/>
  <c r="W349" i="15"/>
  <c r="X349" i="15"/>
  <c r="Y349" i="15"/>
  <c r="V350" i="15"/>
  <c r="W350" i="15"/>
  <c r="X350" i="15"/>
  <c r="Y350" i="15"/>
  <c r="V352" i="15"/>
  <c r="W352" i="15"/>
  <c r="X352" i="15"/>
  <c r="Y352" i="15"/>
  <c r="V351" i="15"/>
  <c r="W351" i="15"/>
  <c r="X351" i="15"/>
  <c r="Y351" i="15"/>
  <c r="V356" i="15"/>
  <c r="W356" i="15"/>
  <c r="X356" i="15"/>
  <c r="Y356" i="15"/>
  <c r="V355" i="15"/>
  <c r="W355" i="15"/>
  <c r="X355" i="15"/>
  <c r="Y355" i="15"/>
  <c r="V354" i="15"/>
  <c r="W354" i="15"/>
  <c r="X354" i="15"/>
  <c r="Y354" i="15"/>
  <c r="V361" i="15"/>
  <c r="W361" i="15"/>
  <c r="X361" i="15"/>
  <c r="Y361" i="15"/>
  <c r="V362" i="15"/>
  <c r="W362" i="15"/>
  <c r="X362" i="15"/>
  <c r="Y362" i="15"/>
  <c r="V360" i="15"/>
  <c r="W360" i="15"/>
  <c r="X360" i="15"/>
  <c r="Y360" i="15"/>
  <c r="V359" i="15"/>
  <c r="W359" i="15"/>
  <c r="X359" i="15"/>
  <c r="Y359" i="15"/>
  <c r="V358" i="15"/>
  <c r="W358" i="15"/>
  <c r="X358" i="15"/>
  <c r="Y358" i="15"/>
  <c r="V363" i="15"/>
  <c r="W363" i="15"/>
  <c r="X363" i="15"/>
  <c r="Y363" i="15"/>
  <c r="V364" i="15"/>
  <c r="W364" i="15"/>
  <c r="X364" i="15"/>
  <c r="Y364" i="15"/>
  <c r="V305" i="15"/>
  <c r="W305" i="15"/>
  <c r="X305" i="15"/>
  <c r="Y305" i="15"/>
  <c r="V375" i="15"/>
  <c r="W375" i="15"/>
  <c r="X375" i="15"/>
  <c r="Y375" i="15"/>
  <c r="V376" i="15"/>
  <c r="W376" i="15"/>
  <c r="X376" i="15"/>
  <c r="Y376" i="15"/>
  <c r="V370" i="15"/>
  <c r="W370" i="15"/>
  <c r="X370" i="15"/>
  <c r="Y370" i="15"/>
  <c r="V374" i="15"/>
  <c r="W374" i="15"/>
  <c r="X374" i="15"/>
  <c r="Y374" i="15"/>
  <c r="V372" i="15"/>
  <c r="W372" i="15"/>
  <c r="X372" i="15"/>
  <c r="Y372" i="15"/>
  <c r="V371" i="15"/>
  <c r="W371" i="15"/>
  <c r="X371" i="15"/>
  <c r="Y371" i="15"/>
  <c r="V373" i="15"/>
  <c r="W373" i="15"/>
  <c r="X373" i="15"/>
  <c r="Y373" i="15"/>
  <c r="V385" i="15"/>
  <c r="W385" i="15"/>
  <c r="X385" i="15"/>
  <c r="Y385" i="15"/>
  <c r="V386" i="15"/>
  <c r="W386" i="15"/>
  <c r="X386" i="15"/>
  <c r="Y386" i="15"/>
  <c r="V389" i="15"/>
  <c r="W389" i="15"/>
  <c r="X389" i="15"/>
  <c r="Y389" i="15"/>
  <c r="V388" i="15"/>
  <c r="W388" i="15"/>
  <c r="X388" i="15"/>
  <c r="Y388" i="15"/>
  <c r="V381" i="15"/>
  <c r="W381" i="15"/>
  <c r="X381" i="15"/>
  <c r="Y381" i="15"/>
  <c r="V382" i="15"/>
  <c r="W382" i="15"/>
  <c r="X382" i="15"/>
  <c r="Y382" i="15"/>
  <c r="V380" i="15"/>
  <c r="W380" i="15"/>
  <c r="X380" i="15"/>
  <c r="Y380" i="15"/>
  <c r="V383" i="15"/>
  <c r="W383" i="15"/>
  <c r="X383" i="15"/>
  <c r="Y383" i="15"/>
  <c r="V393" i="15"/>
  <c r="W393" i="15"/>
  <c r="X393" i="15"/>
  <c r="Y393" i="15"/>
  <c r="V392" i="15"/>
  <c r="W392" i="15"/>
  <c r="X392" i="15"/>
  <c r="Y392" i="15"/>
  <c r="V395" i="15"/>
  <c r="W395" i="15"/>
  <c r="X395" i="15"/>
  <c r="Y395" i="15"/>
  <c r="V396" i="15"/>
  <c r="W396" i="15"/>
  <c r="X396" i="15"/>
  <c r="Y396" i="15"/>
  <c r="V394" i="15"/>
  <c r="W394" i="15"/>
  <c r="X394" i="15"/>
  <c r="Y394" i="15"/>
  <c r="V400" i="15"/>
  <c r="W400" i="15"/>
  <c r="X400" i="15"/>
  <c r="Y400" i="15"/>
  <c r="V402" i="15"/>
  <c r="W402" i="15"/>
  <c r="X402" i="15"/>
  <c r="Y402" i="15"/>
  <c r="V401" i="15"/>
  <c r="W401" i="15"/>
  <c r="X401" i="15"/>
  <c r="Y401" i="15"/>
  <c r="V403" i="15"/>
  <c r="W403" i="15"/>
  <c r="X403" i="15"/>
  <c r="Y403" i="15"/>
  <c r="V397" i="15"/>
  <c r="W397" i="15"/>
  <c r="X397" i="15"/>
  <c r="Y397" i="15"/>
  <c r="V390" i="15"/>
  <c r="W390" i="15"/>
  <c r="X390" i="15"/>
  <c r="Y390" i="15"/>
  <c r="V405" i="15"/>
  <c r="W405" i="15"/>
  <c r="X405" i="15"/>
  <c r="Y405" i="15"/>
  <c r="V398" i="15"/>
  <c r="W398" i="15"/>
  <c r="X398" i="15"/>
  <c r="Y398" i="15"/>
  <c r="V399" i="15"/>
  <c r="W399" i="15"/>
  <c r="X399" i="15"/>
  <c r="Y399" i="15"/>
  <c r="V295" i="15"/>
  <c r="W295" i="15"/>
  <c r="X295" i="15"/>
  <c r="Y295" i="15"/>
  <c r="V132" i="15"/>
  <c r="W132" i="15"/>
  <c r="X132" i="15"/>
  <c r="Y132" i="15"/>
  <c r="V157" i="15"/>
  <c r="W157" i="15"/>
  <c r="X157" i="15"/>
  <c r="Y157" i="15"/>
  <c r="V158" i="15"/>
  <c r="W158" i="15"/>
  <c r="X158" i="15"/>
  <c r="Y158" i="15"/>
  <c r="V25" i="15"/>
  <c r="W25" i="15"/>
  <c r="X25" i="15"/>
  <c r="Y25" i="15"/>
  <c r="V82" i="15"/>
  <c r="W82" i="15"/>
  <c r="X82" i="15"/>
  <c r="Y82" i="15"/>
  <c r="V6" i="15"/>
  <c r="W6" i="15"/>
  <c r="X6" i="15"/>
  <c r="Y6" i="15"/>
  <c r="V42" i="15"/>
  <c r="W42" i="15"/>
  <c r="X42" i="15"/>
  <c r="Y42" i="15"/>
  <c r="V391" i="15"/>
  <c r="W391" i="15"/>
  <c r="X391" i="15"/>
  <c r="Y391" i="15"/>
  <c r="V49" i="15"/>
  <c r="W49" i="15"/>
  <c r="X49" i="15"/>
  <c r="Y49" i="15"/>
  <c r="V24" i="15"/>
  <c r="W24" i="15"/>
  <c r="X24" i="15"/>
  <c r="Y24" i="15"/>
  <c r="V108" i="15"/>
  <c r="W108" i="15"/>
  <c r="X108" i="15"/>
  <c r="Y108" i="15"/>
  <c r="V10" i="15"/>
  <c r="W10" i="15"/>
  <c r="X10" i="15"/>
  <c r="Y10" i="15"/>
  <c r="V101" i="15"/>
  <c r="W101" i="15"/>
  <c r="X101" i="15"/>
  <c r="Y101" i="15"/>
  <c r="V102" i="15"/>
  <c r="W102" i="15"/>
  <c r="X102" i="15"/>
  <c r="Y102" i="15"/>
  <c r="V180" i="15"/>
  <c r="W180" i="15"/>
  <c r="X180" i="15"/>
  <c r="Y180" i="15"/>
  <c r="V218" i="15"/>
  <c r="W218" i="15"/>
  <c r="X218" i="15"/>
  <c r="Y218" i="15"/>
  <c r="V357" i="15"/>
  <c r="W357" i="15"/>
  <c r="X357" i="15"/>
  <c r="Y357" i="15"/>
  <c r="V176" i="15"/>
  <c r="W176" i="15"/>
  <c r="X176" i="15"/>
  <c r="Y176" i="15"/>
  <c r="V66" i="15"/>
  <c r="W66" i="15"/>
  <c r="X66" i="15"/>
  <c r="Y66" i="15"/>
  <c r="V155" i="15"/>
  <c r="W155" i="15"/>
  <c r="X155" i="15"/>
  <c r="Y155" i="15"/>
  <c r="V58" i="15"/>
  <c r="W58" i="15"/>
  <c r="X58" i="15"/>
  <c r="Y58" i="15"/>
  <c r="V142" i="15"/>
  <c r="W142" i="15"/>
  <c r="X142" i="15"/>
  <c r="Y142" i="15"/>
  <c r="V136" i="15"/>
  <c r="W136" i="15"/>
  <c r="X136" i="15"/>
  <c r="Y136" i="15"/>
  <c r="V73" i="15"/>
  <c r="W73" i="15"/>
  <c r="X73" i="15"/>
  <c r="Y73" i="15"/>
  <c r="V11" i="15"/>
  <c r="W11" i="15"/>
  <c r="X11" i="15"/>
  <c r="Y11" i="15"/>
  <c r="V68" i="15"/>
  <c r="W68" i="15"/>
  <c r="X68" i="15"/>
  <c r="Y68" i="15"/>
  <c r="V19" i="15"/>
  <c r="W19" i="15"/>
  <c r="X19" i="15"/>
  <c r="Y19" i="15"/>
  <c r="V67" i="15"/>
  <c r="W67" i="15"/>
  <c r="X67" i="15"/>
  <c r="Y67" i="15"/>
  <c r="V23" i="15"/>
  <c r="W23" i="15"/>
  <c r="X23" i="15"/>
  <c r="V406" i="15"/>
  <c r="W406" i="15"/>
  <c r="X406" i="15"/>
  <c r="Y406" i="15"/>
  <c r="V195" i="15"/>
  <c r="W195" i="15"/>
  <c r="X195" i="15"/>
  <c r="Y195" i="15"/>
  <c r="V207" i="15"/>
  <c r="W207" i="15"/>
  <c r="X207" i="15"/>
  <c r="Y207" i="15"/>
  <c r="V179" i="15"/>
  <c r="W179" i="15"/>
  <c r="X179" i="15"/>
  <c r="Y179" i="15"/>
  <c r="V178" i="15"/>
  <c r="W178" i="15"/>
  <c r="X178" i="15"/>
  <c r="Y178" i="15"/>
  <c r="V16" i="15"/>
  <c r="W16" i="15"/>
  <c r="X16" i="15"/>
  <c r="Y16" i="15"/>
  <c r="V498" i="15"/>
  <c r="W498" i="15"/>
  <c r="X498" i="15"/>
  <c r="Y498" i="15"/>
  <c r="J502" i="15"/>
  <c r="K502" i="15"/>
  <c r="L502" i="15"/>
  <c r="M502" i="15"/>
  <c r="N502" i="15"/>
  <c r="O502" i="15"/>
  <c r="Q502" i="15"/>
  <c r="J503" i="15"/>
  <c r="K503" i="15"/>
  <c r="L503" i="15"/>
  <c r="M503" i="15"/>
  <c r="N503" i="15"/>
  <c r="O503" i="15"/>
  <c r="Q503" i="15"/>
  <c r="J504" i="15"/>
  <c r="K504" i="15"/>
  <c r="L504" i="15"/>
  <c r="M504" i="15"/>
  <c r="N504" i="15"/>
  <c r="O504" i="15"/>
  <c r="Q504" i="15"/>
  <c r="J497" i="15"/>
  <c r="K497" i="15"/>
  <c r="L497" i="15"/>
  <c r="M497" i="15"/>
  <c r="N497" i="15"/>
  <c r="O497" i="15"/>
  <c r="Q497" i="15"/>
  <c r="J496" i="15"/>
  <c r="K496" i="15"/>
  <c r="L496" i="15"/>
  <c r="M496" i="15"/>
  <c r="N496" i="15"/>
  <c r="O496" i="15"/>
  <c r="Q496" i="15"/>
  <c r="J510" i="15"/>
  <c r="K510" i="15"/>
  <c r="L510" i="15"/>
  <c r="M510" i="15"/>
  <c r="N510" i="15"/>
  <c r="O510" i="15"/>
  <c r="Q510" i="15"/>
  <c r="J509" i="15"/>
  <c r="K509" i="15"/>
  <c r="L509" i="15"/>
  <c r="M509" i="15"/>
  <c r="N509" i="15"/>
  <c r="O509" i="15"/>
  <c r="Q509" i="15"/>
  <c r="J508" i="15"/>
  <c r="K508" i="15"/>
  <c r="L508" i="15"/>
  <c r="M508" i="15"/>
  <c r="N508" i="15"/>
  <c r="O508" i="15"/>
  <c r="Q508" i="15"/>
  <c r="J506" i="15"/>
  <c r="K506" i="15"/>
  <c r="L506" i="15"/>
  <c r="M506" i="15"/>
  <c r="N506" i="15"/>
  <c r="O506" i="15"/>
  <c r="Q506" i="15"/>
  <c r="J507" i="15"/>
  <c r="K507" i="15"/>
  <c r="L507" i="15"/>
  <c r="M507" i="15"/>
  <c r="N507" i="15"/>
  <c r="O507" i="15"/>
  <c r="Q507" i="15"/>
  <c r="J512" i="15"/>
  <c r="K512" i="15"/>
  <c r="L512" i="15"/>
  <c r="M512" i="15"/>
  <c r="N512" i="15"/>
  <c r="O512" i="15"/>
  <c r="Q512" i="15"/>
  <c r="J511" i="15"/>
  <c r="K511" i="15"/>
  <c r="L511" i="15"/>
  <c r="M511" i="15"/>
  <c r="N511" i="15"/>
  <c r="O511" i="15"/>
  <c r="Q511" i="15"/>
  <c r="J513" i="15"/>
  <c r="K513" i="15"/>
  <c r="L513" i="15"/>
  <c r="M513" i="15"/>
  <c r="N513" i="15"/>
  <c r="O513" i="15"/>
  <c r="Q513" i="15"/>
  <c r="J505" i="15"/>
  <c r="K505" i="15"/>
  <c r="L505" i="15"/>
  <c r="M505" i="15"/>
  <c r="N505" i="15"/>
  <c r="O505" i="15"/>
  <c r="Q505" i="15"/>
  <c r="J500" i="15"/>
  <c r="K500" i="15"/>
  <c r="L500" i="15"/>
  <c r="M500" i="15"/>
  <c r="N500" i="15"/>
  <c r="O500" i="15"/>
  <c r="Q500" i="15"/>
  <c r="J495" i="15"/>
  <c r="K495" i="15"/>
  <c r="L495" i="15"/>
  <c r="M495" i="15"/>
  <c r="N495" i="15"/>
  <c r="O495" i="15"/>
  <c r="Q495" i="15"/>
  <c r="J501" i="15"/>
  <c r="K501" i="15"/>
  <c r="L501" i="15"/>
  <c r="M501" i="15"/>
  <c r="N501" i="15"/>
  <c r="O501" i="15"/>
  <c r="Q501" i="15"/>
  <c r="J499" i="15"/>
  <c r="K499" i="15"/>
  <c r="L499" i="15"/>
  <c r="M499" i="15"/>
  <c r="N499" i="15"/>
  <c r="O499" i="15"/>
  <c r="Q499" i="15"/>
  <c r="J454" i="15"/>
  <c r="K454" i="15"/>
  <c r="L454" i="15"/>
  <c r="M454" i="15"/>
  <c r="N454" i="15"/>
  <c r="O454" i="15"/>
  <c r="Q454" i="15"/>
  <c r="J492" i="15"/>
  <c r="K492" i="15"/>
  <c r="L492" i="15"/>
  <c r="M492" i="15"/>
  <c r="N492" i="15"/>
  <c r="O492" i="15"/>
  <c r="Q492" i="15"/>
  <c r="J466" i="15"/>
  <c r="J467" i="15"/>
  <c r="K467" i="15"/>
  <c r="L467" i="15"/>
  <c r="M467" i="15"/>
  <c r="N467" i="15"/>
  <c r="O467" i="15"/>
  <c r="Q467" i="15"/>
  <c r="J468" i="15"/>
  <c r="K468" i="15"/>
  <c r="L468" i="15"/>
  <c r="M468" i="15"/>
  <c r="N468" i="15"/>
  <c r="O468" i="15"/>
  <c r="Q468" i="15"/>
  <c r="J469" i="15"/>
  <c r="K469" i="15"/>
  <c r="L469" i="15"/>
  <c r="M469" i="15"/>
  <c r="N469" i="15"/>
  <c r="O469" i="15"/>
  <c r="Q469" i="15"/>
  <c r="J489" i="15"/>
  <c r="K489" i="15"/>
  <c r="L489" i="15"/>
  <c r="M489" i="15"/>
  <c r="N489" i="15"/>
  <c r="O489" i="15"/>
  <c r="Q489" i="15"/>
  <c r="J487" i="15"/>
  <c r="K487" i="15"/>
  <c r="L487" i="15"/>
  <c r="M487" i="15"/>
  <c r="N487" i="15"/>
  <c r="O487" i="15"/>
  <c r="Q487" i="15"/>
  <c r="J488" i="15"/>
  <c r="K488" i="15"/>
  <c r="L488" i="15"/>
  <c r="M488" i="15"/>
  <c r="N488" i="15"/>
  <c r="O488" i="15"/>
  <c r="Q488" i="15"/>
  <c r="J486" i="15"/>
  <c r="K486" i="15"/>
  <c r="L486" i="15"/>
  <c r="M486" i="15"/>
  <c r="N486" i="15"/>
  <c r="O486" i="15"/>
  <c r="Q486" i="15"/>
  <c r="J490" i="15"/>
  <c r="K490" i="15"/>
  <c r="L490" i="15"/>
  <c r="M490" i="15"/>
  <c r="N490" i="15"/>
  <c r="O490" i="15"/>
  <c r="Q490" i="15"/>
  <c r="J465" i="15"/>
  <c r="K465" i="15"/>
  <c r="L465" i="15"/>
  <c r="M465" i="15"/>
  <c r="N465" i="15"/>
  <c r="O465" i="15"/>
  <c r="Q465" i="15"/>
  <c r="J482" i="15"/>
  <c r="K482" i="15"/>
  <c r="L482" i="15"/>
  <c r="M482" i="15"/>
  <c r="N482" i="15"/>
  <c r="O482" i="15"/>
  <c r="Q482" i="15"/>
  <c r="J483" i="15"/>
  <c r="K483" i="15"/>
  <c r="L483" i="15"/>
  <c r="M483" i="15"/>
  <c r="N483" i="15"/>
  <c r="O483" i="15"/>
  <c r="Q483" i="15"/>
  <c r="J480" i="15"/>
  <c r="K480" i="15"/>
  <c r="L480" i="15"/>
  <c r="M480" i="15"/>
  <c r="N480" i="15"/>
  <c r="O480" i="15"/>
  <c r="Q480" i="15"/>
  <c r="J479" i="15"/>
  <c r="K479" i="15"/>
  <c r="L479" i="15"/>
  <c r="M479" i="15"/>
  <c r="N479" i="15"/>
  <c r="O479" i="15"/>
  <c r="Q479" i="15"/>
  <c r="J476" i="15"/>
  <c r="K476" i="15"/>
  <c r="L476" i="15"/>
  <c r="M476" i="15"/>
  <c r="N476" i="15"/>
  <c r="O476" i="15"/>
  <c r="Q476" i="15"/>
  <c r="J477" i="15"/>
  <c r="K477" i="15"/>
  <c r="L477" i="15"/>
  <c r="M477" i="15"/>
  <c r="N477" i="15"/>
  <c r="O477" i="15"/>
  <c r="Q477" i="15"/>
  <c r="J408" i="15"/>
  <c r="K408" i="15"/>
  <c r="L408" i="15"/>
  <c r="M408" i="15"/>
  <c r="N408" i="15"/>
  <c r="O408" i="15"/>
  <c r="P408" i="15"/>
  <c r="Q408" i="15"/>
  <c r="J409" i="15"/>
  <c r="K409" i="15"/>
  <c r="L409" i="15"/>
  <c r="M409" i="15"/>
  <c r="N409" i="15"/>
  <c r="O409" i="15"/>
  <c r="P409" i="15"/>
  <c r="Q409" i="15"/>
  <c r="J411" i="15"/>
  <c r="K411" i="15"/>
  <c r="L411" i="15"/>
  <c r="M411" i="15"/>
  <c r="N411" i="15"/>
  <c r="O411" i="15"/>
  <c r="P411" i="15"/>
  <c r="Q411" i="15"/>
  <c r="J431" i="15"/>
  <c r="K431" i="15"/>
  <c r="L431" i="15"/>
  <c r="M431" i="15"/>
  <c r="N431" i="15"/>
  <c r="O431" i="15"/>
  <c r="P431" i="15"/>
  <c r="Q431" i="15"/>
  <c r="J436" i="15"/>
  <c r="K436" i="15"/>
  <c r="L436" i="15"/>
  <c r="M436" i="15"/>
  <c r="N436" i="15"/>
  <c r="O436" i="15"/>
  <c r="P436" i="15"/>
  <c r="Q436" i="15"/>
  <c r="J415" i="15"/>
  <c r="K415" i="15"/>
  <c r="L415" i="15"/>
  <c r="M415" i="15"/>
  <c r="N415" i="15"/>
  <c r="O415" i="15"/>
  <c r="P415" i="15"/>
  <c r="Q415" i="15"/>
  <c r="J439" i="15"/>
  <c r="K439" i="15"/>
  <c r="L439" i="15"/>
  <c r="M439" i="15"/>
  <c r="N439" i="15"/>
  <c r="O439" i="15"/>
  <c r="P439" i="15"/>
  <c r="Q439" i="15"/>
  <c r="J440" i="15"/>
  <c r="K440" i="15"/>
  <c r="L440" i="15"/>
  <c r="M440" i="15"/>
  <c r="N440" i="15"/>
  <c r="O440" i="15"/>
  <c r="P440" i="15"/>
  <c r="Q440" i="15"/>
  <c r="J441" i="15"/>
  <c r="K441" i="15"/>
  <c r="L441" i="15"/>
  <c r="M441" i="15"/>
  <c r="N441" i="15"/>
  <c r="O441" i="15"/>
  <c r="P441" i="15"/>
  <c r="Q441" i="15"/>
  <c r="J442" i="15"/>
  <c r="K442" i="15"/>
  <c r="L442" i="15"/>
  <c r="M442" i="15"/>
  <c r="N442" i="15"/>
  <c r="O442" i="15"/>
  <c r="P442" i="15"/>
  <c r="Q442" i="15"/>
  <c r="J412" i="15"/>
  <c r="K412" i="15"/>
  <c r="L412" i="15"/>
  <c r="M412" i="15"/>
  <c r="N412" i="15"/>
  <c r="O412" i="15"/>
  <c r="P412" i="15"/>
  <c r="Q412" i="15"/>
  <c r="J418" i="15"/>
  <c r="K418" i="15"/>
  <c r="L418" i="15"/>
  <c r="M418" i="15"/>
  <c r="N418" i="15"/>
  <c r="O418" i="15"/>
  <c r="P418" i="15"/>
  <c r="Q418" i="15"/>
  <c r="J421" i="15"/>
  <c r="K421" i="15"/>
  <c r="L421" i="15"/>
  <c r="M421" i="15"/>
  <c r="N421" i="15"/>
  <c r="O421" i="15"/>
  <c r="P421" i="15"/>
  <c r="Q421" i="15"/>
  <c r="J419" i="15"/>
  <c r="K419" i="15"/>
  <c r="L419" i="15"/>
  <c r="M419" i="15"/>
  <c r="N419" i="15"/>
  <c r="O419" i="15"/>
  <c r="P419" i="15"/>
  <c r="Q419" i="15"/>
  <c r="J420" i="15"/>
  <c r="K420" i="15"/>
  <c r="L420" i="15"/>
  <c r="M420" i="15"/>
  <c r="N420" i="15"/>
  <c r="O420" i="15"/>
  <c r="P420" i="15"/>
  <c r="Q420" i="15"/>
  <c r="J423" i="15"/>
  <c r="K423" i="15"/>
  <c r="L423" i="15"/>
  <c r="M423" i="15"/>
  <c r="N423" i="15"/>
  <c r="O423" i="15"/>
  <c r="P423" i="15"/>
  <c r="Q423" i="15"/>
  <c r="J428" i="15"/>
  <c r="K428" i="15"/>
  <c r="L428" i="15"/>
  <c r="M428" i="15"/>
  <c r="N428" i="15"/>
  <c r="O428" i="15"/>
  <c r="P428" i="15"/>
  <c r="Q428" i="15"/>
  <c r="J432" i="15"/>
  <c r="K432" i="15"/>
  <c r="L432" i="15"/>
  <c r="M432" i="15"/>
  <c r="N432" i="15"/>
  <c r="O432" i="15"/>
  <c r="P432" i="15"/>
  <c r="Q432" i="15"/>
  <c r="J438" i="15"/>
  <c r="K438" i="15"/>
  <c r="L438" i="15"/>
  <c r="M438" i="15"/>
  <c r="N438" i="15"/>
  <c r="O438" i="15"/>
  <c r="P438" i="15"/>
  <c r="Q438" i="15"/>
  <c r="J434" i="15"/>
  <c r="K434" i="15"/>
  <c r="L434" i="15"/>
  <c r="M434" i="15"/>
  <c r="N434" i="15"/>
  <c r="O434" i="15"/>
  <c r="P434" i="15"/>
  <c r="Q434" i="15"/>
  <c r="J435" i="15"/>
  <c r="K435" i="15"/>
  <c r="L435" i="15"/>
  <c r="M435" i="15"/>
  <c r="N435" i="15"/>
  <c r="O435" i="15"/>
  <c r="P435" i="15"/>
  <c r="Q435" i="15"/>
  <c r="J443" i="15"/>
  <c r="K443" i="15"/>
  <c r="L443" i="15"/>
  <c r="M443" i="15"/>
  <c r="N443" i="15"/>
  <c r="O443" i="15"/>
  <c r="P443" i="15"/>
  <c r="Q443" i="15"/>
  <c r="J445" i="15"/>
  <c r="K445" i="15"/>
  <c r="L445" i="15"/>
  <c r="M445" i="15"/>
  <c r="N445" i="15"/>
  <c r="O445" i="15"/>
  <c r="P445" i="15"/>
  <c r="Q445" i="15"/>
  <c r="J448" i="15"/>
  <c r="K448" i="15"/>
  <c r="L448" i="15"/>
  <c r="M448" i="15"/>
  <c r="N448" i="15"/>
  <c r="O448" i="15"/>
  <c r="P448" i="15"/>
  <c r="Q448" i="15"/>
  <c r="J446" i="15"/>
  <c r="K446" i="15"/>
  <c r="L446" i="15"/>
  <c r="M446" i="15"/>
  <c r="N446" i="15"/>
  <c r="O446" i="15"/>
  <c r="P446" i="15"/>
  <c r="Q446" i="15"/>
  <c r="J444" i="15"/>
  <c r="K444" i="15"/>
  <c r="L444" i="15"/>
  <c r="M444" i="15"/>
  <c r="N444" i="15"/>
  <c r="O444" i="15"/>
  <c r="P444" i="15"/>
  <c r="Q444" i="15"/>
  <c r="J447" i="15"/>
  <c r="K447" i="15"/>
  <c r="L447" i="15"/>
  <c r="M447" i="15"/>
  <c r="N447" i="15"/>
  <c r="O447" i="15"/>
  <c r="P447" i="15"/>
  <c r="Q447" i="15"/>
  <c r="J450" i="15"/>
  <c r="K450" i="15"/>
  <c r="L450" i="15"/>
  <c r="M450" i="15"/>
  <c r="N450" i="15"/>
  <c r="O450" i="15"/>
  <c r="P450" i="15"/>
  <c r="Q450" i="15"/>
  <c r="J451" i="15"/>
  <c r="K451" i="15"/>
  <c r="L451" i="15"/>
  <c r="M451" i="15"/>
  <c r="N451" i="15"/>
  <c r="O451" i="15"/>
  <c r="P451" i="15"/>
  <c r="Q451" i="15"/>
  <c r="J449" i="15"/>
  <c r="K449" i="15"/>
  <c r="L449" i="15"/>
  <c r="M449" i="15"/>
  <c r="N449" i="15"/>
  <c r="O449" i="15"/>
  <c r="P449" i="15"/>
  <c r="Q449" i="15"/>
  <c r="J452" i="15"/>
  <c r="K452" i="15"/>
  <c r="L452" i="15"/>
  <c r="M452" i="15"/>
  <c r="O452" i="15"/>
  <c r="P452" i="15"/>
  <c r="Q452" i="15"/>
  <c r="J453" i="15"/>
  <c r="K453" i="15"/>
  <c r="L453" i="15"/>
  <c r="M453" i="15"/>
  <c r="N453" i="15"/>
  <c r="O453" i="15"/>
  <c r="P453" i="15"/>
  <c r="Q453" i="15"/>
  <c r="J426" i="15"/>
  <c r="K426" i="15"/>
  <c r="L426" i="15"/>
  <c r="M426" i="15"/>
  <c r="N426" i="15"/>
  <c r="O426" i="15"/>
  <c r="P426" i="15"/>
  <c r="Q426" i="15"/>
  <c r="J410" i="15"/>
  <c r="K410" i="15"/>
  <c r="L410" i="15"/>
  <c r="M410" i="15"/>
  <c r="N410" i="15"/>
  <c r="O410" i="15"/>
  <c r="P410" i="15"/>
  <c r="Q410" i="15"/>
  <c r="J422" i="15"/>
  <c r="K422" i="15"/>
  <c r="L422" i="15"/>
  <c r="M422" i="15"/>
  <c r="N422" i="15"/>
  <c r="O422" i="15"/>
  <c r="P422" i="15"/>
  <c r="Q422" i="15"/>
  <c r="J437" i="15"/>
  <c r="K437" i="15"/>
  <c r="L437" i="15"/>
  <c r="M437" i="15"/>
  <c r="N437" i="15"/>
  <c r="O437" i="15"/>
  <c r="P437" i="15"/>
  <c r="Q437" i="15"/>
  <c r="J416" i="15"/>
  <c r="K416" i="15"/>
  <c r="L416" i="15"/>
  <c r="M416" i="15"/>
  <c r="N416" i="15"/>
  <c r="O416" i="15"/>
  <c r="P416" i="15"/>
  <c r="Q416" i="15"/>
  <c r="J430" i="15"/>
  <c r="K430" i="15"/>
  <c r="L430" i="15"/>
  <c r="M430" i="15"/>
  <c r="N430" i="15"/>
  <c r="O430" i="15"/>
  <c r="P430" i="15"/>
  <c r="Q430" i="15"/>
  <c r="J427" i="15"/>
  <c r="K427" i="15"/>
  <c r="L427" i="15"/>
  <c r="M427" i="15"/>
  <c r="N427" i="15"/>
  <c r="O427" i="15"/>
  <c r="P427" i="15"/>
  <c r="Q427" i="15"/>
  <c r="J433" i="15"/>
  <c r="K433" i="15"/>
  <c r="L433" i="15"/>
  <c r="M433" i="15"/>
  <c r="N433" i="15"/>
  <c r="O433" i="15"/>
  <c r="P433" i="15"/>
  <c r="Q433" i="15"/>
  <c r="J413" i="15"/>
  <c r="K413" i="15"/>
  <c r="L413" i="15"/>
  <c r="M413" i="15"/>
  <c r="N413" i="15"/>
  <c r="O413" i="15"/>
  <c r="P413" i="15"/>
  <c r="Q413" i="15"/>
  <c r="J414" i="15"/>
  <c r="K414" i="15"/>
  <c r="L414" i="15"/>
  <c r="M414" i="15"/>
  <c r="N414" i="15"/>
  <c r="O414" i="15"/>
  <c r="P414" i="15"/>
  <c r="Q414" i="15"/>
  <c r="J429" i="15"/>
  <c r="K429" i="15"/>
  <c r="L429" i="15"/>
  <c r="M429" i="15"/>
  <c r="N429" i="15"/>
  <c r="O429" i="15"/>
  <c r="P429" i="15"/>
  <c r="Q429" i="15"/>
  <c r="J417" i="15"/>
  <c r="K417" i="15"/>
  <c r="L417" i="15"/>
  <c r="M417" i="15"/>
  <c r="N417" i="15"/>
  <c r="O417" i="15"/>
  <c r="P417" i="15"/>
  <c r="Q417" i="15"/>
  <c r="J424" i="15"/>
  <c r="K424" i="15"/>
  <c r="L424" i="15"/>
  <c r="M424" i="15"/>
  <c r="N424" i="15"/>
  <c r="O424" i="15"/>
  <c r="P424" i="15"/>
  <c r="Q424" i="15"/>
  <c r="J425" i="15"/>
  <c r="K425" i="15"/>
  <c r="L425" i="15"/>
  <c r="M425" i="15"/>
  <c r="N425" i="15"/>
  <c r="O425" i="15"/>
  <c r="P425" i="15"/>
  <c r="Q425" i="15"/>
  <c r="J43" i="15"/>
  <c r="K43" i="15"/>
  <c r="L43" i="15"/>
  <c r="M43" i="15"/>
  <c r="N43" i="15"/>
  <c r="O43" i="15"/>
  <c r="P43" i="15"/>
  <c r="Q43" i="15"/>
  <c r="J20" i="15"/>
  <c r="K20" i="15"/>
  <c r="L20" i="15"/>
  <c r="M20" i="15"/>
  <c r="N20" i="15"/>
  <c r="O20" i="15"/>
  <c r="P20" i="15"/>
  <c r="Q20" i="15"/>
  <c r="J21" i="15"/>
  <c r="K21" i="15"/>
  <c r="L21" i="15"/>
  <c r="M21" i="15"/>
  <c r="N21" i="15"/>
  <c r="O21" i="15"/>
  <c r="P21" i="15"/>
  <c r="Q21" i="15"/>
  <c r="J18" i="15"/>
  <c r="K18" i="15"/>
  <c r="L18" i="15"/>
  <c r="M18" i="15"/>
  <c r="N18" i="15"/>
  <c r="O18" i="15"/>
  <c r="P18" i="15"/>
  <c r="Q18" i="15"/>
  <c r="J27" i="15"/>
  <c r="K27" i="15"/>
  <c r="L27" i="15"/>
  <c r="M27" i="15"/>
  <c r="N27" i="15"/>
  <c r="O27" i="15"/>
  <c r="P27" i="15"/>
  <c r="Q27" i="15"/>
  <c r="J28" i="15"/>
  <c r="K28" i="15"/>
  <c r="L28" i="15"/>
  <c r="M28" i="15"/>
  <c r="N28" i="15"/>
  <c r="O28" i="15"/>
  <c r="P28" i="15"/>
  <c r="Q28" i="15"/>
  <c r="J29" i="15"/>
  <c r="K29" i="15"/>
  <c r="L29" i="15"/>
  <c r="M29" i="15"/>
  <c r="N29" i="15"/>
  <c r="O29" i="15"/>
  <c r="P29" i="15"/>
  <c r="Q29" i="15"/>
  <c r="J156" i="15"/>
  <c r="K156" i="15"/>
  <c r="L156" i="15"/>
  <c r="M156" i="15"/>
  <c r="N156" i="15"/>
  <c r="O156" i="15"/>
  <c r="P156" i="15"/>
  <c r="Q156" i="15"/>
  <c r="J159" i="15"/>
  <c r="K159" i="15"/>
  <c r="L159" i="15"/>
  <c r="M159" i="15"/>
  <c r="N159" i="15"/>
  <c r="O159" i="15"/>
  <c r="P159" i="15"/>
  <c r="Q159" i="15"/>
  <c r="J160" i="15"/>
  <c r="K160" i="15"/>
  <c r="L160" i="15"/>
  <c r="M160" i="15"/>
  <c r="N160" i="15"/>
  <c r="O160" i="15"/>
  <c r="P160" i="15"/>
  <c r="Q160" i="15"/>
  <c r="J164" i="15"/>
  <c r="K164" i="15"/>
  <c r="L164" i="15"/>
  <c r="M164" i="15"/>
  <c r="N164" i="15"/>
  <c r="O164" i="15"/>
  <c r="P164" i="15"/>
  <c r="Q164" i="15"/>
  <c r="J165" i="15"/>
  <c r="K165" i="15"/>
  <c r="L165" i="15"/>
  <c r="M165" i="15"/>
  <c r="N165" i="15"/>
  <c r="O165" i="15"/>
  <c r="P165" i="15"/>
  <c r="Q165" i="15"/>
  <c r="J161" i="15"/>
  <c r="K161" i="15"/>
  <c r="L161" i="15"/>
  <c r="M161" i="15"/>
  <c r="N161" i="15"/>
  <c r="O161" i="15"/>
  <c r="P161" i="15"/>
  <c r="Q161" i="15"/>
  <c r="J166" i="15"/>
  <c r="K166" i="15"/>
  <c r="L166" i="15"/>
  <c r="M166" i="15"/>
  <c r="N166" i="15"/>
  <c r="O166" i="15"/>
  <c r="P166" i="15"/>
  <c r="Q166" i="15"/>
  <c r="J377" i="15"/>
  <c r="K377" i="15"/>
  <c r="L377" i="15"/>
  <c r="M377" i="15"/>
  <c r="N377" i="15"/>
  <c r="O377" i="15"/>
  <c r="P377" i="15"/>
  <c r="Q377" i="15"/>
  <c r="J169" i="15"/>
  <c r="K169" i="15"/>
  <c r="L169" i="15"/>
  <c r="M169" i="15"/>
  <c r="N169" i="15"/>
  <c r="O169" i="15"/>
  <c r="P169" i="15"/>
  <c r="Q169" i="15"/>
  <c r="J170" i="15"/>
  <c r="K170" i="15"/>
  <c r="L170" i="15"/>
  <c r="M170" i="15"/>
  <c r="N170" i="15"/>
  <c r="O170" i="15"/>
  <c r="P170" i="15"/>
  <c r="Q170" i="15"/>
  <c r="J171" i="15"/>
  <c r="K171" i="15"/>
  <c r="L171" i="15"/>
  <c r="M171" i="15"/>
  <c r="N171" i="15"/>
  <c r="O171" i="15"/>
  <c r="P171" i="15"/>
  <c r="Q171" i="15"/>
  <c r="J172" i="15"/>
  <c r="K172" i="15"/>
  <c r="L172" i="15"/>
  <c r="M172" i="15"/>
  <c r="N172" i="15"/>
  <c r="O172" i="15"/>
  <c r="P172" i="15"/>
  <c r="Q172" i="15"/>
  <c r="J173" i="15"/>
  <c r="K173" i="15"/>
  <c r="L173" i="15"/>
  <c r="M173" i="15"/>
  <c r="N173" i="15"/>
  <c r="O173" i="15"/>
  <c r="P173" i="15"/>
  <c r="Q173" i="15"/>
  <c r="J168" i="15"/>
  <c r="K168" i="15"/>
  <c r="L168" i="15"/>
  <c r="M168" i="15"/>
  <c r="N168" i="15"/>
  <c r="O168" i="15"/>
  <c r="P168" i="15"/>
  <c r="Q168" i="15"/>
  <c r="J384" i="15"/>
  <c r="K384" i="15"/>
  <c r="L384" i="15"/>
  <c r="M384" i="15"/>
  <c r="N384" i="15"/>
  <c r="O384" i="15"/>
  <c r="P384" i="15"/>
  <c r="Q384" i="15"/>
  <c r="J387" i="15"/>
  <c r="K387" i="15"/>
  <c r="L387" i="15"/>
  <c r="M387" i="15"/>
  <c r="N387" i="15"/>
  <c r="O387" i="15"/>
  <c r="P387" i="15"/>
  <c r="Q387" i="15"/>
  <c r="J404" i="15"/>
  <c r="K404" i="15"/>
  <c r="L404" i="15"/>
  <c r="M404" i="15"/>
  <c r="N404" i="15"/>
  <c r="O404" i="15"/>
  <c r="P404" i="15"/>
  <c r="Q404" i="15"/>
  <c r="J407" i="15"/>
  <c r="K407" i="15"/>
  <c r="L407" i="15"/>
  <c r="M407" i="15"/>
  <c r="N407" i="15"/>
  <c r="O407" i="15"/>
  <c r="P407" i="15"/>
  <c r="Q407" i="15"/>
  <c r="J15" i="15"/>
  <c r="K15" i="15"/>
  <c r="L15" i="15"/>
  <c r="M15" i="15"/>
  <c r="N15" i="15"/>
  <c r="O15" i="15"/>
  <c r="A15" i="15" s="1"/>
  <c r="P15" i="15"/>
  <c r="Q15" i="15"/>
  <c r="J17" i="15"/>
  <c r="K17" i="15"/>
  <c r="L17" i="15"/>
  <c r="M17" i="15"/>
  <c r="N17" i="15"/>
  <c r="O17" i="15"/>
  <c r="P17" i="15"/>
  <c r="Q17" i="15"/>
  <c r="J4" i="15"/>
  <c r="K4" i="15"/>
  <c r="L4" i="15"/>
  <c r="M4" i="15"/>
  <c r="N4" i="15"/>
  <c r="O4" i="15"/>
  <c r="P4" i="15"/>
  <c r="Q4" i="15"/>
  <c r="J5" i="15"/>
  <c r="K5" i="15"/>
  <c r="L5" i="15"/>
  <c r="M5" i="15"/>
  <c r="N5" i="15"/>
  <c r="O5" i="15"/>
  <c r="P5" i="15"/>
  <c r="Q5" i="15"/>
  <c r="J2" i="15"/>
  <c r="K2" i="15"/>
  <c r="L2" i="15"/>
  <c r="M2" i="15"/>
  <c r="N2" i="15"/>
  <c r="O2" i="15"/>
  <c r="P2" i="15"/>
  <c r="Q2" i="15"/>
  <c r="J3" i="15"/>
  <c r="K3" i="15"/>
  <c r="L3" i="15"/>
  <c r="M3" i="15"/>
  <c r="N3" i="15"/>
  <c r="O3" i="15"/>
  <c r="P3" i="15"/>
  <c r="Q3" i="15"/>
  <c r="J7" i="15"/>
  <c r="K7" i="15"/>
  <c r="L7" i="15"/>
  <c r="M7" i="15"/>
  <c r="N7" i="15"/>
  <c r="O7" i="15"/>
  <c r="P7" i="15"/>
  <c r="Q7" i="15"/>
  <c r="J22" i="15"/>
  <c r="K22" i="15"/>
  <c r="L22" i="15"/>
  <c r="M22" i="15"/>
  <c r="N22" i="15"/>
  <c r="O22" i="15"/>
  <c r="P22" i="15"/>
  <c r="Q22" i="15"/>
  <c r="J8" i="15"/>
  <c r="K8" i="15"/>
  <c r="L8" i="15"/>
  <c r="M8" i="15"/>
  <c r="N8" i="15"/>
  <c r="O8" i="15"/>
  <c r="P8" i="15"/>
  <c r="Q8" i="15"/>
  <c r="J9" i="15"/>
  <c r="K9" i="15"/>
  <c r="L9" i="15"/>
  <c r="M9" i="15"/>
  <c r="N9" i="15"/>
  <c r="O9" i="15"/>
  <c r="P9" i="15"/>
  <c r="Q9" i="15"/>
  <c r="J12" i="15"/>
  <c r="K12" i="15"/>
  <c r="L12" i="15"/>
  <c r="M12" i="15"/>
  <c r="N12" i="15"/>
  <c r="O12" i="15"/>
  <c r="P12" i="15"/>
  <c r="Q12" i="15"/>
  <c r="J13" i="15"/>
  <c r="K13" i="15"/>
  <c r="L13" i="15"/>
  <c r="M13" i="15"/>
  <c r="N13" i="15"/>
  <c r="O13" i="15"/>
  <c r="P13" i="15"/>
  <c r="Q13" i="15"/>
  <c r="J26" i="15"/>
  <c r="K26" i="15"/>
  <c r="L26" i="15"/>
  <c r="M26" i="15"/>
  <c r="N26" i="15"/>
  <c r="O26" i="15"/>
  <c r="P26" i="15"/>
  <c r="Q26" i="15"/>
  <c r="J14" i="15"/>
  <c r="K14" i="15"/>
  <c r="L14" i="15"/>
  <c r="M14" i="15"/>
  <c r="N14" i="15"/>
  <c r="O14" i="15"/>
  <c r="P14" i="15"/>
  <c r="Q14" i="15"/>
  <c r="J123" i="15"/>
  <c r="K123" i="15"/>
  <c r="L123" i="15"/>
  <c r="M123" i="15"/>
  <c r="N123" i="15"/>
  <c r="O123" i="15"/>
  <c r="P123" i="15"/>
  <c r="Q123" i="15"/>
  <c r="J124" i="15"/>
  <c r="K124" i="15"/>
  <c r="L124" i="15"/>
  <c r="M124" i="15"/>
  <c r="N124" i="15"/>
  <c r="O124" i="15"/>
  <c r="P124" i="15"/>
  <c r="Q124" i="15"/>
  <c r="J130" i="15"/>
  <c r="K130" i="15"/>
  <c r="L130" i="15"/>
  <c r="M130" i="15"/>
  <c r="N130" i="15"/>
  <c r="O130" i="15"/>
  <c r="P130" i="15"/>
  <c r="Q130" i="15"/>
  <c r="J131" i="15"/>
  <c r="K131" i="15"/>
  <c r="L131" i="15"/>
  <c r="M131" i="15"/>
  <c r="N131" i="15"/>
  <c r="O131" i="15"/>
  <c r="P131" i="15"/>
  <c r="Q131" i="15"/>
  <c r="J125" i="15"/>
  <c r="K125" i="15"/>
  <c r="L125" i="15"/>
  <c r="M125" i="15"/>
  <c r="N125" i="15"/>
  <c r="O125" i="15"/>
  <c r="P125" i="15"/>
  <c r="Q125" i="15"/>
  <c r="J126" i="15"/>
  <c r="K126" i="15"/>
  <c r="L126" i="15"/>
  <c r="M126" i="15"/>
  <c r="N126" i="15"/>
  <c r="O126" i="15"/>
  <c r="P126" i="15"/>
  <c r="Q126" i="15"/>
  <c r="J127" i="15"/>
  <c r="K127" i="15"/>
  <c r="L127" i="15"/>
  <c r="M127" i="15"/>
  <c r="N127" i="15"/>
  <c r="O127" i="15"/>
  <c r="P127" i="15"/>
  <c r="Q127" i="15"/>
  <c r="J128" i="15"/>
  <c r="K128" i="15"/>
  <c r="L128" i="15"/>
  <c r="M128" i="15"/>
  <c r="N128" i="15"/>
  <c r="O128" i="15"/>
  <c r="P128" i="15"/>
  <c r="Q128" i="15"/>
  <c r="J129" i="15"/>
  <c r="K129" i="15"/>
  <c r="L129" i="15"/>
  <c r="M129" i="15"/>
  <c r="N129" i="15"/>
  <c r="O129" i="15"/>
  <c r="P129" i="15"/>
  <c r="Q129" i="15"/>
  <c r="J133" i="15"/>
  <c r="K133" i="15"/>
  <c r="L133" i="15"/>
  <c r="M133" i="15"/>
  <c r="N133" i="15"/>
  <c r="O133" i="15"/>
  <c r="P133" i="15"/>
  <c r="Q133" i="15"/>
  <c r="J134" i="15"/>
  <c r="K134" i="15"/>
  <c r="L134" i="15"/>
  <c r="M134" i="15"/>
  <c r="N134" i="15"/>
  <c r="O134" i="15"/>
  <c r="P134" i="15"/>
  <c r="Q134" i="15"/>
  <c r="J137" i="15"/>
  <c r="K137" i="15"/>
  <c r="L137" i="15"/>
  <c r="M137" i="15"/>
  <c r="N137" i="15"/>
  <c r="O137" i="15"/>
  <c r="P137" i="15"/>
  <c r="Q137" i="15"/>
  <c r="J162" i="15"/>
  <c r="K162" i="15"/>
  <c r="L162" i="15"/>
  <c r="M162" i="15"/>
  <c r="N162" i="15"/>
  <c r="O162" i="15"/>
  <c r="P162" i="15"/>
  <c r="Q162" i="15"/>
  <c r="J163" i="15"/>
  <c r="K163" i="15"/>
  <c r="L163" i="15"/>
  <c r="M163" i="15"/>
  <c r="N163" i="15"/>
  <c r="O163" i="15"/>
  <c r="P163" i="15"/>
  <c r="Q163" i="15"/>
  <c r="J135" i="15"/>
  <c r="K135" i="15"/>
  <c r="L135" i="15"/>
  <c r="M135" i="15"/>
  <c r="N135" i="15"/>
  <c r="O135" i="15"/>
  <c r="P135" i="15"/>
  <c r="Q135" i="15"/>
  <c r="J138" i="15"/>
  <c r="K138" i="15"/>
  <c r="L138" i="15"/>
  <c r="M138" i="15"/>
  <c r="N138" i="15"/>
  <c r="O138" i="15"/>
  <c r="P138" i="15"/>
  <c r="Q138" i="15"/>
  <c r="J139" i="15"/>
  <c r="K139" i="15"/>
  <c r="L139" i="15"/>
  <c r="M139" i="15"/>
  <c r="N139" i="15"/>
  <c r="O139" i="15"/>
  <c r="P139" i="15"/>
  <c r="Q139" i="15"/>
  <c r="J140" i="15"/>
  <c r="K140" i="15"/>
  <c r="L140" i="15"/>
  <c r="M140" i="15"/>
  <c r="N140" i="15"/>
  <c r="O140" i="15"/>
  <c r="P140" i="15"/>
  <c r="Q140" i="15"/>
  <c r="J141" i="15"/>
  <c r="K141" i="15"/>
  <c r="L141" i="15"/>
  <c r="M141" i="15"/>
  <c r="N141" i="15"/>
  <c r="O141" i="15"/>
  <c r="P141" i="15"/>
  <c r="Q141" i="15"/>
  <c r="J143" i="15"/>
  <c r="K143" i="15"/>
  <c r="L143" i="15"/>
  <c r="M143" i="15"/>
  <c r="N143" i="15"/>
  <c r="O143" i="15"/>
  <c r="P143" i="15"/>
  <c r="Q143" i="15"/>
  <c r="J144" i="15"/>
  <c r="K144" i="15"/>
  <c r="L144" i="15"/>
  <c r="M144" i="15"/>
  <c r="N144" i="15"/>
  <c r="O144" i="15"/>
  <c r="P144" i="15"/>
  <c r="Q144" i="15"/>
  <c r="J146" i="15"/>
  <c r="K146" i="15"/>
  <c r="L146" i="15"/>
  <c r="M146" i="15"/>
  <c r="N146" i="15"/>
  <c r="O146" i="15"/>
  <c r="P146" i="15"/>
  <c r="Q146" i="15"/>
  <c r="J154" i="15"/>
  <c r="K154" i="15"/>
  <c r="L154" i="15"/>
  <c r="M154" i="15"/>
  <c r="N154" i="15"/>
  <c r="O154" i="15"/>
  <c r="P154" i="15"/>
  <c r="Q154" i="15"/>
  <c r="J147" i="15"/>
  <c r="K147" i="15"/>
  <c r="L147" i="15"/>
  <c r="M147" i="15"/>
  <c r="N147" i="15"/>
  <c r="O147" i="15"/>
  <c r="P147" i="15"/>
  <c r="Q147" i="15"/>
  <c r="J148" i="15"/>
  <c r="K148" i="15"/>
  <c r="L148" i="15"/>
  <c r="M148" i="15"/>
  <c r="N148" i="15"/>
  <c r="O148" i="15"/>
  <c r="P148" i="15"/>
  <c r="Q148" i="15"/>
  <c r="J149" i="15"/>
  <c r="K149" i="15"/>
  <c r="L149" i="15"/>
  <c r="M149" i="15"/>
  <c r="N149" i="15"/>
  <c r="O149" i="15"/>
  <c r="P149" i="15"/>
  <c r="Q149" i="15"/>
  <c r="J150" i="15"/>
  <c r="K150" i="15"/>
  <c r="L150" i="15"/>
  <c r="M150" i="15"/>
  <c r="N150" i="15"/>
  <c r="O150" i="15"/>
  <c r="P150" i="15"/>
  <c r="Q150" i="15"/>
  <c r="J151" i="15"/>
  <c r="K151" i="15"/>
  <c r="L151" i="15"/>
  <c r="M151" i="15"/>
  <c r="N151" i="15"/>
  <c r="O151" i="15"/>
  <c r="P151" i="15"/>
  <c r="Q151" i="15"/>
  <c r="J152" i="15"/>
  <c r="K152" i="15"/>
  <c r="L152" i="15"/>
  <c r="M152" i="15"/>
  <c r="N152" i="15"/>
  <c r="O152" i="15"/>
  <c r="P152" i="15"/>
  <c r="Q152" i="15"/>
  <c r="J153" i="15"/>
  <c r="K153" i="15"/>
  <c r="L153" i="15"/>
  <c r="M153" i="15"/>
  <c r="N153" i="15"/>
  <c r="O153" i="15"/>
  <c r="P153" i="15"/>
  <c r="Q153" i="15"/>
  <c r="J145" i="15"/>
  <c r="K145" i="15"/>
  <c r="L145" i="15"/>
  <c r="M145" i="15"/>
  <c r="N145" i="15"/>
  <c r="O145" i="15"/>
  <c r="P145" i="15"/>
  <c r="Q145" i="15"/>
  <c r="J30" i="15"/>
  <c r="K30" i="15"/>
  <c r="L30" i="15"/>
  <c r="M30" i="15"/>
  <c r="N30" i="15"/>
  <c r="O30" i="15"/>
  <c r="P30" i="15"/>
  <c r="Q30" i="15"/>
  <c r="J41" i="15"/>
  <c r="K41" i="15"/>
  <c r="L41" i="15"/>
  <c r="M41" i="15"/>
  <c r="N41" i="15"/>
  <c r="O41" i="15"/>
  <c r="P41" i="15"/>
  <c r="Q41" i="15"/>
  <c r="J38" i="15"/>
  <c r="K38" i="15"/>
  <c r="L38" i="15"/>
  <c r="M38" i="15"/>
  <c r="N38" i="15"/>
  <c r="O38" i="15"/>
  <c r="P38" i="15"/>
  <c r="Q38" i="15"/>
  <c r="J34" i="15"/>
  <c r="K34" i="15"/>
  <c r="L34" i="15"/>
  <c r="M34" i="15"/>
  <c r="N34" i="15"/>
  <c r="O34" i="15"/>
  <c r="P34" i="15"/>
  <c r="Q34" i="15"/>
  <c r="J39" i="15"/>
  <c r="K39" i="15"/>
  <c r="L39" i="15"/>
  <c r="M39" i="15"/>
  <c r="N39" i="15"/>
  <c r="O39" i="15"/>
  <c r="P39" i="15"/>
  <c r="Q39" i="15"/>
  <c r="J36" i="15"/>
  <c r="K36" i="15"/>
  <c r="L36" i="15"/>
  <c r="M36" i="15"/>
  <c r="N36" i="15"/>
  <c r="O36" i="15"/>
  <c r="P36" i="15"/>
  <c r="Q36" i="15"/>
  <c r="J37" i="15"/>
  <c r="K37" i="15"/>
  <c r="L37" i="15"/>
  <c r="M37" i="15"/>
  <c r="N37" i="15"/>
  <c r="O37" i="15"/>
  <c r="P37" i="15"/>
  <c r="Q37" i="15"/>
  <c r="J35" i="15"/>
  <c r="K35" i="15"/>
  <c r="L35" i="15"/>
  <c r="M35" i="15"/>
  <c r="N35" i="15"/>
  <c r="O35" i="15"/>
  <c r="P35" i="15"/>
  <c r="Q35" i="15"/>
  <c r="J40" i="15"/>
  <c r="K40" i="15"/>
  <c r="L40" i="15"/>
  <c r="M40" i="15"/>
  <c r="N40" i="15"/>
  <c r="O40" i="15"/>
  <c r="P40" i="15"/>
  <c r="Q40" i="15"/>
  <c r="J33" i="15"/>
  <c r="K33" i="15"/>
  <c r="L33" i="15"/>
  <c r="M33" i="15"/>
  <c r="N33" i="15"/>
  <c r="O33" i="15"/>
  <c r="P33" i="15"/>
  <c r="Q33" i="15"/>
  <c r="J31" i="15"/>
  <c r="K31" i="15"/>
  <c r="L31" i="15"/>
  <c r="M31" i="15"/>
  <c r="N31" i="15"/>
  <c r="O31" i="15"/>
  <c r="P31" i="15"/>
  <c r="Q31" i="15"/>
  <c r="J32" i="15"/>
  <c r="K32" i="15"/>
  <c r="L32" i="15"/>
  <c r="M32" i="15"/>
  <c r="N32" i="15"/>
  <c r="O32" i="15"/>
  <c r="P32" i="15"/>
  <c r="Q32" i="15"/>
  <c r="J45" i="15"/>
  <c r="K45" i="15"/>
  <c r="L45" i="15"/>
  <c r="M45" i="15"/>
  <c r="N45" i="15"/>
  <c r="O45" i="15"/>
  <c r="P45" i="15"/>
  <c r="Q45" i="15"/>
  <c r="J44" i="15"/>
  <c r="K44" i="15"/>
  <c r="L44" i="15"/>
  <c r="M44" i="15"/>
  <c r="N44" i="15"/>
  <c r="O44" i="15"/>
  <c r="P44" i="15"/>
  <c r="Q44" i="15"/>
  <c r="J46" i="15"/>
  <c r="K46" i="15"/>
  <c r="L46" i="15"/>
  <c r="M46" i="15"/>
  <c r="N46" i="15"/>
  <c r="O46" i="15"/>
  <c r="P46" i="15"/>
  <c r="Q46" i="15"/>
  <c r="J47" i="15"/>
  <c r="K47" i="15"/>
  <c r="L47" i="15"/>
  <c r="M47" i="15"/>
  <c r="N47" i="15"/>
  <c r="O47" i="15"/>
  <c r="P47" i="15"/>
  <c r="Q47" i="15"/>
  <c r="J48" i="15"/>
  <c r="K48" i="15"/>
  <c r="L48" i="15"/>
  <c r="M48" i="15"/>
  <c r="N48" i="15"/>
  <c r="O48" i="15"/>
  <c r="P48" i="15"/>
  <c r="Q48" i="15"/>
  <c r="J59" i="15"/>
  <c r="K59" i="15"/>
  <c r="L59" i="15"/>
  <c r="M59" i="15"/>
  <c r="N59" i="15"/>
  <c r="O59" i="15"/>
  <c r="P59" i="15"/>
  <c r="Q59" i="15"/>
  <c r="J56" i="15"/>
  <c r="K56" i="15"/>
  <c r="L56" i="15"/>
  <c r="M56" i="15"/>
  <c r="N56" i="15"/>
  <c r="O56" i="15"/>
  <c r="P56" i="15"/>
  <c r="Q56" i="15"/>
  <c r="J55" i="15"/>
  <c r="K55" i="15"/>
  <c r="L55" i="15"/>
  <c r="M55" i="15"/>
  <c r="N55" i="15"/>
  <c r="O55" i="15"/>
  <c r="P55" i="15"/>
  <c r="Q55" i="15"/>
  <c r="J52" i="15"/>
  <c r="K52" i="15"/>
  <c r="L52" i="15"/>
  <c r="M52" i="15"/>
  <c r="N52" i="15"/>
  <c r="O52" i="15"/>
  <c r="P52" i="15"/>
  <c r="Q52" i="15"/>
  <c r="J54" i="15"/>
  <c r="K54" i="15"/>
  <c r="L54" i="15"/>
  <c r="M54" i="15"/>
  <c r="N54" i="15"/>
  <c r="O54" i="15"/>
  <c r="P54" i="15"/>
  <c r="Q54" i="15"/>
  <c r="J50" i="15"/>
  <c r="K50" i="15"/>
  <c r="L50" i="15"/>
  <c r="M50" i="15"/>
  <c r="N50" i="15"/>
  <c r="O50" i="15"/>
  <c r="P50" i="15"/>
  <c r="Q50" i="15"/>
  <c r="J53" i="15"/>
  <c r="K53" i="15"/>
  <c r="L53" i="15"/>
  <c r="M53" i="15"/>
  <c r="N53" i="15"/>
  <c r="O53" i="15"/>
  <c r="P53" i="15"/>
  <c r="Q53" i="15"/>
  <c r="J57" i="15"/>
  <c r="K57" i="15"/>
  <c r="L57" i="15"/>
  <c r="M57" i="15"/>
  <c r="N57" i="15"/>
  <c r="O57" i="15"/>
  <c r="P57" i="15"/>
  <c r="Q57" i="15"/>
  <c r="J51" i="15"/>
  <c r="K51" i="15"/>
  <c r="L51" i="15"/>
  <c r="M51" i="15"/>
  <c r="N51" i="15"/>
  <c r="O51" i="15"/>
  <c r="P51" i="15"/>
  <c r="Q51" i="15"/>
  <c r="J60" i="15"/>
  <c r="K60" i="15"/>
  <c r="L60" i="15"/>
  <c r="M60" i="15"/>
  <c r="N60" i="15"/>
  <c r="O60" i="15"/>
  <c r="P60" i="15"/>
  <c r="Q60" i="15"/>
  <c r="J61" i="15"/>
  <c r="K61" i="15"/>
  <c r="L61" i="15"/>
  <c r="M61" i="15"/>
  <c r="N61" i="15"/>
  <c r="O61" i="15"/>
  <c r="P61" i="15"/>
  <c r="Q61" i="15"/>
  <c r="J65" i="15"/>
  <c r="K65" i="15"/>
  <c r="L65" i="15"/>
  <c r="M65" i="15"/>
  <c r="N65" i="15"/>
  <c r="O65" i="15"/>
  <c r="P65" i="15"/>
  <c r="Q65" i="15"/>
  <c r="J64" i="15"/>
  <c r="K64" i="15"/>
  <c r="L64" i="15"/>
  <c r="M64" i="15"/>
  <c r="N64" i="15"/>
  <c r="O64" i="15"/>
  <c r="P64" i="15"/>
  <c r="Q64" i="15"/>
  <c r="J62" i="15"/>
  <c r="K62" i="15"/>
  <c r="L62" i="15"/>
  <c r="M62" i="15"/>
  <c r="N62" i="15"/>
  <c r="O62" i="15"/>
  <c r="P62" i="15"/>
  <c r="Q62" i="15"/>
  <c r="J63" i="15"/>
  <c r="K63" i="15"/>
  <c r="L63" i="15"/>
  <c r="M63" i="15"/>
  <c r="N63" i="15"/>
  <c r="O63" i="15"/>
  <c r="P63" i="15"/>
  <c r="Q63" i="15"/>
  <c r="J71" i="15"/>
  <c r="K71" i="15"/>
  <c r="L71" i="15"/>
  <c r="M71" i="15"/>
  <c r="N71" i="15"/>
  <c r="O71" i="15"/>
  <c r="P71" i="15"/>
  <c r="Q71" i="15"/>
  <c r="J69" i="15"/>
  <c r="K69" i="15"/>
  <c r="L69" i="15"/>
  <c r="M69" i="15"/>
  <c r="N69" i="15"/>
  <c r="O69" i="15"/>
  <c r="P69" i="15"/>
  <c r="Q69" i="15"/>
  <c r="J70" i="15"/>
  <c r="K70" i="15"/>
  <c r="L70" i="15"/>
  <c r="M70" i="15"/>
  <c r="N70" i="15"/>
  <c r="O70" i="15"/>
  <c r="P70" i="15"/>
  <c r="Q70" i="15"/>
  <c r="J72" i="15"/>
  <c r="K72" i="15"/>
  <c r="L72" i="15"/>
  <c r="M72" i="15"/>
  <c r="N72" i="15"/>
  <c r="O72" i="15"/>
  <c r="P72" i="15"/>
  <c r="Q72" i="15"/>
  <c r="J74" i="15"/>
  <c r="K74" i="15"/>
  <c r="L74" i="15"/>
  <c r="M74" i="15"/>
  <c r="N74" i="15"/>
  <c r="O74" i="15"/>
  <c r="P74" i="15"/>
  <c r="Q74" i="15"/>
  <c r="J80" i="15"/>
  <c r="K80" i="15"/>
  <c r="L80" i="15"/>
  <c r="M80" i="15"/>
  <c r="N80" i="15"/>
  <c r="O80" i="15"/>
  <c r="P80" i="15"/>
  <c r="Q80" i="15"/>
  <c r="J81" i="15"/>
  <c r="K81" i="15"/>
  <c r="L81" i="15"/>
  <c r="M81" i="15"/>
  <c r="N81" i="15"/>
  <c r="O81" i="15"/>
  <c r="P81" i="15"/>
  <c r="Q81" i="15"/>
  <c r="J77" i="15"/>
  <c r="K77" i="15"/>
  <c r="L77" i="15"/>
  <c r="M77" i="15"/>
  <c r="N77" i="15"/>
  <c r="O77" i="15"/>
  <c r="P77" i="15"/>
  <c r="Q77" i="15"/>
  <c r="J76" i="15"/>
  <c r="K76" i="15"/>
  <c r="L76" i="15"/>
  <c r="M76" i="15"/>
  <c r="N76" i="15"/>
  <c r="O76" i="15"/>
  <c r="P76" i="15"/>
  <c r="Q76" i="15"/>
  <c r="J79" i="15"/>
  <c r="K79" i="15"/>
  <c r="L79" i="15"/>
  <c r="M79" i="15"/>
  <c r="N79" i="15"/>
  <c r="O79" i="15"/>
  <c r="P79" i="15"/>
  <c r="Q79" i="15"/>
  <c r="J75" i="15"/>
  <c r="K75" i="15"/>
  <c r="L75" i="15"/>
  <c r="M75" i="15"/>
  <c r="N75" i="15"/>
  <c r="O75" i="15"/>
  <c r="P75" i="15"/>
  <c r="Q75" i="15"/>
  <c r="J78" i="15"/>
  <c r="K78" i="15"/>
  <c r="L78" i="15"/>
  <c r="M78" i="15"/>
  <c r="N78" i="15"/>
  <c r="O78" i="15"/>
  <c r="P78" i="15"/>
  <c r="Q78" i="15"/>
  <c r="J84" i="15"/>
  <c r="K84" i="15"/>
  <c r="L84" i="15"/>
  <c r="M84" i="15"/>
  <c r="N84" i="15"/>
  <c r="O84" i="15"/>
  <c r="P84" i="15"/>
  <c r="Q84" i="15"/>
  <c r="J83" i="15"/>
  <c r="K83" i="15"/>
  <c r="L83" i="15"/>
  <c r="M83" i="15"/>
  <c r="N83" i="15"/>
  <c r="O83" i="15"/>
  <c r="P83" i="15"/>
  <c r="Q83" i="15"/>
  <c r="J85" i="15"/>
  <c r="K85" i="15"/>
  <c r="L85" i="15"/>
  <c r="M85" i="15"/>
  <c r="N85" i="15"/>
  <c r="O85" i="15"/>
  <c r="P85" i="15"/>
  <c r="Q85" i="15"/>
  <c r="J86" i="15"/>
  <c r="K86" i="15"/>
  <c r="L86" i="15"/>
  <c r="M86" i="15"/>
  <c r="N86" i="15"/>
  <c r="O86" i="15"/>
  <c r="P86" i="15"/>
  <c r="Q86" i="15"/>
  <c r="J87" i="15"/>
  <c r="K87" i="15"/>
  <c r="L87" i="15"/>
  <c r="M87" i="15"/>
  <c r="N87" i="15"/>
  <c r="O87" i="15"/>
  <c r="P87" i="15"/>
  <c r="Q87" i="15"/>
  <c r="J88" i="15"/>
  <c r="K88" i="15"/>
  <c r="L88" i="15"/>
  <c r="M88" i="15"/>
  <c r="N88" i="15"/>
  <c r="O88" i="15"/>
  <c r="P88" i="15"/>
  <c r="Q88" i="15"/>
  <c r="J89" i="15"/>
  <c r="K89" i="15"/>
  <c r="L89" i="15"/>
  <c r="M89" i="15"/>
  <c r="N89" i="15"/>
  <c r="O89" i="15"/>
  <c r="P89" i="15"/>
  <c r="Q89" i="15"/>
  <c r="J92" i="15"/>
  <c r="K92" i="15"/>
  <c r="L92" i="15"/>
  <c r="M92" i="15"/>
  <c r="N92" i="15"/>
  <c r="O92" i="15"/>
  <c r="P92" i="15"/>
  <c r="Q92" i="15"/>
  <c r="J91" i="15"/>
  <c r="K91" i="15"/>
  <c r="L91" i="15"/>
  <c r="M91" i="15"/>
  <c r="N91" i="15"/>
  <c r="O91" i="15"/>
  <c r="P91" i="15"/>
  <c r="Q91" i="15"/>
  <c r="J90" i="15"/>
  <c r="K90" i="15"/>
  <c r="L90" i="15"/>
  <c r="M90" i="15"/>
  <c r="N90" i="15"/>
  <c r="O90" i="15"/>
  <c r="P90" i="15"/>
  <c r="Q90" i="15"/>
  <c r="J95" i="15"/>
  <c r="K95" i="15"/>
  <c r="L95" i="15"/>
  <c r="M95" i="15"/>
  <c r="N95" i="15"/>
  <c r="O95" i="15"/>
  <c r="P95" i="15"/>
  <c r="Q95" i="15"/>
  <c r="J93" i="15"/>
  <c r="K93" i="15"/>
  <c r="L93" i="15"/>
  <c r="M93" i="15"/>
  <c r="N93" i="15"/>
  <c r="O93" i="15"/>
  <c r="P93" i="15"/>
  <c r="Q93" i="15"/>
  <c r="J94" i="15"/>
  <c r="K94" i="15"/>
  <c r="L94" i="15"/>
  <c r="M94" i="15"/>
  <c r="N94" i="15"/>
  <c r="O94" i="15"/>
  <c r="P94" i="15"/>
  <c r="Q94" i="15"/>
  <c r="J96" i="15"/>
  <c r="K96" i="15"/>
  <c r="L96" i="15"/>
  <c r="M96" i="15"/>
  <c r="N96" i="15"/>
  <c r="O96" i="15"/>
  <c r="P96" i="15"/>
  <c r="Q96" i="15"/>
  <c r="J97" i="15"/>
  <c r="K97" i="15"/>
  <c r="L97" i="15"/>
  <c r="M97" i="15"/>
  <c r="N97" i="15"/>
  <c r="O97" i="15"/>
  <c r="P97" i="15"/>
  <c r="Q97" i="15"/>
  <c r="J98" i="15"/>
  <c r="K98" i="15"/>
  <c r="L98" i="15"/>
  <c r="M98" i="15"/>
  <c r="N98" i="15"/>
  <c r="O98" i="15"/>
  <c r="P98" i="15"/>
  <c r="Q98" i="15"/>
  <c r="J100" i="15"/>
  <c r="K100" i="15"/>
  <c r="L100" i="15"/>
  <c r="M100" i="15"/>
  <c r="N100" i="15"/>
  <c r="O100" i="15"/>
  <c r="P100" i="15"/>
  <c r="Q100" i="15"/>
  <c r="J99" i="15"/>
  <c r="K99" i="15"/>
  <c r="L99" i="15"/>
  <c r="M99" i="15"/>
  <c r="N99" i="15"/>
  <c r="O99" i="15"/>
  <c r="P99" i="15"/>
  <c r="Q99" i="15"/>
  <c r="J103" i="15"/>
  <c r="K103" i="15"/>
  <c r="L103" i="15"/>
  <c r="M103" i="15"/>
  <c r="N103" i="15"/>
  <c r="O103" i="15"/>
  <c r="P103" i="15"/>
  <c r="Q103" i="15"/>
  <c r="J104" i="15"/>
  <c r="K104" i="15"/>
  <c r="L104" i="15"/>
  <c r="M104" i="15"/>
  <c r="N104" i="15"/>
  <c r="O104" i="15"/>
  <c r="P104" i="15"/>
  <c r="Q104" i="15"/>
  <c r="J105" i="15"/>
  <c r="K105" i="15"/>
  <c r="L105" i="15"/>
  <c r="M105" i="15"/>
  <c r="N105" i="15"/>
  <c r="O105" i="15"/>
  <c r="P105" i="15"/>
  <c r="Q105" i="15"/>
  <c r="J106" i="15"/>
  <c r="K106" i="15"/>
  <c r="L106" i="15"/>
  <c r="M106" i="15"/>
  <c r="N106" i="15"/>
  <c r="O106" i="15"/>
  <c r="P106" i="15"/>
  <c r="Q106" i="15"/>
  <c r="J107" i="15"/>
  <c r="K107" i="15"/>
  <c r="L107" i="15"/>
  <c r="M107" i="15"/>
  <c r="N107" i="15"/>
  <c r="O107" i="15"/>
  <c r="P107" i="15"/>
  <c r="Q107" i="15"/>
  <c r="J109" i="15"/>
  <c r="K109" i="15"/>
  <c r="L109" i="15"/>
  <c r="M109" i="15"/>
  <c r="N109" i="15"/>
  <c r="O109" i="15"/>
  <c r="P109" i="15"/>
  <c r="Q109" i="15"/>
  <c r="J110" i="15"/>
  <c r="K110" i="15"/>
  <c r="L110" i="15"/>
  <c r="M110" i="15"/>
  <c r="N110" i="15"/>
  <c r="O110" i="15"/>
  <c r="P110" i="15"/>
  <c r="Q110" i="15"/>
  <c r="J114" i="15"/>
  <c r="K114" i="15"/>
  <c r="L114" i="15"/>
  <c r="M114" i="15"/>
  <c r="N114" i="15"/>
  <c r="O114" i="15"/>
  <c r="P114" i="15"/>
  <c r="Q114" i="15"/>
  <c r="J111" i="15"/>
  <c r="K111" i="15"/>
  <c r="L111" i="15"/>
  <c r="M111" i="15"/>
  <c r="N111" i="15"/>
  <c r="O111" i="15"/>
  <c r="P111" i="15"/>
  <c r="Q111" i="15"/>
  <c r="J113" i="15"/>
  <c r="K113" i="15"/>
  <c r="L113" i="15"/>
  <c r="M113" i="15"/>
  <c r="N113" i="15"/>
  <c r="O113" i="15"/>
  <c r="P113" i="15"/>
  <c r="Q113" i="15"/>
  <c r="J115" i="15"/>
  <c r="K115" i="15"/>
  <c r="L115" i="15"/>
  <c r="M115" i="15"/>
  <c r="N115" i="15"/>
  <c r="O115" i="15"/>
  <c r="P115" i="15"/>
  <c r="Q115" i="15"/>
  <c r="J116" i="15"/>
  <c r="K116" i="15"/>
  <c r="L116" i="15"/>
  <c r="M116" i="15"/>
  <c r="N116" i="15"/>
  <c r="O116" i="15"/>
  <c r="P116" i="15"/>
  <c r="Q116" i="15"/>
  <c r="J112" i="15"/>
  <c r="K112" i="15"/>
  <c r="L112" i="15"/>
  <c r="M112" i="15"/>
  <c r="N112" i="15"/>
  <c r="O112" i="15"/>
  <c r="P112" i="15"/>
  <c r="Q112" i="15"/>
  <c r="J117" i="15"/>
  <c r="K117" i="15"/>
  <c r="L117" i="15"/>
  <c r="M117" i="15"/>
  <c r="N117" i="15"/>
  <c r="O117" i="15"/>
  <c r="P117" i="15"/>
  <c r="Q117" i="15"/>
  <c r="J118" i="15"/>
  <c r="K118" i="15"/>
  <c r="L118" i="15"/>
  <c r="M118" i="15"/>
  <c r="N118" i="15"/>
  <c r="O118" i="15"/>
  <c r="P118" i="15"/>
  <c r="Q118" i="15"/>
  <c r="J119" i="15"/>
  <c r="K119" i="15"/>
  <c r="L119" i="15"/>
  <c r="M119" i="15"/>
  <c r="N119" i="15"/>
  <c r="O119" i="15"/>
  <c r="P119" i="15"/>
  <c r="Q119" i="15"/>
  <c r="J120" i="15"/>
  <c r="K120" i="15"/>
  <c r="L120" i="15"/>
  <c r="M120" i="15"/>
  <c r="N120" i="15"/>
  <c r="O120" i="15"/>
  <c r="P120" i="15"/>
  <c r="Q120" i="15"/>
  <c r="J121" i="15"/>
  <c r="K121" i="15"/>
  <c r="L121" i="15"/>
  <c r="M121" i="15"/>
  <c r="N121" i="15"/>
  <c r="O121" i="15"/>
  <c r="P121" i="15"/>
  <c r="Q121" i="15"/>
  <c r="J122" i="15"/>
  <c r="K122" i="15"/>
  <c r="L122" i="15"/>
  <c r="M122" i="15"/>
  <c r="N122" i="15"/>
  <c r="O122" i="15"/>
  <c r="P122" i="15"/>
  <c r="Q122" i="15"/>
  <c r="J174" i="15"/>
  <c r="K174" i="15"/>
  <c r="L174" i="15"/>
  <c r="M174" i="15"/>
  <c r="N174" i="15"/>
  <c r="O174" i="15"/>
  <c r="P174" i="15"/>
  <c r="Q174" i="15"/>
  <c r="J175" i="15"/>
  <c r="K175" i="15"/>
  <c r="L175" i="15"/>
  <c r="M175" i="15"/>
  <c r="N175" i="15"/>
  <c r="O175" i="15"/>
  <c r="P175" i="15"/>
  <c r="Q175" i="15"/>
  <c r="J177" i="15"/>
  <c r="K177" i="15"/>
  <c r="L177" i="15"/>
  <c r="M177" i="15"/>
  <c r="N177" i="15"/>
  <c r="O177" i="15"/>
  <c r="P177" i="15"/>
  <c r="Q177" i="15"/>
  <c r="J191" i="15"/>
  <c r="K191" i="15"/>
  <c r="L191" i="15"/>
  <c r="M191" i="15"/>
  <c r="N191" i="15"/>
  <c r="O191" i="15"/>
  <c r="P191" i="15"/>
  <c r="Q191" i="15"/>
  <c r="J194" i="15"/>
  <c r="K194" i="15"/>
  <c r="L194" i="15"/>
  <c r="M194" i="15"/>
  <c r="N194" i="15"/>
  <c r="O194" i="15"/>
  <c r="P194" i="15"/>
  <c r="Q194" i="15"/>
  <c r="J213" i="15"/>
  <c r="K213" i="15"/>
  <c r="L213" i="15"/>
  <c r="M213" i="15"/>
  <c r="N213" i="15"/>
  <c r="O213" i="15"/>
  <c r="P213" i="15"/>
  <c r="Q213" i="15"/>
  <c r="J219" i="15"/>
  <c r="K219" i="15"/>
  <c r="L219" i="15"/>
  <c r="M219" i="15"/>
  <c r="N219" i="15"/>
  <c r="O219" i="15"/>
  <c r="P219" i="15"/>
  <c r="Q219" i="15"/>
  <c r="J201" i="15"/>
  <c r="K201" i="15"/>
  <c r="L201" i="15"/>
  <c r="M201" i="15"/>
  <c r="N201" i="15"/>
  <c r="O201" i="15"/>
  <c r="P201" i="15"/>
  <c r="Q201" i="15"/>
  <c r="J196" i="15"/>
  <c r="K196" i="15"/>
  <c r="L196" i="15"/>
  <c r="M196" i="15"/>
  <c r="N196" i="15"/>
  <c r="O196" i="15"/>
  <c r="P196" i="15"/>
  <c r="Q196" i="15"/>
  <c r="J208" i="15"/>
  <c r="K208" i="15"/>
  <c r="L208" i="15"/>
  <c r="M208" i="15"/>
  <c r="N208" i="15"/>
  <c r="O208" i="15"/>
  <c r="P208" i="15"/>
  <c r="Q208" i="15"/>
  <c r="J220" i="15"/>
  <c r="K220" i="15"/>
  <c r="L220" i="15"/>
  <c r="M220" i="15"/>
  <c r="N220" i="15"/>
  <c r="O220" i="15"/>
  <c r="P220" i="15"/>
  <c r="Q220" i="15"/>
  <c r="J224" i="15"/>
  <c r="K224" i="15"/>
  <c r="L224" i="15"/>
  <c r="M224" i="15"/>
  <c r="N224" i="15"/>
  <c r="O224" i="15"/>
  <c r="P224" i="15"/>
  <c r="Q224" i="15"/>
  <c r="J214" i="15"/>
  <c r="K214" i="15"/>
  <c r="L214" i="15"/>
  <c r="M214" i="15"/>
  <c r="N214" i="15"/>
  <c r="O214" i="15"/>
  <c r="P214" i="15"/>
  <c r="Q214" i="15"/>
  <c r="J209" i="15"/>
  <c r="K209" i="15"/>
  <c r="L209" i="15"/>
  <c r="M209" i="15"/>
  <c r="N209" i="15"/>
  <c r="O209" i="15"/>
  <c r="P209" i="15"/>
  <c r="Q209" i="15"/>
  <c r="J202" i="15"/>
  <c r="K202" i="15"/>
  <c r="L202" i="15"/>
  <c r="M202" i="15"/>
  <c r="N202" i="15"/>
  <c r="O202" i="15"/>
  <c r="P202" i="15"/>
  <c r="Q202" i="15"/>
  <c r="J206" i="15"/>
  <c r="K206" i="15"/>
  <c r="L206" i="15"/>
  <c r="M206" i="15"/>
  <c r="N206" i="15"/>
  <c r="O206" i="15"/>
  <c r="P206" i="15"/>
  <c r="Q206" i="15"/>
  <c r="J197" i="15"/>
  <c r="K197" i="15"/>
  <c r="L197" i="15"/>
  <c r="M197" i="15"/>
  <c r="N197" i="15"/>
  <c r="O197" i="15"/>
  <c r="P197" i="15"/>
  <c r="Q197" i="15"/>
  <c r="J233" i="15"/>
  <c r="K233" i="15"/>
  <c r="L233" i="15"/>
  <c r="M233" i="15"/>
  <c r="N233" i="15"/>
  <c r="O233" i="15"/>
  <c r="P233" i="15"/>
  <c r="Q233" i="15"/>
  <c r="J215" i="15"/>
  <c r="K215" i="15"/>
  <c r="L215" i="15"/>
  <c r="M215" i="15"/>
  <c r="N215" i="15"/>
  <c r="O215" i="15"/>
  <c r="P215" i="15"/>
  <c r="Q215" i="15"/>
  <c r="J210" i="15"/>
  <c r="K210" i="15"/>
  <c r="L210" i="15"/>
  <c r="M210" i="15"/>
  <c r="N210" i="15"/>
  <c r="O210" i="15"/>
  <c r="P210" i="15"/>
  <c r="Q210" i="15"/>
  <c r="J216" i="15"/>
  <c r="K216" i="15"/>
  <c r="L216" i="15"/>
  <c r="M216" i="15"/>
  <c r="N216" i="15"/>
  <c r="O216" i="15"/>
  <c r="P216" i="15"/>
  <c r="Q216" i="15"/>
  <c r="J203" i="15"/>
  <c r="K203" i="15"/>
  <c r="L203" i="15"/>
  <c r="M203" i="15"/>
  <c r="N203" i="15"/>
  <c r="O203" i="15"/>
  <c r="P203" i="15"/>
  <c r="Q203" i="15"/>
  <c r="J193" i="15"/>
  <c r="K193" i="15"/>
  <c r="L193" i="15"/>
  <c r="M193" i="15"/>
  <c r="N193" i="15"/>
  <c r="O193" i="15"/>
  <c r="P193" i="15"/>
  <c r="Q193" i="15"/>
  <c r="J204" i="15"/>
  <c r="K204" i="15"/>
  <c r="L204" i="15"/>
  <c r="M204" i="15"/>
  <c r="N204" i="15"/>
  <c r="O204" i="15"/>
  <c r="P204" i="15"/>
  <c r="Q204" i="15"/>
  <c r="J198" i="15"/>
  <c r="K198" i="15"/>
  <c r="L198" i="15"/>
  <c r="M198" i="15"/>
  <c r="N198" i="15"/>
  <c r="O198" i="15"/>
  <c r="P198" i="15"/>
  <c r="Q198" i="15"/>
  <c r="J212" i="15"/>
  <c r="K212" i="15"/>
  <c r="L212" i="15"/>
  <c r="M212" i="15"/>
  <c r="N212" i="15"/>
  <c r="O212" i="15"/>
  <c r="P212" i="15"/>
  <c r="Q212" i="15"/>
  <c r="J192" i="15"/>
  <c r="K192" i="15"/>
  <c r="L192" i="15"/>
  <c r="M192" i="15"/>
  <c r="N192" i="15"/>
  <c r="O192" i="15"/>
  <c r="P192" i="15"/>
  <c r="Q192" i="15"/>
  <c r="J231" i="15"/>
  <c r="K231" i="15"/>
  <c r="L231" i="15"/>
  <c r="M231" i="15"/>
  <c r="N231" i="15"/>
  <c r="O231" i="15"/>
  <c r="P231" i="15"/>
  <c r="Q231" i="15"/>
  <c r="J199" i="15"/>
  <c r="K199" i="15"/>
  <c r="L199" i="15"/>
  <c r="M199" i="15"/>
  <c r="N199" i="15"/>
  <c r="O199" i="15"/>
  <c r="P199" i="15"/>
  <c r="Q199" i="15"/>
  <c r="J223" i="15"/>
  <c r="K223" i="15"/>
  <c r="L223" i="15"/>
  <c r="M223" i="15"/>
  <c r="N223" i="15"/>
  <c r="O223" i="15"/>
  <c r="P223" i="15"/>
  <c r="Q223" i="15"/>
  <c r="J217" i="15"/>
  <c r="K217" i="15"/>
  <c r="L217" i="15"/>
  <c r="M217" i="15"/>
  <c r="N217" i="15"/>
  <c r="O217" i="15"/>
  <c r="P217" i="15"/>
  <c r="Q217" i="15"/>
  <c r="J222" i="15"/>
  <c r="K222" i="15"/>
  <c r="L222" i="15"/>
  <c r="M222" i="15"/>
  <c r="N222" i="15"/>
  <c r="O222" i="15"/>
  <c r="P222" i="15"/>
  <c r="Q222" i="15"/>
  <c r="J200" i="15"/>
  <c r="K200" i="15"/>
  <c r="L200" i="15"/>
  <c r="M200" i="15"/>
  <c r="N200" i="15"/>
  <c r="O200" i="15"/>
  <c r="P200" i="15"/>
  <c r="Q200" i="15"/>
  <c r="J226" i="15"/>
  <c r="K226" i="15"/>
  <c r="L226" i="15"/>
  <c r="M226" i="15"/>
  <c r="N226" i="15"/>
  <c r="O226" i="15"/>
  <c r="P226" i="15"/>
  <c r="Q226" i="15"/>
  <c r="J228" i="15"/>
  <c r="K228" i="15"/>
  <c r="L228" i="15"/>
  <c r="M228" i="15"/>
  <c r="N228" i="15"/>
  <c r="O228" i="15"/>
  <c r="P228" i="15"/>
  <c r="Q228" i="15"/>
  <c r="J205" i="15"/>
  <c r="K205" i="15"/>
  <c r="L205" i="15"/>
  <c r="M205" i="15"/>
  <c r="N205" i="15"/>
  <c r="O205" i="15"/>
  <c r="P205" i="15"/>
  <c r="Q205" i="15"/>
  <c r="J221" i="15"/>
  <c r="K221" i="15"/>
  <c r="L221" i="15"/>
  <c r="M221" i="15"/>
  <c r="N221" i="15"/>
  <c r="O221" i="15"/>
  <c r="P221" i="15"/>
  <c r="Q221" i="15"/>
  <c r="J227" i="15"/>
  <c r="K227" i="15"/>
  <c r="L227" i="15"/>
  <c r="M227" i="15"/>
  <c r="N227" i="15"/>
  <c r="O227" i="15"/>
  <c r="P227" i="15"/>
  <c r="Q227" i="15"/>
  <c r="J225" i="15"/>
  <c r="K225" i="15"/>
  <c r="L225" i="15"/>
  <c r="M225" i="15"/>
  <c r="N225" i="15"/>
  <c r="O225" i="15"/>
  <c r="P225" i="15"/>
  <c r="Q225" i="15"/>
  <c r="J232" i="15"/>
  <c r="K232" i="15"/>
  <c r="L232" i="15"/>
  <c r="M232" i="15"/>
  <c r="N232" i="15"/>
  <c r="O232" i="15"/>
  <c r="P232" i="15"/>
  <c r="Q232" i="15"/>
  <c r="J229" i="15"/>
  <c r="K229" i="15"/>
  <c r="L229" i="15"/>
  <c r="M229" i="15"/>
  <c r="N229" i="15"/>
  <c r="O229" i="15"/>
  <c r="P229" i="15"/>
  <c r="Q229" i="15"/>
  <c r="J230" i="15"/>
  <c r="K230" i="15"/>
  <c r="L230" i="15"/>
  <c r="M230" i="15"/>
  <c r="N230" i="15"/>
  <c r="O230" i="15"/>
  <c r="P230" i="15"/>
  <c r="Q230" i="15"/>
  <c r="J211" i="15"/>
  <c r="K211" i="15"/>
  <c r="L211" i="15"/>
  <c r="M211" i="15"/>
  <c r="N211" i="15"/>
  <c r="O211" i="15"/>
  <c r="P211" i="15"/>
  <c r="Q211" i="15"/>
  <c r="J183" i="15"/>
  <c r="K183" i="15"/>
  <c r="L183" i="15"/>
  <c r="M183" i="15"/>
  <c r="N183" i="15"/>
  <c r="O183" i="15"/>
  <c r="P183" i="15"/>
  <c r="Q183" i="15"/>
  <c r="J184" i="15"/>
  <c r="K184" i="15"/>
  <c r="L184" i="15"/>
  <c r="M184" i="15"/>
  <c r="N184" i="15"/>
  <c r="O184" i="15"/>
  <c r="P184" i="15"/>
  <c r="Q184" i="15"/>
  <c r="J181" i="15"/>
  <c r="K181" i="15"/>
  <c r="L181" i="15"/>
  <c r="M181" i="15"/>
  <c r="N181" i="15"/>
  <c r="O181" i="15"/>
  <c r="P181" i="15"/>
  <c r="Q181" i="15"/>
  <c r="J185" i="15"/>
  <c r="K185" i="15"/>
  <c r="L185" i="15"/>
  <c r="M185" i="15"/>
  <c r="N185" i="15"/>
  <c r="O185" i="15"/>
  <c r="P185" i="15"/>
  <c r="Q185" i="15"/>
  <c r="J182" i="15"/>
  <c r="K182" i="15"/>
  <c r="L182" i="15"/>
  <c r="M182" i="15"/>
  <c r="N182" i="15"/>
  <c r="O182" i="15"/>
  <c r="P182" i="15"/>
  <c r="Q182" i="15"/>
  <c r="J189" i="15"/>
  <c r="K189" i="15"/>
  <c r="L189" i="15"/>
  <c r="M189" i="15"/>
  <c r="N189" i="15"/>
  <c r="O189" i="15"/>
  <c r="P189" i="15"/>
  <c r="Q189" i="15"/>
  <c r="J188" i="15"/>
  <c r="K188" i="15"/>
  <c r="L188" i="15"/>
  <c r="M188" i="15"/>
  <c r="N188" i="15"/>
  <c r="O188" i="15"/>
  <c r="P188" i="15"/>
  <c r="Q188" i="15"/>
  <c r="J187" i="15"/>
  <c r="K187" i="15"/>
  <c r="L187" i="15"/>
  <c r="M187" i="15"/>
  <c r="N187" i="15"/>
  <c r="O187" i="15"/>
  <c r="P187" i="15"/>
  <c r="Q187" i="15"/>
  <c r="J186" i="15"/>
  <c r="K186" i="15"/>
  <c r="L186" i="15"/>
  <c r="M186" i="15"/>
  <c r="N186" i="15"/>
  <c r="O186" i="15"/>
  <c r="P186" i="15"/>
  <c r="Q186" i="15"/>
  <c r="J190" i="15"/>
  <c r="K190" i="15"/>
  <c r="L190" i="15"/>
  <c r="M190" i="15"/>
  <c r="N190" i="15"/>
  <c r="O190" i="15"/>
  <c r="P190" i="15"/>
  <c r="Q190" i="15"/>
  <c r="J247" i="15"/>
  <c r="K247" i="15"/>
  <c r="L247" i="15"/>
  <c r="M247" i="15"/>
  <c r="N247" i="15"/>
  <c r="O247" i="15"/>
  <c r="P247" i="15"/>
  <c r="Q247" i="15"/>
  <c r="J244" i="15"/>
  <c r="K244" i="15"/>
  <c r="L244" i="15"/>
  <c r="M244" i="15"/>
  <c r="N244" i="15"/>
  <c r="O244" i="15"/>
  <c r="P244" i="15"/>
  <c r="Q244" i="15"/>
  <c r="J250" i="15"/>
  <c r="K250" i="15"/>
  <c r="L250" i="15"/>
  <c r="M250" i="15"/>
  <c r="N250" i="15"/>
  <c r="O250" i="15"/>
  <c r="P250" i="15"/>
  <c r="Q250" i="15"/>
  <c r="J238" i="15"/>
  <c r="K238" i="15"/>
  <c r="L238" i="15"/>
  <c r="M238" i="15"/>
  <c r="N238" i="15"/>
  <c r="O238" i="15"/>
  <c r="P238" i="15"/>
  <c r="Q238" i="15"/>
  <c r="J239" i="15"/>
  <c r="K239" i="15"/>
  <c r="L239" i="15"/>
  <c r="M239" i="15"/>
  <c r="N239" i="15"/>
  <c r="O239" i="15"/>
  <c r="P239" i="15"/>
  <c r="Q239" i="15"/>
  <c r="J235" i="15"/>
  <c r="K235" i="15"/>
  <c r="L235" i="15"/>
  <c r="M235" i="15"/>
  <c r="N235" i="15"/>
  <c r="O235" i="15"/>
  <c r="P235" i="15"/>
  <c r="Q235" i="15"/>
  <c r="J243" i="15"/>
  <c r="K243" i="15"/>
  <c r="L243" i="15"/>
  <c r="M243" i="15"/>
  <c r="N243" i="15"/>
  <c r="O243" i="15"/>
  <c r="P243" i="15"/>
  <c r="Q243" i="15"/>
  <c r="J234" i="15"/>
  <c r="K234" i="15"/>
  <c r="L234" i="15"/>
  <c r="M234" i="15"/>
  <c r="N234" i="15"/>
  <c r="O234" i="15"/>
  <c r="P234" i="15"/>
  <c r="Q234" i="15"/>
  <c r="J236" i="15"/>
  <c r="K236" i="15"/>
  <c r="L236" i="15"/>
  <c r="M236" i="15"/>
  <c r="N236" i="15"/>
  <c r="O236" i="15"/>
  <c r="P236" i="15"/>
  <c r="Q236" i="15"/>
  <c r="J240" i="15"/>
  <c r="K240" i="15"/>
  <c r="L240" i="15"/>
  <c r="M240" i="15"/>
  <c r="N240" i="15"/>
  <c r="O240" i="15"/>
  <c r="P240" i="15"/>
  <c r="Q240" i="15"/>
  <c r="J246" i="15"/>
  <c r="K246" i="15"/>
  <c r="L246" i="15"/>
  <c r="M246" i="15"/>
  <c r="N246" i="15"/>
  <c r="O246" i="15"/>
  <c r="P246" i="15"/>
  <c r="Q246" i="15"/>
  <c r="J249" i="15"/>
  <c r="K249" i="15"/>
  <c r="L249" i="15"/>
  <c r="M249" i="15"/>
  <c r="N249" i="15"/>
  <c r="O249" i="15"/>
  <c r="P249" i="15"/>
  <c r="Q249" i="15"/>
  <c r="J241" i="15"/>
  <c r="K241" i="15"/>
  <c r="L241" i="15"/>
  <c r="M241" i="15"/>
  <c r="N241" i="15"/>
  <c r="O241" i="15"/>
  <c r="P241" i="15"/>
  <c r="Q241" i="15"/>
  <c r="J237" i="15"/>
  <c r="K237" i="15"/>
  <c r="L237" i="15"/>
  <c r="M237" i="15"/>
  <c r="N237" i="15"/>
  <c r="O237" i="15"/>
  <c r="P237" i="15"/>
  <c r="Q237" i="15"/>
  <c r="J242" i="15"/>
  <c r="K242" i="15"/>
  <c r="L242" i="15"/>
  <c r="M242" i="15"/>
  <c r="N242" i="15"/>
  <c r="O242" i="15"/>
  <c r="P242" i="15"/>
  <c r="Q242" i="15"/>
  <c r="J248" i="15"/>
  <c r="K248" i="15"/>
  <c r="L248" i="15"/>
  <c r="M248" i="15"/>
  <c r="N248" i="15"/>
  <c r="O248" i="15"/>
  <c r="P248" i="15"/>
  <c r="Q248" i="15"/>
  <c r="J245" i="15"/>
  <c r="K245" i="15"/>
  <c r="L245" i="15"/>
  <c r="M245" i="15"/>
  <c r="N245" i="15"/>
  <c r="O245" i="15"/>
  <c r="P245" i="15"/>
  <c r="Q245" i="15"/>
  <c r="J262" i="15"/>
  <c r="K262" i="15"/>
  <c r="L262" i="15"/>
  <c r="M262" i="15"/>
  <c r="N262" i="15"/>
  <c r="O262" i="15"/>
  <c r="P262" i="15"/>
  <c r="Q262" i="15"/>
  <c r="J252" i="15"/>
  <c r="K252" i="15"/>
  <c r="L252" i="15"/>
  <c r="M252" i="15"/>
  <c r="N252" i="15"/>
  <c r="O252" i="15"/>
  <c r="P252" i="15"/>
  <c r="Q252" i="15"/>
  <c r="J254" i="15"/>
  <c r="K254" i="15"/>
  <c r="L254" i="15"/>
  <c r="M254" i="15"/>
  <c r="N254" i="15"/>
  <c r="O254" i="15"/>
  <c r="P254" i="15"/>
  <c r="Q254" i="15"/>
  <c r="J256" i="15"/>
  <c r="K256" i="15"/>
  <c r="L256" i="15"/>
  <c r="M256" i="15"/>
  <c r="N256" i="15"/>
  <c r="O256" i="15"/>
  <c r="P256" i="15"/>
  <c r="Q256" i="15"/>
  <c r="J261" i="15"/>
  <c r="K261" i="15"/>
  <c r="L261" i="15"/>
  <c r="M261" i="15"/>
  <c r="N261" i="15"/>
  <c r="O261" i="15"/>
  <c r="P261" i="15"/>
  <c r="Q261" i="15"/>
  <c r="J251" i="15"/>
  <c r="K251" i="15"/>
  <c r="L251" i="15"/>
  <c r="M251" i="15"/>
  <c r="N251" i="15"/>
  <c r="O251" i="15"/>
  <c r="P251" i="15"/>
  <c r="Q251" i="15"/>
  <c r="J266" i="15"/>
  <c r="K266" i="15"/>
  <c r="L266" i="15"/>
  <c r="M266" i="15"/>
  <c r="N266" i="15"/>
  <c r="O266" i="15"/>
  <c r="P266" i="15"/>
  <c r="Q266" i="15"/>
  <c r="J260" i="15"/>
  <c r="K260" i="15"/>
  <c r="L260" i="15"/>
  <c r="M260" i="15"/>
  <c r="N260" i="15"/>
  <c r="O260" i="15"/>
  <c r="P260" i="15"/>
  <c r="Q260" i="15"/>
  <c r="J267" i="15"/>
  <c r="K267" i="15"/>
  <c r="L267" i="15"/>
  <c r="M267" i="15"/>
  <c r="N267" i="15"/>
  <c r="O267" i="15"/>
  <c r="P267" i="15"/>
  <c r="Q267" i="15"/>
  <c r="J255" i="15"/>
  <c r="K255" i="15"/>
  <c r="L255" i="15"/>
  <c r="M255" i="15"/>
  <c r="N255" i="15"/>
  <c r="O255" i="15"/>
  <c r="P255" i="15"/>
  <c r="Q255" i="15"/>
  <c r="J257" i="15"/>
  <c r="K257" i="15"/>
  <c r="L257" i="15"/>
  <c r="M257" i="15"/>
  <c r="N257" i="15"/>
  <c r="O257" i="15"/>
  <c r="P257" i="15"/>
  <c r="Q257" i="15"/>
  <c r="J258" i="15"/>
  <c r="K258" i="15"/>
  <c r="L258" i="15"/>
  <c r="M258" i="15"/>
  <c r="N258" i="15"/>
  <c r="O258" i="15"/>
  <c r="P258" i="15"/>
  <c r="Q258" i="15"/>
  <c r="J259" i="15"/>
  <c r="K259" i="15"/>
  <c r="L259" i="15"/>
  <c r="M259" i="15"/>
  <c r="N259" i="15"/>
  <c r="O259" i="15"/>
  <c r="P259" i="15"/>
  <c r="Q259" i="15"/>
  <c r="J271" i="15"/>
  <c r="K271" i="15"/>
  <c r="L271" i="15"/>
  <c r="M271" i="15"/>
  <c r="N271" i="15"/>
  <c r="O271" i="15"/>
  <c r="P271" i="15"/>
  <c r="Q271" i="15"/>
  <c r="J263" i="15"/>
  <c r="K263" i="15"/>
  <c r="L263" i="15"/>
  <c r="M263" i="15"/>
  <c r="N263" i="15"/>
  <c r="O263" i="15"/>
  <c r="P263" i="15"/>
  <c r="Q263" i="15"/>
  <c r="J272" i="15"/>
  <c r="K272" i="15"/>
  <c r="L272" i="15"/>
  <c r="M272" i="15"/>
  <c r="N272" i="15"/>
  <c r="O272" i="15"/>
  <c r="P272" i="15"/>
  <c r="Q272" i="15"/>
  <c r="J253" i="15"/>
  <c r="K253" i="15"/>
  <c r="L253" i="15"/>
  <c r="M253" i="15"/>
  <c r="N253" i="15"/>
  <c r="O253" i="15"/>
  <c r="P253" i="15"/>
  <c r="Q253" i="15"/>
  <c r="J273" i="15"/>
  <c r="K273" i="15"/>
  <c r="L273" i="15"/>
  <c r="M273" i="15"/>
  <c r="N273" i="15"/>
  <c r="O273" i="15"/>
  <c r="P273" i="15"/>
  <c r="Q273" i="15"/>
  <c r="J264" i="15"/>
  <c r="K264" i="15"/>
  <c r="L264" i="15"/>
  <c r="M264" i="15"/>
  <c r="N264" i="15"/>
  <c r="O264" i="15"/>
  <c r="P264" i="15"/>
  <c r="Q264" i="15"/>
  <c r="J265" i="15"/>
  <c r="K265" i="15"/>
  <c r="L265" i="15"/>
  <c r="M265" i="15"/>
  <c r="N265" i="15"/>
  <c r="O265" i="15"/>
  <c r="P265" i="15"/>
  <c r="Q265" i="15"/>
  <c r="J268" i="15"/>
  <c r="K268" i="15"/>
  <c r="L268" i="15"/>
  <c r="M268" i="15"/>
  <c r="N268" i="15"/>
  <c r="O268" i="15"/>
  <c r="P268" i="15"/>
  <c r="Q268" i="15"/>
  <c r="J269" i="15"/>
  <c r="K269" i="15"/>
  <c r="L269" i="15"/>
  <c r="M269" i="15"/>
  <c r="N269" i="15"/>
  <c r="O269" i="15"/>
  <c r="P269" i="15"/>
  <c r="Q269" i="15"/>
  <c r="J270" i="15"/>
  <c r="K270" i="15"/>
  <c r="L270" i="15"/>
  <c r="M270" i="15"/>
  <c r="N270" i="15"/>
  <c r="O270" i="15"/>
  <c r="P270" i="15"/>
  <c r="Q270" i="15"/>
  <c r="J274" i="15"/>
  <c r="K274" i="15"/>
  <c r="L274" i="15"/>
  <c r="M274" i="15"/>
  <c r="N274" i="15"/>
  <c r="O274" i="15"/>
  <c r="P274" i="15"/>
  <c r="Q274" i="15"/>
  <c r="J275" i="15"/>
  <c r="K275" i="15"/>
  <c r="L275" i="15"/>
  <c r="M275" i="15"/>
  <c r="N275" i="15"/>
  <c r="O275" i="15"/>
  <c r="P275" i="15"/>
  <c r="Q275" i="15"/>
  <c r="J292" i="15"/>
  <c r="K292" i="15"/>
  <c r="L292" i="15"/>
  <c r="M292" i="15"/>
  <c r="N292" i="15"/>
  <c r="O292" i="15"/>
  <c r="P292" i="15"/>
  <c r="Q292" i="15"/>
  <c r="J291" i="15"/>
  <c r="K291" i="15"/>
  <c r="L291" i="15"/>
  <c r="M291" i="15"/>
  <c r="N291" i="15"/>
  <c r="O291" i="15"/>
  <c r="P291" i="15"/>
  <c r="Q291" i="15"/>
  <c r="J279" i="15"/>
  <c r="K279" i="15"/>
  <c r="L279" i="15"/>
  <c r="M279" i="15"/>
  <c r="N279" i="15"/>
  <c r="O279" i="15"/>
  <c r="P279" i="15"/>
  <c r="Q279" i="15"/>
  <c r="J280" i="15"/>
  <c r="K280" i="15"/>
  <c r="L280" i="15"/>
  <c r="M280" i="15"/>
  <c r="N280" i="15"/>
  <c r="O280" i="15"/>
  <c r="P280" i="15"/>
  <c r="Q280" i="15"/>
  <c r="J284" i="15"/>
  <c r="K284" i="15"/>
  <c r="L284" i="15"/>
  <c r="M284" i="15"/>
  <c r="N284" i="15"/>
  <c r="O284" i="15"/>
  <c r="P284" i="15"/>
  <c r="Q284" i="15"/>
  <c r="J285" i="15"/>
  <c r="K285" i="15"/>
  <c r="L285" i="15"/>
  <c r="M285" i="15"/>
  <c r="N285" i="15"/>
  <c r="O285" i="15"/>
  <c r="P285" i="15"/>
  <c r="Q285" i="15"/>
  <c r="J283" i="15"/>
  <c r="K283" i="15"/>
  <c r="L283" i="15"/>
  <c r="M283" i="15"/>
  <c r="N283" i="15"/>
  <c r="O283" i="15"/>
  <c r="P283" i="15"/>
  <c r="Q283" i="15"/>
  <c r="J281" i="15"/>
  <c r="K281" i="15"/>
  <c r="L281" i="15"/>
  <c r="M281" i="15"/>
  <c r="N281" i="15"/>
  <c r="O281" i="15"/>
  <c r="P281" i="15"/>
  <c r="Q281" i="15"/>
  <c r="J282" i="15"/>
  <c r="K282" i="15"/>
  <c r="L282" i="15"/>
  <c r="M282" i="15"/>
  <c r="N282" i="15"/>
  <c r="O282" i="15"/>
  <c r="P282" i="15"/>
  <c r="Q282" i="15"/>
  <c r="J277" i="15"/>
  <c r="K277" i="15"/>
  <c r="L277" i="15"/>
  <c r="M277" i="15"/>
  <c r="N277" i="15"/>
  <c r="O277" i="15"/>
  <c r="P277" i="15"/>
  <c r="Q277" i="15"/>
  <c r="J276" i="15"/>
  <c r="K276" i="15"/>
  <c r="L276" i="15"/>
  <c r="M276" i="15"/>
  <c r="N276" i="15"/>
  <c r="O276" i="15"/>
  <c r="P276" i="15"/>
  <c r="Q276" i="15"/>
  <c r="J278" i="15"/>
  <c r="K278" i="15"/>
  <c r="L278" i="15"/>
  <c r="M278" i="15"/>
  <c r="N278" i="15"/>
  <c r="O278" i="15"/>
  <c r="P278" i="15"/>
  <c r="Q278" i="15"/>
  <c r="J290" i="15"/>
  <c r="K290" i="15"/>
  <c r="L290" i="15"/>
  <c r="M290" i="15"/>
  <c r="N290" i="15"/>
  <c r="O290" i="15"/>
  <c r="P290" i="15"/>
  <c r="Q290" i="15"/>
  <c r="J289" i="15"/>
  <c r="K289" i="15"/>
  <c r="L289" i="15"/>
  <c r="M289" i="15"/>
  <c r="N289" i="15"/>
  <c r="O289" i="15"/>
  <c r="P289" i="15"/>
  <c r="Q289" i="15"/>
  <c r="J286" i="15"/>
  <c r="K286" i="15"/>
  <c r="L286" i="15"/>
  <c r="M286" i="15"/>
  <c r="N286" i="15"/>
  <c r="O286" i="15"/>
  <c r="P286" i="15"/>
  <c r="Q286" i="15"/>
  <c r="J287" i="15"/>
  <c r="K287" i="15"/>
  <c r="L287" i="15"/>
  <c r="M287" i="15"/>
  <c r="N287" i="15"/>
  <c r="O287" i="15"/>
  <c r="P287" i="15"/>
  <c r="Q287" i="15"/>
  <c r="J288" i="15"/>
  <c r="K288" i="15"/>
  <c r="L288" i="15"/>
  <c r="M288" i="15"/>
  <c r="N288" i="15"/>
  <c r="O288" i="15"/>
  <c r="P288" i="15"/>
  <c r="Q288" i="15"/>
  <c r="J293" i="15"/>
  <c r="K293" i="15"/>
  <c r="L293" i="15"/>
  <c r="M293" i="15"/>
  <c r="N293" i="15"/>
  <c r="O293" i="15"/>
  <c r="P293" i="15"/>
  <c r="Q293" i="15"/>
  <c r="J294" i="15"/>
  <c r="K294" i="15"/>
  <c r="L294" i="15"/>
  <c r="M294" i="15"/>
  <c r="N294" i="15"/>
  <c r="O294" i="15"/>
  <c r="P294" i="15"/>
  <c r="Q294" i="15"/>
  <c r="J301" i="15"/>
  <c r="K301" i="15"/>
  <c r="L301" i="15"/>
  <c r="M301" i="15"/>
  <c r="N301" i="15"/>
  <c r="O301" i="15"/>
  <c r="P301" i="15"/>
  <c r="Q301" i="15"/>
  <c r="J299" i="15"/>
  <c r="K299" i="15"/>
  <c r="L299" i="15"/>
  <c r="M299" i="15"/>
  <c r="N299" i="15"/>
  <c r="O299" i="15"/>
  <c r="P299" i="15"/>
  <c r="Q299" i="15"/>
  <c r="J297" i="15"/>
  <c r="K297" i="15"/>
  <c r="L297" i="15"/>
  <c r="M297" i="15"/>
  <c r="N297" i="15"/>
  <c r="O297" i="15"/>
  <c r="P297" i="15"/>
  <c r="Q297" i="15"/>
  <c r="J296" i="15"/>
  <c r="K296" i="15"/>
  <c r="L296" i="15"/>
  <c r="M296" i="15"/>
  <c r="N296" i="15"/>
  <c r="O296" i="15"/>
  <c r="P296" i="15"/>
  <c r="Q296" i="15"/>
  <c r="J298" i="15"/>
  <c r="K298" i="15"/>
  <c r="L298" i="15"/>
  <c r="M298" i="15"/>
  <c r="N298" i="15"/>
  <c r="O298" i="15"/>
  <c r="P298" i="15"/>
  <c r="Q298" i="15"/>
  <c r="J300" i="15"/>
  <c r="K300" i="15"/>
  <c r="L300" i="15"/>
  <c r="M300" i="15"/>
  <c r="N300" i="15"/>
  <c r="O300" i="15"/>
  <c r="P300" i="15"/>
  <c r="Q300" i="15"/>
  <c r="J302" i="15"/>
  <c r="K302" i="15"/>
  <c r="L302" i="15"/>
  <c r="M302" i="15"/>
  <c r="N302" i="15"/>
  <c r="O302" i="15"/>
  <c r="P302" i="15"/>
  <c r="Q302" i="15"/>
  <c r="J378" i="15"/>
  <c r="K378" i="15"/>
  <c r="L378" i="15"/>
  <c r="M378" i="15"/>
  <c r="N378" i="15"/>
  <c r="O378" i="15"/>
  <c r="P378" i="15"/>
  <c r="Q378" i="15"/>
  <c r="J379" i="15"/>
  <c r="K379" i="15"/>
  <c r="L379" i="15"/>
  <c r="M379" i="15"/>
  <c r="N379" i="15"/>
  <c r="O379" i="15"/>
  <c r="P379" i="15"/>
  <c r="Q379" i="15"/>
  <c r="J303" i="15"/>
  <c r="K303" i="15"/>
  <c r="L303" i="15"/>
  <c r="M303" i="15"/>
  <c r="N303" i="15"/>
  <c r="O303" i="15"/>
  <c r="P303" i="15"/>
  <c r="Q303" i="15"/>
  <c r="J304" i="15"/>
  <c r="K304" i="15"/>
  <c r="L304" i="15"/>
  <c r="M304" i="15"/>
  <c r="N304" i="15"/>
  <c r="O304" i="15"/>
  <c r="P304" i="15"/>
  <c r="Q304" i="15"/>
  <c r="J306" i="15"/>
  <c r="K306" i="15"/>
  <c r="L306" i="15"/>
  <c r="M306" i="15"/>
  <c r="N306" i="15"/>
  <c r="O306" i="15"/>
  <c r="P306" i="15"/>
  <c r="Q306" i="15"/>
  <c r="J308" i="15"/>
  <c r="K308" i="15"/>
  <c r="L308" i="15"/>
  <c r="M308" i="15"/>
  <c r="N308" i="15"/>
  <c r="O308" i="15"/>
  <c r="P308" i="15"/>
  <c r="Q308" i="15"/>
  <c r="J309" i="15"/>
  <c r="K309" i="15"/>
  <c r="L309" i="15"/>
  <c r="M309" i="15"/>
  <c r="N309" i="15"/>
  <c r="O309" i="15"/>
  <c r="P309" i="15"/>
  <c r="Q309" i="15"/>
  <c r="J307" i="15"/>
  <c r="K307" i="15"/>
  <c r="L307" i="15"/>
  <c r="M307" i="15"/>
  <c r="N307" i="15"/>
  <c r="O307" i="15"/>
  <c r="P307" i="15"/>
  <c r="Q307" i="15"/>
  <c r="J312" i="15"/>
  <c r="K312" i="15"/>
  <c r="L312" i="15"/>
  <c r="M312" i="15"/>
  <c r="N312" i="15"/>
  <c r="O312" i="15"/>
  <c r="P312" i="15"/>
  <c r="Q312" i="15"/>
  <c r="J310" i="15"/>
  <c r="K310" i="15"/>
  <c r="L310" i="15"/>
  <c r="M310" i="15"/>
  <c r="N310" i="15"/>
  <c r="O310" i="15"/>
  <c r="P310" i="15"/>
  <c r="Q310" i="15"/>
  <c r="J311" i="15"/>
  <c r="K311" i="15"/>
  <c r="L311" i="15"/>
  <c r="M311" i="15"/>
  <c r="N311" i="15"/>
  <c r="O311" i="15"/>
  <c r="P311" i="15"/>
  <c r="Q311" i="15"/>
  <c r="J365" i="15"/>
  <c r="K365" i="15"/>
  <c r="L365" i="15"/>
  <c r="M365" i="15"/>
  <c r="N365" i="15"/>
  <c r="O365" i="15"/>
  <c r="P365" i="15"/>
  <c r="Q365" i="15"/>
  <c r="J368" i="15"/>
  <c r="K368" i="15"/>
  <c r="L368" i="15"/>
  <c r="M368" i="15"/>
  <c r="N368" i="15"/>
  <c r="O368" i="15"/>
  <c r="P368" i="15"/>
  <c r="Q368" i="15"/>
  <c r="J366" i="15"/>
  <c r="K366" i="15"/>
  <c r="L366" i="15"/>
  <c r="M366" i="15"/>
  <c r="N366" i="15"/>
  <c r="O366" i="15"/>
  <c r="P366" i="15"/>
  <c r="Q366" i="15"/>
  <c r="J367" i="15"/>
  <c r="K367" i="15"/>
  <c r="L367" i="15"/>
  <c r="M367" i="15"/>
  <c r="N367" i="15"/>
  <c r="O367" i="15"/>
  <c r="P367" i="15"/>
  <c r="Q367" i="15"/>
  <c r="J369" i="15"/>
  <c r="K369" i="15"/>
  <c r="L369" i="15"/>
  <c r="M369" i="15"/>
  <c r="N369" i="15"/>
  <c r="O369" i="15"/>
  <c r="P369" i="15"/>
  <c r="Q369" i="15"/>
  <c r="J313" i="15"/>
  <c r="K313" i="15"/>
  <c r="L313" i="15"/>
  <c r="M313" i="15"/>
  <c r="N313" i="15"/>
  <c r="O313" i="15"/>
  <c r="P313" i="15"/>
  <c r="Q313" i="15"/>
  <c r="J315" i="15"/>
  <c r="K315" i="15"/>
  <c r="L315" i="15"/>
  <c r="M315" i="15"/>
  <c r="N315" i="15"/>
  <c r="O315" i="15"/>
  <c r="P315" i="15"/>
  <c r="Q315" i="15"/>
  <c r="J314" i="15"/>
  <c r="K314" i="15"/>
  <c r="L314" i="15"/>
  <c r="M314" i="15"/>
  <c r="N314" i="15"/>
  <c r="O314" i="15"/>
  <c r="P314" i="15"/>
  <c r="Q314" i="15"/>
  <c r="J316" i="15"/>
  <c r="K316" i="15"/>
  <c r="L316" i="15"/>
  <c r="M316" i="15"/>
  <c r="N316" i="15"/>
  <c r="O316" i="15"/>
  <c r="P316" i="15"/>
  <c r="Q316" i="15"/>
  <c r="J319" i="15"/>
  <c r="K319" i="15"/>
  <c r="L319" i="15"/>
  <c r="M319" i="15"/>
  <c r="N319" i="15"/>
  <c r="O319" i="15"/>
  <c r="P319" i="15"/>
  <c r="Q319" i="15"/>
  <c r="J317" i="15"/>
  <c r="K317" i="15"/>
  <c r="L317" i="15"/>
  <c r="M317" i="15"/>
  <c r="N317" i="15"/>
  <c r="O317" i="15"/>
  <c r="P317" i="15"/>
  <c r="Q317" i="15"/>
  <c r="J318" i="15"/>
  <c r="K318" i="15"/>
  <c r="L318" i="15"/>
  <c r="M318" i="15"/>
  <c r="N318" i="15"/>
  <c r="O318" i="15"/>
  <c r="P318" i="15"/>
  <c r="Q318" i="15"/>
  <c r="J320" i="15"/>
  <c r="K320" i="15"/>
  <c r="L320" i="15"/>
  <c r="M320" i="15"/>
  <c r="N320" i="15"/>
  <c r="O320" i="15"/>
  <c r="P320" i="15"/>
  <c r="Q320" i="15"/>
  <c r="J321" i="15"/>
  <c r="K321" i="15"/>
  <c r="L321" i="15"/>
  <c r="M321" i="15"/>
  <c r="N321" i="15"/>
  <c r="O321" i="15"/>
  <c r="P321" i="15"/>
  <c r="Q321" i="15"/>
  <c r="J322" i="15"/>
  <c r="K322" i="15"/>
  <c r="L322" i="15"/>
  <c r="M322" i="15"/>
  <c r="N322" i="15"/>
  <c r="O322" i="15"/>
  <c r="P322" i="15"/>
  <c r="Q322" i="15"/>
  <c r="J326" i="15"/>
  <c r="K326" i="15"/>
  <c r="L326" i="15"/>
  <c r="M326" i="15"/>
  <c r="N326" i="15"/>
  <c r="O326" i="15"/>
  <c r="P326" i="15"/>
  <c r="Q326" i="15"/>
  <c r="J325" i="15"/>
  <c r="K325" i="15"/>
  <c r="L325" i="15"/>
  <c r="M325" i="15"/>
  <c r="N325" i="15"/>
  <c r="O325" i="15"/>
  <c r="P325" i="15"/>
  <c r="Q325" i="15"/>
  <c r="J327" i="15"/>
  <c r="K327" i="15"/>
  <c r="L327" i="15"/>
  <c r="M327" i="15"/>
  <c r="N327" i="15"/>
  <c r="O327" i="15"/>
  <c r="P327" i="15"/>
  <c r="Q327" i="15"/>
  <c r="J328" i="15"/>
  <c r="K328" i="15"/>
  <c r="L328" i="15"/>
  <c r="M328" i="15"/>
  <c r="N328" i="15"/>
  <c r="O328" i="15"/>
  <c r="P328" i="15"/>
  <c r="Q328" i="15"/>
  <c r="J329" i="15"/>
  <c r="K329" i="15"/>
  <c r="L329" i="15"/>
  <c r="M329" i="15"/>
  <c r="N329" i="15"/>
  <c r="O329" i="15"/>
  <c r="P329" i="15"/>
  <c r="Q329" i="15"/>
  <c r="J333" i="15"/>
  <c r="K333" i="15"/>
  <c r="L333" i="15"/>
  <c r="M333" i="15"/>
  <c r="N333" i="15"/>
  <c r="O333" i="15"/>
  <c r="P333" i="15"/>
  <c r="Q333" i="15"/>
  <c r="J335" i="15"/>
  <c r="K335" i="15"/>
  <c r="L335" i="15"/>
  <c r="M335" i="15"/>
  <c r="N335" i="15"/>
  <c r="O335" i="15"/>
  <c r="P335" i="15"/>
  <c r="Q335" i="15"/>
  <c r="J334" i="15"/>
  <c r="K334" i="15"/>
  <c r="L334" i="15"/>
  <c r="M334" i="15"/>
  <c r="N334" i="15"/>
  <c r="O334" i="15"/>
  <c r="P334" i="15"/>
  <c r="Q334" i="15"/>
  <c r="J336" i="15"/>
  <c r="K336" i="15"/>
  <c r="L336" i="15"/>
  <c r="M336" i="15"/>
  <c r="N336" i="15"/>
  <c r="O336" i="15"/>
  <c r="P336" i="15"/>
  <c r="Q336" i="15"/>
  <c r="J337" i="15"/>
  <c r="K337" i="15"/>
  <c r="L337" i="15"/>
  <c r="M337" i="15"/>
  <c r="N337" i="15"/>
  <c r="O337" i="15"/>
  <c r="P337" i="15"/>
  <c r="Q337" i="15"/>
  <c r="J338" i="15"/>
  <c r="K338" i="15"/>
  <c r="L338" i="15"/>
  <c r="M338" i="15"/>
  <c r="N338" i="15"/>
  <c r="O338" i="15"/>
  <c r="P338" i="15"/>
  <c r="Q338" i="15"/>
  <c r="J340" i="15"/>
  <c r="K340" i="15"/>
  <c r="L340" i="15"/>
  <c r="M340" i="15"/>
  <c r="N340" i="15"/>
  <c r="O340" i="15"/>
  <c r="P340" i="15"/>
  <c r="Q340" i="15"/>
  <c r="J341" i="15"/>
  <c r="K341" i="15"/>
  <c r="L341" i="15"/>
  <c r="M341" i="15"/>
  <c r="N341" i="15"/>
  <c r="O341" i="15"/>
  <c r="P341" i="15"/>
  <c r="Q341" i="15"/>
  <c r="J342" i="15"/>
  <c r="K342" i="15"/>
  <c r="L342" i="15"/>
  <c r="M342" i="15"/>
  <c r="N342" i="15"/>
  <c r="O342" i="15"/>
  <c r="P342" i="15"/>
  <c r="Q342" i="15"/>
  <c r="J343" i="15"/>
  <c r="K343" i="15"/>
  <c r="L343" i="15"/>
  <c r="M343" i="15"/>
  <c r="N343" i="15"/>
  <c r="O343" i="15"/>
  <c r="P343" i="15"/>
  <c r="Q343" i="15"/>
  <c r="J344" i="15"/>
  <c r="K344" i="15"/>
  <c r="L344" i="15"/>
  <c r="M344" i="15"/>
  <c r="N344" i="15"/>
  <c r="O344" i="15"/>
  <c r="P344" i="15"/>
  <c r="Q344" i="15"/>
  <c r="J324" i="15"/>
  <c r="K324" i="15"/>
  <c r="L324" i="15"/>
  <c r="M324" i="15"/>
  <c r="N324" i="15"/>
  <c r="O324" i="15"/>
  <c r="P324" i="15"/>
  <c r="Q324" i="15"/>
  <c r="J330" i="15"/>
  <c r="K330" i="15"/>
  <c r="L330" i="15"/>
  <c r="M330" i="15"/>
  <c r="N330" i="15"/>
  <c r="O330" i="15"/>
  <c r="P330" i="15"/>
  <c r="Q330" i="15"/>
  <c r="J331" i="15"/>
  <c r="K331" i="15"/>
  <c r="L331" i="15"/>
  <c r="M331" i="15"/>
  <c r="N331" i="15"/>
  <c r="O331" i="15"/>
  <c r="P331" i="15"/>
  <c r="Q331" i="15"/>
  <c r="J332" i="15"/>
  <c r="K332" i="15"/>
  <c r="L332" i="15"/>
  <c r="M332" i="15"/>
  <c r="N332" i="15"/>
  <c r="O332" i="15"/>
  <c r="P332" i="15"/>
  <c r="Q332" i="15"/>
  <c r="J339" i="15"/>
  <c r="K339" i="15"/>
  <c r="L339" i="15"/>
  <c r="M339" i="15"/>
  <c r="N339" i="15"/>
  <c r="O339" i="15"/>
  <c r="P339" i="15"/>
  <c r="Q339" i="15"/>
  <c r="J353" i="15"/>
  <c r="K353" i="15"/>
  <c r="L353" i="15"/>
  <c r="M353" i="15"/>
  <c r="N353" i="15"/>
  <c r="O353" i="15"/>
  <c r="P353" i="15"/>
  <c r="Q353" i="15"/>
  <c r="J345" i="15"/>
  <c r="K345" i="15"/>
  <c r="L345" i="15"/>
  <c r="M345" i="15"/>
  <c r="N345" i="15"/>
  <c r="O345" i="15"/>
  <c r="P345" i="15"/>
  <c r="Q345" i="15"/>
  <c r="J346" i="15"/>
  <c r="K346" i="15"/>
  <c r="L346" i="15"/>
  <c r="M346" i="15"/>
  <c r="N346" i="15"/>
  <c r="O346" i="15"/>
  <c r="P346" i="15"/>
  <c r="Q346" i="15"/>
  <c r="J348" i="15"/>
  <c r="K348" i="15"/>
  <c r="L348" i="15"/>
  <c r="M348" i="15"/>
  <c r="N348" i="15"/>
  <c r="O348" i="15"/>
  <c r="P348" i="15"/>
  <c r="Q348" i="15"/>
  <c r="J347" i="15"/>
  <c r="K347" i="15"/>
  <c r="L347" i="15"/>
  <c r="M347" i="15"/>
  <c r="N347" i="15"/>
  <c r="O347" i="15"/>
  <c r="P347" i="15"/>
  <c r="Q347" i="15"/>
  <c r="J349" i="15"/>
  <c r="K349" i="15"/>
  <c r="L349" i="15"/>
  <c r="M349" i="15"/>
  <c r="N349" i="15"/>
  <c r="O349" i="15"/>
  <c r="P349" i="15"/>
  <c r="Q349" i="15"/>
  <c r="J350" i="15"/>
  <c r="K350" i="15"/>
  <c r="L350" i="15"/>
  <c r="M350" i="15"/>
  <c r="N350" i="15"/>
  <c r="O350" i="15"/>
  <c r="P350" i="15"/>
  <c r="Q350" i="15"/>
  <c r="J352" i="15"/>
  <c r="K352" i="15"/>
  <c r="L352" i="15"/>
  <c r="M352" i="15"/>
  <c r="N352" i="15"/>
  <c r="O352" i="15"/>
  <c r="P352" i="15"/>
  <c r="Q352" i="15"/>
  <c r="J351" i="15"/>
  <c r="K351" i="15"/>
  <c r="L351" i="15"/>
  <c r="M351" i="15"/>
  <c r="N351" i="15"/>
  <c r="O351" i="15"/>
  <c r="P351" i="15"/>
  <c r="Q351" i="15"/>
  <c r="J356" i="15"/>
  <c r="K356" i="15"/>
  <c r="L356" i="15"/>
  <c r="M356" i="15"/>
  <c r="N356" i="15"/>
  <c r="O356" i="15"/>
  <c r="P356" i="15"/>
  <c r="Q356" i="15"/>
  <c r="J355" i="15"/>
  <c r="K355" i="15"/>
  <c r="L355" i="15"/>
  <c r="M355" i="15"/>
  <c r="N355" i="15"/>
  <c r="O355" i="15"/>
  <c r="P355" i="15"/>
  <c r="Q355" i="15"/>
  <c r="J354" i="15"/>
  <c r="K354" i="15"/>
  <c r="L354" i="15"/>
  <c r="M354" i="15"/>
  <c r="N354" i="15"/>
  <c r="O354" i="15"/>
  <c r="P354" i="15"/>
  <c r="Q354" i="15"/>
  <c r="J361" i="15"/>
  <c r="K361" i="15"/>
  <c r="L361" i="15"/>
  <c r="M361" i="15"/>
  <c r="N361" i="15"/>
  <c r="O361" i="15"/>
  <c r="P361" i="15"/>
  <c r="Q361" i="15"/>
  <c r="J362" i="15"/>
  <c r="K362" i="15"/>
  <c r="L362" i="15"/>
  <c r="M362" i="15"/>
  <c r="N362" i="15"/>
  <c r="O362" i="15"/>
  <c r="P362" i="15"/>
  <c r="Q362" i="15"/>
  <c r="J360" i="15"/>
  <c r="K360" i="15"/>
  <c r="L360" i="15"/>
  <c r="M360" i="15"/>
  <c r="N360" i="15"/>
  <c r="O360" i="15"/>
  <c r="P360" i="15"/>
  <c r="Q360" i="15"/>
  <c r="J359" i="15"/>
  <c r="K359" i="15"/>
  <c r="L359" i="15"/>
  <c r="M359" i="15"/>
  <c r="N359" i="15"/>
  <c r="O359" i="15"/>
  <c r="P359" i="15"/>
  <c r="Q359" i="15"/>
  <c r="J358" i="15"/>
  <c r="K358" i="15"/>
  <c r="L358" i="15"/>
  <c r="M358" i="15"/>
  <c r="N358" i="15"/>
  <c r="O358" i="15"/>
  <c r="P358" i="15"/>
  <c r="Q358" i="15"/>
  <c r="J363" i="15"/>
  <c r="K363" i="15"/>
  <c r="L363" i="15"/>
  <c r="M363" i="15"/>
  <c r="N363" i="15"/>
  <c r="O363" i="15"/>
  <c r="P363" i="15"/>
  <c r="Q363" i="15"/>
  <c r="J364" i="15"/>
  <c r="K364" i="15"/>
  <c r="L364" i="15"/>
  <c r="M364" i="15"/>
  <c r="N364" i="15"/>
  <c r="O364" i="15"/>
  <c r="P364" i="15"/>
  <c r="Q364" i="15"/>
  <c r="J305" i="15"/>
  <c r="K305" i="15"/>
  <c r="L305" i="15"/>
  <c r="M305" i="15"/>
  <c r="N305" i="15"/>
  <c r="O305" i="15"/>
  <c r="P305" i="15"/>
  <c r="Q305" i="15"/>
  <c r="J375" i="15"/>
  <c r="K375" i="15"/>
  <c r="L375" i="15"/>
  <c r="M375" i="15"/>
  <c r="N375" i="15"/>
  <c r="O375" i="15"/>
  <c r="P375" i="15"/>
  <c r="Q375" i="15"/>
  <c r="J376" i="15"/>
  <c r="K376" i="15"/>
  <c r="L376" i="15"/>
  <c r="M376" i="15"/>
  <c r="N376" i="15"/>
  <c r="O376" i="15"/>
  <c r="P376" i="15"/>
  <c r="Q376" i="15"/>
  <c r="J370" i="15"/>
  <c r="K370" i="15"/>
  <c r="L370" i="15"/>
  <c r="M370" i="15"/>
  <c r="N370" i="15"/>
  <c r="O370" i="15"/>
  <c r="P370" i="15"/>
  <c r="Q370" i="15"/>
  <c r="J374" i="15"/>
  <c r="K374" i="15"/>
  <c r="L374" i="15"/>
  <c r="M374" i="15"/>
  <c r="N374" i="15"/>
  <c r="O374" i="15"/>
  <c r="P374" i="15"/>
  <c r="Q374" i="15"/>
  <c r="J372" i="15"/>
  <c r="K372" i="15"/>
  <c r="L372" i="15"/>
  <c r="M372" i="15"/>
  <c r="N372" i="15"/>
  <c r="O372" i="15"/>
  <c r="P372" i="15"/>
  <c r="Q372" i="15"/>
  <c r="J371" i="15"/>
  <c r="K371" i="15"/>
  <c r="L371" i="15"/>
  <c r="M371" i="15"/>
  <c r="N371" i="15"/>
  <c r="O371" i="15"/>
  <c r="P371" i="15"/>
  <c r="Q371" i="15"/>
  <c r="J373" i="15"/>
  <c r="K373" i="15"/>
  <c r="L373" i="15"/>
  <c r="M373" i="15"/>
  <c r="N373" i="15"/>
  <c r="O373" i="15"/>
  <c r="P373" i="15"/>
  <c r="Q373" i="15"/>
  <c r="J385" i="15"/>
  <c r="K385" i="15"/>
  <c r="L385" i="15"/>
  <c r="M385" i="15"/>
  <c r="N385" i="15"/>
  <c r="O385" i="15"/>
  <c r="P385" i="15"/>
  <c r="Q385" i="15"/>
  <c r="J386" i="15"/>
  <c r="K386" i="15"/>
  <c r="L386" i="15"/>
  <c r="M386" i="15"/>
  <c r="N386" i="15"/>
  <c r="O386" i="15"/>
  <c r="P386" i="15"/>
  <c r="Q386" i="15"/>
  <c r="J389" i="15"/>
  <c r="K389" i="15"/>
  <c r="L389" i="15"/>
  <c r="M389" i="15"/>
  <c r="N389" i="15"/>
  <c r="O389" i="15"/>
  <c r="P389" i="15"/>
  <c r="Q389" i="15"/>
  <c r="J388" i="15"/>
  <c r="K388" i="15"/>
  <c r="L388" i="15"/>
  <c r="M388" i="15"/>
  <c r="N388" i="15"/>
  <c r="O388" i="15"/>
  <c r="P388" i="15"/>
  <c r="Q388" i="15"/>
  <c r="J381" i="15"/>
  <c r="K381" i="15"/>
  <c r="L381" i="15"/>
  <c r="M381" i="15"/>
  <c r="N381" i="15"/>
  <c r="O381" i="15"/>
  <c r="P381" i="15"/>
  <c r="Q381" i="15"/>
  <c r="J382" i="15"/>
  <c r="K382" i="15"/>
  <c r="L382" i="15"/>
  <c r="M382" i="15"/>
  <c r="N382" i="15"/>
  <c r="O382" i="15"/>
  <c r="P382" i="15"/>
  <c r="Q382" i="15"/>
  <c r="J380" i="15"/>
  <c r="K380" i="15"/>
  <c r="L380" i="15"/>
  <c r="M380" i="15"/>
  <c r="N380" i="15"/>
  <c r="O380" i="15"/>
  <c r="P380" i="15"/>
  <c r="Q380" i="15"/>
  <c r="J383" i="15"/>
  <c r="K383" i="15"/>
  <c r="L383" i="15"/>
  <c r="M383" i="15"/>
  <c r="N383" i="15"/>
  <c r="O383" i="15"/>
  <c r="P383" i="15"/>
  <c r="Q383" i="15"/>
  <c r="J393" i="15"/>
  <c r="K393" i="15"/>
  <c r="L393" i="15"/>
  <c r="M393" i="15"/>
  <c r="N393" i="15"/>
  <c r="O393" i="15"/>
  <c r="P393" i="15"/>
  <c r="Q393" i="15"/>
  <c r="J392" i="15"/>
  <c r="K392" i="15"/>
  <c r="L392" i="15"/>
  <c r="M392" i="15"/>
  <c r="N392" i="15"/>
  <c r="O392" i="15"/>
  <c r="P392" i="15"/>
  <c r="Q392" i="15"/>
  <c r="J395" i="15"/>
  <c r="K395" i="15"/>
  <c r="L395" i="15"/>
  <c r="M395" i="15"/>
  <c r="N395" i="15"/>
  <c r="O395" i="15"/>
  <c r="P395" i="15"/>
  <c r="Q395" i="15"/>
  <c r="J396" i="15"/>
  <c r="K396" i="15"/>
  <c r="L396" i="15"/>
  <c r="M396" i="15"/>
  <c r="N396" i="15"/>
  <c r="O396" i="15"/>
  <c r="P396" i="15"/>
  <c r="Q396" i="15"/>
  <c r="J394" i="15"/>
  <c r="K394" i="15"/>
  <c r="L394" i="15"/>
  <c r="M394" i="15"/>
  <c r="N394" i="15"/>
  <c r="O394" i="15"/>
  <c r="P394" i="15"/>
  <c r="Q394" i="15"/>
  <c r="J400" i="15"/>
  <c r="K400" i="15"/>
  <c r="L400" i="15"/>
  <c r="M400" i="15"/>
  <c r="N400" i="15"/>
  <c r="O400" i="15"/>
  <c r="P400" i="15"/>
  <c r="Q400" i="15"/>
  <c r="J402" i="15"/>
  <c r="K402" i="15"/>
  <c r="L402" i="15"/>
  <c r="M402" i="15"/>
  <c r="N402" i="15"/>
  <c r="O402" i="15"/>
  <c r="P402" i="15"/>
  <c r="Q402" i="15"/>
  <c r="J401" i="15"/>
  <c r="K401" i="15"/>
  <c r="L401" i="15"/>
  <c r="M401" i="15"/>
  <c r="N401" i="15"/>
  <c r="O401" i="15"/>
  <c r="P401" i="15"/>
  <c r="Q401" i="15"/>
  <c r="J403" i="15"/>
  <c r="K403" i="15"/>
  <c r="L403" i="15"/>
  <c r="M403" i="15"/>
  <c r="N403" i="15"/>
  <c r="O403" i="15"/>
  <c r="P403" i="15"/>
  <c r="Q403" i="15"/>
  <c r="J397" i="15"/>
  <c r="K397" i="15"/>
  <c r="L397" i="15"/>
  <c r="M397" i="15"/>
  <c r="N397" i="15"/>
  <c r="O397" i="15"/>
  <c r="P397" i="15"/>
  <c r="Q397" i="15"/>
  <c r="J390" i="15"/>
  <c r="K390" i="15"/>
  <c r="L390" i="15"/>
  <c r="M390" i="15"/>
  <c r="N390" i="15"/>
  <c r="O390" i="15"/>
  <c r="P390" i="15"/>
  <c r="Q390" i="15"/>
  <c r="J405" i="15"/>
  <c r="K405" i="15"/>
  <c r="L405" i="15"/>
  <c r="M405" i="15"/>
  <c r="N405" i="15"/>
  <c r="O405" i="15"/>
  <c r="P405" i="15"/>
  <c r="Q405" i="15"/>
  <c r="J398" i="15"/>
  <c r="K398" i="15"/>
  <c r="L398" i="15"/>
  <c r="M398" i="15"/>
  <c r="N398" i="15"/>
  <c r="O398" i="15"/>
  <c r="P398" i="15"/>
  <c r="Q398" i="15"/>
  <c r="J399" i="15"/>
  <c r="K399" i="15"/>
  <c r="L399" i="15"/>
  <c r="M399" i="15"/>
  <c r="N399" i="15"/>
  <c r="O399" i="15"/>
  <c r="P399" i="15"/>
  <c r="Q399" i="15"/>
  <c r="J295" i="15"/>
  <c r="K295" i="15"/>
  <c r="L295" i="15"/>
  <c r="M295" i="15"/>
  <c r="N295" i="15"/>
  <c r="O295" i="15"/>
  <c r="P295" i="15"/>
  <c r="Q295" i="15"/>
  <c r="J132" i="15"/>
  <c r="K132" i="15"/>
  <c r="L132" i="15"/>
  <c r="M132" i="15"/>
  <c r="N132" i="15"/>
  <c r="O132" i="15"/>
  <c r="P132" i="15"/>
  <c r="Q132" i="15"/>
  <c r="J157" i="15"/>
  <c r="K157" i="15"/>
  <c r="L157" i="15"/>
  <c r="M157" i="15"/>
  <c r="N157" i="15"/>
  <c r="O157" i="15"/>
  <c r="P157" i="15"/>
  <c r="Q157" i="15"/>
  <c r="J158" i="15"/>
  <c r="K158" i="15"/>
  <c r="L158" i="15"/>
  <c r="M158" i="15"/>
  <c r="N158" i="15"/>
  <c r="O158" i="15"/>
  <c r="P158" i="15"/>
  <c r="Q158" i="15"/>
  <c r="J25" i="15"/>
  <c r="K25" i="15"/>
  <c r="L25" i="15"/>
  <c r="M25" i="15"/>
  <c r="N25" i="15"/>
  <c r="O25" i="15"/>
  <c r="P25" i="15"/>
  <c r="Q25" i="15"/>
  <c r="J82" i="15"/>
  <c r="K82" i="15"/>
  <c r="L82" i="15"/>
  <c r="M82" i="15"/>
  <c r="N82" i="15"/>
  <c r="O82" i="15"/>
  <c r="P82" i="15"/>
  <c r="Q82" i="15"/>
  <c r="J6" i="15"/>
  <c r="K6" i="15"/>
  <c r="L6" i="15"/>
  <c r="M6" i="15"/>
  <c r="N6" i="15"/>
  <c r="O6" i="15"/>
  <c r="P6" i="15"/>
  <c r="Q6" i="15"/>
  <c r="J42" i="15"/>
  <c r="K42" i="15"/>
  <c r="L42" i="15"/>
  <c r="M42" i="15"/>
  <c r="N42" i="15"/>
  <c r="O42" i="15"/>
  <c r="P42" i="15"/>
  <c r="Q42" i="15"/>
  <c r="J391" i="15"/>
  <c r="K391" i="15"/>
  <c r="L391" i="15"/>
  <c r="M391" i="15"/>
  <c r="N391" i="15"/>
  <c r="O391" i="15"/>
  <c r="P391" i="15"/>
  <c r="Q391" i="15"/>
  <c r="J49" i="15"/>
  <c r="K49" i="15"/>
  <c r="L49" i="15"/>
  <c r="M49" i="15"/>
  <c r="N49" i="15"/>
  <c r="O49" i="15"/>
  <c r="P49" i="15"/>
  <c r="Q49" i="15"/>
  <c r="J24" i="15"/>
  <c r="K24" i="15"/>
  <c r="L24" i="15"/>
  <c r="M24" i="15"/>
  <c r="N24" i="15"/>
  <c r="O24" i="15"/>
  <c r="P24" i="15"/>
  <c r="Q24" i="15"/>
  <c r="J108" i="15"/>
  <c r="K108" i="15"/>
  <c r="L108" i="15"/>
  <c r="M108" i="15"/>
  <c r="N108" i="15"/>
  <c r="O108" i="15"/>
  <c r="P108" i="15"/>
  <c r="Q108" i="15"/>
  <c r="J10" i="15"/>
  <c r="K10" i="15"/>
  <c r="L10" i="15"/>
  <c r="M10" i="15"/>
  <c r="N10" i="15"/>
  <c r="O10" i="15"/>
  <c r="P10" i="15"/>
  <c r="Q10" i="15"/>
  <c r="J101" i="15"/>
  <c r="K101" i="15"/>
  <c r="L101" i="15"/>
  <c r="M101" i="15"/>
  <c r="N101" i="15"/>
  <c r="O101" i="15"/>
  <c r="P101" i="15"/>
  <c r="Q101" i="15"/>
  <c r="J102" i="15"/>
  <c r="K102" i="15"/>
  <c r="L102" i="15"/>
  <c r="M102" i="15"/>
  <c r="N102" i="15"/>
  <c r="O102" i="15"/>
  <c r="P102" i="15"/>
  <c r="Q102" i="15"/>
  <c r="J180" i="15"/>
  <c r="K180" i="15"/>
  <c r="L180" i="15"/>
  <c r="M180" i="15"/>
  <c r="N180" i="15"/>
  <c r="O180" i="15"/>
  <c r="P180" i="15"/>
  <c r="Q180" i="15"/>
  <c r="J218" i="15"/>
  <c r="K218" i="15"/>
  <c r="L218" i="15"/>
  <c r="M218" i="15"/>
  <c r="N218" i="15"/>
  <c r="O218" i="15"/>
  <c r="P218" i="15"/>
  <c r="Q218" i="15"/>
  <c r="J357" i="15"/>
  <c r="K357" i="15"/>
  <c r="L357" i="15"/>
  <c r="M357" i="15"/>
  <c r="N357" i="15"/>
  <c r="O357" i="15"/>
  <c r="P357" i="15"/>
  <c r="Q357" i="15"/>
  <c r="J176" i="15"/>
  <c r="K176" i="15"/>
  <c r="L176" i="15"/>
  <c r="M176" i="15"/>
  <c r="N176" i="15"/>
  <c r="O176" i="15"/>
  <c r="P176" i="15"/>
  <c r="Q176" i="15"/>
  <c r="J66" i="15"/>
  <c r="K66" i="15"/>
  <c r="L66" i="15"/>
  <c r="M66" i="15"/>
  <c r="N66" i="15"/>
  <c r="O66" i="15"/>
  <c r="P66" i="15"/>
  <c r="Q66" i="15"/>
  <c r="J155" i="15"/>
  <c r="K155" i="15"/>
  <c r="L155" i="15"/>
  <c r="M155" i="15"/>
  <c r="N155" i="15"/>
  <c r="O155" i="15"/>
  <c r="P155" i="15"/>
  <c r="Q155" i="15"/>
  <c r="J58" i="15"/>
  <c r="K58" i="15"/>
  <c r="L58" i="15"/>
  <c r="M58" i="15"/>
  <c r="N58" i="15"/>
  <c r="O58" i="15"/>
  <c r="P58" i="15"/>
  <c r="Q58" i="15"/>
  <c r="J142" i="15"/>
  <c r="K142" i="15"/>
  <c r="L142" i="15"/>
  <c r="M142" i="15"/>
  <c r="N142" i="15"/>
  <c r="O142" i="15"/>
  <c r="P142" i="15"/>
  <c r="Q142" i="15"/>
  <c r="J136" i="15"/>
  <c r="K136" i="15"/>
  <c r="L136" i="15"/>
  <c r="M136" i="15"/>
  <c r="N136" i="15"/>
  <c r="O136" i="15"/>
  <c r="P136" i="15"/>
  <c r="Q136" i="15"/>
  <c r="J73" i="15"/>
  <c r="K73" i="15"/>
  <c r="L73" i="15"/>
  <c r="M73" i="15"/>
  <c r="N73" i="15"/>
  <c r="O73" i="15"/>
  <c r="P73" i="15"/>
  <c r="Q73" i="15"/>
  <c r="J11" i="15"/>
  <c r="K11" i="15"/>
  <c r="L11" i="15"/>
  <c r="M11" i="15"/>
  <c r="N11" i="15"/>
  <c r="O11" i="15"/>
  <c r="P11" i="15"/>
  <c r="Q11" i="15"/>
  <c r="J68" i="15"/>
  <c r="K68" i="15"/>
  <c r="L68" i="15"/>
  <c r="M68" i="15"/>
  <c r="N68" i="15"/>
  <c r="O68" i="15"/>
  <c r="P68" i="15"/>
  <c r="Q68" i="15"/>
  <c r="J19" i="15"/>
  <c r="K19" i="15"/>
  <c r="L19" i="15"/>
  <c r="M19" i="15"/>
  <c r="N19" i="15"/>
  <c r="O19" i="15"/>
  <c r="P19" i="15"/>
  <c r="Q19" i="15"/>
  <c r="J67" i="15"/>
  <c r="K67" i="15"/>
  <c r="L67" i="15"/>
  <c r="M67" i="15"/>
  <c r="N67" i="15"/>
  <c r="O67" i="15"/>
  <c r="P67" i="15"/>
  <c r="Q67" i="15"/>
  <c r="J23" i="15"/>
  <c r="K23" i="15"/>
  <c r="L23" i="15"/>
  <c r="M23" i="15"/>
  <c r="N23" i="15"/>
  <c r="O23" i="15"/>
  <c r="P23" i="15"/>
  <c r="Q23" i="15"/>
  <c r="J406" i="15"/>
  <c r="K406" i="15"/>
  <c r="L406" i="15"/>
  <c r="M406" i="15"/>
  <c r="N406" i="15"/>
  <c r="O406" i="15"/>
  <c r="P406" i="15"/>
  <c r="Q406" i="15"/>
  <c r="J195" i="15"/>
  <c r="K195" i="15"/>
  <c r="L195" i="15"/>
  <c r="M195" i="15"/>
  <c r="N195" i="15"/>
  <c r="O195" i="15"/>
  <c r="P195" i="15"/>
  <c r="Q195" i="15"/>
  <c r="J207" i="15"/>
  <c r="K207" i="15"/>
  <c r="L207" i="15"/>
  <c r="M207" i="15"/>
  <c r="N207" i="15"/>
  <c r="O207" i="15"/>
  <c r="P207" i="15"/>
  <c r="Q207" i="15"/>
  <c r="J179" i="15"/>
  <c r="K179" i="15"/>
  <c r="L179" i="15"/>
  <c r="M179" i="15"/>
  <c r="N179" i="15"/>
  <c r="O179" i="15"/>
  <c r="P179" i="15"/>
  <c r="Q179" i="15"/>
  <c r="J178" i="15"/>
  <c r="K178" i="15"/>
  <c r="L178" i="15"/>
  <c r="M178" i="15"/>
  <c r="N178" i="15"/>
  <c r="O178" i="15"/>
  <c r="P178" i="15"/>
  <c r="Q178" i="15"/>
  <c r="J16" i="15"/>
  <c r="K16" i="15"/>
  <c r="L16" i="15"/>
  <c r="M16" i="15"/>
  <c r="N16" i="15"/>
  <c r="O16" i="15"/>
  <c r="P16" i="15"/>
  <c r="Q16" i="15"/>
  <c r="K498" i="15"/>
  <c r="L498" i="15"/>
  <c r="M498" i="15"/>
  <c r="N498" i="15"/>
  <c r="O498" i="15"/>
  <c r="Q498" i="15"/>
  <c r="J498" i="15"/>
  <c r="D502" i="15"/>
  <c r="E502" i="15"/>
  <c r="F502" i="15"/>
  <c r="B502" i="15" s="1"/>
  <c r="G502" i="15"/>
  <c r="D503" i="15"/>
  <c r="E503" i="15"/>
  <c r="F503" i="15"/>
  <c r="G503" i="15"/>
  <c r="D504" i="15"/>
  <c r="E504" i="15"/>
  <c r="F504" i="15"/>
  <c r="G504" i="15"/>
  <c r="D497" i="15"/>
  <c r="E497" i="15"/>
  <c r="F497" i="15"/>
  <c r="G497" i="15"/>
  <c r="D496" i="15"/>
  <c r="E496" i="15"/>
  <c r="F496" i="15"/>
  <c r="G496" i="15"/>
  <c r="D510" i="15"/>
  <c r="E510" i="15"/>
  <c r="F510" i="15"/>
  <c r="G510" i="15"/>
  <c r="D509" i="15"/>
  <c r="E509" i="15"/>
  <c r="F509" i="15"/>
  <c r="G509" i="15"/>
  <c r="D508" i="15"/>
  <c r="E508" i="15"/>
  <c r="F508" i="15"/>
  <c r="G508" i="15"/>
  <c r="D506" i="15"/>
  <c r="E506" i="15"/>
  <c r="F506" i="15"/>
  <c r="B506" i="15" s="1"/>
  <c r="G506" i="15"/>
  <c r="D507" i="15"/>
  <c r="E507" i="15"/>
  <c r="F507" i="15"/>
  <c r="G507" i="15"/>
  <c r="D512" i="15"/>
  <c r="E512" i="15"/>
  <c r="F512" i="15"/>
  <c r="G512" i="15"/>
  <c r="D511" i="15"/>
  <c r="E511" i="15"/>
  <c r="F511" i="15"/>
  <c r="G511" i="15"/>
  <c r="D513" i="15"/>
  <c r="E513" i="15"/>
  <c r="F513" i="15"/>
  <c r="G513" i="15"/>
  <c r="D505" i="15"/>
  <c r="E505" i="15"/>
  <c r="F505" i="15"/>
  <c r="G505" i="15"/>
  <c r="D500" i="15"/>
  <c r="E500" i="15"/>
  <c r="F500" i="15"/>
  <c r="G500" i="15"/>
  <c r="D495" i="15"/>
  <c r="E495" i="15"/>
  <c r="F495" i="15"/>
  <c r="G495" i="15"/>
  <c r="D501" i="15"/>
  <c r="E501" i="15"/>
  <c r="F501" i="15"/>
  <c r="B501" i="15" s="1"/>
  <c r="G501" i="15"/>
  <c r="D499" i="15"/>
  <c r="E499" i="15"/>
  <c r="F499" i="15"/>
  <c r="G499" i="15"/>
  <c r="D454" i="15"/>
  <c r="E454" i="15"/>
  <c r="F454" i="15"/>
  <c r="G454" i="15"/>
  <c r="D492" i="15"/>
  <c r="E492" i="15"/>
  <c r="F492" i="15"/>
  <c r="G492" i="15"/>
  <c r="D466" i="15"/>
  <c r="A466" i="15" s="1"/>
  <c r="E466" i="15"/>
  <c r="F466" i="15"/>
  <c r="B466" i="15" s="1"/>
  <c r="G466" i="15"/>
  <c r="D467" i="15"/>
  <c r="E467" i="15"/>
  <c r="F467" i="15"/>
  <c r="G467" i="15"/>
  <c r="D468" i="15"/>
  <c r="E468" i="15"/>
  <c r="F468" i="15"/>
  <c r="G468" i="15"/>
  <c r="D469" i="15"/>
  <c r="E469" i="15"/>
  <c r="F469" i="15"/>
  <c r="G469" i="15"/>
  <c r="D489" i="15"/>
  <c r="E489" i="15"/>
  <c r="F489" i="15"/>
  <c r="B489" i="15" s="1"/>
  <c r="G489" i="15"/>
  <c r="D487" i="15"/>
  <c r="E487" i="15"/>
  <c r="F487" i="15"/>
  <c r="G487" i="15"/>
  <c r="D488" i="15"/>
  <c r="E488" i="15"/>
  <c r="F488" i="15"/>
  <c r="G488" i="15"/>
  <c r="D486" i="15"/>
  <c r="E486" i="15"/>
  <c r="F486" i="15"/>
  <c r="G486" i="15"/>
  <c r="D490" i="15"/>
  <c r="E490" i="15"/>
  <c r="F490" i="15"/>
  <c r="G490" i="15"/>
  <c r="D465" i="15"/>
  <c r="E465" i="15"/>
  <c r="F465" i="15"/>
  <c r="G465" i="15"/>
  <c r="D482" i="15"/>
  <c r="E482" i="15"/>
  <c r="F482" i="15"/>
  <c r="G482" i="15"/>
  <c r="D483" i="15"/>
  <c r="E483" i="15"/>
  <c r="F483" i="15"/>
  <c r="G483" i="15"/>
  <c r="D480" i="15"/>
  <c r="E480" i="15"/>
  <c r="F480" i="15"/>
  <c r="B480" i="15" s="1"/>
  <c r="G480" i="15"/>
  <c r="D479" i="15"/>
  <c r="E479" i="15"/>
  <c r="F479" i="15"/>
  <c r="G479" i="15"/>
  <c r="D476" i="15"/>
  <c r="E476" i="15"/>
  <c r="F476" i="15"/>
  <c r="G476" i="15"/>
  <c r="D477" i="15"/>
  <c r="E477" i="15"/>
  <c r="F477" i="15"/>
  <c r="G477" i="15"/>
  <c r="D408" i="15"/>
  <c r="E408" i="15"/>
  <c r="F408" i="15"/>
  <c r="G408" i="15"/>
  <c r="D409" i="15"/>
  <c r="E409" i="15"/>
  <c r="F409" i="15"/>
  <c r="B409" i="15" s="1"/>
  <c r="G409" i="15"/>
  <c r="D411" i="15"/>
  <c r="E411" i="15"/>
  <c r="F411" i="15"/>
  <c r="G411" i="15"/>
  <c r="D431" i="15"/>
  <c r="E431" i="15"/>
  <c r="F431" i="15"/>
  <c r="B431" i="15" s="1"/>
  <c r="G431" i="15"/>
  <c r="D436" i="15"/>
  <c r="E436" i="15"/>
  <c r="F436" i="15"/>
  <c r="G436" i="15"/>
  <c r="D415" i="15"/>
  <c r="E415" i="15"/>
  <c r="F415" i="15"/>
  <c r="B415" i="15" s="1"/>
  <c r="G415" i="15"/>
  <c r="D439" i="15"/>
  <c r="E439" i="15"/>
  <c r="F439" i="15"/>
  <c r="G439" i="15"/>
  <c r="D440" i="15"/>
  <c r="E440" i="15"/>
  <c r="F440" i="15"/>
  <c r="B440" i="15" s="1"/>
  <c r="G440" i="15"/>
  <c r="D441" i="15"/>
  <c r="E441" i="15"/>
  <c r="F441" i="15"/>
  <c r="G441" i="15"/>
  <c r="D442" i="15"/>
  <c r="E442" i="15"/>
  <c r="F442" i="15"/>
  <c r="B442" i="15" s="1"/>
  <c r="G442" i="15"/>
  <c r="D412" i="15"/>
  <c r="E412" i="15"/>
  <c r="F412" i="15"/>
  <c r="G412" i="15"/>
  <c r="D418" i="15"/>
  <c r="E418" i="15"/>
  <c r="F418" i="15"/>
  <c r="B418" i="15" s="1"/>
  <c r="G418" i="15"/>
  <c r="D421" i="15"/>
  <c r="E421" i="15"/>
  <c r="F421" i="15"/>
  <c r="G421" i="15"/>
  <c r="D419" i="15"/>
  <c r="E419" i="15"/>
  <c r="F419" i="15"/>
  <c r="B419" i="15" s="1"/>
  <c r="G419" i="15"/>
  <c r="D420" i="15"/>
  <c r="E420" i="15"/>
  <c r="F420" i="15"/>
  <c r="G420" i="15"/>
  <c r="D423" i="15"/>
  <c r="E423" i="15"/>
  <c r="F423" i="15"/>
  <c r="B423" i="15" s="1"/>
  <c r="G423" i="15"/>
  <c r="D428" i="15"/>
  <c r="E428" i="15"/>
  <c r="F428" i="15"/>
  <c r="G428" i="15"/>
  <c r="D432" i="15"/>
  <c r="E432" i="15"/>
  <c r="F432" i="15"/>
  <c r="B432" i="15" s="1"/>
  <c r="G432" i="15"/>
  <c r="D438" i="15"/>
  <c r="E438" i="15"/>
  <c r="F438" i="15"/>
  <c r="G438" i="15"/>
  <c r="D434" i="15"/>
  <c r="E434" i="15"/>
  <c r="F434" i="15"/>
  <c r="B434" i="15" s="1"/>
  <c r="G434" i="15"/>
  <c r="D435" i="15"/>
  <c r="E435" i="15"/>
  <c r="F435" i="15"/>
  <c r="G435" i="15"/>
  <c r="D443" i="15"/>
  <c r="E443" i="15"/>
  <c r="F443" i="15"/>
  <c r="B443" i="15" s="1"/>
  <c r="G443" i="15"/>
  <c r="D445" i="15"/>
  <c r="E445" i="15"/>
  <c r="F445" i="15"/>
  <c r="G445" i="15"/>
  <c r="D448" i="15"/>
  <c r="E448" i="15"/>
  <c r="F448" i="15"/>
  <c r="B448" i="15" s="1"/>
  <c r="G448" i="15"/>
  <c r="D446" i="15"/>
  <c r="E446" i="15"/>
  <c r="F446" i="15"/>
  <c r="G446" i="15"/>
  <c r="D444" i="15"/>
  <c r="E444" i="15"/>
  <c r="F444" i="15"/>
  <c r="B444" i="15" s="1"/>
  <c r="G444" i="15"/>
  <c r="D447" i="15"/>
  <c r="E447" i="15"/>
  <c r="F447" i="15"/>
  <c r="G447" i="15"/>
  <c r="D450" i="15"/>
  <c r="E450" i="15"/>
  <c r="F450" i="15"/>
  <c r="B450" i="15" s="1"/>
  <c r="G450" i="15"/>
  <c r="D451" i="15"/>
  <c r="E451" i="15"/>
  <c r="F451" i="15"/>
  <c r="G451" i="15"/>
  <c r="D449" i="15"/>
  <c r="E449" i="15"/>
  <c r="F449" i="15"/>
  <c r="B449" i="15" s="1"/>
  <c r="G449" i="15"/>
  <c r="D452" i="15"/>
  <c r="E452" i="15"/>
  <c r="F452" i="15"/>
  <c r="G452" i="15"/>
  <c r="D453" i="15"/>
  <c r="E453" i="15"/>
  <c r="F453" i="15"/>
  <c r="B453" i="15" s="1"/>
  <c r="G453" i="15"/>
  <c r="D426" i="15"/>
  <c r="E426" i="15"/>
  <c r="F426" i="15"/>
  <c r="G426" i="15"/>
  <c r="D410" i="15"/>
  <c r="E410" i="15"/>
  <c r="F410" i="15"/>
  <c r="B410" i="15" s="1"/>
  <c r="G410" i="15"/>
  <c r="D422" i="15"/>
  <c r="E422" i="15"/>
  <c r="F422" i="15"/>
  <c r="G422" i="15"/>
  <c r="D437" i="15"/>
  <c r="E437" i="15"/>
  <c r="F437" i="15"/>
  <c r="B437" i="15" s="1"/>
  <c r="G437" i="15"/>
  <c r="D416" i="15"/>
  <c r="E416" i="15"/>
  <c r="F416" i="15"/>
  <c r="G416" i="15"/>
  <c r="D430" i="15"/>
  <c r="E430" i="15"/>
  <c r="F430" i="15"/>
  <c r="B430" i="15" s="1"/>
  <c r="G430" i="15"/>
  <c r="D427" i="15"/>
  <c r="E427" i="15"/>
  <c r="F427" i="15"/>
  <c r="G427" i="15"/>
  <c r="D433" i="15"/>
  <c r="E433" i="15"/>
  <c r="F433" i="15"/>
  <c r="B433" i="15" s="1"/>
  <c r="G433" i="15"/>
  <c r="D413" i="15"/>
  <c r="E413" i="15"/>
  <c r="F413" i="15"/>
  <c r="G413" i="15"/>
  <c r="D414" i="15"/>
  <c r="E414" i="15"/>
  <c r="F414" i="15"/>
  <c r="B414" i="15" s="1"/>
  <c r="G414" i="15"/>
  <c r="D429" i="15"/>
  <c r="E429" i="15"/>
  <c r="F429" i="15"/>
  <c r="G429" i="15"/>
  <c r="D417" i="15"/>
  <c r="E417" i="15"/>
  <c r="F417" i="15"/>
  <c r="B417" i="15" s="1"/>
  <c r="G417" i="15"/>
  <c r="D424" i="15"/>
  <c r="E424" i="15"/>
  <c r="F424" i="15"/>
  <c r="G424" i="15"/>
  <c r="D425" i="15"/>
  <c r="E425" i="15"/>
  <c r="F425" i="15"/>
  <c r="B425" i="15" s="1"/>
  <c r="G425" i="15"/>
  <c r="D43" i="15"/>
  <c r="E43" i="15"/>
  <c r="F43" i="15"/>
  <c r="G43" i="15"/>
  <c r="D20" i="15"/>
  <c r="E20" i="15"/>
  <c r="F20" i="15"/>
  <c r="B20" i="15" s="1"/>
  <c r="G20" i="15"/>
  <c r="D21" i="15"/>
  <c r="E21" i="15"/>
  <c r="F21" i="15"/>
  <c r="G21" i="15"/>
  <c r="D18" i="15"/>
  <c r="E18" i="15"/>
  <c r="F18" i="15"/>
  <c r="B18" i="15" s="1"/>
  <c r="G18" i="15"/>
  <c r="D27" i="15"/>
  <c r="E27" i="15"/>
  <c r="F27" i="15"/>
  <c r="G27" i="15"/>
  <c r="D28" i="15"/>
  <c r="E28" i="15"/>
  <c r="F28" i="15"/>
  <c r="B28" i="15" s="1"/>
  <c r="G28" i="15"/>
  <c r="D29" i="15"/>
  <c r="E29" i="15"/>
  <c r="F29" i="15"/>
  <c r="G29" i="15"/>
  <c r="D156" i="15"/>
  <c r="E156" i="15"/>
  <c r="F156" i="15"/>
  <c r="B156" i="15" s="1"/>
  <c r="G156" i="15"/>
  <c r="D159" i="15"/>
  <c r="E159" i="15"/>
  <c r="F159" i="15"/>
  <c r="G159" i="15"/>
  <c r="D160" i="15"/>
  <c r="E160" i="15"/>
  <c r="F160" i="15"/>
  <c r="B160" i="15" s="1"/>
  <c r="G160" i="15"/>
  <c r="D164" i="15"/>
  <c r="E164" i="15"/>
  <c r="F164" i="15"/>
  <c r="G164" i="15"/>
  <c r="D165" i="15"/>
  <c r="E165" i="15"/>
  <c r="F165" i="15"/>
  <c r="B165" i="15" s="1"/>
  <c r="G165" i="15"/>
  <c r="D161" i="15"/>
  <c r="E161" i="15"/>
  <c r="F161" i="15"/>
  <c r="G161" i="15"/>
  <c r="D166" i="15"/>
  <c r="E166" i="15"/>
  <c r="F166" i="15"/>
  <c r="B166" i="15" s="1"/>
  <c r="G166" i="15"/>
  <c r="D377" i="15"/>
  <c r="E377" i="15"/>
  <c r="F377" i="15"/>
  <c r="G377" i="15"/>
  <c r="D169" i="15"/>
  <c r="E169" i="15"/>
  <c r="F169" i="15"/>
  <c r="B169" i="15" s="1"/>
  <c r="G169" i="15"/>
  <c r="D170" i="15"/>
  <c r="E170" i="15"/>
  <c r="F170" i="15"/>
  <c r="G170" i="15"/>
  <c r="D171" i="15"/>
  <c r="E171" i="15"/>
  <c r="F171" i="15"/>
  <c r="B171" i="15" s="1"/>
  <c r="G171" i="15"/>
  <c r="D172" i="15"/>
  <c r="E172" i="15"/>
  <c r="F172" i="15"/>
  <c r="G172" i="15"/>
  <c r="D173" i="15"/>
  <c r="E173" i="15"/>
  <c r="F173" i="15"/>
  <c r="B173" i="15" s="1"/>
  <c r="G173" i="15"/>
  <c r="D168" i="15"/>
  <c r="E168" i="15"/>
  <c r="F168" i="15"/>
  <c r="G168" i="15"/>
  <c r="D384" i="15"/>
  <c r="E384" i="15"/>
  <c r="F384" i="15"/>
  <c r="B384" i="15" s="1"/>
  <c r="G384" i="15"/>
  <c r="D387" i="15"/>
  <c r="E387" i="15"/>
  <c r="F387" i="15"/>
  <c r="G387" i="15"/>
  <c r="D404" i="15"/>
  <c r="E404" i="15"/>
  <c r="F404" i="15"/>
  <c r="B404" i="15" s="1"/>
  <c r="G404" i="15"/>
  <c r="D407" i="15"/>
  <c r="E407" i="15"/>
  <c r="F407" i="15"/>
  <c r="G407" i="15"/>
  <c r="E15" i="15"/>
  <c r="F15" i="15"/>
  <c r="G15" i="15"/>
  <c r="D17" i="15"/>
  <c r="E17" i="15"/>
  <c r="F17" i="15"/>
  <c r="G17" i="15"/>
  <c r="D4" i="15"/>
  <c r="E4" i="15"/>
  <c r="F4" i="15"/>
  <c r="G4" i="15"/>
  <c r="D5" i="15"/>
  <c r="E5" i="15"/>
  <c r="F5" i="15"/>
  <c r="G5" i="15"/>
  <c r="D2" i="15"/>
  <c r="E2" i="15"/>
  <c r="F2" i="15"/>
  <c r="G2" i="15"/>
  <c r="D3" i="15"/>
  <c r="E3" i="15"/>
  <c r="F3" i="15"/>
  <c r="G3" i="15"/>
  <c r="D7" i="15"/>
  <c r="E7" i="15"/>
  <c r="F7" i="15"/>
  <c r="G7" i="15"/>
  <c r="D22" i="15"/>
  <c r="E22" i="15"/>
  <c r="F22" i="15"/>
  <c r="G22" i="15"/>
  <c r="D8" i="15"/>
  <c r="E8" i="15"/>
  <c r="F8" i="15"/>
  <c r="G8" i="15"/>
  <c r="D9" i="15"/>
  <c r="E9" i="15"/>
  <c r="F9" i="15"/>
  <c r="G9" i="15"/>
  <c r="D12" i="15"/>
  <c r="E12" i="15"/>
  <c r="F12" i="15"/>
  <c r="G12" i="15"/>
  <c r="D13" i="15"/>
  <c r="E13" i="15"/>
  <c r="F13" i="15"/>
  <c r="G13" i="15"/>
  <c r="D26" i="15"/>
  <c r="E26" i="15"/>
  <c r="F26" i="15"/>
  <c r="G26" i="15"/>
  <c r="D14" i="15"/>
  <c r="E14" i="15"/>
  <c r="F14" i="15"/>
  <c r="G14" i="15"/>
  <c r="D123" i="15"/>
  <c r="E123" i="15"/>
  <c r="F123" i="15"/>
  <c r="G123" i="15"/>
  <c r="D124" i="15"/>
  <c r="E124" i="15"/>
  <c r="F124" i="15"/>
  <c r="G124" i="15"/>
  <c r="D130" i="15"/>
  <c r="E130" i="15"/>
  <c r="F130" i="15"/>
  <c r="G130" i="15"/>
  <c r="D131" i="15"/>
  <c r="E131" i="15"/>
  <c r="F131" i="15"/>
  <c r="G131" i="15"/>
  <c r="D125" i="15"/>
  <c r="E125" i="15"/>
  <c r="F125" i="15"/>
  <c r="G125" i="15"/>
  <c r="D126" i="15"/>
  <c r="E126" i="15"/>
  <c r="F126" i="15"/>
  <c r="G126" i="15"/>
  <c r="D127" i="15"/>
  <c r="E127" i="15"/>
  <c r="F127" i="15"/>
  <c r="G127" i="15"/>
  <c r="D128" i="15"/>
  <c r="E128" i="15"/>
  <c r="F128" i="15"/>
  <c r="G128" i="15"/>
  <c r="D129" i="15"/>
  <c r="E129" i="15"/>
  <c r="F129" i="15"/>
  <c r="G129" i="15"/>
  <c r="D133" i="15"/>
  <c r="E133" i="15"/>
  <c r="F133" i="15"/>
  <c r="G133" i="15"/>
  <c r="D134" i="15"/>
  <c r="E134" i="15"/>
  <c r="F134" i="15"/>
  <c r="G134" i="15"/>
  <c r="D137" i="15"/>
  <c r="E137" i="15"/>
  <c r="F137" i="15"/>
  <c r="G137" i="15"/>
  <c r="D162" i="15"/>
  <c r="E162" i="15"/>
  <c r="F162" i="15"/>
  <c r="G162" i="15"/>
  <c r="D163" i="15"/>
  <c r="E163" i="15"/>
  <c r="F163" i="15"/>
  <c r="G163" i="15"/>
  <c r="D135" i="15"/>
  <c r="E135" i="15"/>
  <c r="F135" i="15"/>
  <c r="G135" i="15"/>
  <c r="D138" i="15"/>
  <c r="E138" i="15"/>
  <c r="F138" i="15"/>
  <c r="G138" i="15"/>
  <c r="D139" i="15"/>
  <c r="E139" i="15"/>
  <c r="F139" i="15"/>
  <c r="G139" i="15"/>
  <c r="D140" i="15"/>
  <c r="E140" i="15"/>
  <c r="F140" i="15"/>
  <c r="G140" i="15"/>
  <c r="D141" i="15"/>
  <c r="E141" i="15"/>
  <c r="F141" i="15"/>
  <c r="G141" i="15"/>
  <c r="D143" i="15"/>
  <c r="E143" i="15"/>
  <c r="F143" i="15"/>
  <c r="G143" i="15"/>
  <c r="D144" i="15"/>
  <c r="E144" i="15"/>
  <c r="F144" i="15"/>
  <c r="G144" i="15"/>
  <c r="D146" i="15"/>
  <c r="E146" i="15"/>
  <c r="F146" i="15"/>
  <c r="G146" i="15"/>
  <c r="D154" i="15"/>
  <c r="E154" i="15"/>
  <c r="F154" i="15"/>
  <c r="G154" i="15"/>
  <c r="D147" i="15"/>
  <c r="E147" i="15"/>
  <c r="F147" i="15"/>
  <c r="G147" i="15"/>
  <c r="D148" i="15"/>
  <c r="E148" i="15"/>
  <c r="F148" i="15"/>
  <c r="G148" i="15"/>
  <c r="D149" i="15"/>
  <c r="E149" i="15"/>
  <c r="F149" i="15"/>
  <c r="G149" i="15"/>
  <c r="D150" i="15"/>
  <c r="E150" i="15"/>
  <c r="F150" i="15"/>
  <c r="G150" i="15"/>
  <c r="D151" i="15"/>
  <c r="E151" i="15"/>
  <c r="F151" i="15"/>
  <c r="G151" i="15"/>
  <c r="D152" i="15"/>
  <c r="E152" i="15"/>
  <c r="F152" i="15"/>
  <c r="G152" i="15"/>
  <c r="D153" i="15"/>
  <c r="E153" i="15"/>
  <c r="F153" i="15"/>
  <c r="G153" i="15"/>
  <c r="D145" i="15"/>
  <c r="E145" i="15"/>
  <c r="F145" i="15"/>
  <c r="G145" i="15"/>
  <c r="D30" i="15"/>
  <c r="E30" i="15"/>
  <c r="F30" i="15"/>
  <c r="G30" i="15"/>
  <c r="D41" i="15"/>
  <c r="E41" i="15"/>
  <c r="F41" i="15"/>
  <c r="G41" i="15"/>
  <c r="D38" i="15"/>
  <c r="E38" i="15"/>
  <c r="F38" i="15"/>
  <c r="G38" i="15"/>
  <c r="D34" i="15"/>
  <c r="E34" i="15"/>
  <c r="F34" i="15"/>
  <c r="G34" i="15"/>
  <c r="D39" i="15"/>
  <c r="E39" i="15"/>
  <c r="F39" i="15"/>
  <c r="G39" i="15"/>
  <c r="D36" i="15"/>
  <c r="E36" i="15"/>
  <c r="F36" i="15"/>
  <c r="G36" i="15"/>
  <c r="D37" i="15"/>
  <c r="E37" i="15"/>
  <c r="F37" i="15"/>
  <c r="G37" i="15"/>
  <c r="D35" i="15"/>
  <c r="E35" i="15"/>
  <c r="F35" i="15"/>
  <c r="G35" i="15"/>
  <c r="D40" i="15"/>
  <c r="E40" i="15"/>
  <c r="F40" i="15"/>
  <c r="G40" i="15"/>
  <c r="D33" i="15"/>
  <c r="E33" i="15"/>
  <c r="F33" i="15"/>
  <c r="G33" i="15"/>
  <c r="D31" i="15"/>
  <c r="E31" i="15"/>
  <c r="F31" i="15"/>
  <c r="G31" i="15"/>
  <c r="D32" i="15"/>
  <c r="E32" i="15"/>
  <c r="F32" i="15"/>
  <c r="G32" i="15"/>
  <c r="D45" i="15"/>
  <c r="E45" i="15"/>
  <c r="F45" i="15"/>
  <c r="G45" i="15"/>
  <c r="D44" i="15"/>
  <c r="E44" i="15"/>
  <c r="F44" i="15"/>
  <c r="G44" i="15"/>
  <c r="D46" i="15"/>
  <c r="E46" i="15"/>
  <c r="F46" i="15"/>
  <c r="G46" i="15"/>
  <c r="D47" i="15"/>
  <c r="E47" i="15"/>
  <c r="F47" i="15"/>
  <c r="G47" i="15"/>
  <c r="D48" i="15"/>
  <c r="E48" i="15"/>
  <c r="F48" i="15"/>
  <c r="G48" i="15"/>
  <c r="D59" i="15"/>
  <c r="E59" i="15"/>
  <c r="F59" i="15"/>
  <c r="G59" i="15"/>
  <c r="D56" i="15"/>
  <c r="E56" i="15"/>
  <c r="F56" i="15"/>
  <c r="G56" i="15"/>
  <c r="D55" i="15"/>
  <c r="E55" i="15"/>
  <c r="F55" i="15"/>
  <c r="G55" i="15"/>
  <c r="D52" i="15"/>
  <c r="E52" i="15"/>
  <c r="F52" i="15"/>
  <c r="G52" i="15"/>
  <c r="D54" i="15"/>
  <c r="E54" i="15"/>
  <c r="F54" i="15"/>
  <c r="G54" i="15"/>
  <c r="D50" i="15"/>
  <c r="E50" i="15"/>
  <c r="F50" i="15"/>
  <c r="G50" i="15"/>
  <c r="D53" i="15"/>
  <c r="E53" i="15"/>
  <c r="F53" i="15"/>
  <c r="G53" i="15"/>
  <c r="D57" i="15"/>
  <c r="E57" i="15"/>
  <c r="F57" i="15"/>
  <c r="G57" i="15"/>
  <c r="D51" i="15"/>
  <c r="E51" i="15"/>
  <c r="F51" i="15"/>
  <c r="G51" i="15"/>
  <c r="D60" i="15"/>
  <c r="E60" i="15"/>
  <c r="F60" i="15"/>
  <c r="G60" i="15"/>
  <c r="D61" i="15"/>
  <c r="E61" i="15"/>
  <c r="F61" i="15"/>
  <c r="G61" i="15"/>
  <c r="D65" i="15"/>
  <c r="E65" i="15"/>
  <c r="F65" i="15"/>
  <c r="G65" i="15"/>
  <c r="D64" i="15"/>
  <c r="E64" i="15"/>
  <c r="F64" i="15"/>
  <c r="G64" i="15"/>
  <c r="D62" i="15"/>
  <c r="E62" i="15"/>
  <c r="F62" i="15"/>
  <c r="G62" i="15"/>
  <c r="D63" i="15"/>
  <c r="E63" i="15"/>
  <c r="F63" i="15"/>
  <c r="G63" i="15"/>
  <c r="D71" i="15"/>
  <c r="E71" i="15"/>
  <c r="F71" i="15"/>
  <c r="G71" i="15"/>
  <c r="D69" i="15"/>
  <c r="E69" i="15"/>
  <c r="F69" i="15"/>
  <c r="G69" i="15"/>
  <c r="D70" i="15"/>
  <c r="E70" i="15"/>
  <c r="F70" i="15"/>
  <c r="G70" i="15"/>
  <c r="D72" i="15"/>
  <c r="E72" i="15"/>
  <c r="F72" i="15"/>
  <c r="G72" i="15"/>
  <c r="D74" i="15"/>
  <c r="E74" i="15"/>
  <c r="F74" i="15"/>
  <c r="G74" i="15"/>
  <c r="D80" i="15"/>
  <c r="E80" i="15"/>
  <c r="F80" i="15"/>
  <c r="G80" i="15"/>
  <c r="D81" i="15"/>
  <c r="E81" i="15"/>
  <c r="F81" i="15"/>
  <c r="G81" i="15"/>
  <c r="D77" i="15"/>
  <c r="E77" i="15"/>
  <c r="F77" i="15"/>
  <c r="G77" i="15"/>
  <c r="D76" i="15"/>
  <c r="E76" i="15"/>
  <c r="F76" i="15"/>
  <c r="G76" i="15"/>
  <c r="D79" i="15"/>
  <c r="E79" i="15"/>
  <c r="F79" i="15"/>
  <c r="G79" i="15"/>
  <c r="D75" i="15"/>
  <c r="E75" i="15"/>
  <c r="F75" i="15"/>
  <c r="G75" i="15"/>
  <c r="D78" i="15"/>
  <c r="E78" i="15"/>
  <c r="F78" i="15"/>
  <c r="G78" i="15"/>
  <c r="D84" i="15"/>
  <c r="E84" i="15"/>
  <c r="F84" i="15"/>
  <c r="G84" i="15"/>
  <c r="D83" i="15"/>
  <c r="E83" i="15"/>
  <c r="F83" i="15"/>
  <c r="G83" i="15"/>
  <c r="D85" i="15"/>
  <c r="E85" i="15"/>
  <c r="F85" i="15"/>
  <c r="G85" i="15"/>
  <c r="D86" i="15"/>
  <c r="E86" i="15"/>
  <c r="F86" i="15"/>
  <c r="G86" i="15"/>
  <c r="D87" i="15"/>
  <c r="E87" i="15"/>
  <c r="F87" i="15"/>
  <c r="G87" i="15"/>
  <c r="D88" i="15"/>
  <c r="E88" i="15"/>
  <c r="F88" i="15"/>
  <c r="G88" i="15"/>
  <c r="D89" i="15"/>
  <c r="E89" i="15"/>
  <c r="F89" i="15"/>
  <c r="G89" i="15"/>
  <c r="D92" i="15"/>
  <c r="E92" i="15"/>
  <c r="F92" i="15"/>
  <c r="G92" i="15"/>
  <c r="D91" i="15"/>
  <c r="E91" i="15"/>
  <c r="F91" i="15"/>
  <c r="G91" i="15"/>
  <c r="D90" i="15"/>
  <c r="E90" i="15"/>
  <c r="F90" i="15"/>
  <c r="G90" i="15"/>
  <c r="D95" i="15"/>
  <c r="E95" i="15"/>
  <c r="F95" i="15"/>
  <c r="G95" i="15"/>
  <c r="D93" i="15"/>
  <c r="E93" i="15"/>
  <c r="F93" i="15"/>
  <c r="G93" i="15"/>
  <c r="D94" i="15"/>
  <c r="E94" i="15"/>
  <c r="F94" i="15"/>
  <c r="G94" i="15"/>
  <c r="D96" i="15"/>
  <c r="E96" i="15"/>
  <c r="F96" i="15"/>
  <c r="G96" i="15"/>
  <c r="D97" i="15"/>
  <c r="E97" i="15"/>
  <c r="F97" i="15"/>
  <c r="G97" i="15"/>
  <c r="D98" i="15"/>
  <c r="E98" i="15"/>
  <c r="F98" i="15"/>
  <c r="G98" i="15"/>
  <c r="D100" i="15"/>
  <c r="E100" i="15"/>
  <c r="F100" i="15"/>
  <c r="G100" i="15"/>
  <c r="D99" i="15"/>
  <c r="E99" i="15"/>
  <c r="F99" i="15"/>
  <c r="G99" i="15"/>
  <c r="D103" i="15"/>
  <c r="E103" i="15"/>
  <c r="F103" i="15"/>
  <c r="G103" i="15"/>
  <c r="D104" i="15"/>
  <c r="E104" i="15"/>
  <c r="F104" i="15"/>
  <c r="G104" i="15"/>
  <c r="D105" i="15"/>
  <c r="E105" i="15"/>
  <c r="F105" i="15"/>
  <c r="G105" i="15"/>
  <c r="D106" i="15"/>
  <c r="E106" i="15"/>
  <c r="F106" i="15"/>
  <c r="G106" i="15"/>
  <c r="D107" i="15"/>
  <c r="E107" i="15"/>
  <c r="F107" i="15"/>
  <c r="G107" i="15"/>
  <c r="D109" i="15"/>
  <c r="E109" i="15"/>
  <c r="F109" i="15"/>
  <c r="G109" i="15"/>
  <c r="D110" i="15"/>
  <c r="E110" i="15"/>
  <c r="F110" i="15"/>
  <c r="G110" i="15"/>
  <c r="D114" i="15"/>
  <c r="E114" i="15"/>
  <c r="F114" i="15"/>
  <c r="G114" i="15"/>
  <c r="D111" i="15"/>
  <c r="E111" i="15"/>
  <c r="F111" i="15"/>
  <c r="G111" i="15"/>
  <c r="D113" i="15"/>
  <c r="E113" i="15"/>
  <c r="F113" i="15"/>
  <c r="G113" i="15"/>
  <c r="D115" i="15"/>
  <c r="E115" i="15"/>
  <c r="F115" i="15"/>
  <c r="G115" i="15"/>
  <c r="D116" i="15"/>
  <c r="E116" i="15"/>
  <c r="F116" i="15"/>
  <c r="G116" i="15"/>
  <c r="D112" i="15"/>
  <c r="E112" i="15"/>
  <c r="F112" i="15"/>
  <c r="G112" i="15"/>
  <c r="D117" i="15"/>
  <c r="E117" i="15"/>
  <c r="F117" i="15"/>
  <c r="G117" i="15"/>
  <c r="D118" i="15"/>
  <c r="E118" i="15"/>
  <c r="F118" i="15"/>
  <c r="G118" i="15"/>
  <c r="D119" i="15"/>
  <c r="E119" i="15"/>
  <c r="F119" i="15"/>
  <c r="G119" i="15"/>
  <c r="D120" i="15"/>
  <c r="E120" i="15"/>
  <c r="F120" i="15"/>
  <c r="G120" i="15"/>
  <c r="D121" i="15"/>
  <c r="E121" i="15"/>
  <c r="F121" i="15"/>
  <c r="G121" i="15"/>
  <c r="D122" i="15"/>
  <c r="E122" i="15"/>
  <c r="F122" i="15"/>
  <c r="G122" i="15"/>
  <c r="D174" i="15"/>
  <c r="E174" i="15"/>
  <c r="F174" i="15"/>
  <c r="G174" i="15"/>
  <c r="D175" i="15"/>
  <c r="E175" i="15"/>
  <c r="F175" i="15"/>
  <c r="G175" i="15"/>
  <c r="D177" i="15"/>
  <c r="E177" i="15"/>
  <c r="F177" i="15"/>
  <c r="G177" i="15"/>
  <c r="D191" i="15"/>
  <c r="E191" i="15"/>
  <c r="F191" i="15"/>
  <c r="G191" i="15"/>
  <c r="D194" i="15"/>
  <c r="E194" i="15"/>
  <c r="F194" i="15"/>
  <c r="G194" i="15"/>
  <c r="D213" i="15"/>
  <c r="E213" i="15"/>
  <c r="F213" i="15"/>
  <c r="G213" i="15"/>
  <c r="D219" i="15"/>
  <c r="E219" i="15"/>
  <c r="F219" i="15"/>
  <c r="G219" i="15"/>
  <c r="D201" i="15"/>
  <c r="E201" i="15"/>
  <c r="F201" i="15"/>
  <c r="G201" i="15"/>
  <c r="D196" i="15"/>
  <c r="E196" i="15"/>
  <c r="F196" i="15"/>
  <c r="G196" i="15"/>
  <c r="D208" i="15"/>
  <c r="E208" i="15"/>
  <c r="F208" i="15"/>
  <c r="G208" i="15"/>
  <c r="D220" i="15"/>
  <c r="E220" i="15"/>
  <c r="F220" i="15"/>
  <c r="G220" i="15"/>
  <c r="D224" i="15"/>
  <c r="E224" i="15"/>
  <c r="F224" i="15"/>
  <c r="G224" i="15"/>
  <c r="D214" i="15"/>
  <c r="E214" i="15"/>
  <c r="F214" i="15"/>
  <c r="G214" i="15"/>
  <c r="D209" i="15"/>
  <c r="E209" i="15"/>
  <c r="F209" i="15"/>
  <c r="G209" i="15"/>
  <c r="D202" i="15"/>
  <c r="E202" i="15"/>
  <c r="F202" i="15"/>
  <c r="G202" i="15"/>
  <c r="D206" i="15"/>
  <c r="E206" i="15"/>
  <c r="F206" i="15"/>
  <c r="G206" i="15"/>
  <c r="D197" i="15"/>
  <c r="E197" i="15"/>
  <c r="F197" i="15"/>
  <c r="G197" i="15"/>
  <c r="D233" i="15"/>
  <c r="E233" i="15"/>
  <c r="F233" i="15"/>
  <c r="G233" i="15"/>
  <c r="D215" i="15"/>
  <c r="E215" i="15"/>
  <c r="F215" i="15"/>
  <c r="G215" i="15"/>
  <c r="D210" i="15"/>
  <c r="E210" i="15"/>
  <c r="F210" i="15"/>
  <c r="G210" i="15"/>
  <c r="D216" i="15"/>
  <c r="E216" i="15"/>
  <c r="F216" i="15"/>
  <c r="G216" i="15"/>
  <c r="D203" i="15"/>
  <c r="E203" i="15"/>
  <c r="F203" i="15"/>
  <c r="G203" i="15"/>
  <c r="D193" i="15"/>
  <c r="E193" i="15"/>
  <c r="F193" i="15"/>
  <c r="G193" i="15"/>
  <c r="D204" i="15"/>
  <c r="E204" i="15"/>
  <c r="F204" i="15"/>
  <c r="G204" i="15"/>
  <c r="D198" i="15"/>
  <c r="E198" i="15"/>
  <c r="F198" i="15"/>
  <c r="G198" i="15"/>
  <c r="D212" i="15"/>
  <c r="E212" i="15"/>
  <c r="F212" i="15"/>
  <c r="G212" i="15"/>
  <c r="D192" i="15"/>
  <c r="E192" i="15"/>
  <c r="F192" i="15"/>
  <c r="G192" i="15"/>
  <c r="D231" i="15"/>
  <c r="E231" i="15"/>
  <c r="F231" i="15"/>
  <c r="G231" i="15"/>
  <c r="D199" i="15"/>
  <c r="E199" i="15"/>
  <c r="F199" i="15"/>
  <c r="G199" i="15"/>
  <c r="D223" i="15"/>
  <c r="E223" i="15"/>
  <c r="F223" i="15"/>
  <c r="G223" i="15"/>
  <c r="D217" i="15"/>
  <c r="E217" i="15"/>
  <c r="F217" i="15"/>
  <c r="G217" i="15"/>
  <c r="D222" i="15"/>
  <c r="E222" i="15"/>
  <c r="F222" i="15"/>
  <c r="G222" i="15"/>
  <c r="D200" i="15"/>
  <c r="E200" i="15"/>
  <c r="F200" i="15"/>
  <c r="G200" i="15"/>
  <c r="D226" i="15"/>
  <c r="E226" i="15"/>
  <c r="F226" i="15"/>
  <c r="G226" i="15"/>
  <c r="D228" i="15"/>
  <c r="E228" i="15"/>
  <c r="F228" i="15"/>
  <c r="G228" i="15"/>
  <c r="D205" i="15"/>
  <c r="E205" i="15"/>
  <c r="F205" i="15"/>
  <c r="G205" i="15"/>
  <c r="D221" i="15"/>
  <c r="E221" i="15"/>
  <c r="F221" i="15"/>
  <c r="G221" i="15"/>
  <c r="D227" i="15"/>
  <c r="E227" i="15"/>
  <c r="F227" i="15"/>
  <c r="G227" i="15"/>
  <c r="D225" i="15"/>
  <c r="E225" i="15"/>
  <c r="F225" i="15"/>
  <c r="G225" i="15"/>
  <c r="D232" i="15"/>
  <c r="E232" i="15"/>
  <c r="F232" i="15"/>
  <c r="G232" i="15"/>
  <c r="D229" i="15"/>
  <c r="E229" i="15"/>
  <c r="F229" i="15"/>
  <c r="G229" i="15"/>
  <c r="D230" i="15"/>
  <c r="E230" i="15"/>
  <c r="F230" i="15"/>
  <c r="G230" i="15"/>
  <c r="D211" i="15"/>
  <c r="E211" i="15"/>
  <c r="F211" i="15"/>
  <c r="G211" i="15"/>
  <c r="D183" i="15"/>
  <c r="E183" i="15"/>
  <c r="F183" i="15"/>
  <c r="G183" i="15"/>
  <c r="D184" i="15"/>
  <c r="E184" i="15"/>
  <c r="F184" i="15"/>
  <c r="G184" i="15"/>
  <c r="D181" i="15"/>
  <c r="E181" i="15"/>
  <c r="F181" i="15"/>
  <c r="G181" i="15"/>
  <c r="D185" i="15"/>
  <c r="E185" i="15"/>
  <c r="F185" i="15"/>
  <c r="G185" i="15"/>
  <c r="D182" i="15"/>
  <c r="E182" i="15"/>
  <c r="F182" i="15"/>
  <c r="G182" i="15"/>
  <c r="D189" i="15"/>
  <c r="E189" i="15"/>
  <c r="F189" i="15"/>
  <c r="G189" i="15"/>
  <c r="D188" i="15"/>
  <c r="E188" i="15"/>
  <c r="F188" i="15"/>
  <c r="G188" i="15"/>
  <c r="D187" i="15"/>
  <c r="E187" i="15"/>
  <c r="F187" i="15"/>
  <c r="G187" i="15"/>
  <c r="D186" i="15"/>
  <c r="E186" i="15"/>
  <c r="F186" i="15"/>
  <c r="G186" i="15"/>
  <c r="D190" i="15"/>
  <c r="E190" i="15"/>
  <c r="F190" i="15"/>
  <c r="G190" i="15"/>
  <c r="D247" i="15"/>
  <c r="E247" i="15"/>
  <c r="F247" i="15"/>
  <c r="G247" i="15"/>
  <c r="D244" i="15"/>
  <c r="E244" i="15"/>
  <c r="F244" i="15"/>
  <c r="G244" i="15"/>
  <c r="D250" i="15"/>
  <c r="E250" i="15"/>
  <c r="F250" i="15"/>
  <c r="G250" i="15"/>
  <c r="D238" i="15"/>
  <c r="E238" i="15"/>
  <c r="F238" i="15"/>
  <c r="G238" i="15"/>
  <c r="D239" i="15"/>
  <c r="E239" i="15"/>
  <c r="F239" i="15"/>
  <c r="G239" i="15"/>
  <c r="D235" i="15"/>
  <c r="E235" i="15"/>
  <c r="F235" i="15"/>
  <c r="G235" i="15"/>
  <c r="D243" i="15"/>
  <c r="E243" i="15"/>
  <c r="F243" i="15"/>
  <c r="G243" i="15"/>
  <c r="D234" i="15"/>
  <c r="E234" i="15"/>
  <c r="F234" i="15"/>
  <c r="G234" i="15"/>
  <c r="D236" i="15"/>
  <c r="E236" i="15"/>
  <c r="F236" i="15"/>
  <c r="G236" i="15"/>
  <c r="D240" i="15"/>
  <c r="E240" i="15"/>
  <c r="F240" i="15"/>
  <c r="G240" i="15"/>
  <c r="D246" i="15"/>
  <c r="E246" i="15"/>
  <c r="F246" i="15"/>
  <c r="G246" i="15"/>
  <c r="D249" i="15"/>
  <c r="E249" i="15"/>
  <c r="F249" i="15"/>
  <c r="G249" i="15"/>
  <c r="D241" i="15"/>
  <c r="E241" i="15"/>
  <c r="F241" i="15"/>
  <c r="G241" i="15"/>
  <c r="D237" i="15"/>
  <c r="E237" i="15"/>
  <c r="F237" i="15"/>
  <c r="G237" i="15"/>
  <c r="D242" i="15"/>
  <c r="E242" i="15"/>
  <c r="F242" i="15"/>
  <c r="G242" i="15"/>
  <c r="D248" i="15"/>
  <c r="E248" i="15"/>
  <c r="F248" i="15"/>
  <c r="G248" i="15"/>
  <c r="D245" i="15"/>
  <c r="E245" i="15"/>
  <c r="F245" i="15"/>
  <c r="G245" i="15"/>
  <c r="D262" i="15"/>
  <c r="E262" i="15"/>
  <c r="F262" i="15"/>
  <c r="G262" i="15"/>
  <c r="D252" i="15"/>
  <c r="E252" i="15"/>
  <c r="F252" i="15"/>
  <c r="G252" i="15"/>
  <c r="D254" i="15"/>
  <c r="E254" i="15"/>
  <c r="F254" i="15"/>
  <c r="G254" i="15"/>
  <c r="D256" i="15"/>
  <c r="E256" i="15"/>
  <c r="F256" i="15"/>
  <c r="G256" i="15"/>
  <c r="D261" i="15"/>
  <c r="E261" i="15"/>
  <c r="F261" i="15"/>
  <c r="G261" i="15"/>
  <c r="D251" i="15"/>
  <c r="E251" i="15"/>
  <c r="F251" i="15"/>
  <c r="G251" i="15"/>
  <c r="D266" i="15"/>
  <c r="E266" i="15"/>
  <c r="F266" i="15"/>
  <c r="G266" i="15"/>
  <c r="D260" i="15"/>
  <c r="E260" i="15"/>
  <c r="F260" i="15"/>
  <c r="G260" i="15"/>
  <c r="D267" i="15"/>
  <c r="E267" i="15"/>
  <c r="F267" i="15"/>
  <c r="G267" i="15"/>
  <c r="D255" i="15"/>
  <c r="E255" i="15"/>
  <c r="F255" i="15"/>
  <c r="G255" i="15"/>
  <c r="D257" i="15"/>
  <c r="E257" i="15"/>
  <c r="F257" i="15"/>
  <c r="G257" i="15"/>
  <c r="D258" i="15"/>
  <c r="E258" i="15"/>
  <c r="F258" i="15"/>
  <c r="G258" i="15"/>
  <c r="D259" i="15"/>
  <c r="E259" i="15"/>
  <c r="F259" i="15"/>
  <c r="G259" i="15"/>
  <c r="D271" i="15"/>
  <c r="E271" i="15"/>
  <c r="F271" i="15"/>
  <c r="G271" i="15"/>
  <c r="D263" i="15"/>
  <c r="E263" i="15"/>
  <c r="F263" i="15"/>
  <c r="G263" i="15"/>
  <c r="D272" i="15"/>
  <c r="E272" i="15"/>
  <c r="F272" i="15"/>
  <c r="G272" i="15"/>
  <c r="D253" i="15"/>
  <c r="E253" i="15"/>
  <c r="F253" i="15"/>
  <c r="G253" i="15"/>
  <c r="D273" i="15"/>
  <c r="E273" i="15"/>
  <c r="F273" i="15"/>
  <c r="G273" i="15"/>
  <c r="D264" i="15"/>
  <c r="E264" i="15"/>
  <c r="F264" i="15"/>
  <c r="G264" i="15"/>
  <c r="D265" i="15"/>
  <c r="E265" i="15"/>
  <c r="F265" i="15"/>
  <c r="G265" i="15"/>
  <c r="D268" i="15"/>
  <c r="E268" i="15"/>
  <c r="F268" i="15"/>
  <c r="G268" i="15"/>
  <c r="D269" i="15"/>
  <c r="E269" i="15"/>
  <c r="F269" i="15"/>
  <c r="G269" i="15"/>
  <c r="D270" i="15"/>
  <c r="E270" i="15"/>
  <c r="F270" i="15"/>
  <c r="G270" i="15"/>
  <c r="D274" i="15"/>
  <c r="E274" i="15"/>
  <c r="F274" i="15"/>
  <c r="G274" i="15"/>
  <c r="D275" i="15"/>
  <c r="E275" i="15"/>
  <c r="F275" i="15"/>
  <c r="G275" i="15"/>
  <c r="D292" i="15"/>
  <c r="E292" i="15"/>
  <c r="F292" i="15"/>
  <c r="G292" i="15"/>
  <c r="D291" i="15"/>
  <c r="E291" i="15"/>
  <c r="F291" i="15"/>
  <c r="G291" i="15"/>
  <c r="D279" i="15"/>
  <c r="E279" i="15"/>
  <c r="F279" i="15"/>
  <c r="G279" i="15"/>
  <c r="D280" i="15"/>
  <c r="E280" i="15"/>
  <c r="F280" i="15"/>
  <c r="G280" i="15"/>
  <c r="D284" i="15"/>
  <c r="E284" i="15"/>
  <c r="F284" i="15"/>
  <c r="G284" i="15"/>
  <c r="D285" i="15"/>
  <c r="E285" i="15"/>
  <c r="F285" i="15"/>
  <c r="G285" i="15"/>
  <c r="D283" i="15"/>
  <c r="E283" i="15"/>
  <c r="F283" i="15"/>
  <c r="G283" i="15"/>
  <c r="D281" i="15"/>
  <c r="E281" i="15"/>
  <c r="F281" i="15"/>
  <c r="G281" i="15"/>
  <c r="D282" i="15"/>
  <c r="E282" i="15"/>
  <c r="F282" i="15"/>
  <c r="G282" i="15"/>
  <c r="D277" i="15"/>
  <c r="E277" i="15"/>
  <c r="F277" i="15"/>
  <c r="G277" i="15"/>
  <c r="D276" i="15"/>
  <c r="E276" i="15"/>
  <c r="F276" i="15"/>
  <c r="G276" i="15"/>
  <c r="D278" i="15"/>
  <c r="E278" i="15"/>
  <c r="F278" i="15"/>
  <c r="G278" i="15"/>
  <c r="D290" i="15"/>
  <c r="E290" i="15"/>
  <c r="F290" i="15"/>
  <c r="G290" i="15"/>
  <c r="D289" i="15"/>
  <c r="E289" i="15"/>
  <c r="F289" i="15"/>
  <c r="G289" i="15"/>
  <c r="D286" i="15"/>
  <c r="E286" i="15"/>
  <c r="F286" i="15"/>
  <c r="G286" i="15"/>
  <c r="D287" i="15"/>
  <c r="E287" i="15"/>
  <c r="F287" i="15"/>
  <c r="G287" i="15"/>
  <c r="D288" i="15"/>
  <c r="E288" i="15"/>
  <c r="F288" i="15"/>
  <c r="G288" i="15"/>
  <c r="D293" i="15"/>
  <c r="E293" i="15"/>
  <c r="F293" i="15"/>
  <c r="G293" i="15"/>
  <c r="D294" i="15"/>
  <c r="E294" i="15"/>
  <c r="F294" i="15"/>
  <c r="G294" i="15"/>
  <c r="D301" i="15"/>
  <c r="E301" i="15"/>
  <c r="F301" i="15"/>
  <c r="G301" i="15"/>
  <c r="D299" i="15"/>
  <c r="E299" i="15"/>
  <c r="F299" i="15"/>
  <c r="G299" i="15"/>
  <c r="D297" i="15"/>
  <c r="E297" i="15"/>
  <c r="F297" i="15"/>
  <c r="G297" i="15"/>
  <c r="D296" i="15"/>
  <c r="E296" i="15"/>
  <c r="F296" i="15"/>
  <c r="G296" i="15"/>
  <c r="D298" i="15"/>
  <c r="E298" i="15"/>
  <c r="F298" i="15"/>
  <c r="G298" i="15"/>
  <c r="D300" i="15"/>
  <c r="E300" i="15"/>
  <c r="F300" i="15"/>
  <c r="G300" i="15"/>
  <c r="D302" i="15"/>
  <c r="E302" i="15"/>
  <c r="F302" i="15"/>
  <c r="G302" i="15"/>
  <c r="D378" i="15"/>
  <c r="E378" i="15"/>
  <c r="F378" i="15"/>
  <c r="G378" i="15"/>
  <c r="D379" i="15"/>
  <c r="E379" i="15"/>
  <c r="F379" i="15"/>
  <c r="G379" i="15"/>
  <c r="D303" i="15"/>
  <c r="E303" i="15"/>
  <c r="F303" i="15"/>
  <c r="G303" i="15"/>
  <c r="D304" i="15"/>
  <c r="E304" i="15"/>
  <c r="F304" i="15"/>
  <c r="G304" i="15"/>
  <c r="D306" i="15"/>
  <c r="E306" i="15"/>
  <c r="F306" i="15"/>
  <c r="G306" i="15"/>
  <c r="D308" i="15"/>
  <c r="E308" i="15"/>
  <c r="F308" i="15"/>
  <c r="G308" i="15"/>
  <c r="D309" i="15"/>
  <c r="E309" i="15"/>
  <c r="F309" i="15"/>
  <c r="G309" i="15"/>
  <c r="D307" i="15"/>
  <c r="E307" i="15"/>
  <c r="F307" i="15"/>
  <c r="G307" i="15"/>
  <c r="D312" i="15"/>
  <c r="E312" i="15"/>
  <c r="F312" i="15"/>
  <c r="G312" i="15"/>
  <c r="D310" i="15"/>
  <c r="E310" i="15"/>
  <c r="F310" i="15"/>
  <c r="G310" i="15"/>
  <c r="D311" i="15"/>
  <c r="E311" i="15"/>
  <c r="F311" i="15"/>
  <c r="G311" i="15"/>
  <c r="D365" i="15"/>
  <c r="E365" i="15"/>
  <c r="F365" i="15"/>
  <c r="G365" i="15"/>
  <c r="D368" i="15"/>
  <c r="E368" i="15"/>
  <c r="F368" i="15"/>
  <c r="G368" i="15"/>
  <c r="D366" i="15"/>
  <c r="E366" i="15"/>
  <c r="F366" i="15"/>
  <c r="G366" i="15"/>
  <c r="D367" i="15"/>
  <c r="E367" i="15"/>
  <c r="F367" i="15"/>
  <c r="G367" i="15"/>
  <c r="D369" i="15"/>
  <c r="E369" i="15"/>
  <c r="F369" i="15"/>
  <c r="G369" i="15"/>
  <c r="D313" i="15"/>
  <c r="E313" i="15"/>
  <c r="F313" i="15"/>
  <c r="G313" i="15"/>
  <c r="D315" i="15"/>
  <c r="E315" i="15"/>
  <c r="F315" i="15"/>
  <c r="G315" i="15"/>
  <c r="D314" i="15"/>
  <c r="E314" i="15"/>
  <c r="F314" i="15"/>
  <c r="G314" i="15"/>
  <c r="D316" i="15"/>
  <c r="E316" i="15"/>
  <c r="F316" i="15"/>
  <c r="G316" i="15"/>
  <c r="D319" i="15"/>
  <c r="E319" i="15"/>
  <c r="F319" i="15"/>
  <c r="G319" i="15"/>
  <c r="D317" i="15"/>
  <c r="E317" i="15"/>
  <c r="F317" i="15"/>
  <c r="G317" i="15"/>
  <c r="D318" i="15"/>
  <c r="E318" i="15"/>
  <c r="F318" i="15"/>
  <c r="G318" i="15"/>
  <c r="D320" i="15"/>
  <c r="E320" i="15"/>
  <c r="F320" i="15"/>
  <c r="G320" i="15"/>
  <c r="D321" i="15"/>
  <c r="E321" i="15"/>
  <c r="F321" i="15"/>
  <c r="G321" i="15"/>
  <c r="D322" i="15"/>
  <c r="E322" i="15"/>
  <c r="F322" i="15"/>
  <c r="G322" i="15"/>
  <c r="D326" i="15"/>
  <c r="E326" i="15"/>
  <c r="F326" i="15"/>
  <c r="G326" i="15"/>
  <c r="D325" i="15"/>
  <c r="E325" i="15"/>
  <c r="F325" i="15"/>
  <c r="G325" i="15"/>
  <c r="D327" i="15"/>
  <c r="E327" i="15"/>
  <c r="F327" i="15"/>
  <c r="G327" i="15"/>
  <c r="D328" i="15"/>
  <c r="E328" i="15"/>
  <c r="F328" i="15"/>
  <c r="G328" i="15"/>
  <c r="D329" i="15"/>
  <c r="E329" i="15"/>
  <c r="F329" i="15"/>
  <c r="G329" i="15"/>
  <c r="D333" i="15"/>
  <c r="E333" i="15"/>
  <c r="F333" i="15"/>
  <c r="G333" i="15"/>
  <c r="D335" i="15"/>
  <c r="E335" i="15"/>
  <c r="F335" i="15"/>
  <c r="G335" i="15"/>
  <c r="D334" i="15"/>
  <c r="E334" i="15"/>
  <c r="F334" i="15"/>
  <c r="G334" i="15"/>
  <c r="D336" i="15"/>
  <c r="E336" i="15"/>
  <c r="F336" i="15"/>
  <c r="G336" i="15"/>
  <c r="D337" i="15"/>
  <c r="E337" i="15"/>
  <c r="F337" i="15"/>
  <c r="G337" i="15"/>
  <c r="D338" i="15"/>
  <c r="E338" i="15"/>
  <c r="F338" i="15"/>
  <c r="G338" i="15"/>
  <c r="D340" i="15"/>
  <c r="E340" i="15"/>
  <c r="F340" i="15"/>
  <c r="G340" i="15"/>
  <c r="D341" i="15"/>
  <c r="E341" i="15"/>
  <c r="F341" i="15"/>
  <c r="G341" i="15"/>
  <c r="D342" i="15"/>
  <c r="E342" i="15"/>
  <c r="F342" i="15"/>
  <c r="G342" i="15"/>
  <c r="D343" i="15"/>
  <c r="E343" i="15"/>
  <c r="F343" i="15"/>
  <c r="G343" i="15"/>
  <c r="D344" i="15"/>
  <c r="E344" i="15"/>
  <c r="F344" i="15"/>
  <c r="G344" i="15"/>
  <c r="D324" i="15"/>
  <c r="E324" i="15"/>
  <c r="F324" i="15"/>
  <c r="G324" i="15"/>
  <c r="D330" i="15"/>
  <c r="E330" i="15"/>
  <c r="F330" i="15"/>
  <c r="G330" i="15"/>
  <c r="D331" i="15"/>
  <c r="E331" i="15"/>
  <c r="F331" i="15"/>
  <c r="G331" i="15"/>
  <c r="D332" i="15"/>
  <c r="E332" i="15"/>
  <c r="F332" i="15"/>
  <c r="G332" i="15"/>
  <c r="D339" i="15"/>
  <c r="E339" i="15"/>
  <c r="F339" i="15"/>
  <c r="G339" i="15"/>
  <c r="D353" i="15"/>
  <c r="E353" i="15"/>
  <c r="F353" i="15"/>
  <c r="G353" i="15"/>
  <c r="D345" i="15"/>
  <c r="E345" i="15"/>
  <c r="F345" i="15"/>
  <c r="G345" i="15"/>
  <c r="D346" i="15"/>
  <c r="E346" i="15"/>
  <c r="F346" i="15"/>
  <c r="G346" i="15"/>
  <c r="D348" i="15"/>
  <c r="E348" i="15"/>
  <c r="F348" i="15"/>
  <c r="G348" i="15"/>
  <c r="D347" i="15"/>
  <c r="E347" i="15"/>
  <c r="F347" i="15"/>
  <c r="G347" i="15"/>
  <c r="D349" i="15"/>
  <c r="E349" i="15"/>
  <c r="F349" i="15"/>
  <c r="G349" i="15"/>
  <c r="D350" i="15"/>
  <c r="E350" i="15"/>
  <c r="F350" i="15"/>
  <c r="G350" i="15"/>
  <c r="D352" i="15"/>
  <c r="E352" i="15"/>
  <c r="F352" i="15"/>
  <c r="G352" i="15"/>
  <c r="D351" i="15"/>
  <c r="E351" i="15"/>
  <c r="F351" i="15"/>
  <c r="G351" i="15"/>
  <c r="D356" i="15"/>
  <c r="E356" i="15"/>
  <c r="F356" i="15"/>
  <c r="G356" i="15"/>
  <c r="D355" i="15"/>
  <c r="E355" i="15"/>
  <c r="F355" i="15"/>
  <c r="G355" i="15"/>
  <c r="D354" i="15"/>
  <c r="E354" i="15"/>
  <c r="F354" i="15"/>
  <c r="G354" i="15"/>
  <c r="D361" i="15"/>
  <c r="E361" i="15"/>
  <c r="F361" i="15"/>
  <c r="G361" i="15"/>
  <c r="D362" i="15"/>
  <c r="E362" i="15"/>
  <c r="F362" i="15"/>
  <c r="G362" i="15"/>
  <c r="D360" i="15"/>
  <c r="E360" i="15"/>
  <c r="F360" i="15"/>
  <c r="G360" i="15"/>
  <c r="D359" i="15"/>
  <c r="E359" i="15"/>
  <c r="F359" i="15"/>
  <c r="G359" i="15"/>
  <c r="D358" i="15"/>
  <c r="E358" i="15"/>
  <c r="F358" i="15"/>
  <c r="G358" i="15"/>
  <c r="D363" i="15"/>
  <c r="E363" i="15"/>
  <c r="F363" i="15"/>
  <c r="G363" i="15"/>
  <c r="D364" i="15"/>
  <c r="E364" i="15"/>
  <c r="F364" i="15"/>
  <c r="G364" i="15"/>
  <c r="D305" i="15"/>
  <c r="E305" i="15"/>
  <c r="F305" i="15"/>
  <c r="G305" i="15"/>
  <c r="D375" i="15"/>
  <c r="E375" i="15"/>
  <c r="F375" i="15"/>
  <c r="G375" i="15"/>
  <c r="D376" i="15"/>
  <c r="E376" i="15"/>
  <c r="F376" i="15"/>
  <c r="G376" i="15"/>
  <c r="D370" i="15"/>
  <c r="E370" i="15"/>
  <c r="F370" i="15"/>
  <c r="G370" i="15"/>
  <c r="D374" i="15"/>
  <c r="E374" i="15"/>
  <c r="F374" i="15"/>
  <c r="G374" i="15"/>
  <c r="D372" i="15"/>
  <c r="E372" i="15"/>
  <c r="F372" i="15"/>
  <c r="G372" i="15"/>
  <c r="D371" i="15"/>
  <c r="E371" i="15"/>
  <c r="F371" i="15"/>
  <c r="G371" i="15"/>
  <c r="D373" i="15"/>
  <c r="E373" i="15"/>
  <c r="F373" i="15"/>
  <c r="G373" i="15"/>
  <c r="D385" i="15"/>
  <c r="E385" i="15"/>
  <c r="F385" i="15"/>
  <c r="G385" i="15"/>
  <c r="D386" i="15"/>
  <c r="E386" i="15"/>
  <c r="F386" i="15"/>
  <c r="G386" i="15"/>
  <c r="D389" i="15"/>
  <c r="E389" i="15"/>
  <c r="F389" i="15"/>
  <c r="G389" i="15"/>
  <c r="D388" i="15"/>
  <c r="E388" i="15"/>
  <c r="F388" i="15"/>
  <c r="G388" i="15"/>
  <c r="D381" i="15"/>
  <c r="E381" i="15"/>
  <c r="F381" i="15"/>
  <c r="G381" i="15"/>
  <c r="D382" i="15"/>
  <c r="E382" i="15"/>
  <c r="F382" i="15"/>
  <c r="G382" i="15"/>
  <c r="D380" i="15"/>
  <c r="E380" i="15"/>
  <c r="F380" i="15"/>
  <c r="G380" i="15"/>
  <c r="D383" i="15"/>
  <c r="E383" i="15"/>
  <c r="F383" i="15"/>
  <c r="G383" i="15"/>
  <c r="D393" i="15"/>
  <c r="E393" i="15"/>
  <c r="F393" i="15"/>
  <c r="G393" i="15"/>
  <c r="D392" i="15"/>
  <c r="E392" i="15"/>
  <c r="F392" i="15"/>
  <c r="G392" i="15"/>
  <c r="D395" i="15"/>
  <c r="E395" i="15"/>
  <c r="F395" i="15"/>
  <c r="G395" i="15"/>
  <c r="D396" i="15"/>
  <c r="E396" i="15"/>
  <c r="F396" i="15"/>
  <c r="G396" i="15"/>
  <c r="D394" i="15"/>
  <c r="E394" i="15"/>
  <c r="F394" i="15"/>
  <c r="G394" i="15"/>
  <c r="D400" i="15"/>
  <c r="E400" i="15"/>
  <c r="F400" i="15"/>
  <c r="G400" i="15"/>
  <c r="D402" i="15"/>
  <c r="E402" i="15"/>
  <c r="F402" i="15"/>
  <c r="G402" i="15"/>
  <c r="D401" i="15"/>
  <c r="E401" i="15"/>
  <c r="F401" i="15"/>
  <c r="G401" i="15"/>
  <c r="D403" i="15"/>
  <c r="E403" i="15"/>
  <c r="F403" i="15"/>
  <c r="G403" i="15"/>
  <c r="D397" i="15"/>
  <c r="E397" i="15"/>
  <c r="F397" i="15"/>
  <c r="G397" i="15"/>
  <c r="D390" i="15"/>
  <c r="E390" i="15"/>
  <c r="F390" i="15"/>
  <c r="G390" i="15"/>
  <c r="D405" i="15"/>
  <c r="E405" i="15"/>
  <c r="F405" i="15"/>
  <c r="G405" i="15"/>
  <c r="D398" i="15"/>
  <c r="E398" i="15"/>
  <c r="F398" i="15"/>
  <c r="G398" i="15"/>
  <c r="D399" i="15"/>
  <c r="E399" i="15"/>
  <c r="F399" i="15"/>
  <c r="G399" i="15"/>
  <c r="D295" i="15"/>
  <c r="E295" i="15"/>
  <c r="F295" i="15"/>
  <c r="G295" i="15"/>
  <c r="D132" i="15"/>
  <c r="E132" i="15"/>
  <c r="F132" i="15"/>
  <c r="G132" i="15"/>
  <c r="D157" i="15"/>
  <c r="E157" i="15"/>
  <c r="F157" i="15"/>
  <c r="G157" i="15"/>
  <c r="D158" i="15"/>
  <c r="E158" i="15"/>
  <c r="F158" i="15"/>
  <c r="G158" i="15"/>
  <c r="D25" i="15"/>
  <c r="E25" i="15"/>
  <c r="F25" i="15"/>
  <c r="G25" i="15"/>
  <c r="D82" i="15"/>
  <c r="E82" i="15"/>
  <c r="F82" i="15"/>
  <c r="G82" i="15"/>
  <c r="D6" i="15"/>
  <c r="E6" i="15"/>
  <c r="F6" i="15"/>
  <c r="G6" i="15"/>
  <c r="D42" i="15"/>
  <c r="E42" i="15"/>
  <c r="F42" i="15"/>
  <c r="G42" i="15"/>
  <c r="D391" i="15"/>
  <c r="E391" i="15"/>
  <c r="F391" i="15"/>
  <c r="G391" i="15"/>
  <c r="D49" i="15"/>
  <c r="E49" i="15"/>
  <c r="F49" i="15"/>
  <c r="G49" i="15"/>
  <c r="D24" i="15"/>
  <c r="E24" i="15"/>
  <c r="F24" i="15"/>
  <c r="G24" i="15"/>
  <c r="D108" i="15"/>
  <c r="E108" i="15"/>
  <c r="F108" i="15"/>
  <c r="G108" i="15"/>
  <c r="D10" i="15"/>
  <c r="E10" i="15"/>
  <c r="F10" i="15"/>
  <c r="G10" i="15"/>
  <c r="D101" i="15"/>
  <c r="E101" i="15"/>
  <c r="F101" i="15"/>
  <c r="G101" i="15"/>
  <c r="D102" i="15"/>
  <c r="E102" i="15"/>
  <c r="F102" i="15"/>
  <c r="G102" i="15"/>
  <c r="D180" i="15"/>
  <c r="E180" i="15"/>
  <c r="F180" i="15"/>
  <c r="G180" i="15"/>
  <c r="D218" i="15"/>
  <c r="E218" i="15"/>
  <c r="F218" i="15"/>
  <c r="G218" i="15"/>
  <c r="D357" i="15"/>
  <c r="E357" i="15"/>
  <c r="F357" i="15"/>
  <c r="G357" i="15"/>
  <c r="D176" i="15"/>
  <c r="E176" i="15"/>
  <c r="F176" i="15"/>
  <c r="G176" i="15"/>
  <c r="D66" i="15"/>
  <c r="E66" i="15"/>
  <c r="F66" i="15"/>
  <c r="G66" i="15"/>
  <c r="D155" i="15"/>
  <c r="E155" i="15"/>
  <c r="F155" i="15"/>
  <c r="G155" i="15"/>
  <c r="D58" i="15"/>
  <c r="E58" i="15"/>
  <c r="F58" i="15"/>
  <c r="G58" i="15"/>
  <c r="D142" i="15"/>
  <c r="E142" i="15"/>
  <c r="F142" i="15"/>
  <c r="G142" i="15"/>
  <c r="D136" i="15"/>
  <c r="E136" i="15"/>
  <c r="F136" i="15"/>
  <c r="G136" i="15"/>
  <c r="D73" i="15"/>
  <c r="E73" i="15"/>
  <c r="F73" i="15"/>
  <c r="G73" i="15"/>
  <c r="D11" i="15"/>
  <c r="E11" i="15"/>
  <c r="F11" i="15"/>
  <c r="G11" i="15"/>
  <c r="D68" i="15"/>
  <c r="E68" i="15"/>
  <c r="F68" i="15"/>
  <c r="G68" i="15"/>
  <c r="D19" i="15"/>
  <c r="E19" i="15"/>
  <c r="F19" i="15"/>
  <c r="G19" i="15"/>
  <c r="D67" i="15"/>
  <c r="E67" i="15"/>
  <c r="F67" i="15"/>
  <c r="G67" i="15"/>
  <c r="D23" i="15"/>
  <c r="E23" i="15"/>
  <c r="F23" i="15"/>
  <c r="G23" i="15"/>
  <c r="D406" i="15"/>
  <c r="E406" i="15"/>
  <c r="F406" i="15"/>
  <c r="G406" i="15"/>
  <c r="D195" i="15"/>
  <c r="E195" i="15"/>
  <c r="F195" i="15"/>
  <c r="G195" i="15"/>
  <c r="D207" i="15"/>
  <c r="E207" i="15"/>
  <c r="F207" i="15"/>
  <c r="G207" i="15"/>
  <c r="D179" i="15"/>
  <c r="E179" i="15"/>
  <c r="F179" i="15"/>
  <c r="G179" i="15"/>
  <c r="D178" i="15"/>
  <c r="E178" i="15"/>
  <c r="F178" i="15"/>
  <c r="G178" i="15"/>
  <c r="D16" i="15"/>
  <c r="E16" i="15"/>
  <c r="F16" i="15"/>
  <c r="G16" i="15"/>
  <c r="F498" i="15"/>
  <c r="G498" i="15"/>
  <c r="D498" i="15"/>
  <c r="E498" i="15"/>
  <c r="B495" i="15" l="1"/>
  <c r="B508" i="15"/>
  <c r="B483" i="15"/>
  <c r="B469" i="15"/>
  <c r="A512" i="15"/>
  <c r="A504" i="15"/>
  <c r="A476" i="15"/>
  <c r="A488" i="15"/>
  <c r="A454" i="15"/>
  <c r="B479" i="15"/>
  <c r="B465" i="15"/>
  <c r="B487" i="15"/>
  <c r="B467" i="15"/>
  <c r="B499" i="15"/>
  <c r="B505" i="15"/>
  <c r="B507" i="15"/>
  <c r="B510" i="15"/>
  <c r="B503" i="15"/>
  <c r="B497" i="15"/>
  <c r="B477" i="15"/>
  <c r="B486" i="15"/>
  <c r="B511" i="15"/>
  <c r="B482" i="15"/>
  <c r="B468" i="15"/>
  <c r="B191" i="15"/>
  <c r="B175" i="15"/>
  <c r="B122" i="15"/>
  <c r="B120" i="15"/>
  <c r="B118" i="15"/>
  <c r="B112" i="15"/>
  <c r="B115" i="15"/>
  <c r="B111" i="15"/>
  <c r="B110" i="15"/>
  <c r="B107" i="15"/>
  <c r="B105" i="15"/>
  <c r="B103" i="15"/>
  <c r="B100" i="15"/>
  <c r="B97" i="15"/>
  <c r="B94" i="15"/>
  <c r="B95" i="15"/>
  <c r="B91" i="15"/>
  <c r="B89" i="15"/>
  <c r="B87" i="15"/>
  <c r="B85" i="15"/>
  <c r="B84" i="15"/>
  <c r="B75" i="15"/>
  <c r="B76" i="15"/>
  <c r="B81" i="15"/>
  <c r="B74" i="15"/>
  <c r="B70" i="15"/>
  <c r="B71" i="15"/>
  <c r="B62" i="15"/>
  <c r="B65" i="15"/>
  <c r="B60" i="15"/>
  <c r="B57" i="15"/>
  <c r="B50" i="15"/>
  <c r="B52" i="15"/>
  <c r="B56" i="15"/>
  <c r="B48" i="15"/>
  <c r="B46" i="15"/>
  <c r="B45" i="15"/>
  <c r="B31" i="15"/>
  <c r="B40" i="15"/>
  <c r="B37" i="15"/>
  <c r="B39" i="15"/>
  <c r="B38" i="15"/>
  <c r="B30" i="15"/>
  <c r="B153" i="15"/>
  <c r="B151" i="15"/>
  <c r="B149" i="15"/>
  <c r="B147" i="15"/>
  <c r="B146" i="15"/>
  <c r="B143" i="15"/>
  <c r="B140" i="15"/>
  <c r="B138" i="15"/>
  <c r="B163" i="15"/>
  <c r="B137" i="15"/>
  <c r="B133" i="15"/>
  <c r="B128" i="15"/>
  <c r="B126" i="15"/>
  <c r="B131" i="15"/>
  <c r="B124" i="15"/>
  <c r="B14" i="15"/>
  <c r="B13" i="15"/>
  <c r="B9" i="15"/>
  <c r="B22" i="15"/>
  <c r="B3" i="15"/>
  <c r="B5" i="15"/>
  <c r="B17" i="15"/>
  <c r="B492" i="15"/>
  <c r="B500" i="15"/>
  <c r="B509" i="15"/>
  <c r="A480" i="15"/>
  <c r="A482" i="15"/>
  <c r="A489" i="15"/>
  <c r="A468" i="15"/>
  <c r="A501" i="15"/>
  <c r="A500" i="15"/>
  <c r="A506" i="15"/>
  <c r="A509" i="15"/>
  <c r="A502" i="15"/>
  <c r="B476" i="15"/>
  <c r="B488" i="15"/>
  <c r="B454" i="15"/>
  <c r="B512" i="15"/>
  <c r="B504" i="15"/>
  <c r="B411" i="15"/>
  <c r="B490" i="15"/>
  <c r="B513" i="15"/>
  <c r="B496" i="15"/>
  <c r="B407" i="15"/>
  <c r="B387" i="15"/>
  <c r="B168" i="15"/>
  <c r="B172" i="15"/>
  <c r="B170" i="15"/>
  <c r="B377" i="15"/>
  <c r="B161" i="15"/>
  <c r="B164" i="15"/>
  <c r="B159" i="15"/>
  <c r="B29" i="15"/>
  <c r="B27" i="15"/>
  <c r="B21" i="15"/>
  <c r="B43" i="15"/>
  <c r="B424" i="15"/>
  <c r="B429" i="15"/>
  <c r="B413" i="15"/>
  <c r="B427" i="15"/>
  <c r="B416" i="15"/>
  <c r="B422" i="15"/>
  <c r="B426" i="15"/>
  <c r="B452" i="15"/>
  <c r="B451" i="15"/>
  <c r="B447" i="15"/>
  <c r="B446" i="15"/>
  <c r="B445" i="15"/>
  <c r="B435" i="15"/>
  <c r="B438" i="15"/>
  <c r="B428" i="15"/>
  <c r="B420" i="15"/>
  <c r="B421" i="15"/>
  <c r="B412" i="15"/>
  <c r="B441" i="15"/>
  <c r="B439" i="15"/>
  <c r="B436" i="15"/>
  <c r="B408" i="15"/>
  <c r="AD1" i="15"/>
  <c r="AF1" i="15"/>
  <c r="AE1" i="15"/>
  <c r="AG1" i="15"/>
  <c r="B178" i="15"/>
  <c r="B67" i="15"/>
  <c r="B176" i="15"/>
  <c r="B10" i="15"/>
  <c r="B6" i="15"/>
  <c r="B295" i="15"/>
  <c r="B403" i="15"/>
  <c r="B395" i="15"/>
  <c r="B381" i="15"/>
  <c r="B371" i="15"/>
  <c r="B305" i="15"/>
  <c r="B362" i="15"/>
  <c r="B352" i="15"/>
  <c r="B345" i="15"/>
  <c r="B343" i="15"/>
  <c r="B336" i="15"/>
  <c r="B327" i="15"/>
  <c r="B318" i="15"/>
  <c r="B367" i="15"/>
  <c r="B312" i="15"/>
  <c r="B303" i="15"/>
  <c r="B299" i="15"/>
  <c r="B286" i="15"/>
  <c r="B282" i="15"/>
  <c r="B279" i="15"/>
  <c r="B274" i="15"/>
  <c r="B273" i="15"/>
  <c r="B258" i="15"/>
  <c r="B251" i="15"/>
  <c r="B245" i="15"/>
  <c r="B246" i="15"/>
  <c r="B250" i="15"/>
  <c r="B188" i="15"/>
  <c r="B181" i="15"/>
  <c r="B227" i="15"/>
  <c r="B222" i="15"/>
  <c r="B231" i="15"/>
  <c r="B203" i="15"/>
  <c r="B206" i="15"/>
  <c r="B224" i="15"/>
  <c r="B201" i="15"/>
  <c r="B213" i="15"/>
  <c r="B207" i="15"/>
  <c r="B68" i="15"/>
  <c r="B142" i="15"/>
  <c r="B218" i="15"/>
  <c r="B391" i="15"/>
  <c r="B157" i="15"/>
  <c r="B390" i="15"/>
  <c r="B394" i="15"/>
  <c r="B380" i="15"/>
  <c r="B385" i="15"/>
  <c r="B376" i="15"/>
  <c r="B359" i="15"/>
  <c r="B356" i="15"/>
  <c r="B348" i="15"/>
  <c r="B331" i="15"/>
  <c r="B341" i="15"/>
  <c r="B335" i="15"/>
  <c r="B326" i="15"/>
  <c r="B319" i="15"/>
  <c r="B313" i="15"/>
  <c r="B311" i="15"/>
  <c r="B306" i="15"/>
  <c r="B300" i="15"/>
  <c r="B294" i="15"/>
  <c r="B290" i="15"/>
  <c r="B283" i="15"/>
  <c r="B292" i="15"/>
  <c r="B265" i="15"/>
  <c r="B271" i="15"/>
  <c r="B255" i="15"/>
  <c r="B256" i="15"/>
  <c r="B242" i="15"/>
  <c r="B236" i="15"/>
  <c r="B239" i="15"/>
  <c r="B186" i="15"/>
  <c r="B183" i="15"/>
  <c r="B232" i="15"/>
  <c r="B226" i="15"/>
  <c r="B212" i="15"/>
  <c r="B210" i="15"/>
  <c r="B209" i="15"/>
  <c r="B208" i="15"/>
  <c r="B406" i="15"/>
  <c r="B73" i="15"/>
  <c r="B155" i="15"/>
  <c r="B102" i="15"/>
  <c r="B24" i="15"/>
  <c r="B25" i="15"/>
  <c r="B398" i="15"/>
  <c r="B402" i="15"/>
  <c r="B393" i="15"/>
  <c r="B389" i="15"/>
  <c r="B374" i="15"/>
  <c r="B363" i="15"/>
  <c r="B354" i="15"/>
  <c r="B349" i="15"/>
  <c r="B339" i="15"/>
  <c r="B324" i="15"/>
  <c r="B338" i="15"/>
  <c r="B329" i="15"/>
  <c r="B321" i="15"/>
  <c r="B314" i="15"/>
  <c r="B368" i="15"/>
  <c r="B309" i="15"/>
  <c r="B378" i="15"/>
  <c r="B296" i="15"/>
  <c r="B288" i="15"/>
  <c r="B276" i="15"/>
  <c r="B284" i="15"/>
  <c r="B269" i="15"/>
  <c r="B272" i="15"/>
  <c r="B260" i="15"/>
  <c r="B252" i="15"/>
  <c r="B241" i="15"/>
  <c r="B243" i="15"/>
  <c r="B247" i="15"/>
  <c r="B182" i="15"/>
  <c r="B230" i="15"/>
  <c r="B205" i="15"/>
  <c r="B223" i="15"/>
  <c r="B204" i="15"/>
  <c r="B233" i="15"/>
  <c r="B11" i="15"/>
  <c r="B136" i="15"/>
  <c r="B58" i="15"/>
  <c r="B66" i="15"/>
  <c r="B357" i="15"/>
  <c r="B180" i="15"/>
  <c r="B101" i="15"/>
  <c r="B108" i="15"/>
  <c r="B49" i="15"/>
  <c r="B42" i="15"/>
  <c r="B82" i="15"/>
  <c r="B158" i="15"/>
  <c r="B132" i="15"/>
  <c r="B399" i="15"/>
  <c r="B405" i="15"/>
  <c r="B397" i="15"/>
  <c r="B401" i="15"/>
  <c r="B400" i="15"/>
  <c r="B396" i="15"/>
  <c r="B392" i="15"/>
  <c r="B383" i="15"/>
  <c r="B382" i="15"/>
  <c r="B388" i="15"/>
  <c r="B386" i="15"/>
  <c r="B373" i="15"/>
  <c r="B372" i="15"/>
  <c r="B370" i="15"/>
  <c r="B375" i="15"/>
  <c r="B364" i="15"/>
  <c r="B358" i="15"/>
  <c r="B360" i="15"/>
  <c r="B361" i="15"/>
  <c r="B355" i="15"/>
  <c r="B351" i="15"/>
  <c r="B350" i="15"/>
  <c r="B347" i="15"/>
  <c r="B346" i="15"/>
  <c r="B353" i="15"/>
  <c r="B332" i="15"/>
  <c r="B330" i="15"/>
  <c r="B344" i="15"/>
  <c r="B342" i="15"/>
  <c r="B340" i="15"/>
  <c r="B337" i="15"/>
  <c r="B334" i="15"/>
  <c r="B333" i="15"/>
  <c r="B328" i="15"/>
  <c r="B325" i="15"/>
  <c r="B322" i="15"/>
  <c r="B320" i="15"/>
  <c r="B317" i="15"/>
  <c r="B316" i="15"/>
  <c r="B315" i="15"/>
  <c r="B369" i="15"/>
  <c r="B366" i="15"/>
  <c r="B365" i="15"/>
  <c r="B310" i="15"/>
  <c r="B307" i="15"/>
  <c r="B308" i="15"/>
  <c r="B304" i="15"/>
  <c r="B379" i="15"/>
  <c r="B302" i="15"/>
  <c r="B298" i="15"/>
  <c r="B297" i="15"/>
  <c r="B301" i="15"/>
  <c r="B293" i="15"/>
  <c r="B287" i="15"/>
  <c r="B289" i="15"/>
  <c r="B278" i="15"/>
  <c r="B277" i="15"/>
  <c r="B281" i="15"/>
  <c r="B285" i="15"/>
  <c r="B280" i="15"/>
  <c r="B291" i="15"/>
  <c r="B275" i="15"/>
  <c r="B270" i="15"/>
  <c r="B268" i="15"/>
  <c r="B264" i="15"/>
  <c r="B253" i="15"/>
  <c r="B263" i="15"/>
  <c r="B259" i="15"/>
  <c r="B257" i="15"/>
  <c r="B267" i="15"/>
  <c r="B266" i="15"/>
  <c r="B261" i="15"/>
  <c r="B254" i="15"/>
  <c r="B262" i="15"/>
  <c r="B248" i="15"/>
  <c r="B237" i="15"/>
  <c r="B249" i="15"/>
  <c r="B240" i="15"/>
  <c r="B234" i="15"/>
  <c r="B235" i="15"/>
  <c r="B238" i="15"/>
  <c r="B244" i="15"/>
  <c r="B190" i="15"/>
  <c r="B187" i="15"/>
  <c r="B189" i="15"/>
  <c r="B185" i="15"/>
  <c r="A407" i="15"/>
  <c r="A387" i="15"/>
  <c r="A168" i="15"/>
  <c r="A172" i="15"/>
  <c r="A170" i="15"/>
  <c r="A377" i="15"/>
  <c r="A161" i="15"/>
  <c r="A164" i="15"/>
  <c r="A159" i="15"/>
  <c r="A29" i="15"/>
  <c r="A27" i="15"/>
  <c r="A21" i="15"/>
  <c r="A43" i="15"/>
  <c r="A424" i="15"/>
  <c r="A429" i="15"/>
  <c r="A413" i="15"/>
  <c r="A427" i="15"/>
  <c r="A416" i="15"/>
  <c r="A422" i="15"/>
  <c r="A426" i="15"/>
  <c r="A452" i="15"/>
  <c r="A451" i="15"/>
  <c r="A447" i="15"/>
  <c r="A446" i="15"/>
  <c r="A445" i="15"/>
  <c r="A435" i="15"/>
  <c r="A438" i="15"/>
  <c r="A428" i="15"/>
  <c r="A420" i="15"/>
  <c r="A421" i="15"/>
  <c r="A412" i="15"/>
  <c r="A441" i="15"/>
  <c r="A439" i="15"/>
  <c r="A436" i="15"/>
  <c r="A411" i="15"/>
  <c r="A408" i="15"/>
  <c r="A490" i="15"/>
  <c r="A513" i="15"/>
  <c r="A496" i="15"/>
  <c r="B184" i="15"/>
  <c r="B211" i="15"/>
  <c r="B229" i="15"/>
  <c r="B225" i="15"/>
  <c r="B221" i="15"/>
  <c r="B228" i="15"/>
  <c r="B200" i="15"/>
  <c r="B217" i="15"/>
  <c r="B199" i="15"/>
  <c r="B192" i="15"/>
  <c r="B198" i="15"/>
  <c r="B193" i="15"/>
  <c r="B216" i="15"/>
  <c r="B215" i="15"/>
  <c r="B197" i="15"/>
  <c r="B202" i="15"/>
  <c r="B214" i="15"/>
  <c r="B220" i="15"/>
  <c r="B196" i="15"/>
  <c r="B219" i="15"/>
  <c r="B194" i="15"/>
  <c r="B177" i="15"/>
  <c r="B174" i="15"/>
  <c r="B121" i="15"/>
  <c r="B119" i="15"/>
  <c r="B117" i="15"/>
  <c r="B116" i="15"/>
  <c r="B113" i="15"/>
  <c r="B114" i="15"/>
  <c r="B109" i="15"/>
  <c r="B106" i="15"/>
  <c r="B104" i="15"/>
  <c r="B99" i="15"/>
  <c r="B98" i="15"/>
  <c r="B96" i="15"/>
  <c r="B93" i="15"/>
  <c r="B90" i="15"/>
  <c r="B92" i="15"/>
  <c r="B88" i="15"/>
  <c r="B86" i="15"/>
  <c r="B83" i="15"/>
  <c r="B78" i="15"/>
  <c r="B79" i="15"/>
  <c r="B77" i="15"/>
  <c r="B80" i="15"/>
  <c r="B72" i="15"/>
  <c r="B69" i="15"/>
  <c r="B63" i="15"/>
  <c r="B64" i="15"/>
  <c r="B61" i="15"/>
  <c r="B51" i="15"/>
  <c r="B53" i="15"/>
  <c r="B54" i="15"/>
  <c r="B55" i="15"/>
  <c r="B59" i="15"/>
  <c r="B47" i="15"/>
  <c r="B44" i="15"/>
  <c r="B32" i="15"/>
  <c r="B33" i="15"/>
  <c r="B35" i="15"/>
  <c r="B36" i="15"/>
  <c r="B34" i="15"/>
  <c r="B41" i="15"/>
  <c r="B145" i="15"/>
  <c r="B152" i="15"/>
  <c r="B150" i="15"/>
  <c r="B148" i="15"/>
  <c r="B154" i="15"/>
  <c r="B144" i="15"/>
  <c r="B141" i="15"/>
  <c r="B139" i="15"/>
  <c r="B135" i="15"/>
  <c r="B162" i="15"/>
  <c r="B134" i="15"/>
  <c r="B129" i="15"/>
  <c r="B127" i="15"/>
  <c r="B125" i="15"/>
  <c r="B130" i="15"/>
  <c r="B123" i="15"/>
  <c r="B26" i="15"/>
  <c r="B12" i="15"/>
  <c r="B8" i="15"/>
  <c r="B7" i="15"/>
  <c r="B4" i="15"/>
  <c r="B15" i="15"/>
  <c r="B16" i="15"/>
  <c r="B23" i="15"/>
  <c r="A384" i="15"/>
  <c r="A171" i="15"/>
  <c r="A166" i="15"/>
  <c r="A165" i="15"/>
  <c r="A160" i="15"/>
  <c r="A156" i="15"/>
  <c r="A28" i="15"/>
  <c r="A20" i="15"/>
  <c r="A425" i="15"/>
  <c r="A417" i="15"/>
  <c r="A414" i="15"/>
  <c r="A433" i="15"/>
  <c r="A430" i="15"/>
  <c r="A437" i="15"/>
  <c r="A410" i="15"/>
  <c r="A453" i="15"/>
  <c r="A449" i="15"/>
  <c r="A450" i="15"/>
  <c r="A444" i="15"/>
  <c r="A448" i="15"/>
  <c r="A443" i="15"/>
  <c r="A434" i="15"/>
  <c r="A432" i="15"/>
  <c r="A423" i="15"/>
  <c r="A419" i="15"/>
  <c r="B195" i="15"/>
  <c r="A404" i="15"/>
  <c r="A173" i="15"/>
  <c r="A169" i="15"/>
  <c r="A18" i="15"/>
  <c r="A16" i="15"/>
  <c r="A179" i="15"/>
  <c r="A195" i="15"/>
  <c r="A23" i="15"/>
  <c r="A19" i="15"/>
  <c r="A11" i="15"/>
  <c r="A136" i="15"/>
  <c r="A58" i="15"/>
  <c r="A66" i="15"/>
  <c r="A357" i="15"/>
  <c r="A180" i="15"/>
  <c r="A101" i="15"/>
  <c r="A108" i="15"/>
  <c r="A49" i="15"/>
  <c r="A42" i="15"/>
  <c r="A82" i="15"/>
  <c r="A498" i="15"/>
  <c r="B498" i="15"/>
  <c r="A178" i="15"/>
  <c r="A207" i="15"/>
  <c r="A406" i="15"/>
  <c r="A67" i="15"/>
  <c r="A68" i="15"/>
  <c r="A73" i="15"/>
  <c r="A142" i="15"/>
  <c r="A155" i="15"/>
  <c r="A176" i="15"/>
  <c r="A218" i="15"/>
  <c r="A102" i="15"/>
  <c r="A10" i="15"/>
  <c r="A24" i="15"/>
  <c r="A391" i="15"/>
  <c r="A6" i="15"/>
  <c r="A25" i="15"/>
  <c r="A157" i="15"/>
  <c r="A295" i="15"/>
  <c r="A398" i="15"/>
  <c r="B179" i="15"/>
  <c r="B19" i="15"/>
  <c r="A418" i="15"/>
  <c r="A442" i="15"/>
  <c r="A440" i="15"/>
  <c r="A415" i="15"/>
  <c r="A431" i="15"/>
  <c r="A409" i="15"/>
  <c r="A477" i="15"/>
  <c r="A479" i="15"/>
  <c r="A483" i="15"/>
  <c r="A465" i="15"/>
  <c r="A486" i="15"/>
  <c r="A487" i="15"/>
  <c r="A469" i="15"/>
  <c r="A467" i="15"/>
  <c r="A492" i="15"/>
  <c r="A499" i="15"/>
  <c r="A495" i="15"/>
  <c r="A505" i="15"/>
  <c r="A511" i="15"/>
  <c r="A507" i="15"/>
  <c r="A508" i="15"/>
  <c r="A510" i="15"/>
  <c r="A497" i="15"/>
  <c r="A503" i="15"/>
  <c r="A158" i="15"/>
  <c r="A132" i="15"/>
  <c r="A399" i="15"/>
  <c r="A405" i="15"/>
  <c r="A397" i="15"/>
  <c r="A401" i="15"/>
  <c r="A400" i="15"/>
  <c r="A396" i="15"/>
  <c r="A392" i="15"/>
  <c r="A383" i="15"/>
  <c r="A382" i="15"/>
  <c r="A388" i="15"/>
  <c r="A386" i="15"/>
  <c r="A373" i="15"/>
  <c r="A372" i="15"/>
  <c r="A370" i="15"/>
  <c r="A375" i="15"/>
  <c r="A364" i="15"/>
  <c r="A358" i="15"/>
  <c r="A360" i="15"/>
  <c r="A361" i="15"/>
  <c r="A355" i="15"/>
  <c r="A351" i="15"/>
  <c r="A350" i="15"/>
  <c r="A347" i="15"/>
  <c r="A346" i="15"/>
  <c r="A353" i="15"/>
  <c r="A332" i="15"/>
  <c r="A330" i="15"/>
  <c r="A344" i="15"/>
  <c r="A342" i="15"/>
  <c r="A340" i="15"/>
  <c r="A337" i="15"/>
  <c r="A334" i="15"/>
  <c r="A333" i="15"/>
  <c r="A328" i="15"/>
  <c r="A325" i="15"/>
  <c r="A322" i="15"/>
  <c r="A320" i="15"/>
  <c r="A317" i="15"/>
  <c r="A316" i="15"/>
  <c r="A315" i="15"/>
  <c r="A369" i="15"/>
  <c r="A366" i="15"/>
  <c r="A365" i="15"/>
  <c r="A310" i="15"/>
  <c r="A307" i="15"/>
  <c r="A308" i="15"/>
  <c r="A304" i="15"/>
  <c r="A379" i="15"/>
  <c r="A302" i="15"/>
  <c r="A298" i="15"/>
  <c r="A297" i="15"/>
  <c r="A301" i="15"/>
  <c r="A293" i="15"/>
  <c r="A287" i="15"/>
  <c r="A289" i="15"/>
  <c r="A278" i="15"/>
  <c r="A277" i="15"/>
  <c r="A281" i="15"/>
  <c r="A285" i="15"/>
  <c r="A280" i="15"/>
  <c r="A291" i="15"/>
  <c r="A275" i="15"/>
  <c r="A270" i="15"/>
  <c r="A268" i="15"/>
  <c r="A264" i="15"/>
  <c r="A253" i="15"/>
  <c r="A263" i="15"/>
  <c r="A259" i="15"/>
  <c r="A257" i="15"/>
  <c r="A267" i="15"/>
  <c r="A266" i="15"/>
  <c r="A261" i="15"/>
  <c r="A254" i="15"/>
  <c r="A262" i="15"/>
  <c r="A248" i="15"/>
  <c r="A237" i="15"/>
  <c r="A249" i="15"/>
  <c r="A240" i="15"/>
  <c r="A234" i="15"/>
  <c r="A235" i="15"/>
  <c r="A238" i="15"/>
  <c r="A244" i="15"/>
  <c r="A190" i="15"/>
  <c r="A187" i="15"/>
  <c r="A189" i="15"/>
  <c r="A185" i="15"/>
  <c r="A184" i="15"/>
  <c r="A211" i="15"/>
  <c r="A229" i="15"/>
  <c r="A225" i="15"/>
  <c r="A221" i="15"/>
  <c r="A228" i="15"/>
  <c r="A200" i="15"/>
  <c r="A217" i="15"/>
  <c r="A199" i="15"/>
  <c r="A192" i="15"/>
  <c r="A198" i="15"/>
  <c r="A193" i="15"/>
  <c r="A216" i="15"/>
  <c r="A215" i="15"/>
  <c r="A197" i="15"/>
  <c r="A202" i="15"/>
  <c r="A214" i="15"/>
  <c r="A220" i="15"/>
  <c r="A196" i="15"/>
  <c r="A219" i="15"/>
  <c r="A194" i="15"/>
  <c r="A177" i="15"/>
  <c r="A174" i="15"/>
  <c r="A121" i="15"/>
  <c r="A119" i="15"/>
  <c r="A117" i="15"/>
  <c r="A116" i="15"/>
  <c r="A113" i="15"/>
  <c r="A114" i="15"/>
  <c r="A109" i="15"/>
  <c r="A106" i="15"/>
  <c r="A104" i="15"/>
  <c r="A99" i="15"/>
  <c r="A98" i="15"/>
  <c r="A96" i="15"/>
  <c r="A93" i="15"/>
  <c r="A90" i="15"/>
  <c r="A92" i="15"/>
  <c r="A88" i="15"/>
  <c r="A86" i="15"/>
  <c r="A83" i="15"/>
  <c r="A78" i="15"/>
  <c r="A79" i="15"/>
  <c r="A77" i="15"/>
  <c r="A80" i="15"/>
  <c r="A72" i="15"/>
  <c r="A69" i="15"/>
  <c r="A63" i="15"/>
  <c r="A64" i="15"/>
  <c r="A61" i="15"/>
  <c r="A51" i="15"/>
  <c r="A53" i="15"/>
  <c r="A54" i="15"/>
  <c r="A55" i="15"/>
  <c r="A59" i="15"/>
  <c r="A47" i="15"/>
  <c r="A44" i="15"/>
  <c r="A32" i="15"/>
  <c r="A33" i="15"/>
  <c r="A35" i="15"/>
  <c r="A36" i="15"/>
  <c r="A34" i="15"/>
  <c r="A41" i="15"/>
  <c r="A145" i="15"/>
  <c r="A152" i="15"/>
  <c r="A150" i="15"/>
  <c r="A148" i="15"/>
  <c r="A154" i="15"/>
  <c r="A144" i="15"/>
  <c r="A141" i="15"/>
  <c r="A139" i="15"/>
  <c r="A135" i="15"/>
  <c r="A162" i="15"/>
  <c r="A134" i="15"/>
  <c r="A129" i="15"/>
  <c r="A127" i="15"/>
  <c r="A125" i="15"/>
  <c r="A130" i="15"/>
  <c r="A123" i="15"/>
  <c r="A26" i="15"/>
  <c r="A12" i="15"/>
  <c r="A8" i="15"/>
  <c r="A7" i="15"/>
  <c r="A4" i="15"/>
  <c r="A390" i="15"/>
  <c r="A403" i="15"/>
  <c r="A402" i="15"/>
  <c r="A394" i="15"/>
  <c r="A395" i="15"/>
  <c r="A393" i="15"/>
  <c r="A380" i="15"/>
  <c r="A381" i="15"/>
  <c r="A389" i="15"/>
  <c r="A385" i="15"/>
  <c r="A371" i="15"/>
  <c r="A374" i="15"/>
  <c r="A376" i="15"/>
  <c r="A305" i="15"/>
  <c r="A363" i="15"/>
  <c r="A359" i="15"/>
  <c r="A362" i="15"/>
  <c r="A354" i="15"/>
  <c r="A356" i="15"/>
  <c r="A352" i="15"/>
  <c r="A349" i="15"/>
  <c r="A348" i="15"/>
  <c r="A345" i="15"/>
  <c r="A339" i="15"/>
  <c r="A331" i="15"/>
  <c r="A324" i="15"/>
  <c r="A343" i="15"/>
  <c r="A341" i="15"/>
  <c r="A338" i="15"/>
  <c r="A336" i="15"/>
  <c r="A335" i="15"/>
  <c r="A329" i="15"/>
  <c r="A327" i="15"/>
  <c r="A326" i="15"/>
  <c r="A321" i="15"/>
  <c r="A318" i="15"/>
  <c r="A319" i="15"/>
  <c r="A314" i="15"/>
  <c r="A313" i="15"/>
  <c r="A367" i="15"/>
  <c r="A368" i="15"/>
  <c r="A311" i="15"/>
  <c r="A312" i="15"/>
  <c r="A309" i="15"/>
  <c r="A306" i="15"/>
  <c r="A303" i="15"/>
  <c r="A378" i="15"/>
  <c r="A300" i="15"/>
  <c r="A296" i="15"/>
  <c r="A299" i="15"/>
  <c r="A294" i="15"/>
  <c r="A288" i="15"/>
  <c r="A286" i="15"/>
  <c r="A290" i="15"/>
  <c r="A276" i="15"/>
  <c r="A282" i="15"/>
  <c r="A283" i="15"/>
  <c r="A284" i="15"/>
  <c r="A279" i="15"/>
  <c r="A292" i="15"/>
  <c r="A274" i="15"/>
  <c r="A269" i="15"/>
  <c r="A265" i="15"/>
  <c r="A273" i="15"/>
  <c r="A272" i="15"/>
  <c r="A271" i="15"/>
  <c r="A258" i="15"/>
  <c r="A255" i="15"/>
  <c r="A260" i="15"/>
  <c r="A251" i="15"/>
  <c r="A256" i="15"/>
  <c r="A252" i="15"/>
  <c r="A245" i="15"/>
  <c r="A242" i="15"/>
  <c r="A241" i="15"/>
  <c r="A246" i="15"/>
  <c r="A236" i="15"/>
  <c r="A243" i="15"/>
  <c r="A239" i="15"/>
  <c r="A250" i="15"/>
  <c r="A247" i="15"/>
  <c r="A186" i="15"/>
  <c r="A188" i="15"/>
  <c r="A182" i="15"/>
  <c r="A181" i="15"/>
  <c r="A183" i="15"/>
  <c r="A230" i="15"/>
  <c r="A232" i="15"/>
  <c r="A227" i="15"/>
  <c r="A205" i="15"/>
  <c r="A226" i="15"/>
  <c r="A222" i="15"/>
  <c r="A223" i="15"/>
  <c r="A231" i="15"/>
  <c r="A212" i="15"/>
  <c r="A204" i="15"/>
  <c r="A203" i="15"/>
  <c r="A210" i="15"/>
  <c r="A233" i="15"/>
  <c r="A206" i="15"/>
  <c r="A209" i="15"/>
  <c r="A224" i="15"/>
  <c r="A208" i="15"/>
  <c r="A201" i="15"/>
  <c r="A213" i="15"/>
  <c r="A191" i="15"/>
  <c r="A175" i="15"/>
  <c r="A122" i="15"/>
  <c r="A120" i="15"/>
  <c r="A118" i="15"/>
  <c r="A112" i="15"/>
  <c r="A115" i="15"/>
  <c r="A111" i="15"/>
  <c r="A110" i="15"/>
  <c r="A107" i="15"/>
  <c r="A105" i="15"/>
  <c r="A103" i="15"/>
  <c r="A100" i="15"/>
  <c r="A97" i="15"/>
  <c r="A94" i="15"/>
  <c r="A95" i="15"/>
  <c r="A91" i="15"/>
  <c r="A89" i="15"/>
  <c r="A87" i="15"/>
  <c r="A85" i="15"/>
  <c r="A84" i="15"/>
  <c r="A75" i="15"/>
  <c r="A76" i="15"/>
  <c r="A81" i="15"/>
  <c r="A74" i="15"/>
  <c r="A70" i="15"/>
  <c r="A71" i="15"/>
  <c r="A62" i="15"/>
  <c r="A65" i="15"/>
  <c r="A60" i="15"/>
  <c r="A57" i="15"/>
  <c r="A50" i="15"/>
  <c r="A52" i="15"/>
  <c r="A56" i="15"/>
  <c r="A48" i="15"/>
  <c r="A46" i="15"/>
  <c r="A45" i="15"/>
  <c r="A31" i="15"/>
  <c r="A40" i="15"/>
  <c r="A37" i="15"/>
  <c r="A39" i="15"/>
  <c r="A38" i="15"/>
  <c r="A30" i="15"/>
  <c r="A153" i="15"/>
  <c r="A151" i="15"/>
  <c r="A149" i="15"/>
  <c r="A147" i="15"/>
  <c r="A146" i="15"/>
  <c r="A143" i="15"/>
  <c r="A140" i="15"/>
  <c r="A138" i="15"/>
  <c r="A163" i="15"/>
  <c r="A137" i="15"/>
  <c r="A133" i="15"/>
  <c r="A128" i="15"/>
  <c r="A126" i="15"/>
  <c r="A131" i="15"/>
  <c r="A124" i="15"/>
  <c r="A14" i="15"/>
  <c r="A13" i="15"/>
  <c r="A9" i="15"/>
  <c r="A22" i="15"/>
  <c r="A3" i="15"/>
  <c r="A5" i="15"/>
  <c r="A17" i="15"/>
  <c r="B2" i="15"/>
  <c r="A2" i="15"/>
  <c r="B3" i="20" l="1" a="1"/>
  <c r="B3" i="20" s="1"/>
  <c r="B4" i="20" a="1"/>
  <c r="B4" i="20" s="1"/>
  <c r="F6" i="20"/>
  <c r="AH1" i="15"/>
  <c r="B5" i="20" a="1"/>
  <c r="B5" i="20" s="1"/>
  <c r="E5" i="20"/>
  <c r="F2" i="19"/>
  <c r="F20" i="19"/>
  <c r="F5" i="19"/>
  <c r="F3" i="19"/>
  <c r="F4" i="19"/>
  <c r="F23" i="19"/>
  <c r="F6" i="19"/>
  <c r="E45" i="19"/>
  <c r="F48" i="19"/>
  <c r="E50" i="19"/>
  <c r="E11" i="19"/>
  <c r="E33" i="19"/>
  <c r="E37" i="19"/>
  <c r="E40" i="19"/>
  <c r="E22" i="19"/>
  <c r="E9" i="19"/>
  <c r="E10" i="19"/>
  <c r="E18" i="19"/>
  <c r="E16" i="19"/>
  <c r="E19" i="19"/>
  <c r="F52" i="19"/>
  <c r="E8" i="19"/>
  <c r="E26" i="19"/>
  <c r="F31" i="19"/>
  <c r="F46" i="19"/>
  <c r="E2" i="19"/>
  <c r="F49" i="19"/>
  <c r="E41" i="19"/>
  <c r="E42" i="19"/>
  <c r="F10" i="19"/>
  <c r="E5" i="19"/>
  <c r="E7" i="19"/>
  <c r="F9" i="19"/>
  <c r="E12" i="19"/>
  <c r="E36" i="19"/>
  <c r="E44" i="19"/>
  <c r="F8" i="19"/>
  <c r="E39" i="19"/>
  <c r="E6" i="19"/>
  <c r="F24" i="19"/>
  <c r="E29" i="19"/>
  <c r="E30" i="19"/>
  <c r="E3" i="19"/>
  <c r="F50" i="19"/>
  <c r="E17" i="19"/>
  <c r="E21" i="19"/>
  <c r="E35" i="19"/>
  <c r="E28" i="19"/>
  <c r="E34" i="19"/>
  <c r="F7" i="19"/>
  <c r="E15" i="19"/>
  <c r="F11" i="19"/>
  <c r="F38" i="19"/>
  <c r="F47" i="19"/>
  <c r="E43" i="19"/>
  <c r="E6" i="20"/>
  <c r="E4" i="20"/>
  <c r="F4" i="20"/>
  <c r="F5" i="20"/>
  <c r="F3" i="20"/>
  <c r="E3" i="20"/>
  <c r="E27" i="19"/>
  <c r="E4" i="19"/>
  <c r="E32" i="19"/>
  <c r="F25" i="19"/>
  <c r="F13" i="19"/>
  <c r="E80" i="19"/>
  <c r="F88" i="19"/>
  <c r="E14" i="19"/>
  <c r="F89" i="19"/>
  <c r="E58" i="19"/>
  <c r="E61" i="19"/>
  <c r="E63" i="19"/>
  <c r="E64" i="19"/>
  <c r="E67" i="19"/>
  <c r="E68" i="19"/>
  <c r="E56" i="19"/>
  <c r="E23" i="19"/>
  <c r="E76" i="19"/>
  <c r="E77" i="19"/>
  <c r="E78" i="19"/>
  <c r="E86" i="19"/>
  <c r="F86" i="19"/>
  <c r="F80" i="19"/>
  <c r="E73" i="19"/>
  <c r="F14" i="19"/>
  <c r="F58" i="19"/>
  <c r="F19" i="19"/>
  <c r="F61" i="19"/>
  <c r="F63" i="19"/>
  <c r="F64" i="19"/>
  <c r="F67" i="19"/>
  <c r="F68" i="19"/>
  <c r="F30" i="19"/>
  <c r="F56" i="19"/>
  <c r="F32" i="19"/>
  <c r="F33" i="19"/>
  <c r="F76" i="19"/>
  <c r="F39" i="19"/>
  <c r="F77" i="19"/>
  <c r="F78" i="19"/>
  <c r="E74" i="19"/>
  <c r="F73" i="19"/>
  <c r="E84" i="19"/>
  <c r="E60" i="19"/>
  <c r="E65" i="19"/>
  <c r="E71" i="19"/>
  <c r="E69" i="19"/>
  <c r="E90" i="19"/>
  <c r="E59" i="19"/>
  <c r="E79" i="19"/>
  <c r="E81" i="19"/>
  <c r="F42" i="19"/>
  <c r="F81" i="19"/>
  <c r="E83" i="19"/>
  <c r="F74" i="19"/>
  <c r="E49" i="19"/>
  <c r="F84" i="19"/>
  <c r="F16" i="19"/>
  <c r="F60" i="19"/>
  <c r="F26" i="19"/>
  <c r="F65" i="19"/>
  <c r="F71" i="19"/>
  <c r="F27" i="19"/>
  <c r="F69" i="19"/>
  <c r="F90" i="19"/>
  <c r="F59" i="19"/>
  <c r="F34" i="19"/>
  <c r="F44" i="19"/>
  <c r="F40" i="19"/>
  <c r="F79" i="19"/>
  <c r="F83" i="19"/>
  <c r="E92" i="19"/>
  <c r="E52" i="19"/>
  <c r="G52" i="19" s="1"/>
  <c r="E20" i="19"/>
  <c r="E46" i="19"/>
  <c r="E25" i="19"/>
  <c r="E72" i="19"/>
  <c r="E48" i="19"/>
  <c r="E31" i="19"/>
  <c r="E91" i="19"/>
  <c r="E53" i="19"/>
  <c r="E75" i="19"/>
  <c r="E51" i="19"/>
  <c r="E82" i="19"/>
  <c r="F92" i="19"/>
  <c r="E87" i="19"/>
  <c r="F17" i="19"/>
  <c r="F22" i="19"/>
  <c r="F72" i="19"/>
  <c r="F28" i="19"/>
  <c r="F91" i="19"/>
  <c r="F12" i="19"/>
  <c r="F53" i="19"/>
  <c r="F75" i="19"/>
  <c r="F37" i="19"/>
  <c r="F43" i="19"/>
  <c r="F51" i="19"/>
  <c r="F82" i="19"/>
  <c r="F87" i="19"/>
  <c r="E62" i="19"/>
  <c r="E47" i="19"/>
  <c r="E66" i="19"/>
  <c r="E24" i="19"/>
  <c r="E55" i="19"/>
  <c r="E13" i="19"/>
  <c r="E70" i="19"/>
  <c r="E54" i="19"/>
  <c r="E38" i="19"/>
  <c r="E85" i="19"/>
  <c r="F57" i="19"/>
  <c r="F85" i="19"/>
  <c r="E88" i="19"/>
  <c r="G88" i="19" s="1"/>
  <c r="F35" i="19"/>
  <c r="G35" i="19" s="1"/>
  <c r="E89" i="19"/>
  <c r="G89" i="19" s="1"/>
  <c r="F15" i="19"/>
  <c r="F18" i="19"/>
  <c r="F21" i="19"/>
  <c r="F62" i="19"/>
  <c r="F66" i="19"/>
  <c r="F29" i="19"/>
  <c r="F55" i="19"/>
  <c r="F70" i="19"/>
  <c r="F54" i="19"/>
  <c r="F36" i="19"/>
  <c r="F41" i="19"/>
  <c r="F45" i="19"/>
  <c r="E57" i="19"/>
  <c r="M3" i="20"/>
  <c r="G49" i="19" l="1"/>
  <c r="F7" i="20"/>
  <c r="G50" i="19"/>
  <c r="E7" i="20"/>
  <c r="G3" i="20"/>
  <c r="G74" i="19"/>
  <c r="G87" i="19"/>
  <c r="G84" i="19"/>
  <c r="G73" i="19"/>
  <c r="G14" i="19"/>
  <c r="G92" i="19"/>
  <c r="G83" i="19"/>
  <c r="G80" i="19"/>
  <c r="K4" i="20"/>
  <c r="K5" i="20"/>
  <c r="K6" i="20"/>
  <c r="K3" i="20"/>
  <c r="G57" i="19" l="1"/>
  <c r="G29" i="19"/>
  <c r="G75" i="19"/>
  <c r="G13" i="19"/>
  <c r="G28" i="19"/>
  <c r="G64" i="19"/>
  <c r="G19" i="19"/>
  <c r="G17" i="19"/>
  <c r="G59" i="19"/>
  <c r="G72" i="19" l="1"/>
  <c r="G16" i="19"/>
  <c r="G11" i="19"/>
  <c r="G5" i="19"/>
  <c r="G37" i="19"/>
  <c r="G10" i="19"/>
  <c r="G61" i="19"/>
  <c r="G90" i="19"/>
  <c r="G7" i="19"/>
  <c r="G31" i="19"/>
  <c r="G18" i="19"/>
  <c r="G68" i="19"/>
  <c r="G70" i="19"/>
  <c r="G54" i="19"/>
  <c r="G38" i="19"/>
  <c r="G79" i="19"/>
  <c r="G36" i="19"/>
  <c r="G60" i="19"/>
  <c r="G44" i="19"/>
  <c r="G24" i="19"/>
  <c r="G40" i="19"/>
  <c r="G12" i="19"/>
  <c r="G45" i="19"/>
  <c r="G69" i="19"/>
  <c r="G55" i="19"/>
  <c r="G78" i="19"/>
  <c r="G20" i="19"/>
  <c r="G27" i="19"/>
  <c r="G9" i="19"/>
  <c r="G15" i="19"/>
  <c r="G6" i="19"/>
  <c r="G47" i="19"/>
  <c r="G56" i="19"/>
  <c r="G3" i="19"/>
  <c r="G30" i="19"/>
  <c r="G67" i="19"/>
  <c r="G21" i="19"/>
  <c r="G25" i="19"/>
  <c r="G2" i="19"/>
  <c r="G76" i="19"/>
  <c r="G62" i="19"/>
  <c r="G32" i="19"/>
  <c r="G86" i="19"/>
  <c r="G34" i="19"/>
  <c r="G42" i="19"/>
  <c r="G22" i="19"/>
  <c r="G65" i="19"/>
  <c r="G85" i="19"/>
  <c r="G41" i="19"/>
  <c r="G51" i="19"/>
  <c r="G8" i="19"/>
  <c r="G39" i="19"/>
  <c r="G81" i="19"/>
  <c r="G46" i="19"/>
  <c r="G71" i="19"/>
  <c r="G82" i="19"/>
  <c r="G43" i="19"/>
  <c r="G77" i="19"/>
  <c r="G48" i="19"/>
  <c r="G33" i="19"/>
  <c r="G63" i="19"/>
  <c r="G23" i="19"/>
  <c r="G26" i="19"/>
  <c r="G91" i="19"/>
  <c r="G53" i="19"/>
  <c r="G4" i="19"/>
  <c r="G66" i="19"/>
  <c r="G58" i="19"/>
  <c r="C3" i="20" a="1"/>
  <c r="C3" i="20" s="1"/>
  <c r="D3" i="20" s="1"/>
  <c r="C6" i="20" l="1" a="1"/>
  <c r="C6" i="20" s="1"/>
  <c r="B6" i="20" a="1"/>
  <c r="B6" i="20" s="1"/>
  <c r="C5" i="20" a="1"/>
  <c r="C5" i="20" s="1"/>
  <c r="C4" i="20" a="1"/>
  <c r="C4" i="20" s="1"/>
  <c r="C7" i="20" l="1"/>
  <c r="G6" i="20"/>
  <c r="D6" i="20"/>
  <c r="B7" i="20"/>
  <c r="D4" i="20"/>
  <c r="G4" i="20"/>
  <c r="G5" i="20"/>
  <c r="D5" i="20"/>
  <c r="G7" i="20" l="1"/>
  <c r="D7" i="2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<sst xmlns="http://schemas.openxmlformats.org/spreadsheetml/2006/main" count="7629" uniqueCount="1225">
  <si>
    <t>PDB</t>
  </si>
  <si>
    <t>NTR1</t>
  </si>
  <si>
    <t>Neurotensin</t>
  </si>
  <si>
    <t>Human</t>
  </si>
  <si>
    <t>cryo-EM</t>
  </si>
  <si>
    <t>6OSA</t>
  </si>
  <si>
    <t>Intermediate</t>
  </si>
  <si>
    <t>Gi/o</t>
  </si>
  <si>
    <t>Non-canonical confor...</t>
  </si>
  <si>
    <t>-</t>
  </si>
  <si>
    <t>Agonist</t>
  </si>
  <si>
    <t>6OS9</t>
  </si>
  <si>
    <t>scFv16</t>
  </si>
  <si>
    <t>ADRB2</t>
  </si>
  <si>
    <t>Adrenoceptors</t>
  </si>
  <si>
    <t>X-ray</t>
  </si>
  <si>
    <t>6N48</t>
  </si>
  <si>
    <t>A</t>
  </si>
  <si>
    <t>Active</t>
  </si>
  <si>
    <t>SMO</t>
  </si>
  <si>
    <t>Frizzled</t>
  </si>
  <si>
    <t>6OT0</t>
  </si>
  <si>
    <t>Gs</t>
  </si>
  <si>
    <t>Fused partial Gs</t>
  </si>
  <si>
    <t>ACM1</t>
  </si>
  <si>
    <t>Acetylcholine (muscarinic)</t>
  </si>
  <si>
    <t>6OIJ</t>
  </si>
  <si>
    <t>Gq/11</t>
  </si>
  <si>
    <t>Antibody fragment</t>
  </si>
  <si>
    <t>ACM2</t>
  </si>
  <si>
    <t>6OIK</t>
  </si>
  <si>
    <t>MTR1A</t>
  </si>
  <si>
    <t>Melatonin</t>
  </si>
  <si>
    <t>6ME5</t>
  </si>
  <si>
    <t>Inactive</t>
  </si>
  <si>
    <t>GlgA glycogen synthase</t>
  </si>
  <si>
    <t>6ME3</t>
  </si>
  <si>
    <t>GIgA glycogen synthase</t>
  </si>
  <si>
    <t>6ME2</t>
  </si>
  <si>
    <t>6ME4</t>
  </si>
  <si>
    <t>MTR1B</t>
  </si>
  <si>
    <t>6ME6</t>
  </si>
  <si>
    <t>Rubredoxin</t>
  </si>
  <si>
    <t>6ME9</t>
  </si>
  <si>
    <t>6ME8</t>
  </si>
  <si>
    <t>6ME7</t>
  </si>
  <si>
    <t>PTH1R</t>
  </si>
  <si>
    <t>PTH1</t>
  </si>
  <si>
    <t>Parathyroid hormone</t>
  </si>
  <si>
    <t>6NBH</t>
  </si>
  <si>
    <t>Nanobody-35</t>
  </si>
  <si>
    <t>6NBF</t>
  </si>
  <si>
    <t>6NBI</t>
  </si>
  <si>
    <t>AGTR1</t>
  </si>
  <si>
    <t>Angiotensin</t>
  </si>
  <si>
    <t>6DO1</t>
  </si>
  <si>
    <t>Nanobody Nb.AT110i1</t>
  </si>
  <si>
    <t>CNR1</t>
  </si>
  <si>
    <t>Cannabinoid</t>
  </si>
  <si>
    <t>6N4B</t>
  </si>
  <si>
    <t>CALCR</t>
  </si>
  <si>
    <t>CT</t>
  </si>
  <si>
    <t>Calcitonin</t>
  </si>
  <si>
    <t>6NIY</t>
  </si>
  <si>
    <t>GRM5</t>
  </si>
  <si>
    <t>Metabotropic glutamate</t>
  </si>
  <si>
    <t>6N51</t>
  </si>
  <si>
    <t>Nanobody 43</t>
  </si>
  <si>
    <t>ADRB1</t>
  </si>
  <si>
    <t>6IBL</t>
  </si>
  <si>
    <t>Thioredoxin 1</t>
  </si>
  <si>
    <t>PE2R3</t>
  </si>
  <si>
    <t>Prostanoid</t>
  </si>
  <si>
    <t>6AK3</t>
  </si>
  <si>
    <t>EDNRB</t>
  </si>
  <si>
    <t>Endothelin</t>
  </si>
  <si>
    <t>6IGK</t>
  </si>
  <si>
    <t>6FJ3</t>
  </si>
  <si>
    <t>ePTH</t>
  </si>
  <si>
    <t>6MXT</t>
  </si>
  <si>
    <t>Nanobody 71</t>
  </si>
  <si>
    <t>6H7N</t>
  </si>
  <si>
    <t>6H7O</t>
  </si>
  <si>
    <t>6H7L</t>
  </si>
  <si>
    <t>6H7J</t>
  </si>
  <si>
    <t>6H7M</t>
  </si>
  <si>
    <t>CALRL</t>
  </si>
  <si>
    <t>6E3Y</t>
  </si>
  <si>
    <t>5HT2B</t>
  </si>
  <si>
    <t>5-Hydroxytryptamine</t>
  </si>
  <si>
    <t>6DRY</t>
  </si>
  <si>
    <t>AGTR2</t>
  </si>
  <si>
    <t>5XJM</t>
  </si>
  <si>
    <t>Fab</t>
  </si>
  <si>
    <t>5HT1B</t>
  </si>
  <si>
    <t>6G79</t>
  </si>
  <si>
    <t>AA1R</t>
  </si>
  <si>
    <t>Adenosine</t>
  </si>
  <si>
    <t>6D9H</t>
  </si>
  <si>
    <t>OPRM</t>
  </si>
  <si>
    <t>μ</t>
  </si>
  <si>
    <t>Opioid</t>
  </si>
  <si>
    <t>Mouse</t>
  </si>
  <si>
    <t>6DDE</t>
  </si>
  <si>
    <t>Antibody</t>
  </si>
  <si>
    <t>6DDF</t>
  </si>
  <si>
    <t>Q80KM9</t>
  </si>
  <si>
    <t>US28</t>
  </si>
  <si>
    <t>Unclassified</t>
  </si>
  <si>
    <t>strain AD169</t>
  </si>
  <si>
    <t>5WB2</t>
  </si>
  <si>
    <t>Nanobody</t>
  </si>
  <si>
    <t>CX3CL1</t>
  </si>
  <si>
    <t>AA2AR</t>
  </si>
  <si>
    <t>6GDG</t>
  </si>
  <si>
    <t>TrxA</t>
  </si>
  <si>
    <t>OPSD</t>
  </si>
  <si>
    <t>Rhodopsin</t>
  </si>
  <si>
    <t>Opsins</t>
  </si>
  <si>
    <t>Bovine</t>
  </si>
  <si>
    <t>6FKB</t>
  </si>
  <si>
    <t>6FKC</t>
  </si>
  <si>
    <t>6FKA</t>
  </si>
  <si>
    <t>6FK8</t>
  </si>
  <si>
    <t>6FK7</t>
  </si>
  <si>
    <t>6FK9</t>
  </si>
  <si>
    <t>6FKD</t>
  </si>
  <si>
    <t>6FK6</t>
  </si>
  <si>
    <t>5WF6</t>
  </si>
  <si>
    <t>5WF5</t>
  </si>
  <si>
    <t>GLP1R</t>
  </si>
  <si>
    <t>GLP-1</t>
  </si>
  <si>
    <t>Glucagon</t>
  </si>
  <si>
    <t>6B3J</t>
  </si>
  <si>
    <t>Exendin-P5</t>
  </si>
  <si>
    <t>5HT2C</t>
  </si>
  <si>
    <t>6BQG</t>
  </si>
  <si>
    <t>OPRK</t>
  </si>
  <si>
    <t>κ</t>
  </si>
  <si>
    <t>6B73</t>
  </si>
  <si>
    <t>5TUD</t>
  </si>
  <si>
    <t>BRIL</t>
  </si>
  <si>
    <t>5N2S</t>
  </si>
  <si>
    <t>5XRA</t>
  </si>
  <si>
    <t>Flavodoxin</t>
  </si>
  <si>
    <t>5XR8</t>
  </si>
  <si>
    <t>5NX2</t>
  </si>
  <si>
    <t>FFAR1</t>
  </si>
  <si>
    <t>FFA1</t>
  </si>
  <si>
    <t>Free fatty acid</t>
  </si>
  <si>
    <t>5TZR</t>
  </si>
  <si>
    <t>5TZY</t>
  </si>
  <si>
    <t>APJ</t>
  </si>
  <si>
    <t>Apelin</t>
  </si>
  <si>
    <t>5VBL</t>
  </si>
  <si>
    <t>AMG3054</t>
  </si>
  <si>
    <t>G1SGD4</t>
  </si>
  <si>
    <t>Rabbit</t>
  </si>
  <si>
    <t>5VAI</t>
  </si>
  <si>
    <t>5TE5</t>
  </si>
  <si>
    <t>5TVN</t>
  </si>
  <si>
    <t>Rat</t>
  </si>
  <si>
    <t>5T04</t>
  </si>
  <si>
    <t>T4-Lysozyme</t>
  </si>
  <si>
    <t>5GLH</t>
  </si>
  <si>
    <t>5G53</t>
  </si>
  <si>
    <t>Engineered G protein</t>
  </si>
  <si>
    <t>5IUA</t>
  </si>
  <si>
    <t>5IU7</t>
  </si>
  <si>
    <t>5IUB</t>
  </si>
  <si>
    <t>5IU8</t>
  </si>
  <si>
    <t>5C1M</t>
  </si>
  <si>
    <t>4XEE</t>
  </si>
  <si>
    <t>4XES</t>
  </si>
  <si>
    <t>4UG2</t>
  </si>
  <si>
    <t>4UHR</t>
  </si>
  <si>
    <t>4XT1</t>
  </si>
  <si>
    <t>4XT3</t>
  </si>
  <si>
    <t>Fractalkine</t>
  </si>
  <si>
    <t>4QKX</t>
  </si>
  <si>
    <t>4QIN</t>
  </si>
  <si>
    <t>SAG1.5</t>
  </si>
  <si>
    <t>4PHU</t>
  </si>
  <si>
    <t>P2Y12</t>
  </si>
  <si>
    <t>P2Y</t>
  </si>
  <si>
    <t>4PXZ</t>
  </si>
  <si>
    <t>4BUO</t>
  </si>
  <si>
    <t>4BWB</t>
  </si>
  <si>
    <t>3ZEV</t>
  </si>
  <si>
    <t>4BV0</t>
  </si>
  <si>
    <t>4NC3</t>
  </si>
  <si>
    <t>4MQS</t>
  </si>
  <si>
    <t>4LDO</t>
  </si>
  <si>
    <t>4LDE</t>
  </si>
  <si>
    <t>4LDL</t>
  </si>
  <si>
    <t>4IAR</t>
  </si>
  <si>
    <t>4IAQ</t>
  </si>
  <si>
    <t>4IB4</t>
  </si>
  <si>
    <t>4GRV</t>
  </si>
  <si>
    <t>4AMI</t>
  </si>
  <si>
    <t>4A4M</t>
  </si>
  <si>
    <t>Only H5</t>
  </si>
  <si>
    <t>3AYM</t>
  </si>
  <si>
    <t>3SN6</t>
  </si>
  <si>
    <t>2YDO</t>
  </si>
  <si>
    <t>2YDV</t>
  </si>
  <si>
    <t>2X72</t>
  </si>
  <si>
    <t>3QAK</t>
  </si>
  <si>
    <t>3PXO</t>
  </si>
  <si>
    <t>3PQR</t>
  </si>
  <si>
    <t>3P0G</t>
  </si>
  <si>
    <t>2Y02</t>
  </si>
  <si>
    <t>2Y03</t>
  </si>
  <si>
    <t>3PDS</t>
  </si>
  <si>
    <t>2G87</t>
  </si>
  <si>
    <t>2HPY</t>
  </si>
  <si>
    <t>4PY0</t>
  </si>
  <si>
    <t>Agonist (partial)</t>
  </si>
  <si>
    <t>2Y01</t>
  </si>
  <si>
    <t>2Y00</t>
  </si>
  <si>
    <t>2Y04</t>
  </si>
  <si>
    <t>6GT3</t>
  </si>
  <si>
    <t>Antagonist</t>
  </si>
  <si>
    <t>6MH8</t>
  </si>
  <si>
    <t>NK1R</t>
  </si>
  <si>
    <t>Tachykinin</t>
  </si>
  <si>
    <t>6J21</t>
  </si>
  <si>
    <t>6J20</t>
  </si>
  <si>
    <t>5HT2A</t>
  </si>
  <si>
    <t>6A93</t>
  </si>
  <si>
    <t>6A94</t>
  </si>
  <si>
    <t>CNR2</t>
  </si>
  <si>
    <t>5ZTY</t>
  </si>
  <si>
    <t>6HLP</t>
  </si>
  <si>
    <t>6HLL</t>
  </si>
  <si>
    <t>6HLO</t>
  </si>
  <si>
    <t>CCR2</t>
  </si>
  <si>
    <t>Chemokine</t>
  </si>
  <si>
    <t>6GPS</t>
  </si>
  <si>
    <t>6GPX</t>
  </si>
  <si>
    <t>TA2R</t>
  </si>
  <si>
    <t>TP</t>
  </si>
  <si>
    <t>6IIV</t>
  </si>
  <si>
    <t>6IIU</t>
  </si>
  <si>
    <t>CCR5</t>
  </si>
  <si>
    <t>6MET</t>
  </si>
  <si>
    <t>6MEO</t>
  </si>
  <si>
    <t>6M9T</t>
  </si>
  <si>
    <t>PE2R4</t>
  </si>
  <si>
    <t>5YWY</t>
  </si>
  <si>
    <t>5YHL</t>
  </si>
  <si>
    <t>ONO-AE3-208-Br</t>
  </si>
  <si>
    <t>ACM3</t>
  </si>
  <si>
    <t>5ZHP</t>
  </si>
  <si>
    <t>5YC8</t>
  </si>
  <si>
    <t>5ZK3</t>
  </si>
  <si>
    <t>5ZK8</t>
  </si>
  <si>
    <t>5ZKB</t>
  </si>
  <si>
    <t>5ZKC</t>
  </si>
  <si>
    <t>6AKX</t>
  </si>
  <si>
    <t>6AKY</t>
  </si>
  <si>
    <t>PD2R2</t>
  </si>
  <si>
    <t>6D26</t>
  </si>
  <si>
    <t>6D27</t>
  </si>
  <si>
    <t>6DS0</t>
  </si>
  <si>
    <t>6DRX</t>
  </si>
  <si>
    <t>6DRZ</t>
  </si>
  <si>
    <t>PTAFR</t>
  </si>
  <si>
    <t>PAF</t>
  </si>
  <si>
    <t>Platelet-activating factor</t>
  </si>
  <si>
    <t>5ZKP</t>
  </si>
  <si>
    <t>C5AR1</t>
  </si>
  <si>
    <t>Complement peptide</t>
  </si>
  <si>
    <t>6C1R</t>
  </si>
  <si>
    <t>6C1Q</t>
  </si>
  <si>
    <t>Q98SW5</t>
  </si>
  <si>
    <t>African clawed frog</t>
  </si>
  <si>
    <t>6D32</t>
  </si>
  <si>
    <t>5KW2</t>
  </si>
  <si>
    <t>NPY1R</t>
  </si>
  <si>
    <t>Neuropeptide Y</t>
  </si>
  <si>
    <t>5ZBQ</t>
  </si>
  <si>
    <t>5ZBH</t>
  </si>
  <si>
    <t>5V54</t>
  </si>
  <si>
    <t>5OLO</t>
  </si>
  <si>
    <t>5OLH</t>
  </si>
  <si>
    <t>Vipadenant</t>
  </si>
  <si>
    <t>5OM1</t>
  </si>
  <si>
    <t>5OLV</t>
  </si>
  <si>
    <t>5OM4</t>
  </si>
  <si>
    <t>5OLG</t>
  </si>
  <si>
    <t>5OLZ</t>
  </si>
  <si>
    <t>6AQF</t>
  </si>
  <si>
    <t>5O9H</t>
  </si>
  <si>
    <t>Q9WTK1</t>
  </si>
  <si>
    <t>Leukotriene</t>
  </si>
  <si>
    <t>Guinea pig</t>
  </si>
  <si>
    <t>5X33</t>
  </si>
  <si>
    <t>5VRA</t>
  </si>
  <si>
    <t>OX2R</t>
  </si>
  <si>
    <t>Orexin</t>
  </si>
  <si>
    <t>5WS3</t>
  </si>
  <si>
    <t>Glycogen synthase</t>
  </si>
  <si>
    <t>5WQC</t>
  </si>
  <si>
    <t>DRD4</t>
  </si>
  <si>
    <t>Dopamine</t>
  </si>
  <si>
    <t>5WIU</t>
  </si>
  <si>
    <t>5WIV</t>
  </si>
  <si>
    <t>5NLX</t>
  </si>
  <si>
    <t>5NM2</t>
  </si>
  <si>
    <t>5NM4</t>
  </si>
  <si>
    <t>5X7D</t>
  </si>
  <si>
    <t>5X93</t>
  </si>
  <si>
    <t>5MZP</t>
  </si>
  <si>
    <t>5N2R</t>
  </si>
  <si>
    <t>5MZJ</t>
  </si>
  <si>
    <t>5UIW</t>
  </si>
  <si>
    <t>5P7-CCL5</t>
  </si>
  <si>
    <t>5JTB</t>
  </si>
  <si>
    <t>5UVI</t>
  </si>
  <si>
    <t>5VEW</t>
  </si>
  <si>
    <t>GLR</t>
  </si>
  <si>
    <t>5XEZ</t>
  </si>
  <si>
    <t>5XF1</t>
  </si>
  <si>
    <t>5V57</t>
  </si>
  <si>
    <t>5V56</t>
  </si>
  <si>
    <t>5VEX</t>
  </si>
  <si>
    <t>PAR2</t>
  </si>
  <si>
    <t>Proteinase-activated</t>
  </si>
  <si>
    <t>5NDZ</t>
  </si>
  <si>
    <t>5NDD</t>
  </si>
  <si>
    <t>5UNH</t>
  </si>
  <si>
    <t>5UNG</t>
  </si>
  <si>
    <t>5UNF</t>
  </si>
  <si>
    <t>5UEN</t>
  </si>
  <si>
    <t>5UIG</t>
  </si>
  <si>
    <t>5T1A</t>
  </si>
  <si>
    <t>CCR9</t>
  </si>
  <si>
    <t>5LWE</t>
  </si>
  <si>
    <t>5TGZ</t>
  </si>
  <si>
    <t>5K2B</t>
  </si>
  <si>
    <t>5K2C</t>
  </si>
  <si>
    <t>5K2A</t>
  </si>
  <si>
    <t>5K2D</t>
  </si>
  <si>
    <t>5L7I</t>
  </si>
  <si>
    <t>5IU4</t>
  </si>
  <si>
    <t>CRFR1</t>
  </si>
  <si>
    <t>Corticotropin-releasing factor</t>
  </si>
  <si>
    <t>4Z9G</t>
  </si>
  <si>
    <t>5EE7</t>
  </si>
  <si>
    <t>ACM4</t>
  </si>
  <si>
    <t>5DSG</t>
  </si>
  <si>
    <t>5CXV</t>
  </si>
  <si>
    <t>OX1R</t>
  </si>
  <si>
    <t>4ZJC</t>
  </si>
  <si>
    <t>4ZJ8</t>
  </si>
  <si>
    <t>5F8U</t>
  </si>
  <si>
    <t>LPAR1</t>
  </si>
  <si>
    <t>Lysophospholipid (LPA)</t>
  </si>
  <si>
    <t>4Z35</t>
  </si>
  <si>
    <t>4Z34</t>
  </si>
  <si>
    <t>4Z36</t>
  </si>
  <si>
    <t>4YAY</t>
  </si>
  <si>
    <t>P2RY1</t>
  </si>
  <si>
    <t>4XNW</t>
  </si>
  <si>
    <t>4XNV</t>
  </si>
  <si>
    <t>CXCR4</t>
  </si>
  <si>
    <t>4RWS</t>
  </si>
  <si>
    <t>vMIP-II</t>
  </si>
  <si>
    <t>OPRD</t>
  </si>
  <si>
    <t>δ</t>
  </si>
  <si>
    <t>4RWA</t>
  </si>
  <si>
    <t>DIPP-NH2</t>
  </si>
  <si>
    <t>4RWD</t>
  </si>
  <si>
    <t>4S0V</t>
  </si>
  <si>
    <t>4U14</t>
  </si>
  <si>
    <t>4U16</t>
  </si>
  <si>
    <t>4U15</t>
  </si>
  <si>
    <t>4QIM</t>
  </si>
  <si>
    <t>4BVN</t>
  </si>
  <si>
    <t>4NTJ</t>
  </si>
  <si>
    <t>4O9R</t>
  </si>
  <si>
    <t>4N4W</t>
  </si>
  <si>
    <t>4N6H</t>
  </si>
  <si>
    <t>4MBS</t>
  </si>
  <si>
    <t>4K5Y</t>
  </si>
  <si>
    <t>C</t>
  </si>
  <si>
    <t>4JKV</t>
  </si>
  <si>
    <t>3ZPR</t>
  </si>
  <si>
    <t>3ZPQ</t>
  </si>
  <si>
    <t>PAR1</t>
  </si>
  <si>
    <t>3VW7</t>
  </si>
  <si>
    <t>4EIY</t>
  </si>
  <si>
    <t>4EJ4</t>
  </si>
  <si>
    <t>OPRX</t>
  </si>
  <si>
    <t>NOP</t>
  </si>
  <si>
    <t>4EA3</t>
  </si>
  <si>
    <t>3UZA</t>
  </si>
  <si>
    <t>3UZC</t>
  </si>
  <si>
    <t>4DJH</t>
  </si>
  <si>
    <t>4DKL</t>
  </si>
  <si>
    <t>4DAJ</t>
  </si>
  <si>
    <t>S1PR1</t>
  </si>
  <si>
    <t>Lysophospholipid (S1P)</t>
  </si>
  <si>
    <t>3V2Y</t>
  </si>
  <si>
    <t>3V2W</t>
  </si>
  <si>
    <t>3VG9</t>
  </si>
  <si>
    <t>3VGA</t>
  </si>
  <si>
    <t>3UON</t>
  </si>
  <si>
    <t>3PWH</t>
  </si>
  <si>
    <t>3REY</t>
  </si>
  <si>
    <t>3RFM</t>
  </si>
  <si>
    <t>HRH1</t>
  </si>
  <si>
    <t>Histamine</t>
  </si>
  <si>
    <t>3RZE</t>
  </si>
  <si>
    <t>2YCY</t>
  </si>
  <si>
    <t>2YCZ</t>
  </si>
  <si>
    <t>2YCX</t>
  </si>
  <si>
    <t>DRD3</t>
  </si>
  <si>
    <t>3PBL</t>
  </si>
  <si>
    <t>3OE8</t>
  </si>
  <si>
    <t>3OE9</t>
  </si>
  <si>
    <t>3OE6</t>
  </si>
  <si>
    <t>3ODU</t>
  </si>
  <si>
    <t>3OE0</t>
  </si>
  <si>
    <t>CVX15</t>
  </si>
  <si>
    <t>3NYA</t>
  </si>
  <si>
    <t>3EML</t>
  </si>
  <si>
    <t>2VT4</t>
  </si>
  <si>
    <t>6OYA</t>
  </si>
  <si>
    <t>Inverse agonist</t>
  </si>
  <si>
    <t>6OY9</t>
  </si>
  <si>
    <t>6K1Q</t>
  </si>
  <si>
    <t>6QNO</t>
  </si>
  <si>
    <t>6FUF</t>
  </si>
  <si>
    <t>5ZKQ</t>
  </si>
  <si>
    <t>DRD2</t>
  </si>
  <si>
    <t>6CM4</t>
  </si>
  <si>
    <t>6BQH</t>
  </si>
  <si>
    <t>5U09</t>
  </si>
  <si>
    <t>5D6L</t>
  </si>
  <si>
    <t>5EN0</t>
  </si>
  <si>
    <t>5DYS</t>
  </si>
  <si>
    <t>5JQH</t>
  </si>
  <si>
    <t>5D5B</t>
  </si>
  <si>
    <t>5D5A</t>
  </si>
  <si>
    <t>4X1H</t>
  </si>
  <si>
    <t>4ZUD</t>
  </si>
  <si>
    <t>5A8E</t>
  </si>
  <si>
    <t>4WW3</t>
  </si>
  <si>
    <t>4AMJ</t>
  </si>
  <si>
    <t>3AYN</t>
  </si>
  <si>
    <t>2YCW</t>
  </si>
  <si>
    <t>3OAX</t>
  </si>
  <si>
    <t>3NY9</t>
  </si>
  <si>
    <t>3NY8</t>
  </si>
  <si>
    <t>3C9M</t>
  </si>
  <si>
    <t>3C9L</t>
  </si>
  <si>
    <t>3D4S</t>
  </si>
  <si>
    <t>2Z73</t>
  </si>
  <si>
    <t>2ZIY</t>
  </si>
  <si>
    <t>2RH1</t>
  </si>
  <si>
    <t>2PED</t>
  </si>
  <si>
    <t>2J4Y</t>
  </si>
  <si>
    <t>2I35</t>
  </si>
  <si>
    <t>1U19</t>
  </si>
  <si>
    <t>1GZM</t>
  </si>
  <si>
    <t>1L9H</t>
  </si>
  <si>
    <t>1HZX</t>
  </si>
  <si>
    <t>1F88</t>
  </si>
  <si>
    <t>4GBR</t>
  </si>
  <si>
    <t>6N52</t>
  </si>
  <si>
    <t>FZD4</t>
  </si>
  <si>
    <t>6BD4</t>
  </si>
  <si>
    <t>6CMO</t>
  </si>
  <si>
    <t>5WB1</t>
  </si>
  <si>
    <t>6D35</t>
  </si>
  <si>
    <t>5WKT</t>
  </si>
  <si>
    <t>5XPR</t>
  </si>
  <si>
    <t>Q08BG4</t>
  </si>
  <si>
    <t>Zebrafish</t>
  </si>
  <si>
    <t>5XSZ</t>
  </si>
  <si>
    <t>5W0P</t>
  </si>
  <si>
    <t>5UZ7</t>
  </si>
  <si>
    <t>5NJ6</t>
  </si>
  <si>
    <t>5TE3</t>
  </si>
  <si>
    <t>5GLI</t>
  </si>
  <si>
    <t>5L7D</t>
  </si>
  <si>
    <t>5DGY</t>
  </si>
  <si>
    <t>5DHG</t>
  </si>
  <si>
    <t>5DHH</t>
  </si>
  <si>
    <t>4ZWJ</t>
  </si>
  <si>
    <t>4PXF</t>
  </si>
  <si>
    <t>4J4Q</t>
  </si>
  <si>
    <t>4L6R</t>
  </si>
  <si>
    <t>4BEY</t>
  </si>
  <si>
    <t>4BEZ</t>
  </si>
  <si>
    <t>4GPO</t>
  </si>
  <si>
    <t>3KJ6</t>
  </si>
  <si>
    <t>3DQB</t>
  </si>
  <si>
    <t>3CAP</t>
  </si>
  <si>
    <t>2R4S</t>
  </si>
  <si>
    <t>2R4R</t>
  </si>
  <si>
    <t>2I37</t>
  </si>
  <si>
    <t>2I36</t>
  </si>
  <si>
    <t>6FFI</t>
  </si>
  <si>
    <t>NAM</t>
  </si>
  <si>
    <t>6FFH</t>
  </si>
  <si>
    <t>5CGC</t>
  </si>
  <si>
    <t>5CGD</t>
  </si>
  <si>
    <t>4OO9</t>
  </si>
  <si>
    <t>GRM1</t>
  </si>
  <si>
    <t>4OR2</t>
  </si>
  <si>
    <t>4MQT</t>
  </si>
  <si>
    <t>6IGL</t>
  </si>
  <si>
    <t>5YQZ</t>
  </si>
  <si>
    <t>NNC1702</t>
  </si>
  <si>
    <t>SP
Fam</t>
  </si>
  <si>
    <t>SP
Sub</t>
  </si>
  <si>
    <t>Ligand</t>
  </si>
  <si>
    <t>Method</t>
  </si>
  <si>
    <t>Species</t>
  </si>
  <si>
    <t>UniProt</t>
  </si>
  <si>
    <t>IUPHAR</t>
  </si>
  <si>
    <t>B1</t>
  </si>
  <si>
    <t>F</t>
  </si>
  <si>
    <t>Cl</t>
  </si>
  <si>
    <t>Tiotropium</t>
  </si>
  <si>
    <t>Carazolol</t>
  </si>
  <si>
    <t>Eticlopride</t>
  </si>
  <si>
    <t>UR-MK299</t>
  </si>
  <si>
    <t>JDTic</t>
  </si>
  <si>
    <t>CP-376395</t>
  </si>
  <si>
    <t>Zotepine</t>
  </si>
  <si>
    <t>Ritanserin</t>
  </si>
  <si>
    <t>Avacopan</t>
  </si>
  <si>
    <t>ZM241385</t>
  </si>
  <si>
    <t>CHEMBL428892</t>
  </si>
  <si>
    <t>EMPA</t>
  </si>
  <si>
    <t>Netupitant</t>
  </si>
  <si>
    <t>Risperidone</t>
  </si>
  <si>
    <t>AM10257</t>
  </si>
  <si>
    <t>CAY10471</t>
  </si>
  <si>
    <t>K-8794</t>
  </si>
  <si>
    <t>2-[2-(3-methoxypheny..</t>
  </si>
  <si>
    <t>Naltrindole</t>
  </si>
  <si>
    <t>ONO-3080573</t>
  </si>
  <si>
    <t>FITM</t>
  </si>
  <si>
    <t>N-methyl scopolamine</t>
  </si>
  <si>
    <t>Suvorexant</t>
  </si>
  <si>
    <t>GABR2</t>
  </si>
  <si>
    <t>CGP54626</t>
  </si>
  <si>
    <t>NECA</t>
  </si>
  <si>
    <t>Carmelid antibody f..</t>
  </si>
  <si>
    <t>Formoterol</t>
  </si>
  <si>
    <t>Camelid antibody fra..</t>
  </si>
  <si>
    <t>Xamoterol</t>
  </si>
  <si>
    <t>AZ3451</t>
  </si>
  <si>
    <t>4-carbamoyl-N-[(2R)-..</t>
  </si>
  <si>
    <t>FAUC50</t>
  </si>
  <si>
    <t>BI-167107</t>
  </si>
  <si>
    <t>BMS-193885</t>
  </si>
  <si>
    <t>Vorapaxar</t>
  </si>
  <si>
    <t>IT1t</t>
  </si>
  <si>
    <t>(3~{S})-3-cyclopropy..</t>
  </si>
  <si>
    <t>UK-432097</t>
  </si>
  <si>
    <t>6KJV</t>
  </si>
  <si>
    <t>6KK7</t>
  </si>
  <si>
    <t>6KK1</t>
  </si>
  <si>
    <t>Mavoglurant</t>
  </si>
  <si>
    <t>Envelope glycoprotei..</t>
  </si>
  <si>
    <t>AZD4635</t>
  </si>
  <si>
    <t>Ramatroban</t>
  </si>
  <si>
    <t>Daltroban</t>
  </si>
  <si>
    <t>Ramelteon</t>
  </si>
  <si>
    <t>2-Phenylmelatonin</t>
  </si>
  <si>
    <t>Methysergide</t>
  </si>
  <si>
    <t>Ergotamine</t>
  </si>
  <si>
    <t>LY266097</t>
  </si>
  <si>
    <t>Methylergonovine</t>
  </si>
  <si>
    <t>Lisuride</t>
  </si>
  <si>
    <t>MP1104</t>
  </si>
  <si>
    <t>4-(3-amino-5-phenyl-..</t>
  </si>
  <si>
    <t>Tozadenant</t>
  </si>
  <si>
    <t>CHEMBL1671936</t>
  </si>
  <si>
    <t>CCR7</t>
  </si>
  <si>
    <t>6QZH</t>
  </si>
  <si>
    <t>Sialidase NanA</t>
  </si>
  <si>
    <t>SCHEMBL13407377</t>
  </si>
  <si>
    <t>JMV449</t>
  </si>
  <si>
    <t>Fub-mdmb</t>
  </si>
  <si>
    <t>MK-0812</t>
  </si>
  <si>
    <t>N-[(1S)-3-{(3-exo)-3..</t>
  </si>
  <si>
    <t>4,4-difluoro-N-[(1S)..</t>
  </si>
  <si>
    <t>Maraviroc</t>
  </si>
  <si>
    <t>BPTU</t>
  </si>
  <si>
    <t>MRS2500</t>
  </si>
  <si>
    <t>Calcitonin gene-rela..</t>
  </si>
  <si>
    <t>Taranabant</t>
  </si>
  <si>
    <t>L760735</t>
  </si>
  <si>
    <t>Agomelatine</t>
  </si>
  <si>
    <t>2-Iodomelatonin</t>
  </si>
  <si>
    <t>CP-99,994</t>
  </si>
  <si>
    <t>Aprepitant</t>
  </si>
  <si>
    <t>Foropafant</t>
  </si>
  <si>
    <t>N-methyl-N-[1-[4-(2-..</t>
  </si>
  <si>
    <t>6LN2</t>
  </si>
  <si>
    <t>PF-06372222</t>
  </si>
  <si>
    <t>24,25-Epoxy-choleste..</t>
  </si>
  <si>
    <t>ONO-AE3-208</t>
  </si>
  <si>
    <t>Salmeterol</t>
  </si>
  <si>
    <t>Camelid Antibody Fr..</t>
  </si>
  <si>
    <t>IRL1620</t>
  </si>
  <si>
    <t>IRL2500</t>
  </si>
  <si>
    <t>ABT-491</t>
  </si>
  <si>
    <t>Fenobam</t>
  </si>
  <si>
    <t>(1R,2R,4S,5S,7s)-7-(..</t>
  </si>
  <si>
    <t>BIIL-260</t>
  </si>
  <si>
    <t>Cyclopamine</t>
  </si>
  <si>
    <t>ONO-9910539</t>
  </si>
  <si>
    <t>Lysergide</t>
  </si>
  <si>
    <t>Nemonapride</t>
  </si>
  <si>
    <t>ZD7155</t>
  </si>
  <si>
    <t>N-[(Furan-2-Yl)methy..</t>
  </si>
  <si>
    <t>C-24</t>
  </si>
  <si>
    <t>ONO-9780307</t>
  </si>
  <si>
    <t>PSB36</t>
  </si>
  <si>
    <t>5-Amino-N-[(2-Methox..</t>
  </si>
  <si>
    <t>AZD1283</t>
  </si>
  <si>
    <t>2-MeSADP</t>
  </si>
  <si>
    <t>Vismodegib</t>
  </si>
  <si>
    <t>AntaXV</t>
  </si>
  <si>
    <t>AF-DX 384</t>
  </si>
  <si>
    <t>Donitriptan</t>
  </si>
  <si>
    <t>Iperoxo</t>
  </si>
  <si>
    <t>NDT 9513727</t>
  </si>
  <si>
    <t>SB-674042</t>
  </si>
  <si>
    <t>Vercirnon</t>
  </si>
  <si>
    <t>CLTR1</t>
  </si>
  <si>
    <t>6RZ5</t>
  </si>
  <si>
    <t>6RZ4</t>
  </si>
  <si>
    <t>6KQI</t>
  </si>
  <si>
    <t>Xanthine amine conge..</t>
  </si>
  <si>
    <t>Caffeine</t>
  </si>
  <si>
    <t>Theophylline</t>
  </si>
  <si>
    <t>6JZH</t>
  </si>
  <si>
    <t>adenosine</t>
  </si>
  <si>
    <t>Long-acting parathyr..</t>
  </si>
  <si>
    <t>GABR1</t>
  </si>
  <si>
    <t>Baclofen</t>
  </si>
  <si>
    <t>Quisqualic acid</t>
  </si>
  <si>
    <t>SUCR1</t>
  </si>
  <si>
    <t>Succinate</t>
  </si>
  <si>
    <t>6RNK</t>
  </si>
  <si>
    <t>6IBB</t>
  </si>
  <si>
    <t>(S)-Cyanopindolol</t>
  </si>
  <si>
    <t>Dobutamine</t>
  </si>
  <si>
    <t>(S)-Carvedilol</t>
  </si>
  <si>
    <t>7-methylcyanopindolo..</t>
  </si>
  <si>
    <t>Carmoterol</t>
  </si>
  <si>
    <t>4-(1-Piperazinyl)-1H..</t>
  </si>
  <si>
    <t>DAMGO</t>
  </si>
  <si>
    <t>6OFJ</t>
  </si>
  <si>
    <t>10,20-Methanoretinal</t>
  </si>
  <si>
    <t>(2~{S})-2-(3,4-dichl..</t>
  </si>
  <si>
    <t>(2~{S})-2-(4-chlorop..</t>
  </si>
  <si>
    <t>Camelid antibody VHH..</t>
  </si>
  <si>
    <t>5-chloranyl-2-(2-oxi..</t>
  </si>
  <si>
    <t>(2~{R},3~{R})-2-(4-c..</t>
  </si>
  <si>
    <t>(2~{S})-3-methyl-2-p..</t>
  </si>
  <si>
    <t>2-(4-chlorophenyl)-1..</t>
  </si>
  <si>
    <t>3-[1'-[(2~{S})-2-(4-..</t>
  </si>
  <si>
    <t>(2~{R},3~{S})-3-azan..</t>
  </si>
  <si>
    <t>Fab antibody fragmen..</t>
  </si>
  <si>
    <t>RecFam</t>
  </si>
  <si>
    <t>Fusion</t>
  </si>
  <si>
    <t>TM6
tilt</t>
  </si>
  <si>
    <t>Note</t>
  </si>
  <si>
    <t>SB-612111</t>
  </si>
  <si>
    <t>6UP7</t>
  </si>
  <si>
    <t>Unidentified peptide</t>
  </si>
  <si>
    <t>ARG-ARG-PRO-TYR-ILE-..</t>
  </si>
  <si>
    <t>ACM5</t>
  </si>
  <si>
    <t>6OL9</t>
  </si>
  <si>
    <t>6OBA</t>
  </si>
  <si>
    <t>(S)-Alprenolol</t>
  </si>
  <si>
    <t>6LUQ</t>
  </si>
  <si>
    <t>Haloperidol</t>
  </si>
  <si>
    <t>6LRY</t>
  </si>
  <si>
    <t>Sarafotoxin S6b</t>
  </si>
  <si>
    <t>6KPC</t>
  </si>
  <si>
    <t>(6Ar,9R,10aR)-9-(hyd..</t>
  </si>
  <si>
    <t>6KPG</t>
  </si>
  <si>
    <t>6KPF</t>
  </si>
  <si>
    <t>6PT0</t>
  </si>
  <si>
    <t>Win 55212-2</t>
  </si>
  <si>
    <t>6LML</t>
  </si>
  <si>
    <t>6KNM</t>
  </si>
  <si>
    <t>Single domain antibo..</t>
  </si>
  <si>
    <t>GPR52</t>
  </si>
  <si>
    <t>A orphans</t>
  </si>
  <si>
    <t>6LI2</t>
  </si>
  <si>
    <t>6UUS</t>
  </si>
  <si>
    <t>6UVA</t>
  </si>
  <si>
    <t>Adrenomedullin-2</t>
  </si>
  <si>
    <t>6UUN</t>
  </si>
  <si>
    <t>6O3C</t>
  </si>
  <si>
    <t>SAG21k</t>
  </si>
  <si>
    <t>6TPJ</t>
  </si>
  <si>
    <t>6TPG</t>
  </si>
  <si>
    <t>6KP6</t>
  </si>
  <si>
    <t>6TPN</t>
  </si>
  <si>
    <t>HTL6641</t>
  </si>
  <si>
    <t>6PS8</t>
  </si>
  <si>
    <t>6LI0</t>
  </si>
  <si>
    <t>c17</t>
  </si>
  <si>
    <t>6LI1</t>
  </si>
  <si>
    <t>6U1N</t>
  </si>
  <si>
    <t>6PWC</t>
  </si>
  <si>
    <t>6PS3</t>
  </si>
  <si>
    <t>6PS4</t>
  </si>
  <si>
    <t>ICI-118551</t>
  </si>
  <si>
    <t>6PS6</t>
  </si>
  <si>
    <t>Timolol</t>
  </si>
  <si>
    <t>6PS5</t>
  </si>
  <si>
    <t>(S)-Propranolol</t>
  </si>
  <si>
    <t>6PS2</t>
  </si>
  <si>
    <t>6PS1</t>
  </si>
  <si>
    <t>6PRZ</t>
  </si>
  <si>
    <t>6PS0</t>
  </si>
  <si>
    <t>6JOD</t>
  </si>
  <si>
    <t>6OS2</t>
  </si>
  <si>
    <t>Nanobody Nb.AT110i1..</t>
  </si>
  <si>
    <t>TRV026</t>
  </si>
  <si>
    <t>6OS1</t>
  </si>
  <si>
    <t>TRV023</t>
  </si>
  <si>
    <t>6OS0</t>
  </si>
  <si>
    <t>Angiotensinogen</t>
  </si>
  <si>
    <t>FPR2</t>
  </si>
  <si>
    <t>FPR2/ALX</t>
  </si>
  <si>
    <t>Formylpeptide</t>
  </si>
  <si>
    <t>6LW5</t>
  </si>
  <si>
    <t>WKYMVm</t>
  </si>
  <si>
    <t>CLTR2</t>
  </si>
  <si>
    <t>6RZ7</t>
  </si>
  <si>
    <t>6RZ9</t>
  </si>
  <si>
    <t>ONO-2770372</t>
  </si>
  <si>
    <t>6RZ8</t>
  </si>
  <si>
    <t>ONO-2080365</t>
  </si>
  <si>
    <t>6RZ6</t>
  </si>
  <si>
    <t>ONO-2570366 (C2221 s..</t>
  </si>
  <si>
    <t>6PS7</t>
  </si>
  <si>
    <t>6NI3</t>
  </si>
  <si>
    <t>6OMM</t>
  </si>
  <si>
    <t>WKYMVX</t>
  </si>
  <si>
    <t>6VI4</t>
  </si>
  <si>
    <t>Nanobody 6</t>
  </si>
  <si>
    <t>6TP4</t>
  </si>
  <si>
    <t>ACT-462206</t>
  </si>
  <si>
    <t>6TP6</t>
  </si>
  <si>
    <t>Filorexant</t>
  </si>
  <si>
    <t>6TOD</t>
  </si>
  <si>
    <t>6TOT</t>
  </si>
  <si>
    <t>Lemborexant</t>
  </si>
  <si>
    <t>6TQ7</t>
  </si>
  <si>
    <t>SB-334867</t>
  </si>
  <si>
    <t>6TQ6</t>
  </si>
  <si>
    <t>2-(5-methylsulfonylp..</t>
  </si>
  <si>
    <t>6TQ9</t>
  </si>
  <si>
    <t>SB-408124</t>
  </si>
  <si>
    <t>6TP3</t>
  </si>
  <si>
    <t>Nemorexant</t>
  </si>
  <si>
    <t>6TOS</t>
  </si>
  <si>
    <t>GSK1059865</t>
  </si>
  <si>
    <t>6TQ4</t>
  </si>
  <si>
    <t>2-[1-(phenylsulfonyl..</t>
  </si>
  <si>
    <t>6TO7</t>
  </si>
  <si>
    <t>6LI3</t>
  </si>
  <si>
    <t>CRFR2</t>
  </si>
  <si>
    <t>6PB1</t>
  </si>
  <si>
    <t>Urocortin</t>
  </si>
  <si>
    <t>6LMK</t>
  </si>
  <si>
    <t>PACR</t>
  </si>
  <si>
    <t>VIP and PACAP</t>
  </si>
  <si>
    <t>6P9Y</t>
  </si>
  <si>
    <t>6LPB</t>
  </si>
  <si>
    <t>6NWE</t>
  </si>
  <si>
    <t>B-Octylglucoside</t>
  </si>
  <si>
    <t>Yes</t>
  </si>
  <si>
    <t>Use</t>
  </si>
  <si>
    <t>No</t>
  </si>
  <si>
    <t>6E67</t>
  </si>
  <si>
    <t>Arrestin</t>
  </si>
  <si>
    <t>Repr</t>
  </si>
  <si>
    <r>
      <t xml:space="preserve">Seq Id
to
human
(%) </t>
    </r>
    <r>
      <rPr>
        <b/>
        <u/>
        <sz val="7"/>
        <color rgb="FFFF0000"/>
        <rFont val="Arial"/>
        <family val="2"/>
      </rPr>
      <t>[&gt;90]</t>
    </r>
  </si>
  <si>
    <r>
      <t xml:space="preserve">%of
seq
</t>
    </r>
    <r>
      <rPr>
        <b/>
        <u/>
        <sz val="7"/>
        <color rgb="FFFF0000"/>
        <rFont val="Arial"/>
        <family val="2"/>
      </rPr>
      <t>[&gt;=43]</t>
    </r>
  </si>
  <si>
    <r>
      <t xml:space="preserve">State-ligand modality agreement
</t>
    </r>
    <r>
      <rPr>
        <b/>
        <u/>
        <sz val="7"/>
        <color rgb="FFFF0000"/>
        <rFont val="Arial"/>
        <family val="2"/>
      </rPr>
      <t>[Yes]</t>
    </r>
  </si>
  <si>
    <t>State
[Inactive /
Active]</t>
  </si>
  <si>
    <t>TM5 is shifted one turn up (artefact in protein packing)</t>
  </si>
  <si>
    <t>Other</t>
  </si>
  <si>
    <t>An expression tag in H8 position 8x50 disturbs the conformation of both H8 and TM7.</t>
  </si>
  <si>
    <t>Fusion protein (Glycogen synthase) makes TM6 move inwards beyond the normal inactive state.</t>
  </si>
  <si>
    <r>
      <t xml:space="preserve">Degree
Active
</t>
    </r>
    <r>
      <rPr>
        <b/>
        <u/>
        <sz val="7"/>
        <color rgb="FFFF0000"/>
        <rFont val="Arial"/>
        <family val="2"/>
      </rPr>
      <t>[&lt;=20/
&gt;=90]</t>
    </r>
  </si>
  <si>
    <t>UniProt
-Repr
-Use
-State</t>
  </si>
  <si>
    <t>Rhodopsin is not used, as it has an atypical activation in which the ligand is covalently bound and changes conformation upon capturing a photon of light.</t>
  </si>
  <si>
    <t>H8 is missing, but the integrity of the TM1-7 is preserved.</t>
  </si>
  <si>
    <t>H8 is in the G protein site inducing an unusual conformation "other"/different than a normal inactive or active state.</t>
  </si>
  <si>
    <t>H8 and last turn of TM7 are unwinded which disturbs the conformation of both H8 and TM7.</t>
  </si>
  <si>
    <t>Last TM6 turn skewed due to fusion and H8 is partial, however overall TM1-7 are all key contacts preserved.</t>
  </si>
  <si>
    <t>H8 has a reversed direction inwards and goes further into the TM bundle. TM1 top pulled inwards the 7TM bundle due to a N-terminal fusion.</t>
  </si>
  <si>
    <t>Cytosolic TM5 end dragged by fusion protein outwards the bundle and towards TM6, however this is only a small part of the overall structure.</t>
  </si>
  <si>
    <t>Cytosolic TM6 end is unwinded to fusion. Allosteric ligand in G protein site</t>
  </si>
  <si>
    <t>H8 swung into TM6 and leading to an unusal conformation of both TM6 and TM7.</t>
  </si>
  <si>
    <t>All</t>
  </si>
  <si>
    <t>Class
-Repr
-Use
-State</t>
  </si>
  <si>
    <t>PDB Ids</t>
  </si>
  <si>
    <t>#Structures</t>
  </si>
  <si>
    <t>#Contacts</t>
  </si>
  <si>
    <t>Both</t>
  </si>
  <si>
    <t>Irreversible antagonist. The truncated and disorded N-terminus nears this ligand in a likely non-native conformation (not seen in CB2) disturbing the extracellular ends of TM1, 2 and 7.</t>
  </si>
  <si>
    <t>Cytosolic TM6 end unwinded due to fusion.</t>
  </si>
  <si>
    <t>I checked &gt;14 to ensure that all three such inactive contacts are only in 1/3 active templates in a comparison of the three B1 state pairs</t>
  </si>
  <si>
    <t>#Pos</t>
  </si>
  <si>
    <t>Rot</t>
  </si>
  <si>
    <t>7C7Q</t>
  </si>
  <si>
    <t>7C7S</t>
  </si>
  <si>
    <t>YZ03</t>
  </si>
  <si>
    <t>YZ04</t>
  </si>
  <si>
    <t>Inactive
PDB ID</t>
  </si>
  <si>
    <t>Active
PDB ID</t>
  </si>
  <si>
    <t>No.
States
used</t>
  </si>
  <si>
    <t>Class</t>
  </si>
  <si>
    <t>6E59</t>
  </si>
  <si>
    <t>GPCRdbPDB for
monomer</t>
  </si>
  <si>
    <t>This dimer subunit does not bind the G protein, but is part of a G protein bound dimer with GABAB2. Therefore state is "Intermediate".</t>
  </si>
  <si>
    <t>6X18</t>
  </si>
  <si>
    <t>6XBK</t>
  </si>
  <si>
    <t>αi1</t>
  </si>
  <si>
    <t>6XBJ</t>
  </si>
  <si>
    <t>6XBM</t>
  </si>
  <si>
    <t>PAM</t>
  </si>
  <si>
    <t>6XBL</t>
  </si>
  <si>
    <t>5-HT2A</t>
  </si>
  <si>
    <t>6WHA</t>
  </si>
  <si>
    <t>αq</t>
  </si>
  <si>
    <t>Gq-Gi2 chimera</t>
  </si>
  <si>
    <t>6WH4</t>
  </si>
  <si>
    <t>6WGT</t>
  </si>
  <si>
    <t>A2A</t>
  </si>
  <si>
    <t>6ZDV</t>
  </si>
  <si>
    <t>6ZDR</t>
  </si>
  <si>
    <t>succinate</t>
  </si>
  <si>
    <t>6Z10</t>
  </si>
  <si>
    <t>6X19</t>
  </si>
  <si>
    <t>αs</t>
  </si>
  <si>
    <t>6X1A</t>
  </si>
  <si>
    <t>GPBAR</t>
  </si>
  <si>
    <t>GPBA</t>
  </si>
  <si>
    <t>Bile acid</t>
  </si>
  <si>
    <t>7CFM</t>
  </si>
  <si>
    <t>7CFN</t>
  </si>
  <si>
    <t>β1</t>
  </si>
  <si>
    <t>Wild turkey</t>
  </si>
  <si>
    <t>7JJO</t>
  </si>
  <si>
    <t>CXCR2</t>
  </si>
  <si>
    <t>6LFL</t>
  </si>
  <si>
    <t>6LFM</t>
  </si>
  <si>
    <t>6LFO</t>
  </si>
  <si>
    <t>7BW0</t>
  </si>
  <si>
    <t>VIPR1</t>
  </si>
  <si>
    <t>VPAC1</t>
  </si>
  <si>
    <t>6VN7</t>
  </si>
  <si>
    <t>7C2E</t>
  </si>
  <si>
    <t>FZD5</t>
  </si>
  <si>
    <t>6WW2</t>
  </si>
  <si>
    <t>Apo (no ligand)</t>
  </si>
  <si>
    <t>GHSR</t>
  </si>
  <si>
    <t>ghrelin</t>
  </si>
  <si>
    <t>Ghrelin</t>
  </si>
  <si>
    <t>6KO5</t>
  </si>
  <si>
    <t>glucagon</t>
  </si>
  <si>
    <t>6WPW</t>
  </si>
  <si>
    <t>SCTR</t>
  </si>
  <si>
    <t>secretin</t>
  </si>
  <si>
    <t>6WI9</t>
  </si>
  <si>
    <t>6WZG</t>
  </si>
  <si>
    <t>β2</t>
  </si>
  <si>
    <t>7BZ2</t>
  </si>
  <si>
    <t>OXYR</t>
  </si>
  <si>
    <t>OT</t>
  </si>
  <si>
    <t>Vasopressin and oxytocin</t>
  </si>
  <si>
    <t>6TPK</t>
  </si>
  <si>
    <t>5-HT1B</t>
  </si>
  <si>
    <t>7C61</t>
  </si>
  <si>
    <t>AT2</t>
  </si>
  <si>
    <t>7C6A</t>
  </si>
  <si>
    <t>6VCB</t>
  </si>
  <si>
    <t>6S0Q</t>
  </si>
  <si>
    <t>OX1</t>
  </si>
  <si>
    <t>6V9S</t>
  </si>
  <si>
    <t>M1</t>
  </si>
  <si>
    <t>6WJC</t>
  </si>
  <si>
    <t>GABAB1</t>
  </si>
  <si>
    <t>6W2Y</t>
  </si>
  <si>
    <t>GABAB2</t>
  </si>
  <si>
    <t>6W2X</t>
  </si>
  <si>
    <t>6WIV</t>
  </si>
  <si>
    <t>6PGS</t>
  </si>
  <si>
    <t>αt1</t>
  </si>
  <si>
    <t>unknown</t>
  </si>
  <si>
    <t>6PH7</t>
  </si>
  <si>
    <t>CCR6</t>
  </si>
  <si>
    <t>6WWZ</t>
  </si>
  <si>
    <t>αo</t>
  </si>
  <si>
    <t>CCL20</t>
  </si>
  <si>
    <t>6PEL</t>
  </si>
  <si>
    <t>6TKO</t>
  </si>
  <si>
    <t>Beta-arrestin-1</t>
  </si>
  <si>
    <t>D2</t>
  </si>
  <si>
    <t>6VMS</t>
  </si>
  <si>
    <t>6UO8</t>
  </si>
  <si>
    <t>6VJM</t>
  </si>
  <si>
    <t>6UO9</t>
  </si>
  <si>
    <t>6UOA</t>
  </si>
  <si>
    <t>6WHC</t>
  </si>
  <si>
    <t>MC4R</t>
  </si>
  <si>
    <t>MC4</t>
  </si>
  <si>
    <t>Melanocortin</t>
  </si>
  <si>
    <t>6W25</t>
  </si>
  <si>
    <t>ADA2B</t>
  </si>
  <si>
    <t>α2B</t>
  </si>
  <si>
    <t>6K42</t>
  </si>
  <si>
    <t>scFv</t>
  </si>
  <si>
    <t>6K41</t>
  </si>
  <si>
    <t>calcitonin-like</t>
  </si>
  <si>
    <t>adrenomedullin</t>
  </si>
  <si>
    <t>M4</t>
  </si>
  <si>
    <t>PAC1</t>
  </si>
  <si>
    <t>6M1H</t>
  </si>
  <si>
    <t>6M1I</t>
  </si>
  <si>
    <t>M2</t>
  </si>
  <si>
    <t>Mini-Gs</t>
  </si>
  <si>
    <t>NTS1</t>
  </si>
  <si>
    <t>AT1</t>
  </si>
  <si>
    <t>CB1</t>
  </si>
  <si>
    <t>CB2</t>
  </si>
  <si>
    <t>CRF1</t>
  </si>
  <si>
    <t>6PB0</t>
  </si>
  <si>
    <t>Gs-Gi1 chimera</t>
  </si>
  <si>
    <t>CRF2</t>
  </si>
  <si>
    <t>ETB</t>
  </si>
  <si>
    <t>6P9X</t>
  </si>
  <si>
    <t>apelin</t>
  </si>
  <si>
    <t>6ORV</t>
  </si>
  <si>
    <t>OX2</t>
  </si>
  <si>
    <t>M5</t>
  </si>
  <si>
    <t>CysLT2</t>
  </si>
  <si>
    <t>6PT2</t>
  </si>
  <si>
    <t>KGCHM07</t>
  </si>
  <si>
    <t>6PT3</t>
  </si>
  <si>
    <t>ADA2A</t>
  </si>
  <si>
    <t>α2A</t>
  </si>
  <si>
    <t>6KUY</t>
  </si>
  <si>
    <t>6KUX</t>
  </si>
  <si>
    <t>ADA2C</t>
  </si>
  <si>
    <t>α2C</t>
  </si>
  <si>
    <t>6KUW</t>
  </si>
  <si>
    <t>D4</t>
  </si>
  <si>
    <t>6IQL</t>
  </si>
  <si>
    <t>MT1</t>
  </si>
  <si>
    <t>CysLT1</t>
  </si>
  <si>
    <t>Nanobody6</t>
  </si>
  <si>
    <t>Nanobody Smo8</t>
  </si>
  <si>
    <t>α11</t>
  </si>
  <si>
    <t>MT2</t>
  </si>
  <si>
    <t>NK1</t>
  </si>
  <si>
    <t>calcitonin</t>
  </si>
  <si>
    <t>mGlu5</t>
  </si>
  <si>
    <t>EP3</t>
  </si>
  <si>
    <t>EP4</t>
  </si>
  <si>
    <t>M3</t>
  </si>
  <si>
    <t>DP2</t>
  </si>
  <si>
    <t>5-HT2B</t>
  </si>
  <si>
    <t>A1</t>
  </si>
  <si>
    <t>αi2</t>
  </si>
  <si>
    <t>C5a1</t>
  </si>
  <si>
    <t>Y1</t>
  </si>
  <si>
    <t>5-HT2C</t>
  </si>
  <si>
    <t>BLT1</t>
  </si>
  <si>
    <t>LPA6</t>
  </si>
  <si>
    <t>S-arrestin</t>
  </si>
  <si>
    <t>Fab3949</t>
  </si>
  <si>
    <t>αt3</t>
  </si>
  <si>
    <t>Olmesartan</t>
  </si>
  <si>
    <t>Japanese flying squid</t>
  </si>
  <si>
    <t>LPA1</t>
  </si>
  <si>
    <t>P2Y1</t>
  </si>
  <si>
    <t>Fragment</t>
  </si>
  <si>
    <t>mGlu1</t>
  </si>
  <si>
    <t>S1P1</t>
  </si>
  <si>
    <t>H1</t>
  </si>
  <si>
    <t>D3</t>
  </si>
  <si>
    <t>New</t>
  </si>
  <si>
    <t>Dihydroergotamine</t>
  </si>
  <si>
    <t>Hydroxybenzylisoprot..</t>
  </si>
  <si>
    <t>Epinephrine</t>
  </si>
  <si>
    <t>Doxepin</t>
  </si>
  <si>
    <t>C-35</t>
  </si>
  <si>
    <t>MK-8666</t>
  </si>
  <si>
    <t>Zafirlukast</t>
  </si>
  <si>
    <t>Pranlukast</t>
  </si>
  <si>
    <t>AM-6538</t>
  </si>
  <si>
    <t>ORG27569</t>
  </si>
  <si>
    <t>Fevipiprant</t>
  </si>
  <si>
    <t>Misoprostol-FA</t>
  </si>
  <si>
    <t>6-(2,6-Dimethylpyrid..</t>
  </si>
  <si>
    <t>Antibody fab fragmen..</t>
  </si>
  <si>
    <t>Truncated protein ag..</t>
  </si>
  <si>
    <t>Taladegib</t>
  </si>
  <si>
    <t>Bucindolol</t>
  </si>
  <si>
    <t>Iodocyanopindolol</t>
  </si>
  <si>
    <t>Retinal (11-cis)</t>
  </si>
  <si>
    <t>Cholesterol</t>
  </si>
  <si>
    <t>Modality</t>
  </si>
  <si>
    <t>25-CN-NBOH</t>
  </si>
  <si>
    <t>QNB</t>
  </si>
  <si>
    <t>2CU</t>
  </si>
  <si>
    <t>Fab30 light chain F..</t>
  </si>
  <si>
    <t>(2~{S})-4-fluoranyl-..</t>
  </si>
  <si>
    <t>RSC</t>
  </si>
  <si>
    <t>Dexmedetomidine</t>
  </si>
  <si>
    <t>(8Ar,12aS,13aR)-12-e..</t>
  </si>
  <si>
    <t>Q27461782</t>
  </si>
  <si>
    <t>Q27453560</t>
  </si>
  <si>
    <t>Bromocriptine</t>
  </si>
  <si>
    <t>(Sar1,Ile8)-Angioten..</t>
  </si>
  <si>
    <t>N-Benzyl-N-[2-ethyl-..</t>
  </si>
  <si>
    <t>IgG heavy chain Ig..</t>
  </si>
  <si>
    <t>(Sar1,Ile8)-Angionte..</t>
  </si>
  <si>
    <t>Heavy chain of 4A03..</t>
  </si>
  <si>
    <t>angiotensin II</t>
  </si>
  <si>
    <t>Endothelin-1</t>
  </si>
  <si>
    <t>endothelin-3</t>
  </si>
  <si>
    <t>Fab7881 heavy chain..</t>
  </si>
  <si>
    <t>6-(4-Bromo-2-fluorop..</t>
  </si>
  <si>
    <t>Calcium ion</t>
  </si>
  <si>
    <t>Fab30 heavy chain F..</t>
  </si>
  <si>
    <t>neurotensin</t>
  </si>
  <si>
    <t>DPI-287</t>
  </si>
  <si>
    <t>JH112</t>
  </si>
  <si>
    <t>AZ8838</t>
  </si>
  <si>
    <t>Retosiban</t>
  </si>
  <si>
    <t>BMS-681</t>
  </si>
  <si>
    <t>T-cell surface glyco..</t>
  </si>
  <si>
    <t>4-[[3,4-Dioxo-2-[[(1..</t>
  </si>
  <si>
    <t>Interleukin-8</t>
  </si>
  <si>
    <t>Fasiglifam</t>
  </si>
  <si>
    <t>(R)-3-Amino-4-(3-hex..</t>
  </si>
  <si>
    <t>AM11542</t>
  </si>
  <si>
    <t>DU172</t>
  </si>
  <si>
    <t>3-(4-Methyl-2-thiazo..</t>
  </si>
  <si>
    <t>2-Methyl-3-(4-methyl..</t>
  </si>
  <si>
    <t>Q27456344</t>
  </si>
  <si>
    <t>2-(Furan-2-yl)-5-N-[..</t>
  </si>
  <si>
    <t>Q27456347</t>
  </si>
  <si>
    <t>CGS-21680</t>
  </si>
  <si>
    <t>INT-777</t>
  </si>
  <si>
    <t>P395</t>
  </si>
  <si>
    <t>Nanobody-35 RAMP2</t>
  </si>
  <si>
    <t>Nanobody-35 RAMP3</t>
  </si>
  <si>
    <t>Nanobody-35 RAMP1</t>
  </si>
  <si>
    <t>Corticoliberin</t>
  </si>
  <si>
    <t>Fab7F38 light chain ..</t>
  </si>
  <si>
    <t>NNC0640</t>
  </si>
  <si>
    <t>2-[[4-[6-[(4-cyano-2..</t>
  </si>
  <si>
    <t>PF-06882961</t>
  </si>
  <si>
    <t>CHU-128</t>
  </si>
  <si>
    <t>TT-OAD2</t>
  </si>
  <si>
    <t>Octaethylene glycol ..</t>
  </si>
  <si>
    <t>Glucagon derivative ..</t>
  </si>
  <si>
    <t>Dual-agonist peptide..</t>
  </si>
  <si>
    <t>PACAP</t>
  </si>
  <si>
    <t>Maxadilan</t>
  </si>
  <si>
    <t>1-Stearoyl-2-oleoyl-..</t>
  </si>
  <si>
    <t>(2R)-3-{[(S)-(2-amin..</t>
  </si>
  <si>
    <t>(R)-(3-aminopropyl)m..</t>
  </si>
  <si>
    <t>Q27455393</t>
  </si>
  <si>
    <t>Q27455391</t>
  </si>
  <si>
    <t>anti-BRIL Fab Heavy..</t>
  </si>
  <si>
    <t>Sant-1</t>
  </si>
  <si>
    <t>Fab light chain Fab..</t>
  </si>
  <si>
    <t>Salbutamol</t>
  </si>
  <si>
    <t>4-Methyl-2-piperazin..</t>
  </si>
  <si>
    <t>Isoprenaline</t>
  </si>
  <si>
    <t>L745870</t>
  </si>
  <si>
    <t>NF-56-EJ40</t>
  </si>
  <si>
    <t>2-[2-[[3-[4-chlorany..</t>
  </si>
  <si>
    <t>B-Nonylglucoside</t>
  </si>
  <si>
    <t>Geraniol</t>
  </si>
  <si>
    <t>Citronellol</t>
  </si>
  <si>
    <t>Nerol</t>
  </si>
  <si>
    <t>Neurotensin (8-13)</t>
  </si>
  <si>
    <t>Methyl 4-[[(4R,4aS,7..</t>
  </si>
  <si>
    <t>GTPL9363</t>
  </si>
  <si>
    <t>GABAB</t>
  </si>
  <si>
    <r>
      <t xml:space="preserve">Seq Id
to
human
(%) </t>
    </r>
    <r>
      <rPr>
        <b/>
        <u/>
        <sz val="12"/>
        <color rgb="FFFF0000"/>
        <rFont val="Arial"/>
        <family val="2"/>
      </rPr>
      <t>[&gt;90]</t>
    </r>
  </si>
  <si>
    <r>
      <t xml:space="preserve">Degree
Active
</t>
    </r>
    <r>
      <rPr>
        <b/>
        <u/>
        <sz val="12"/>
        <color rgb="FFFF0000"/>
        <rFont val="Arial"/>
        <family val="2"/>
      </rPr>
      <t>[&lt;=20/
&gt;=90]</t>
    </r>
  </si>
  <si>
    <r>
      <t xml:space="preserve">%of
seq
</t>
    </r>
    <r>
      <rPr>
        <b/>
        <u/>
        <sz val="12"/>
        <color rgb="FFFF0000"/>
        <rFont val="Arial"/>
        <family val="2"/>
      </rPr>
      <t>[&gt;=43]</t>
    </r>
  </si>
  <si>
    <t>Misses the N-terminal ligand binding domain</t>
  </si>
  <si>
    <t>YZ01 (Baclofen - chain A of 7C7Q) - inactive/intermediate GABAB1</t>
  </si>
  <si>
    <t>YZ02 (CGP54626 - chain A of 7C7S) - inactive GABAB1</t>
  </si>
  <si>
    <t>Homodimer (less physiological relevant than the heterodimer)</t>
  </si>
  <si>
    <t>No G protein (nanobody surrogate). Mouse SMO was used to reach the minimum of 2 structures.</t>
  </si>
  <si>
    <t>7BR3</t>
  </si>
  <si>
    <t>6I9K</t>
  </si>
  <si>
    <t>GNRHR</t>
  </si>
  <si>
    <t>GnRH1</t>
  </si>
  <si>
    <t>Gonadotrophin-releasing hormone</t>
  </si>
  <si>
    <t>Elagolix</t>
  </si>
  <si>
    <t xml:space="preserve">Allosteric ligand in G protein site. ICL3 fusion. </t>
  </si>
  <si>
    <t>H8 and last turn of TM7 are missing.</t>
  </si>
  <si>
    <t>Misses H8.</t>
  </si>
  <si>
    <t>Class A has many other active receptors with higher resolution.</t>
  </si>
  <si>
    <t>Not G protein bound but forced into an active-like conformation by BRIL.</t>
  </si>
  <si>
    <t>Yes (apo)</t>
  </si>
  <si>
    <t>Freq
cut-off (%)</t>
  </si>
  <si>
    <t>Pos</t>
  </si>
  <si>
    <t>40% is a good cut-off, as it captures all known state determinants.</t>
  </si>
  <si>
    <t>75/100</t>
  </si>
  <si>
    <t>Although the conformation (degree active % ) is very similar to other inative class C receptor structures, it has the wrong ligand modality and is therefore difficult to consider as inactive.</t>
  </si>
  <si>
    <t>More activating than inactivating contacts mirrors the no. structural templates.</t>
  </si>
  <si>
    <t>Unknown</t>
  </si>
  <si>
    <t>Muscarinic toxin 7</t>
  </si>
  <si>
    <t>YZ01</t>
  </si>
  <si>
    <t>YZ02</t>
  </si>
  <si>
    <t>B1B1U5</t>
  </si>
  <si>
    <t>Hasarius adansoni</t>
  </si>
  <si>
    <t>mGlu5 (6N51) is intermediate state (bound to agonist but not G protein) and has only 4.0 Å resolution. It is therefore not used.</t>
  </si>
  <si>
    <t>9-45</t>
  </si>
  <si>
    <t>40</t>
  </si>
  <si>
    <t>30</t>
  </si>
  <si>
    <t>33</t>
  </si>
  <si>
    <t>Contact
cut-off</t>
  </si>
  <si>
    <t>Cons
cut-off</t>
  </si>
  <si>
    <t>20-47</t>
  </si>
  <si>
    <t>Net-works</t>
  </si>
  <si>
    <t>Pos
span</t>
  </si>
  <si>
    <t>Avg.
Size</t>
  </si>
  <si>
    <t>Cont-acts</t>
  </si>
  <si>
    <t>2-6</t>
  </si>
  <si>
    <t>2-5</t>
  </si>
  <si>
    <t>2-9</t>
  </si>
  <si>
    <t>2-14</t>
  </si>
  <si>
    <t>75/(100)</t>
  </si>
  <si>
    <t>Agonist &amp; PAM</t>
  </si>
  <si>
    <t>X.50 residue in TM5 shifted by 1 position and by 1 whole turn for TM6 thereby complicating proper comparison to other structures.</t>
  </si>
  <si>
    <t>&lt;= Inactive, active, intermediate, other and all structures</t>
  </si>
  <si>
    <t>GHRHR</t>
  </si>
  <si>
    <t>GHRH</t>
  </si>
  <si>
    <t>7CZ5</t>
  </si>
  <si>
    <t>Somatoliberin</t>
  </si>
  <si>
    <t>6XOX</t>
  </si>
  <si>
    <t>scFv16 Nanobody-35</t>
  </si>
  <si>
    <t>LY3502970</t>
  </si>
  <si>
    <t>7D3S</t>
  </si>
  <si>
    <t>Mini-Go</t>
  </si>
  <si>
    <t>7D7M</t>
  </si>
  <si>
    <t>Dinoprostone</t>
  </si>
  <si>
    <t>7CA3</t>
  </si>
  <si>
    <t>BHFF</t>
  </si>
  <si>
    <t>7CA5</t>
  </si>
  <si>
    <t>6WQA</t>
  </si>
  <si>
    <t>6LPK</t>
  </si>
  <si>
    <t>6LPJ</t>
  </si>
  <si>
    <t>6S0L</t>
  </si>
  <si>
    <t>6LPL</t>
  </si>
  <si>
    <t>7CUM</t>
  </si>
  <si>
    <t>5310983</t>
  </si>
  <si>
    <r>
      <t xml:space="preserve">% of
seq
</t>
    </r>
    <r>
      <rPr>
        <b/>
        <u/>
        <sz val="7"/>
        <color rgb="FFFF0000"/>
        <rFont val="Arial"/>
        <family val="2"/>
      </rPr>
      <t>[&gt;=83]</t>
    </r>
  </si>
  <si>
    <r>
      <t xml:space="preserve">% of
seq
</t>
    </r>
    <r>
      <rPr>
        <b/>
        <u/>
        <sz val="12"/>
        <color rgb="FFFF0000"/>
        <rFont val="Arial"/>
        <family val="2"/>
      </rPr>
      <t>[&gt;=83]</t>
    </r>
  </si>
  <si>
    <t>7EVW</t>
  </si>
  <si>
    <t>FZD7</t>
  </si>
  <si>
    <t>The 0 values are due to missing information, as this structure came during finalisation of this study. Hence, the structure is ok.</t>
  </si>
  <si>
    <t>7DD6</t>
  </si>
  <si>
    <t>CASR</t>
  </si>
  <si>
    <t>CaS</t>
  </si>
  <si>
    <t>Tryptophan</t>
  </si>
  <si>
    <t>Calcium-sensing</t>
  </si>
  <si>
    <t>7DTV</t>
  </si>
  <si>
    <t>7DTW</t>
  </si>
  <si>
    <t>7DTT</t>
  </si>
  <si>
    <t>7M3F</t>
  </si>
  <si>
    <t>7M3E</t>
  </si>
  <si>
    <t>7DD5</t>
  </si>
  <si>
    <t>NPS-2143</t>
  </si>
  <si>
    <t>7M3J</t>
  </si>
  <si>
    <t>7M3G</t>
  </si>
  <si>
    <t>7DD7</t>
  </si>
  <si>
    <t>Evocalcet</t>
  </si>
  <si>
    <t>7EB2</t>
  </si>
  <si>
    <t>N~4~,N~6~-dicyclopen..</t>
  </si>
  <si>
    <t>GRM2</t>
  </si>
  <si>
    <t>7EPD</t>
  </si>
  <si>
    <t>7E9G</t>
  </si>
  <si>
    <t>1-butyl-3-chloranyl-..</t>
  </si>
  <si>
    <t>7EPB</t>
  </si>
  <si>
    <t>Anti-RON nanobody</t>
  </si>
  <si>
    <t>Eglumetad</t>
  </si>
  <si>
    <t>7EPA</t>
  </si>
  <si>
    <t>GRM4</t>
  </si>
  <si>
    <t>7E9H</t>
  </si>
  <si>
    <t>αi3</t>
  </si>
  <si>
    <t>Phosphoserine</t>
  </si>
  <si>
    <t>GRM7</t>
  </si>
  <si>
    <t>7EPC</t>
  </si>
  <si>
    <t>7DTU</t>
  </si>
  <si>
    <t>mGlu2</t>
  </si>
  <si>
    <t>mGlu4</t>
  </si>
  <si>
    <t>mGlu7</t>
  </si>
  <si>
    <t>The resolution in the 7TM domain is only ~4.5Å</t>
  </si>
  <si>
    <t>Wrong modality</t>
  </si>
  <si>
    <t>Too low resolution</t>
  </si>
  <si>
    <r>
      <t xml:space="preserve">Res
</t>
    </r>
    <r>
      <rPr>
        <b/>
        <u/>
        <sz val="7"/>
        <color rgb="FFFF0000"/>
        <rFont val="Arial"/>
        <family val="2"/>
      </rPr>
      <t>[&lt;=3.6]</t>
    </r>
  </si>
  <si>
    <t xml:space="preserve">No G protein. 7TM is near-identical to inactive CaS structures. </t>
  </si>
  <si>
    <r>
      <t xml:space="preserve">Res
</t>
    </r>
    <r>
      <rPr>
        <b/>
        <u/>
        <sz val="12"/>
        <color rgb="FFFF0000"/>
        <rFont val="Arial"/>
        <family val="2"/>
      </rPr>
      <t>[&lt;=3.6]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</si>
</sst>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7"/>
      <color theme="1"/>
      <name val="Arial"/>
      <family val="2"/>
    </font>
    <font>
      <sz val="7"/>
      <color theme="1"/>
      <name val="Arial"/>
      <family val="2"/>
    </font>
    <font>
      <sz val="7"/>
      <color rgb="FF333333"/>
      <name val="Arial"/>
      <family val="2"/>
    </font>
    <font>
      <b/>
      <u/>
      <sz val="7"/>
      <color rgb="FFFF0000"/>
      <name val="Arial"/>
      <family val="2"/>
    </font>
    <font>
      <sz val="7"/>
      <color rgb="FFFF0000"/>
      <name val="Arial"/>
      <family val="2"/>
    </font>
    <font>
      <b/>
      <sz val="12"/>
      <color theme="0" tint="-0.499984740745262"/>
      <name val="Calibri"/>
      <family val="2"/>
      <scheme val="minor"/>
    </font>
    <font>
      <sz val="12"/>
      <color theme="0" tint="-0.499984740745262"/>
      <name val="Calibri"/>
      <family val="2"/>
      <scheme val="minor"/>
    </font>
    <font>
      <sz val="12"/>
      <color theme="1"/>
      <name val="Arial"/>
      <family val="2"/>
    </font>
    <font>
      <b/>
      <sz val="12"/>
      <color theme="1"/>
      <name val="Arial"/>
      <family val="2"/>
    </font>
    <font>
      <b/>
      <u/>
      <sz val="12"/>
      <color rgb="FFFF0000"/>
      <name val="Arial"/>
      <family val="2"/>
    </font>
    <font>
      <sz val="7"/>
      <color theme="1"/>
      <name val="Calibri"/>
      <family val="2"/>
      <scheme val="minor"/>
    </font>
    <font>
      <sz val="12"/>
      <color rgb="FF00B050"/>
      <name val="Calibri"/>
      <family val="2"/>
      <scheme val="minor"/>
    </font>
    <font>
      <sz val="8"/>
      <name val="Calibri"/>
      <family val="2"/>
      <scheme val="minor"/>
    </font>
    <font>
      <b/>
      <sz val="11"/>
      <color rgb="FF000000"/>
      <name val="Arial"/>
      <family val="2"/>
    </font>
    <font>
      <sz val="11"/>
      <color rgb="FF000000"/>
      <name val="Arial"/>
      <family val="2"/>
    </font>
    <font>
      <b/>
      <sz val="11"/>
      <color theme="1"/>
      <name val="Arial"/>
      <family val="2"/>
    </font>
    <font>
      <sz val="11"/>
      <color theme="1"/>
      <name val="Arial"/>
      <family val="2"/>
    </font>
    <font>
      <sz val="7"/>
      <color rgb="FF00B050"/>
      <name val="Arial"/>
      <family val="2"/>
    </font>
    <font>
      <b/>
      <sz val="7"/>
      <color rgb="FFFF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FFFF00"/>
        <bgColor indexed="64"/>
      </patternFill>
    </fill>
    <fill>
      <patternFill patternType="solid">
        <fgColor rgb="FF00B05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1">
    <xf numFmtId="0" fontId="0" fillId="0" borderId="0" xfId="0"/>
    <xf numFmtId="0" fontId="18" fillId="0" borderId="10" xfId="0" applyFont="1" applyFill="1" applyBorder="1" applyAlignment="1">
      <alignment horizontal="center" vertical="center" wrapText="1"/>
    </xf>
    <xf numFmtId="0" fontId="19" fillId="0" borderId="0" xfId="0" applyFont="1" applyAlignment="1">
      <alignment horizontal="center" vertical="center"/>
    </xf>
    <xf numFmtId="0" fontId="20" fillId="0" borderId="0" xfId="0" applyFont="1" applyAlignment="1">
      <alignment horizontal="center" vertical="center"/>
    </xf>
    <xf numFmtId="0" fontId="19" fillId="0" borderId="0" xfId="0" applyFont="1" applyFill="1" applyAlignment="1">
      <alignment vertical="center"/>
    </xf>
    <xf numFmtId="0" fontId="19" fillId="0" borderId="0" xfId="0" applyFont="1" applyFill="1" applyAlignment="1">
      <alignment horizontal="center" vertical="center"/>
    </xf>
    <xf numFmtId="0" fontId="19" fillId="0" borderId="0" xfId="0" applyFont="1" applyFill="1" applyAlignment="1">
      <alignment horizontal="left" vertical="center"/>
    </xf>
    <xf numFmtId="0" fontId="18" fillId="0" borderId="10" xfId="0" applyFont="1" applyFill="1" applyBorder="1" applyAlignment="1">
      <alignment horizontal="center" vertical="center"/>
    </xf>
    <xf numFmtId="49" fontId="18" fillId="0" borderId="10" xfId="0" applyNumberFormat="1" applyFont="1" applyFill="1" applyBorder="1" applyAlignment="1">
      <alignment horizontal="center" vertical="center" wrapText="1"/>
    </xf>
    <xf numFmtId="49" fontId="20" fillId="0" borderId="0" xfId="0" applyNumberFormat="1" applyFont="1" applyFill="1" applyAlignment="1">
      <alignment horizontal="center" vertical="center"/>
    </xf>
    <xf numFmtId="0" fontId="20" fillId="0" borderId="0" xfId="0" applyFont="1" applyFill="1" applyAlignment="1">
      <alignment horizontal="center" vertical="center"/>
    </xf>
    <xf numFmtId="0" fontId="20" fillId="0" borderId="0" xfId="0" applyFont="1" applyFill="1" applyAlignment="1">
      <alignment horizontal="left" vertical="center"/>
    </xf>
    <xf numFmtId="0" fontId="20" fillId="0" borderId="0" xfId="0" applyNumberFormat="1" applyFont="1" applyAlignment="1">
      <alignment horizontal="center" vertical="center"/>
    </xf>
    <xf numFmtId="0" fontId="18" fillId="0" borderId="10" xfId="0" applyFont="1" applyBorder="1" applyAlignment="1">
      <alignment horizontal="center" vertical="center"/>
    </xf>
    <xf numFmtId="0" fontId="18" fillId="0" borderId="10" xfId="0" applyFont="1" applyBorder="1" applyAlignment="1">
      <alignment horizontal="center" vertical="center" wrapText="1"/>
    </xf>
    <xf numFmtId="0" fontId="19" fillId="0" borderId="0" xfId="0" applyNumberFormat="1" applyFont="1" applyAlignment="1">
      <alignment horizontal="center" vertical="center"/>
    </xf>
    <xf numFmtId="164" fontId="18" fillId="0" borderId="10" xfId="0" applyNumberFormat="1" applyFont="1" applyFill="1" applyBorder="1" applyAlignment="1">
      <alignment horizontal="center" vertical="center" wrapText="1"/>
    </xf>
    <xf numFmtId="164" fontId="19" fillId="0" borderId="0" xfId="0" applyNumberFormat="1" applyFont="1" applyFill="1" applyAlignment="1">
      <alignment vertical="center"/>
    </xf>
    <xf numFmtId="0" fontId="16" fillId="0" borderId="10" xfId="0" applyFont="1" applyBorder="1" applyAlignment="1">
      <alignment horizontal="center"/>
    </xf>
    <xf numFmtId="0" fontId="16" fillId="0" borderId="0" xfId="0" applyFont="1"/>
    <xf numFmtId="1" fontId="16" fillId="0" borderId="11" xfId="0" applyNumberFormat="1" applyFont="1" applyBorder="1"/>
    <xf numFmtId="1" fontId="16" fillId="0" borderId="0" xfId="0" applyNumberFormat="1" applyFont="1"/>
    <xf numFmtId="1" fontId="16" fillId="0" borderId="12" xfId="0" applyNumberFormat="1" applyFont="1" applyBorder="1" applyAlignment="1">
      <alignment horizontal="center" vertical="center" wrapText="1"/>
    </xf>
    <xf numFmtId="1" fontId="16" fillId="0" borderId="10" xfId="0" applyNumberFormat="1" applyFont="1" applyBorder="1" applyAlignment="1">
      <alignment horizontal="center" vertical="center"/>
    </xf>
    <xf numFmtId="1" fontId="16" fillId="0" borderId="10" xfId="0" applyNumberFormat="1" applyFont="1" applyBorder="1" applyAlignment="1">
      <alignment horizontal="center"/>
    </xf>
    <xf numFmtId="1" fontId="0" fillId="0" borderId="0" xfId="0" applyNumberFormat="1"/>
    <xf numFmtId="0" fontId="16" fillId="0" borderId="12" xfId="0" applyFont="1" applyBorder="1" applyAlignment="1">
      <alignment horizontal="center"/>
    </xf>
    <xf numFmtId="0" fontId="0" fillId="0" borderId="11" xfId="0" applyBorder="1"/>
    <xf numFmtId="0" fontId="0" fillId="33" borderId="11" xfId="0" applyFill="1" applyBorder="1"/>
    <xf numFmtId="1" fontId="16" fillId="0" borderId="13" xfId="0" applyNumberFormat="1" applyFont="1" applyBorder="1"/>
    <xf numFmtId="1" fontId="16" fillId="0" borderId="14" xfId="0" applyNumberFormat="1" applyFont="1" applyBorder="1" applyAlignment="1">
      <alignment horizontal="center"/>
    </xf>
    <xf numFmtId="0" fontId="0" fillId="0" borderId="12" xfId="0" applyBorder="1"/>
    <xf numFmtId="0" fontId="0" fillId="0" borderId="10" xfId="0" applyBorder="1"/>
    <xf numFmtId="1" fontId="16" fillId="0" borderId="12" xfId="0" applyNumberFormat="1" applyFont="1" applyBorder="1" applyAlignment="1">
      <alignment horizontal="center"/>
    </xf>
    <xf numFmtId="0" fontId="23" fillId="0" borderId="0" xfId="0" applyFont="1"/>
    <xf numFmtId="0" fontId="23" fillId="0" borderId="10" xfId="0" applyFont="1" applyBorder="1" applyAlignment="1">
      <alignment horizontal="center"/>
    </xf>
    <xf numFmtId="0" fontId="24" fillId="0" borderId="0" xfId="0" applyFont="1"/>
    <xf numFmtId="49" fontId="19" fillId="0" borderId="0" xfId="0" applyNumberFormat="1" applyFont="1" applyFill="1" applyAlignment="1">
      <alignment horizontal="center" vertical="center"/>
    </xf>
    <xf numFmtId="0" fontId="0" fillId="0" borderId="0" xfId="0" applyFont="1"/>
    <xf numFmtId="0" fontId="26" fillId="0" borderId="10" xfId="0" applyFont="1" applyFill="1" applyBorder="1" applyAlignment="1">
      <alignment horizontal="center" vertical="center" wrapText="1"/>
    </xf>
    <xf numFmtId="0" fontId="26" fillId="0" borderId="10" xfId="0" applyFont="1" applyFill="1" applyBorder="1" applyAlignment="1">
      <alignment horizontal="center" vertical="center"/>
    </xf>
    <xf numFmtId="0" fontId="26" fillId="0" borderId="12" xfId="0" applyFont="1" applyFill="1" applyBorder="1" applyAlignment="1">
      <alignment horizontal="center" vertical="center" wrapText="1"/>
    </xf>
    <xf numFmtId="0" fontId="19" fillId="0" borderId="11" xfId="0" applyFont="1" applyFill="1" applyBorder="1" applyAlignment="1">
      <alignment horizontal="center" vertical="center"/>
    </xf>
    <xf numFmtId="0" fontId="19" fillId="0" borderId="11" xfId="0" applyFont="1" applyFill="1" applyBorder="1" applyAlignment="1">
      <alignment vertical="center"/>
    </xf>
    <xf numFmtId="0" fontId="18" fillId="0" borderId="12" xfId="0" applyFont="1" applyFill="1" applyBorder="1" applyAlignment="1">
      <alignment horizontal="center" vertical="center" wrapText="1"/>
    </xf>
    <xf numFmtId="0" fontId="19" fillId="0" borderId="11" xfId="0" applyFont="1" applyFill="1" applyBorder="1" applyAlignment="1">
      <alignment horizontal="left" vertical="center"/>
    </xf>
    <xf numFmtId="0" fontId="21" fillId="0" borderId="11" xfId="0" applyFont="1" applyFill="1" applyBorder="1" applyAlignment="1">
      <alignment vertical="center"/>
    </xf>
    <xf numFmtId="0" fontId="20" fillId="0" borderId="0" xfId="0" applyFont="1" applyFill="1" applyAlignment="1">
      <alignment horizontal="right" vertical="center"/>
    </xf>
    <xf numFmtId="0" fontId="19" fillId="0" borderId="0" xfId="0" applyFont="1" applyFill="1" applyAlignment="1">
      <alignment horizontal="right" vertical="center"/>
    </xf>
    <xf numFmtId="0" fontId="22" fillId="0" borderId="11" xfId="0" applyFont="1" applyFill="1" applyBorder="1" applyAlignment="1">
      <alignment vertical="center"/>
    </xf>
    <xf numFmtId="0" fontId="20" fillId="0" borderId="11" xfId="0" applyFont="1" applyFill="1" applyBorder="1" applyAlignment="1">
      <alignment horizontal="center" vertical="center"/>
    </xf>
    <xf numFmtId="164" fontId="19" fillId="0" borderId="0" xfId="0" applyNumberFormat="1" applyFont="1" applyFill="1" applyAlignment="1">
      <alignment horizontal="center" vertical="center"/>
    </xf>
    <xf numFmtId="0" fontId="20" fillId="0" borderId="11" xfId="0" applyFont="1" applyFill="1" applyBorder="1" applyAlignment="1">
      <alignment horizontal="left" vertical="center"/>
    </xf>
    <xf numFmtId="49" fontId="20" fillId="0" borderId="0" xfId="0" applyNumberFormat="1" applyFont="1" applyFill="1" applyAlignment="1">
      <alignment horizontal="left" vertical="center"/>
    </xf>
    <xf numFmtId="0" fontId="28" fillId="0" borderId="0" xfId="0" applyFont="1"/>
    <xf numFmtId="0" fontId="28" fillId="0" borderId="0" xfId="0" applyFont="1" applyAlignment="1">
      <alignment horizontal="center"/>
    </xf>
    <xf numFmtId="49" fontId="0" fillId="0" borderId="0" xfId="0" applyNumberFormat="1" applyAlignment="1">
      <alignment horizontal="left" vertical="center" wrapText="1"/>
    </xf>
    <xf numFmtId="49" fontId="24" fillId="0" borderId="0" xfId="0" applyNumberFormat="1" applyFont="1" applyAlignment="1">
      <alignment horizontal="left" vertical="center" wrapText="1"/>
    </xf>
    <xf numFmtId="49" fontId="0" fillId="0" borderId="0" xfId="0" applyNumberFormat="1" applyFill="1" applyAlignment="1">
      <alignment horizontal="left" vertical="center" wrapText="1"/>
    </xf>
    <xf numFmtId="49" fontId="24" fillId="0" borderId="0" xfId="0" applyNumberFormat="1" applyFont="1" applyFill="1" applyAlignment="1">
      <alignment horizontal="left" vertical="center" wrapText="1"/>
    </xf>
    <xf numFmtId="0" fontId="0" fillId="0" borderId="11" xfId="0" applyFill="1" applyBorder="1"/>
    <xf numFmtId="0" fontId="0" fillId="0" borderId="0" xfId="0" applyFill="1"/>
    <xf numFmtId="0" fontId="29" fillId="0" borderId="11" xfId="0" applyFont="1" applyBorder="1" applyAlignment="1">
      <alignment horizontal="right" vertical="center"/>
    </xf>
    <xf numFmtId="0" fontId="29" fillId="0" borderId="0" xfId="0" applyFont="1" applyBorder="1" applyAlignment="1">
      <alignment horizontal="right" vertical="center"/>
    </xf>
    <xf numFmtId="0" fontId="29" fillId="0" borderId="0" xfId="0" applyFont="1" applyAlignment="1">
      <alignment horizontal="right" vertical="center"/>
    </xf>
    <xf numFmtId="0" fontId="29" fillId="0" borderId="0" xfId="0" applyFont="1" applyFill="1" applyBorder="1" applyAlignment="1">
      <alignment horizontal="right" vertical="center"/>
    </xf>
    <xf numFmtId="0" fontId="29" fillId="0" borderId="0" xfId="0" applyFont="1" applyFill="1" applyAlignment="1">
      <alignment horizontal="right" vertical="center"/>
    </xf>
    <xf numFmtId="1" fontId="29" fillId="0" borderId="11" xfId="0" applyNumberFormat="1" applyFont="1" applyBorder="1" applyAlignment="1">
      <alignment horizontal="right" vertical="center"/>
    </xf>
    <xf numFmtId="0" fontId="29" fillId="0" borderId="11" xfId="0" applyNumberFormat="1" applyFont="1" applyFill="1" applyBorder="1" applyAlignment="1">
      <alignment horizontal="right" vertical="center"/>
    </xf>
    <xf numFmtId="1" fontId="16" fillId="0" borderId="0" xfId="0" applyNumberFormat="1" applyFont="1" applyAlignment="1">
      <alignment horizontal="center"/>
    </xf>
    <xf numFmtId="0" fontId="25" fillId="0" borderId="0" xfId="0" applyFont="1" applyFill="1" applyBorder="1"/>
    <xf numFmtId="0" fontId="25" fillId="0" borderId="0" xfId="0" applyFont="1" applyFill="1" applyBorder="1" applyAlignment="1">
      <alignment horizontal="center"/>
    </xf>
    <xf numFmtId="0" fontId="32" fillId="0" borderId="0" xfId="0" applyFont="1" applyFill="1" applyBorder="1" applyAlignment="1">
      <alignment horizontal="right" vertical="center" wrapText="1"/>
    </xf>
    <xf numFmtId="0" fontId="25" fillId="0" borderId="0" xfId="0" applyFont="1" applyFill="1" applyBorder="1" applyAlignment="1">
      <alignment horizontal="right"/>
    </xf>
    <xf numFmtId="0" fontId="34" fillId="0" borderId="0" xfId="0" applyFont="1" applyFill="1" applyBorder="1" applyAlignment="1">
      <alignment horizontal="center"/>
    </xf>
    <xf numFmtId="0" fontId="34" fillId="0" borderId="0" xfId="0" applyFont="1" applyFill="1" applyBorder="1" applyAlignment="1">
      <alignment horizontal="right"/>
    </xf>
    <xf numFmtId="0" fontId="34" fillId="0" borderId="10" xfId="0" applyFont="1" applyFill="1" applyBorder="1" applyAlignment="1">
      <alignment horizontal="center"/>
    </xf>
    <xf numFmtId="0" fontId="32" fillId="0" borderId="10" xfId="0" applyFont="1" applyFill="1" applyBorder="1" applyAlignment="1">
      <alignment horizontal="right" vertical="center" wrapText="1"/>
    </xf>
    <xf numFmtId="0" fontId="25" fillId="0" borderId="10" xfId="0" applyFont="1" applyFill="1" applyBorder="1"/>
    <xf numFmtId="0" fontId="31" fillId="0" borderId="12" xfId="0" applyFont="1" applyFill="1" applyBorder="1" applyAlignment="1">
      <alignment horizontal="center" vertical="center" wrapText="1"/>
    </xf>
    <xf numFmtId="0" fontId="32" fillId="0" borderId="12" xfId="0" applyFont="1" applyFill="1" applyBorder="1" applyAlignment="1">
      <alignment horizontal="left" vertical="center" wrapText="1"/>
    </xf>
    <xf numFmtId="0" fontId="34" fillId="0" borderId="11" xfId="0" applyFont="1" applyFill="1" applyBorder="1" applyAlignment="1">
      <alignment horizontal="left"/>
    </xf>
    <xf numFmtId="0" fontId="25" fillId="0" borderId="11" xfId="0" applyFont="1" applyFill="1" applyBorder="1" applyAlignment="1">
      <alignment horizontal="left"/>
    </xf>
    <xf numFmtId="0" fontId="34" fillId="0" borderId="12" xfId="0" applyFont="1" applyFill="1" applyBorder="1" applyAlignment="1">
      <alignment horizontal="left"/>
    </xf>
    <xf numFmtId="0" fontId="32" fillId="0" borderId="11" xfId="0" applyFont="1" applyFill="1" applyBorder="1" applyAlignment="1">
      <alignment horizontal="left" vertical="center" wrapText="1"/>
    </xf>
    <xf numFmtId="0" fontId="0" fillId="0" borderId="0" xfId="0" applyNumberFormat="1" applyAlignment="1">
      <alignment horizontal="left" vertical="center" wrapText="1"/>
    </xf>
    <xf numFmtId="0" fontId="34" fillId="0" borderId="10" xfId="0" applyFont="1" applyFill="1" applyBorder="1" applyAlignment="1">
      <alignment horizontal="right" vertical="center" wrapText="1"/>
    </xf>
    <xf numFmtId="0" fontId="34" fillId="0" borderId="0" xfId="0" applyFont="1" applyFill="1" applyBorder="1" applyAlignment="1">
      <alignment horizontal="right" vertical="center" wrapText="1"/>
    </xf>
    <xf numFmtId="0" fontId="33" fillId="0" borderId="10" xfId="0" applyFont="1" applyFill="1" applyBorder="1" applyAlignment="1">
      <alignment horizontal="center" vertical="center"/>
    </xf>
    <xf numFmtId="0" fontId="31" fillId="0" borderId="10" xfId="0" applyFont="1" applyFill="1" applyBorder="1" applyAlignment="1">
      <alignment horizontal="center" vertical="center" wrapText="1"/>
    </xf>
    <xf numFmtId="0" fontId="26" fillId="0" borderId="10" xfId="0" applyFont="1" applyFill="1" applyBorder="1" applyAlignment="1">
      <alignment vertical="center"/>
    </xf>
    <xf numFmtId="0" fontId="32" fillId="0" borderId="11" xfId="0" applyFont="1" applyFill="1" applyBorder="1" applyAlignment="1">
      <alignment horizontal="right" vertical="center" wrapText="1"/>
    </xf>
    <xf numFmtId="0" fontId="32" fillId="0" borderId="12" xfId="0" applyFont="1" applyFill="1" applyBorder="1" applyAlignment="1">
      <alignment horizontal="right" vertical="center" wrapText="1"/>
    </xf>
    <xf numFmtId="0" fontId="34" fillId="0" borderId="11" xfId="0" applyFont="1" applyFill="1" applyBorder="1" applyAlignment="1">
      <alignment horizontal="right" vertical="center" wrapText="1"/>
    </xf>
    <xf numFmtId="0" fontId="34" fillId="0" borderId="12" xfId="0" applyFont="1" applyFill="1" applyBorder="1" applyAlignment="1">
      <alignment horizontal="right" vertical="center" wrapText="1"/>
    </xf>
    <xf numFmtId="0" fontId="34" fillId="0" borderId="11" xfId="0" applyFont="1" applyFill="1" applyBorder="1" applyAlignment="1">
      <alignment horizontal="right"/>
    </xf>
    <xf numFmtId="0" fontId="25" fillId="0" borderId="11" xfId="0" applyFont="1" applyFill="1" applyBorder="1" applyAlignment="1">
      <alignment horizontal="right"/>
    </xf>
    <xf numFmtId="0" fontId="25" fillId="0" borderId="11" xfId="0" applyFont="1" applyFill="1" applyBorder="1"/>
    <xf numFmtId="49" fontId="32" fillId="0" borderId="0" xfId="0" applyNumberFormat="1" applyFont="1" applyFill="1" applyBorder="1" applyAlignment="1">
      <alignment horizontal="right" vertical="center" wrapText="1"/>
    </xf>
    <xf numFmtId="49" fontId="31" fillId="0" borderId="0" xfId="0" applyNumberFormat="1" applyFont="1" applyFill="1" applyBorder="1" applyAlignment="1">
      <alignment horizontal="right" vertical="center" wrapText="1"/>
    </xf>
    <xf numFmtId="49" fontId="34" fillId="0" borderId="0" xfId="0" applyNumberFormat="1" applyFont="1" applyFill="1" applyBorder="1" applyAlignment="1">
      <alignment horizontal="right"/>
    </xf>
    <xf numFmtId="49" fontId="25" fillId="0" borderId="0" xfId="0" applyNumberFormat="1" applyFont="1" applyFill="1" applyBorder="1" applyAlignment="1">
      <alignment horizontal="right"/>
    </xf>
    <xf numFmtId="49" fontId="25" fillId="0" borderId="0" xfId="0" applyNumberFormat="1" applyFont="1" applyFill="1" applyBorder="1"/>
    <xf numFmtId="0" fontId="32" fillId="33" borderId="12" xfId="0" applyFont="1" applyFill="1" applyBorder="1" applyAlignment="1">
      <alignment horizontal="right" vertical="center" wrapText="1"/>
    </xf>
    <xf numFmtId="0" fontId="34" fillId="33" borderId="12" xfId="0" applyFont="1" applyFill="1" applyBorder="1" applyAlignment="1">
      <alignment horizontal="right" vertical="center" wrapText="1"/>
    </xf>
    <xf numFmtId="0" fontId="34" fillId="33" borderId="11" xfId="0" applyFont="1" applyFill="1" applyBorder="1" applyAlignment="1">
      <alignment horizontal="right"/>
    </xf>
    <xf numFmtId="0" fontId="31" fillId="35" borderId="12" xfId="0" applyFont="1" applyFill="1" applyBorder="1" applyAlignment="1">
      <alignment horizontal="right" vertical="center" wrapText="1"/>
    </xf>
    <xf numFmtId="0" fontId="33" fillId="35" borderId="12" xfId="0" applyFont="1" applyFill="1" applyBorder="1" applyAlignment="1">
      <alignment horizontal="right" vertical="center" wrapText="1"/>
    </xf>
    <xf numFmtId="0" fontId="33" fillId="35" borderId="11" xfId="0" applyFont="1" applyFill="1" applyBorder="1" applyAlignment="1">
      <alignment horizontal="right"/>
    </xf>
    <xf numFmtId="0" fontId="31" fillId="34" borderId="12" xfId="0" applyFont="1" applyFill="1" applyBorder="1" applyAlignment="1">
      <alignment horizontal="right" vertical="center" wrapText="1"/>
    </xf>
    <xf numFmtId="0" fontId="33" fillId="34" borderId="12" xfId="0" applyFont="1" applyFill="1" applyBorder="1" applyAlignment="1">
      <alignment horizontal="right" vertical="center" wrapText="1"/>
    </xf>
    <xf numFmtId="0" fontId="33" fillId="34" borderId="11" xfId="0" applyFont="1" applyFill="1" applyBorder="1" applyAlignment="1">
      <alignment horizontal="right"/>
    </xf>
    <xf numFmtId="49" fontId="31" fillId="0" borderId="10" xfId="0" applyNumberFormat="1" applyFont="1" applyFill="1" applyBorder="1" applyAlignment="1">
      <alignment horizontal="center" vertical="center" wrapText="1"/>
    </xf>
    <xf numFmtId="49" fontId="32" fillId="0" borderId="10" xfId="0" applyNumberFormat="1" applyFont="1" applyFill="1" applyBorder="1" applyAlignment="1">
      <alignment horizontal="right" vertical="center" wrapText="1"/>
    </xf>
    <xf numFmtId="49" fontId="34" fillId="0" borderId="0" xfId="0" applyNumberFormat="1" applyFont="1" applyFill="1" applyBorder="1" applyAlignment="1">
      <alignment horizontal="right" vertical="center" wrapText="1"/>
    </xf>
    <xf numFmtId="49" fontId="34" fillId="0" borderId="10" xfId="0" applyNumberFormat="1" applyFont="1" applyFill="1" applyBorder="1" applyAlignment="1">
      <alignment horizontal="right" vertical="center" wrapText="1"/>
    </xf>
    <xf numFmtId="164" fontId="31" fillId="0" borderId="10" xfId="0" applyNumberFormat="1" applyFont="1" applyFill="1" applyBorder="1" applyAlignment="1">
      <alignment horizontal="center" vertical="center" wrapText="1"/>
    </xf>
    <xf numFmtId="164" fontId="32" fillId="0" borderId="0" xfId="0" applyNumberFormat="1" applyFont="1" applyFill="1" applyBorder="1" applyAlignment="1">
      <alignment horizontal="right" vertical="center" wrapText="1"/>
    </xf>
    <xf numFmtId="164" fontId="32" fillId="0" borderId="10" xfId="0" applyNumberFormat="1" applyFont="1" applyFill="1" applyBorder="1" applyAlignment="1">
      <alignment horizontal="right" vertical="center" wrapText="1"/>
    </xf>
    <xf numFmtId="164" fontId="34" fillId="0" borderId="0" xfId="0" applyNumberFormat="1" applyFont="1" applyFill="1" applyBorder="1" applyAlignment="1">
      <alignment horizontal="right" vertical="center" wrapText="1"/>
    </xf>
    <xf numFmtId="164" fontId="25" fillId="0" borderId="0" xfId="0" applyNumberFormat="1" applyFont="1" applyFill="1" applyBorder="1" applyAlignment="1">
      <alignment horizontal="right"/>
    </xf>
    <xf numFmtId="164" fontId="25" fillId="0" borderId="0" xfId="0" applyNumberFormat="1" applyFont="1" applyFill="1" applyBorder="1"/>
    <xf numFmtId="49" fontId="20" fillId="0" borderId="0" xfId="0" quotePrefix="1" applyNumberFormat="1" applyFont="1" applyFill="1" applyAlignment="1">
      <alignment horizontal="center" vertical="center"/>
    </xf>
    <xf numFmtId="164" fontId="0" fillId="0" borderId="0" xfId="0" applyNumberFormat="1"/>
    <xf numFmtId="49" fontId="0" fillId="0" borderId="0" xfId="0" applyNumberFormat="1"/>
    <xf numFmtId="1" fontId="26" fillId="0" borderId="10" xfId="0" applyNumberFormat="1" applyFont="1" applyFill="1" applyBorder="1" applyAlignment="1">
      <alignment horizontal="center" vertical="center" wrapText="1"/>
    </xf>
    <xf numFmtId="1" fontId="0" fillId="0" borderId="0" xfId="0" applyNumberFormat="1" applyFont="1"/>
    <xf numFmtId="164" fontId="26" fillId="0" borderId="10" xfId="0" applyNumberFormat="1" applyFont="1" applyFill="1" applyBorder="1" applyAlignment="1">
      <alignment horizontal="center" vertical="center" wrapText="1"/>
    </xf>
    <xf numFmtId="0" fontId="35" fillId="0" borderId="11" xfId="0" applyFont="1" applyFill="1" applyBorder="1" applyAlignment="1">
      <alignment vertical="center"/>
    </xf>
    <xf numFmtId="49" fontId="0" fillId="0" borderId="11" xfId="0" applyNumberFormat="1" applyBorder="1"/>
    <xf numFmtId="49" fontId="16" fillId="0" borderId="0" xfId="0" applyNumberFormat="1" applyFont="1" applyFill="1"/>
    <xf numFmtId="0" fontId="16" fillId="0" borderId="0" xfId="0" applyFont="1" applyFill="1"/>
    <xf numFmtId="1" fontId="16" fillId="0" borderId="0" xfId="0" applyNumberFormat="1" applyFont="1" applyFill="1" applyAlignment="1">
      <alignment wrapText="1"/>
    </xf>
    <xf numFmtId="0" fontId="16" fillId="0" borderId="11" xfId="0" applyFont="1" applyFill="1" applyBorder="1" applyAlignment="1">
      <alignment wrapText="1"/>
    </xf>
    <xf numFmtId="0" fontId="16" fillId="0" borderId="0" xfId="0" applyFont="1" applyFill="1" applyAlignment="1">
      <alignment wrapText="1"/>
    </xf>
    <xf numFmtId="0" fontId="16" fillId="0" borderId="11" xfId="0" applyFont="1" applyFill="1" applyBorder="1"/>
    <xf numFmtId="49" fontId="0" fillId="0" borderId="0" xfId="0" applyNumberFormat="1" applyFill="1"/>
    <xf numFmtId="0" fontId="0" fillId="0" borderId="0" xfId="0" applyNumberFormat="1" applyFill="1"/>
    <xf numFmtId="164" fontId="0" fillId="0" borderId="0" xfId="0" applyNumberFormat="1" applyFill="1"/>
    <xf numFmtId="1" fontId="0" fillId="0" borderId="0" xfId="0" applyNumberFormat="1" applyFill="1"/>
    <xf numFmtId="0" fontId="0" fillId="0" borderId="0" xfId="0" applyFont="1" applyFill="1"/>
    <xf numFmtId="49" fontId="0" fillId="0" borderId="0" xfId="0" applyNumberFormat="1" applyFont="1" applyFill="1"/>
    <xf numFmtId="1" fontId="0" fillId="0" borderId="0" xfId="0" applyNumberFormat="1" applyFont="1" applyFill="1"/>
    <xf numFmtId="0" fontId="0" fillId="0" borderId="11" xfId="0" applyFont="1" applyFill="1" applyBorder="1"/>
    <xf numFmtId="164" fontId="0" fillId="0" borderId="0" xfId="0" applyNumberFormat="1" applyFont="1" applyFill="1"/>
    <xf numFmtId="49" fontId="0" fillId="0" borderId="11" xfId="0" applyNumberFormat="1" applyFill="1" applyBorder="1"/>
    <xf numFmtId="0" fontId="19" fillId="0" borderId="0" xfId="0" applyFont="1" applyFill="1" applyAlignment="1">
      <alignment horizontal="center"/>
    </xf>
    <xf numFmtId="0" fontId="36" fillId="0" borderId="0" xfId="0" applyFont="1" applyFill="1" applyAlignment="1">
      <alignment horizontal="center" vertical="center"/>
    </xf>
    <xf numFmtId="0" fontId="24" fillId="0" borderId="0" xfId="0" applyNumberFormat="1" applyFont="1" applyAlignment="1">
      <alignment horizontal="left" vertical="center" wrapText="1"/>
    </xf>
    <xf numFmtId="0" fontId="16" fillId="0" borderId="11" xfId="0" applyFont="1" applyBorder="1" applyAlignment="1">
      <alignment horizontal="left" vertical="center"/>
    </xf>
    <xf numFmtId="0" fontId="16" fillId="0" borderId="0" xfId="0" applyFont="1" applyAlignment="1">
      <alignment horizontal="center" vertical="center"/>
    </xf>
    <xf numFmtId="0" fontId="16" fillId="0" borderId="0" xfId="0" applyFont="1" applyAlignment="1">
      <alignment horizontal="right" vertical="center"/>
    </xf>
    <xf numFmtId="0" fontId="16" fillId="0" borderId="11" xfId="0" applyFont="1" applyBorder="1" applyAlignment="1">
      <alignment horizontal="center" wrapText="1"/>
    </xf>
    <xf numFmtId="0" fontId="16" fillId="0" borderId="12" xfId="0" applyFont="1" applyBorder="1" applyAlignment="1">
      <alignment horizontal="center" vertical="center" wrapText="1"/>
    </xf>
    <xf numFmtId="0" fontId="16" fillId="0" borderId="10" xfId="0" applyFont="1" applyBorder="1" applyAlignment="1">
      <alignment horizontal="center" vertical="center"/>
    </xf>
    <xf numFmtId="0" fontId="0" fillId="0" borderId="11" xfId="0" applyFont="1" applyBorder="1" applyAlignment="1">
      <alignment horizontal="right" vertical="center"/>
    </xf>
    <xf numFmtId="0" fontId="0" fillId="0" borderId="0" xfId="0" applyFont="1" applyBorder="1" applyAlignment="1">
      <alignment horizontal="right" vertical="center"/>
    </xf>
    <xf numFmtId="0" fontId="0" fillId="0" borderId="0" xfId="0" applyFont="1" applyAlignment="1">
      <alignment horizontal="right" vertical="center"/>
    </xf>
    <xf numFmtId="1" fontId="0" fillId="0" borderId="11" xfId="0" applyNumberFormat="1" applyFont="1" applyBorder="1" applyAlignment="1">
      <alignment horizontal="right" vertical="center"/>
    </xf>
    <xf numFmtId="1" fontId="0" fillId="0" borderId="0" xfId="0" applyNumberFormat="1" applyFont="1" applyAlignment="1">
      <alignment horizontal="right" vertical="center"/>
    </xf>
    <xf numFmtId="1" fontId="0" fillId="0" borderId="13" xfId="0" applyNumberFormat="1" applyFont="1" applyBorder="1" applyAlignment="1">
      <alignment horizontal="right" vertical="center"/>
    </xf>
    <xf numFmtId="0" fontId="0" fillId="0" borderId="11" xfId="0" applyNumberFormat="1" applyFont="1" applyFill="1" applyBorder="1" applyAlignment="1">
      <alignment horizontal="right" vertical="center"/>
    </xf>
    <xf numFmtId="1" fontId="0" fillId="0" borderId="13" xfId="0" applyNumberFormat="1" applyFont="1" applyBorder="1"/>
    <xf numFmtId="1" fontId="0" fillId="0" borderId="11" xfId="0" applyNumberFormat="1" applyFont="1" applyBorder="1"/>
    <xf numFmtId="1" fontId="14" fillId="0" borderId="11" xfId="0" applyNumberFormat="1" applyFont="1" applyFill="1" applyBorder="1" applyAlignment="1">
      <alignment horizontal="right" vertical="center"/>
    </xf>
    <xf numFmtId="0" fontId="14" fillId="0" borderId="0" xfId="0" applyNumberFormat="1" applyFont="1" applyFill="1" applyAlignment="1">
      <alignment horizontal="right" vertical="center"/>
    </xf>
    <xf numFmtId="1" fontId="14" fillId="0" borderId="0" xfId="0" applyNumberFormat="1" applyFont="1" applyFill="1" applyAlignment="1">
      <alignment horizontal="right" vertical="center"/>
    </xf>
    <xf numFmtId="1" fontId="14" fillId="0" borderId="13" xfId="0" applyNumberFormat="1" applyFont="1" applyFill="1" applyBorder="1" applyAlignment="1">
      <alignment horizontal="right" vertical="center"/>
    </xf>
    <xf numFmtId="1" fontId="14" fillId="0" borderId="11" xfId="0" applyNumberFormat="1" applyFont="1" applyBorder="1" applyAlignment="1">
      <alignment horizontal="right" vertical="center"/>
    </xf>
    <xf numFmtId="1" fontId="14" fillId="0" borderId="0" xfId="0" applyNumberFormat="1" applyFont="1" applyAlignment="1">
      <alignment horizontal="right" vertical="center"/>
    </xf>
    <xf numFmtId="1" fontId="14" fillId="0" borderId="13" xfId="0" applyNumberFormat="1" applyFont="1" applyBorder="1" applyAlignment="1">
      <alignment horizontal="righ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0">
    <dxf>
      <font>
        <b/>
        <i val="0"/>
        <strike val="0"/>
        <u/>
        <color rgb="FFFF0000"/>
      </font>
    </dxf>
    <dxf>
      <font>
        <b/>
        <i val="0"/>
        <strike val="0"/>
        <u/>
        <color rgb="FFFF0000"/>
      </font>
    </dxf>
    <dxf>
      <font>
        <color rgb="FF9C0006"/>
      </font>
      <fill>
        <patternFill>
          <bgColor rgb="FFFFC7CE"/>
        </patternFill>
      </fill>
    </dxf>
    <dxf>
      <font>
        <color rgb="FF006100"/>
      </font>
      <fill>
        <patternFill>
          <bgColor rgb="FFC6EFCE"/>
        </patternFill>
      </fill>
    </dxf>
    <dxf>
      <font>
        <b/>
        <i val="0"/>
        <strike val="0"/>
        <u/>
        <color rgb="FFFF0000"/>
      </font>
    </dxf>
    <dxf>
      <font>
        <b/>
        <i val="0"/>
        <strike val="0"/>
        <u/>
        <color rgb="FFFF0000"/>
      </font>
    </dxf>
    <dxf>
      <font>
        <b/>
        <i val="0"/>
        <strike val="0"/>
        <u/>
        <color rgb="FFFF0000"/>
      </font>
    </dxf>
    <dxf>
      <font>
        <b/>
        <i val="0"/>
        <strike val="0"/>
        <u/>
        <color rgb="FFFF0000"/>
      </font>
    </dxf>
    <dxf>
      <fill>
        <patternFill>
          <bgColor theme="0" tint="-4.9989318521683403E-2"/>
        </patternFill>
      </fill>
    </dxf>
    <dxf>
      <fill>
        <patternFill>
          <bgColor theme="0" tint="-0.14996795556505021"/>
        </patternFill>
      </fill>
    </dxf>
    <dxf>
      <fill>
        <patternFill>
          <bgColor theme="0" tint="-0.24994659260841701"/>
        </patternFill>
      </fill>
    </dxf>
    <dxf>
      <fill>
        <patternFill>
          <bgColor theme="0" tint="-0.34998626667073579"/>
        </patternFill>
      </fill>
    </dxf>
    <dxf>
      <font>
        <b/>
        <i val="0"/>
        <strike val="0"/>
        <u/>
        <color rgb="FFFF0000"/>
      </font>
    </dxf>
    <dxf>
      <fill>
        <patternFill>
          <bgColor theme="0" tint="-4.9989318521683403E-2"/>
        </patternFill>
      </fill>
    </dxf>
    <dxf>
      <fill>
        <patternFill>
          <bgColor theme="0" tint="-0.14996795556505021"/>
        </patternFill>
      </fill>
    </dxf>
    <dxf>
      <fill>
        <patternFill>
          <bgColor theme="0" tint="-0.24994659260841701"/>
        </patternFill>
      </fill>
    </dxf>
    <dxf>
      <fill>
        <patternFill>
          <bgColor theme="0" tint="-0.34998626667073579"/>
        </patternFill>
      </fill>
    </dxf>
    <dxf>
      <font>
        <b/>
        <i val="0"/>
        <strike val="0"/>
        <u/>
        <color rgb="FFFF0000"/>
      </font>
    </dxf>
    <dxf>
      <fill>
        <patternFill>
          <bgColor theme="0" tint="-4.9989318521683403E-2"/>
        </patternFill>
      </fill>
    </dxf>
    <dxf>
      <fill>
        <patternFill>
          <bgColor theme="0" tint="-0.14996795556505021"/>
        </patternFill>
      </fill>
    </dxf>
    <dxf>
      <fill>
        <patternFill>
          <bgColor theme="0" tint="-0.24994659260841701"/>
        </patternFill>
      </fill>
    </dxf>
    <dxf>
      <fill>
        <patternFill>
          <bgColor theme="0" tint="-0.34998626667073579"/>
        </patternFill>
      </fill>
    </dxf>
    <dxf>
      <font>
        <b/>
        <i val="0"/>
        <strike val="0"/>
        <u/>
        <color rgb="FFFF0000"/>
      </font>
    </dxf>
    <dxf>
      <font>
        <b/>
        <i val="0"/>
        <strike val="0"/>
        <u val="none"/>
        <color rgb="FFFF0000"/>
      </font>
    </dxf>
    <dxf>
      <font>
        <b/>
        <i val="0"/>
        <strike val="0"/>
        <u val="none"/>
        <color rgb="FFFF0000"/>
      </font>
    </dxf>
    <dxf>
      <font>
        <b/>
        <i val="0"/>
        <strike val="0"/>
        <u val="none"/>
        <color rgb="FFFF0000"/>
      </font>
    </dxf>
    <dxf>
      <font>
        <b/>
        <i val="0"/>
        <strike val="0"/>
        <u val="none"/>
        <color rgb="FFFF0000"/>
      </font>
    </dxf>
    <dxf>
      <font>
        <b/>
        <i val="0"/>
        <strike val="0"/>
        <u val="none"/>
        <color rgb="FFFF0000"/>
      </font>
    </dxf>
    <dxf>
      <font>
        <b/>
        <i val="0"/>
        <strike val="0"/>
        <u val="none"/>
        <color rgb="FFFF0000"/>
      </font>
    </dxf>
    <dxf>
      <font>
        <b/>
        <i val="0"/>
        <strike val="0"/>
        <u val="none"/>
        <color rgb="FFFF0000"/>
      </font>
    </dxf>
    <dxf>
      <font>
        <b/>
        <i val="0"/>
        <strike val="0"/>
        <color rgb="FFFF0000"/>
      </font>
    </dxf>
    <dxf>
      <fill>
        <patternFill>
          <bgColor theme="0" tint="-4.9989318521683403E-2"/>
        </patternFill>
      </fill>
    </dxf>
    <dxf>
      <fill>
        <patternFill>
          <bgColor theme="0" tint="-0.14996795556505021"/>
        </patternFill>
      </fill>
    </dxf>
    <dxf>
      <fill>
        <patternFill>
          <bgColor theme="0" tint="-0.24994659260841701"/>
        </patternFill>
      </fill>
    </dxf>
    <dxf>
      <fill>
        <patternFill>
          <bgColor theme="0" tint="-0.34998626667073579"/>
        </patternFill>
      </fill>
    </dxf>
    <dxf>
      <font>
        <b/>
        <i val="0"/>
        <strike val="0"/>
        <u/>
        <color rgb="FFFF0000"/>
      </font>
    </dxf>
    <dxf>
      <font>
        <b/>
        <i val="0"/>
        <strike val="0"/>
        <u val="none"/>
        <color rgb="FFFF0000"/>
      </font>
    </dxf>
    <dxf>
      <fill>
        <patternFill>
          <bgColor theme="0" tint="-4.9989318521683403E-2"/>
        </patternFill>
      </fill>
    </dxf>
    <dxf>
      <fill>
        <patternFill>
          <bgColor theme="0" tint="-0.14996795556505021"/>
        </patternFill>
      </fill>
    </dxf>
    <dxf>
      <fill>
        <patternFill>
          <bgColor theme="0" tint="-0.24994659260841701"/>
        </patternFill>
      </fill>
    </dxf>
    <dxf>
      <fill>
        <patternFill>
          <bgColor theme="0" tint="-0.34998626667073579"/>
        </patternFill>
      </fill>
    </dxf>
    <dxf>
      <font>
        <b/>
        <i val="0"/>
        <strike val="0"/>
        <u val="none"/>
        <color rgb="FFFF0000"/>
      </font>
    </dxf>
    <dxf>
      <font>
        <color rgb="FF9C0006"/>
      </font>
      <fill>
        <patternFill>
          <bgColor rgb="FFFFC7CE"/>
        </patternFill>
      </fill>
    </dxf>
    <dxf>
      <font>
        <color rgb="FF006100"/>
      </font>
      <fill>
        <patternFill>
          <bgColor rgb="FFC6EFCE"/>
        </patternFill>
      </fill>
    </dxf>
    <dxf>
      <font>
        <b/>
        <i val="0"/>
        <strike val="0"/>
        <u/>
        <color rgb="FFFF0000"/>
      </font>
    </dxf>
    <dxf>
      <font>
        <b/>
        <i val="0"/>
        <strike val="0"/>
        <u/>
        <color rgb="FFFF0000"/>
      </font>
    </dxf>
    <dxf>
      <font>
        <b/>
        <i val="0"/>
        <strike val="0"/>
        <u/>
        <color rgb="FFFF0000"/>
      </font>
    </dxf>
    <dxf>
      <font>
        <b/>
        <i val="0"/>
        <strike val="0"/>
        <u/>
        <color rgb="FFFF0000"/>
      </font>
    </dxf>
    <dxf>
      <font>
        <b/>
        <i val="0"/>
        <strike val="0"/>
        <u/>
        <color rgb="FFFF0000"/>
      </font>
    </dxf>
    <dxf>
      <font>
        <b/>
        <i val="0"/>
        <strike val="0"/>
        <u val="none"/>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D76A6-6A88-B14A-BE38-02EBBEF1FDA8}">
  <dimension ref="A1:AI513"/>
  <sheetViews>
    <sheetView tabSelected="1" zoomScale="190" zoomScaleNormal="190" workbookViewId="0">
      <pane ySplit="1" topLeftCell="A465" activePane="bottomLeft" state="frozen"/>
      <selection pane="bottomLeft" activeCell="J460" sqref="J460"/>
    </sheetView>
  </sheetViews>
  <sheetFormatPr baseColWidth="10" defaultRowHeight="11" x14ac:dyDescent="0.2"/>
  <cols>
    <col min="1" max="1" width="9.1640625" style="4" customWidth="1"/>
    <col min="2" max="2" width="5" style="4" customWidth="1"/>
    <col min="3" max="3" width="5.83203125" style="37" bestFit="1" customWidth="1"/>
    <col min="4" max="4" width="3.5" style="4" bestFit="1" customWidth="1"/>
    <col min="5" max="5" width="11.33203125" style="6" customWidth="1"/>
    <col min="6" max="6" width="5.5" style="4" bestFit="1" customWidth="1"/>
    <col min="7" max="7" width="8.6640625" style="4" bestFit="1" customWidth="1"/>
    <col min="8" max="8" width="3.6640625" style="42" customWidth="1"/>
    <col min="9" max="9" width="5.33203125" style="5" bestFit="1" customWidth="1"/>
    <col min="10" max="10" width="4.5" style="48" customWidth="1"/>
    <col min="11" max="11" width="4.6640625" style="6" bestFit="1" customWidth="1"/>
    <col min="12" max="12" width="5.83203125" style="4" customWidth="1"/>
    <col min="13" max="13" width="5.83203125" style="43" bestFit="1" customWidth="1"/>
    <col min="14" max="14" width="4.6640625" style="17" customWidth="1"/>
    <col min="15" max="15" width="7.5" style="4" bestFit="1" customWidth="1"/>
    <col min="16" max="16" width="5.1640625" style="4" customWidth="1"/>
    <col min="17" max="17" width="3.5" style="4" bestFit="1" customWidth="1"/>
    <col min="18" max="18" width="4" style="42" bestFit="1" customWidth="1"/>
    <col min="19" max="19" width="3" style="5" bestFit="1" customWidth="1"/>
    <col min="20" max="20" width="3.33203125" style="6" bestFit="1" customWidth="1"/>
    <col min="21" max="21" width="4" style="4" customWidth="1"/>
    <col min="22" max="22" width="10.83203125" style="45"/>
    <col min="23" max="23" width="10.6640625" style="4" bestFit="1" customWidth="1"/>
    <col min="24" max="24" width="10.83203125" style="45"/>
    <col min="25" max="25" width="12.83203125" style="4" bestFit="1" customWidth="1"/>
    <col min="26" max="26" width="7.33203125" style="5" bestFit="1" customWidth="1"/>
    <col min="27" max="27" width="3.33203125" style="43" customWidth="1"/>
    <col min="28" max="28" width="5.83203125" style="4" customWidth="1"/>
    <col min="29" max="29" width="10.83203125" style="4"/>
    <col min="30" max="31" width="2.83203125" style="4" bestFit="1" customWidth="1"/>
    <col min="32" max="32" width="2.1640625" style="4" bestFit="1" customWidth="1"/>
    <col min="33" max="33" width="1.5" style="4" bestFit="1" customWidth="1"/>
    <col min="34" max="34" width="2.83203125" style="4" bestFit="1" customWidth="1"/>
    <col min="35" max="16384" width="10.83203125" style="4"/>
  </cols>
  <sheetData>
    <row r="1" spans="1:35" s="1" customFormat="1" ht="51" customHeight="1" x14ac:dyDescent="0.2">
      <c r="A1" s="1" t="s">
        <v>814</v>
      </c>
      <c r="B1" s="1" t="s">
        <v>803</v>
      </c>
      <c r="C1" s="8" t="s">
        <v>0</v>
      </c>
      <c r="D1" s="1" t="s">
        <v>526</v>
      </c>
      <c r="E1" s="1" t="s">
        <v>674</v>
      </c>
      <c r="F1" s="1" t="s">
        <v>522</v>
      </c>
      <c r="G1" s="1" t="s">
        <v>523</v>
      </c>
      <c r="H1" s="44" t="s">
        <v>793</v>
      </c>
      <c r="I1" s="1" t="s">
        <v>789</v>
      </c>
      <c r="J1" s="1" t="s">
        <v>1178</v>
      </c>
      <c r="K1" s="7" t="s">
        <v>521</v>
      </c>
      <c r="L1" s="1" t="s">
        <v>794</v>
      </c>
      <c r="M1" s="44" t="s">
        <v>520</v>
      </c>
      <c r="N1" s="16" t="s">
        <v>1222</v>
      </c>
      <c r="O1" s="1" t="s">
        <v>797</v>
      </c>
      <c r="P1" s="1" t="s">
        <v>802</v>
      </c>
      <c r="Q1" s="1" t="s">
        <v>676</v>
      </c>
      <c r="R1" s="44" t="s">
        <v>517</v>
      </c>
      <c r="S1" s="1" t="s">
        <v>518</v>
      </c>
      <c r="T1" s="1" t="s">
        <v>677</v>
      </c>
      <c r="U1" s="1" t="s">
        <v>795</v>
      </c>
      <c r="V1" s="44" t="s">
        <v>675</v>
      </c>
      <c r="W1" s="1" t="s">
        <v>104</v>
      </c>
      <c r="X1" s="44" t="s">
        <v>519</v>
      </c>
      <c r="Y1" s="1" t="s">
        <v>1023</v>
      </c>
      <c r="Z1" s="1" t="s">
        <v>796</v>
      </c>
      <c r="AA1" s="44" t="s">
        <v>677</v>
      </c>
      <c r="AB1" s="1" t="s">
        <v>833</v>
      </c>
      <c r="AD1" s="1">
        <f>COUNTIF(O:O,"Inactive")-2</f>
        <v>296</v>
      </c>
      <c r="AE1" s="1">
        <f>COUNTIF(O:O,"Active")</f>
        <v>173</v>
      </c>
      <c r="AF1" s="1">
        <f>COUNTIF(O:O,"Intermediate")</f>
        <v>40</v>
      </c>
      <c r="AG1" s="1">
        <f>COUNTIF(O:O,"Other")</f>
        <v>1</v>
      </c>
      <c r="AH1" s="1">
        <f>SUM(AD1:AG1)</f>
        <v>510</v>
      </c>
      <c r="AI1" s="1" t="s">
        <v>1156</v>
      </c>
    </row>
    <row r="2" spans="1:35" x14ac:dyDescent="0.2">
      <c r="A2" s="4" t="str">
        <f t="shared" ref="A2:A65" si="0">CONCATENATE(D2,H2,I2,O2)</f>
        <v>AReprYesActive</v>
      </c>
      <c r="B2" s="4" t="str">
        <f t="shared" ref="B2:B65" si="1">CONCATENATE(F2,H2,I2,O2)</f>
        <v>ACM1ReprYesActive</v>
      </c>
      <c r="C2" s="9" t="s">
        <v>26</v>
      </c>
      <c r="D2" s="10" t="str">
        <f>VLOOKUP($C2,StructureInfoFromGPCRdb!$A:$U,MATCH(D$1,StructureInfoFromGPCRdb!$A$1:$U$1,0),FALSE)</f>
        <v>A</v>
      </c>
      <c r="E2" s="11" t="str">
        <f>VLOOKUP($C2,StructureInfoFromGPCRdb!$A:$U,MATCH(E$1,StructureInfoFromGPCRdb!$A$1:$U$1,0),FALSE)</f>
        <v>Acetylcholine (muscarinic)</v>
      </c>
      <c r="F2" s="11" t="str">
        <f>VLOOKUP($C2,StructureInfoFromGPCRdb!$A:$U,MATCH(F$1,StructureInfoFromGPCRdb!$A$1:$U$1,0),FALSE)</f>
        <v>ACM1</v>
      </c>
      <c r="G2" s="11" t="str">
        <f>VLOOKUP($C2,StructureInfoFromGPCRdb!$A:$U,MATCH(G$1,StructureInfoFromGPCRdb!$A$1:$U$1,0),FALSE)</f>
        <v>M1</v>
      </c>
      <c r="H2" s="42" t="s">
        <v>793</v>
      </c>
      <c r="I2" s="5" t="s">
        <v>788</v>
      </c>
      <c r="J2" s="47">
        <f>VLOOKUP($C2,StructureInfoFromGPCRdb!$A:$U,MATCH(J$1,StructureInfoFromGPCRdb!$A$1:$U$1,0),FALSE)</f>
        <v>94</v>
      </c>
      <c r="K2" s="6" t="str">
        <f>VLOOKUP($C2,StructureInfoFromGPCRdb!$A:$U,MATCH(K$1,StructureInfoFromGPCRdb!$A$1:$U$1,0),FALSE)</f>
        <v>Human</v>
      </c>
      <c r="L2" s="10">
        <f>VLOOKUP($C2,StructureInfoFromGPCRdb!$A:$U,MATCH(L$1,StructureInfoFromGPCRdb!$A$1:$U$1,0),FALSE)</f>
        <v>100</v>
      </c>
      <c r="M2" s="50" t="str">
        <f>VLOOKUP($C2,StructureInfoFromGPCRdb!$A:$U,MATCH(M$1,StructureInfoFromGPCRdb!$A$1:$U$1,0),FALSE)</f>
        <v>cryo-EM</v>
      </c>
      <c r="N2" s="51">
        <f>VLOOKUP($C2,StructureInfoFromGPCRdb!$A:$U,MATCH(N$1,StructureInfoFromGPCRdb!$A$1:$U$1,0),FALSE)</f>
        <v>3.3</v>
      </c>
      <c r="O2" s="10" t="str">
        <f>VLOOKUP($C2,StructureInfoFromGPCRdb!$A:$U,MATCH(O$1,StructureInfoFromGPCRdb!$A$1:$U$1,0),FALSE)</f>
        <v>Active</v>
      </c>
      <c r="P2" s="10">
        <f>VLOOKUP($C2,StructureInfoFromGPCRdb!$A:$U,MATCH(P$1,StructureInfoFromGPCRdb!$A$1:$U$1,0),FALSE)</f>
        <v>100</v>
      </c>
      <c r="Q2" s="10">
        <f>VLOOKUP($C2,StructureInfoFromGPCRdb!$A:$U,MATCH(Q$1,StructureInfoFromGPCRdb!$A$1:$U$1,0),FALSE)</f>
        <v>66</v>
      </c>
      <c r="R2" s="42" t="str">
        <f>IF(VLOOKUP($C2,StructureInfoFromGPCRdb!$A:$U,MATCH(R$1,StructureInfoFromGPCRdb!$A$1:$U$1,0),FALSE)="","",VLOOKUP($C2,StructureInfoFromGPCRdb!$A:$U,MATCH(R$1,StructureInfoFromGPCRdb!$A$1:$U$1,0),FALSE))</f>
        <v>Gq/11</v>
      </c>
      <c r="S2" s="5" t="str">
        <f>IF(VLOOKUP($C2,StructureInfoFromGPCRdb!$A:$U,MATCH(S$1,StructureInfoFromGPCRdb!$A$1:$U$1,0),FALSE)="","",VLOOKUP($C2,StructureInfoFromGPCRdb!$A:$U,MATCH(S$1,StructureInfoFromGPCRdb!$A$1:$U$1,0),FALSE))</f>
        <v>α11</v>
      </c>
      <c r="T2" s="5" t="str">
        <f>IF(VLOOKUP($C2,StructureInfoFromGPCRdb!$A:$U,MATCH(T$1,StructureInfoFromGPCRdb!$A$1:$U$1,0),FALSE)="","",VLOOKUP($C2,StructureInfoFromGPCRdb!$A:$U,MATCH(T$1,StructureInfoFromGPCRdb!$A$1:$U$1,0),FALSE))</f>
        <v/>
      </c>
      <c r="U2" s="5">
        <f>IF(VLOOKUP($C2,StructureInfoFromGPCRdb!$A:$U,MATCH(U$1,StructureInfoFromGPCRdb!$A$1:$U$1,0),FALSE)="","",VLOOKUP($C2,StructureInfoFromGPCRdb!$A:$U,MATCH(U$1,StructureInfoFromGPCRdb!$A$1:$U$1,0),FALSE))</f>
        <v>63</v>
      </c>
      <c r="V2" s="52" t="str">
        <f>VLOOKUP($C2,StructureInfoFromGPCRdb!$A:$U,MATCH(V$1,StructureInfoFromGPCRdb!$A$1:$U$1,0),FALSE)</f>
        <v>-</v>
      </c>
      <c r="W2" s="10" t="str">
        <f>VLOOKUP($C2,StructureInfoFromGPCRdb!$A:$U,MATCH(W$1,StructureInfoFromGPCRdb!$A$1:$U$1,0),FALSE)</f>
        <v>Antibody fragment</v>
      </c>
      <c r="X2" s="52" t="str">
        <f>VLOOKUP($C2,StructureInfoFromGPCRdb!$A:$U,MATCH(X$1,StructureInfoFromGPCRdb!$A$1:$U$1,0),FALSE)</f>
        <v>Iperoxo</v>
      </c>
      <c r="Y2" s="10" t="str">
        <f>VLOOKUP($C2,StructureInfoFromGPCRdb!$A:$U,MATCH(Y$1,StructureInfoFromGPCRdb!$A$1:$U$1,0),FALSE)</f>
        <v>Agonist</v>
      </c>
      <c r="Z2" s="5" t="s">
        <v>788</v>
      </c>
    </row>
    <row r="3" spans="1:35" x14ac:dyDescent="0.2">
      <c r="A3" s="4" t="str">
        <f t="shared" si="0"/>
        <v>AReprYesActive</v>
      </c>
      <c r="B3" s="4" t="str">
        <f t="shared" si="1"/>
        <v>ACM2ReprYesActive</v>
      </c>
      <c r="C3" s="9" t="s">
        <v>30</v>
      </c>
      <c r="D3" s="10" t="str">
        <f>VLOOKUP($C3,StructureInfoFromGPCRdb!$A:$U,MATCH(D$1,StructureInfoFromGPCRdb!$A$1:$U$1,0),FALSE)</f>
        <v>A</v>
      </c>
      <c r="E3" s="11" t="str">
        <f>VLOOKUP($C3,StructureInfoFromGPCRdb!$A:$U,MATCH(E$1,StructureInfoFromGPCRdb!$A$1:$U$1,0),FALSE)</f>
        <v>Acetylcholine (muscarinic)</v>
      </c>
      <c r="F3" s="11" t="str">
        <f>VLOOKUP($C3,StructureInfoFromGPCRdb!$A:$U,MATCH(F$1,StructureInfoFromGPCRdb!$A$1:$U$1,0),FALSE)</f>
        <v>ACM2</v>
      </c>
      <c r="G3" s="11" t="str">
        <f>VLOOKUP($C3,StructureInfoFromGPCRdb!$A:$U,MATCH(G$1,StructureInfoFromGPCRdb!$A$1:$U$1,0),FALSE)</f>
        <v>M2</v>
      </c>
      <c r="H3" s="42" t="s">
        <v>793</v>
      </c>
      <c r="I3" s="5" t="s">
        <v>788</v>
      </c>
      <c r="J3" s="47">
        <f>VLOOKUP($C3,StructureInfoFromGPCRdb!$A:$U,MATCH(J$1,StructureInfoFromGPCRdb!$A$1:$U$1,0),FALSE)</f>
        <v>90</v>
      </c>
      <c r="K3" s="6" t="str">
        <f>VLOOKUP($C3,StructureInfoFromGPCRdb!$A:$U,MATCH(K$1,StructureInfoFromGPCRdb!$A$1:$U$1,0),FALSE)</f>
        <v>Human</v>
      </c>
      <c r="L3" s="10">
        <f>VLOOKUP($C3,StructureInfoFromGPCRdb!$A:$U,MATCH(L$1,StructureInfoFromGPCRdb!$A$1:$U$1,0),FALSE)</f>
        <v>100</v>
      </c>
      <c r="M3" s="50" t="str">
        <f>VLOOKUP($C3,StructureInfoFromGPCRdb!$A:$U,MATCH(M$1,StructureInfoFromGPCRdb!$A$1:$U$1,0),FALSE)</f>
        <v>cryo-EM</v>
      </c>
      <c r="N3" s="51">
        <f>VLOOKUP($C3,StructureInfoFromGPCRdb!$A:$U,MATCH(N$1,StructureInfoFromGPCRdb!$A$1:$U$1,0),FALSE)</f>
        <v>3.6</v>
      </c>
      <c r="O3" s="10" t="str">
        <f>VLOOKUP($C3,StructureInfoFromGPCRdb!$A:$U,MATCH(O$1,StructureInfoFromGPCRdb!$A$1:$U$1,0),FALSE)</f>
        <v>Active</v>
      </c>
      <c r="P3" s="10">
        <f>VLOOKUP($C3,StructureInfoFromGPCRdb!$A:$U,MATCH(P$1,StructureInfoFromGPCRdb!$A$1:$U$1,0),FALSE)</f>
        <v>100</v>
      </c>
      <c r="Q3" s="10">
        <f>VLOOKUP($C3,StructureInfoFromGPCRdb!$A:$U,MATCH(Q$1,StructureInfoFromGPCRdb!$A$1:$U$1,0),FALSE)</f>
        <v>61</v>
      </c>
      <c r="R3" s="42" t="str">
        <f>IF(VLOOKUP($C3,StructureInfoFromGPCRdb!$A:$U,MATCH(R$1,StructureInfoFromGPCRdb!$A$1:$U$1,0),FALSE)="","",VLOOKUP($C3,StructureInfoFromGPCRdb!$A:$U,MATCH(R$1,StructureInfoFromGPCRdb!$A$1:$U$1,0),FALSE))</f>
        <v>Gi/o</v>
      </c>
      <c r="S3" s="5" t="str">
        <f>IF(VLOOKUP($C3,StructureInfoFromGPCRdb!$A:$U,MATCH(S$1,StructureInfoFromGPCRdb!$A$1:$U$1,0),FALSE)="","",VLOOKUP($C3,StructureInfoFromGPCRdb!$A:$U,MATCH(S$1,StructureInfoFromGPCRdb!$A$1:$U$1,0),FALSE))</f>
        <v>αo</v>
      </c>
      <c r="T3" s="5" t="str">
        <f>IF(VLOOKUP($C3,StructureInfoFromGPCRdb!$A:$U,MATCH(T$1,StructureInfoFromGPCRdb!$A$1:$U$1,0),FALSE)="","",VLOOKUP($C3,StructureInfoFromGPCRdb!$A:$U,MATCH(T$1,StructureInfoFromGPCRdb!$A$1:$U$1,0),FALSE))</f>
        <v/>
      </c>
      <c r="U3" s="5">
        <f>IF(VLOOKUP($C3,StructureInfoFromGPCRdb!$A:$U,MATCH(U$1,StructureInfoFromGPCRdb!$A$1:$U$1,0),FALSE)="","",VLOOKUP($C3,StructureInfoFromGPCRdb!$A:$U,MATCH(U$1,StructureInfoFromGPCRdb!$A$1:$U$1,0),FALSE))</f>
        <v>61</v>
      </c>
      <c r="V3" s="52" t="str">
        <f>VLOOKUP($C3,StructureInfoFromGPCRdb!$A:$U,MATCH(V$1,StructureInfoFromGPCRdb!$A$1:$U$1,0),FALSE)</f>
        <v>-</v>
      </c>
      <c r="W3" s="10" t="str">
        <f>VLOOKUP($C3,StructureInfoFromGPCRdb!$A:$U,MATCH(W$1,StructureInfoFromGPCRdb!$A$1:$U$1,0),FALSE)</f>
        <v>-</v>
      </c>
      <c r="X3" s="52" t="str">
        <f>VLOOKUP($C3,StructureInfoFromGPCRdb!$A:$U,MATCH(X$1,StructureInfoFromGPCRdb!$A$1:$U$1,0),FALSE)</f>
        <v>2CU</v>
      </c>
      <c r="Y3" s="10" t="str">
        <f>VLOOKUP($C3,StructureInfoFromGPCRdb!$A:$U,MATCH(Y$1,StructureInfoFromGPCRdb!$A$1:$U$1,0),FALSE)</f>
        <v>PAM</v>
      </c>
      <c r="Z3" s="5" t="s">
        <v>788</v>
      </c>
    </row>
    <row r="4" spans="1:35" x14ac:dyDescent="0.2">
      <c r="A4" s="4" t="str">
        <f t="shared" si="0"/>
        <v>AReprYesActive</v>
      </c>
      <c r="B4" s="4" t="str">
        <f t="shared" si="1"/>
        <v>AA1RReprYesActive</v>
      </c>
      <c r="C4" s="9" t="s">
        <v>98</v>
      </c>
      <c r="D4" s="10" t="str">
        <f>VLOOKUP($C4,StructureInfoFromGPCRdb!$A:$U,MATCH(D$1,StructureInfoFromGPCRdb!$A$1:$U$1,0),FALSE)</f>
        <v>A</v>
      </c>
      <c r="E4" s="11" t="str">
        <f>VLOOKUP($C4,StructureInfoFromGPCRdb!$A:$U,MATCH(E$1,StructureInfoFromGPCRdb!$A$1:$U$1,0),FALSE)</f>
        <v>Adenosine</v>
      </c>
      <c r="F4" s="11" t="str">
        <f>VLOOKUP($C4,StructureInfoFromGPCRdb!$A:$U,MATCH(F$1,StructureInfoFromGPCRdb!$A$1:$U$1,0),FALSE)</f>
        <v>AA1R</v>
      </c>
      <c r="G4" s="11" t="str">
        <f>VLOOKUP($C4,StructureInfoFromGPCRdb!$A:$U,MATCH(G$1,StructureInfoFromGPCRdb!$A$1:$U$1,0),FALSE)</f>
        <v>A1</v>
      </c>
      <c r="H4" s="42" t="s">
        <v>793</v>
      </c>
      <c r="I4" s="5" t="s">
        <v>788</v>
      </c>
      <c r="J4" s="47">
        <f>VLOOKUP($C4,StructureInfoFromGPCRdb!$A:$U,MATCH(J$1,StructureInfoFromGPCRdb!$A$1:$U$1,0),FALSE)</f>
        <v>91</v>
      </c>
      <c r="K4" s="6" t="str">
        <f>VLOOKUP($C4,StructureInfoFromGPCRdb!$A:$U,MATCH(K$1,StructureInfoFromGPCRdb!$A$1:$U$1,0),FALSE)</f>
        <v>Human</v>
      </c>
      <c r="L4" s="10">
        <f>VLOOKUP($C4,StructureInfoFromGPCRdb!$A:$U,MATCH(L$1,StructureInfoFromGPCRdb!$A$1:$U$1,0),FALSE)</f>
        <v>100</v>
      </c>
      <c r="M4" s="50" t="str">
        <f>VLOOKUP($C4,StructureInfoFromGPCRdb!$A:$U,MATCH(M$1,StructureInfoFromGPCRdb!$A$1:$U$1,0),FALSE)</f>
        <v>cryo-EM</v>
      </c>
      <c r="N4" s="51">
        <f>VLOOKUP($C4,StructureInfoFromGPCRdb!$A:$U,MATCH(N$1,StructureInfoFromGPCRdb!$A$1:$U$1,0),FALSE)</f>
        <v>3.6</v>
      </c>
      <c r="O4" s="10" t="str">
        <f>VLOOKUP($C4,StructureInfoFromGPCRdb!$A:$U,MATCH(O$1,StructureInfoFromGPCRdb!$A$1:$U$1,0),FALSE)</f>
        <v>Active</v>
      </c>
      <c r="P4" s="10">
        <f>VLOOKUP($C4,StructureInfoFromGPCRdb!$A:$U,MATCH(P$1,StructureInfoFromGPCRdb!$A$1:$U$1,0),FALSE)</f>
        <v>100</v>
      </c>
      <c r="Q4" s="10">
        <f>VLOOKUP($C4,StructureInfoFromGPCRdb!$A:$U,MATCH(Q$1,StructureInfoFromGPCRdb!$A$1:$U$1,0),FALSE)</f>
        <v>67</v>
      </c>
      <c r="R4" s="42" t="str">
        <f>IF(VLOOKUP($C4,StructureInfoFromGPCRdb!$A:$U,MATCH(R$1,StructureInfoFromGPCRdb!$A$1:$U$1,0),FALSE)="","",VLOOKUP($C4,StructureInfoFromGPCRdb!$A:$U,MATCH(R$1,StructureInfoFromGPCRdb!$A$1:$U$1,0),FALSE))</f>
        <v>Gi/o</v>
      </c>
      <c r="S4" s="5" t="str">
        <f>IF(VLOOKUP($C4,StructureInfoFromGPCRdb!$A:$U,MATCH(S$1,StructureInfoFromGPCRdb!$A$1:$U$1,0),FALSE)="","",VLOOKUP($C4,StructureInfoFromGPCRdb!$A:$U,MATCH(S$1,StructureInfoFromGPCRdb!$A$1:$U$1,0),FALSE))</f>
        <v>αi2</v>
      </c>
      <c r="T4" s="5" t="str">
        <f>IF(VLOOKUP($C4,StructureInfoFromGPCRdb!$A:$U,MATCH(T$1,StructureInfoFromGPCRdb!$A$1:$U$1,0),FALSE)="","",VLOOKUP($C4,StructureInfoFromGPCRdb!$A:$U,MATCH(T$1,StructureInfoFromGPCRdb!$A$1:$U$1,0),FALSE))</f>
        <v/>
      </c>
      <c r="U4" s="5">
        <f>IF(VLOOKUP($C4,StructureInfoFromGPCRdb!$A:$U,MATCH(U$1,StructureInfoFromGPCRdb!$A$1:$U$1,0),FALSE)="","",VLOOKUP($C4,StructureInfoFromGPCRdb!$A:$U,MATCH(U$1,StructureInfoFromGPCRdb!$A$1:$U$1,0),FALSE))</f>
        <v>59</v>
      </c>
      <c r="V4" s="52" t="str">
        <f>VLOOKUP($C4,StructureInfoFromGPCRdb!$A:$U,MATCH(V$1,StructureInfoFromGPCRdb!$A$1:$U$1,0),FALSE)</f>
        <v>-</v>
      </c>
      <c r="W4" s="10" t="str">
        <f>VLOOKUP($C4,StructureInfoFromGPCRdb!$A:$U,MATCH(W$1,StructureInfoFromGPCRdb!$A$1:$U$1,0),FALSE)</f>
        <v>-</v>
      </c>
      <c r="X4" s="52" t="str">
        <f>VLOOKUP($C4,StructureInfoFromGPCRdb!$A:$U,MATCH(X$1,StructureInfoFromGPCRdb!$A$1:$U$1,0),FALSE)</f>
        <v>adenosine</v>
      </c>
      <c r="Y4" s="10" t="str">
        <f>VLOOKUP($C4,StructureInfoFromGPCRdb!$A:$U,MATCH(Y$1,StructureInfoFromGPCRdb!$A$1:$U$1,0),FALSE)</f>
        <v>Agonist</v>
      </c>
      <c r="Z4" s="5" t="s">
        <v>788</v>
      </c>
    </row>
    <row r="5" spans="1:35" x14ac:dyDescent="0.2">
      <c r="A5" s="4" t="str">
        <f t="shared" si="0"/>
        <v>AReprYesActive</v>
      </c>
      <c r="B5" s="4" t="str">
        <f t="shared" si="1"/>
        <v>AA2ARReprYesActive</v>
      </c>
      <c r="C5" s="9" t="s">
        <v>165</v>
      </c>
      <c r="D5" s="10" t="str">
        <f>VLOOKUP($C5,StructureInfoFromGPCRdb!$A:$U,MATCH(D$1,StructureInfoFromGPCRdb!$A$1:$U$1,0),FALSE)</f>
        <v>A</v>
      </c>
      <c r="E5" s="11" t="str">
        <f>VLOOKUP($C5,StructureInfoFromGPCRdb!$A:$U,MATCH(E$1,StructureInfoFromGPCRdb!$A$1:$U$1,0),FALSE)</f>
        <v>Adenosine</v>
      </c>
      <c r="F5" s="11" t="str">
        <f>VLOOKUP($C5,StructureInfoFromGPCRdb!$A:$U,MATCH(F$1,StructureInfoFromGPCRdb!$A$1:$U$1,0),FALSE)</f>
        <v>AA2AR</v>
      </c>
      <c r="G5" s="11" t="str">
        <f>VLOOKUP($C5,StructureInfoFromGPCRdb!$A:$U,MATCH(G$1,StructureInfoFromGPCRdb!$A$1:$U$1,0),FALSE)</f>
        <v>A2A</v>
      </c>
      <c r="H5" s="42" t="s">
        <v>793</v>
      </c>
      <c r="I5" s="5" t="s">
        <v>788</v>
      </c>
      <c r="J5" s="47">
        <f>VLOOKUP($C5,StructureInfoFromGPCRdb!$A:$U,MATCH(J$1,StructureInfoFromGPCRdb!$A$1:$U$1,0),FALSE)</f>
        <v>90</v>
      </c>
      <c r="K5" s="6" t="str">
        <f>VLOOKUP($C5,StructureInfoFromGPCRdb!$A:$U,MATCH(K$1,StructureInfoFromGPCRdb!$A$1:$U$1,0),FALSE)</f>
        <v>Human</v>
      </c>
      <c r="L5" s="10">
        <f>VLOOKUP($C5,StructureInfoFromGPCRdb!$A:$U,MATCH(L$1,StructureInfoFromGPCRdb!$A$1:$U$1,0),FALSE)</f>
        <v>100</v>
      </c>
      <c r="M5" s="50" t="str">
        <f>VLOOKUP($C5,StructureInfoFromGPCRdb!$A:$U,MATCH(M$1,StructureInfoFromGPCRdb!$A$1:$U$1,0),FALSE)</f>
        <v>X-ray</v>
      </c>
      <c r="N5" s="51">
        <f>VLOOKUP($C5,StructureInfoFromGPCRdb!$A:$U,MATCH(N$1,StructureInfoFromGPCRdb!$A$1:$U$1,0),FALSE)</f>
        <v>3.4</v>
      </c>
      <c r="O5" s="10" t="str">
        <f>VLOOKUP($C5,StructureInfoFromGPCRdb!$A:$U,MATCH(O$1,StructureInfoFromGPCRdb!$A$1:$U$1,0),FALSE)</f>
        <v>Active</v>
      </c>
      <c r="P5" s="10">
        <f>VLOOKUP($C5,StructureInfoFromGPCRdb!$A:$U,MATCH(P$1,StructureInfoFromGPCRdb!$A$1:$U$1,0),FALSE)</f>
        <v>100</v>
      </c>
      <c r="Q5" s="10">
        <f>VLOOKUP($C5,StructureInfoFromGPCRdb!$A:$U,MATCH(Q$1,StructureInfoFromGPCRdb!$A$1:$U$1,0),FALSE)</f>
        <v>70</v>
      </c>
      <c r="R5" s="42" t="str">
        <f>IF(VLOOKUP($C5,StructureInfoFromGPCRdb!$A:$U,MATCH(R$1,StructureInfoFromGPCRdb!$A$1:$U$1,0),FALSE)="","",VLOOKUP($C5,StructureInfoFromGPCRdb!$A:$U,MATCH(R$1,StructureInfoFromGPCRdb!$A$1:$U$1,0),FALSE))</f>
        <v>Gs</v>
      </c>
      <c r="S5" s="5" t="str">
        <f>IF(VLOOKUP($C5,StructureInfoFromGPCRdb!$A:$U,MATCH(S$1,StructureInfoFromGPCRdb!$A$1:$U$1,0),FALSE)="","",VLOOKUP($C5,StructureInfoFromGPCRdb!$A:$U,MATCH(S$1,StructureInfoFromGPCRdb!$A$1:$U$1,0),FALSE))</f>
        <v>αs</v>
      </c>
      <c r="T5" s="5" t="str">
        <f>IF(VLOOKUP($C5,StructureInfoFromGPCRdb!$A:$U,MATCH(T$1,StructureInfoFromGPCRdb!$A$1:$U$1,0),FALSE)="","",VLOOKUP($C5,StructureInfoFromGPCRdb!$A:$U,MATCH(T$1,StructureInfoFromGPCRdb!$A$1:$U$1,0),FALSE))</f>
        <v>Engineered G protein</v>
      </c>
      <c r="U5" s="5">
        <f>IF(VLOOKUP($C5,StructureInfoFromGPCRdb!$A:$U,MATCH(U$1,StructureInfoFromGPCRdb!$A$1:$U$1,0),FALSE)="","",VLOOKUP($C5,StructureInfoFromGPCRdb!$A:$U,MATCH(U$1,StructureInfoFromGPCRdb!$A$1:$U$1,0),FALSE))</f>
        <v>50</v>
      </c>
      <c r="V5" s="52" t="str">
        <f>VLOOKUP($C5,StructureInfoFromGPCRdb!$A:$U,MATCH(V$1,StructureInfoFromGPCRdb!$A$1:$U$1,0),FALSE)</f>
        <v>-</v>
      </c>
      <c r="W5" s="10" t="str">
        <f>VLOOKUP($C5,StructureInfoFromGPCRdb!$A:$U,MATCH(W$1,StructureInfoFromGPCRdb!$A$1:$U$1,0),FALSE)</f>
        <v>-</v>
      </c>
      <c r="X5" s="52" t="str">
        <f>VLOOKUP($C5,StructureInfoFromGPCRdb!$A:$U,MATCH(X$1,StructureInfoFromGPCRdb!$A$1:$U$1,0),FALSE)</f>
        <v>NECA</v>
      </c>
      <c r="Y5" s="10" t="str">
        <f>VLOOKUP($C5,StructureInfoFromGPCRdb!$A:$U,MATCH(Y$1,StructureInfoFromGPCRdb!$A$1:$U$1,0),FALSE)</f>
        <v>Agonist</v>
      </c>
      <c r="Z5" s="5" t="s">
        <v>788</v>
      </c>
    </row>
    <row r="6" spans="1:35" x14ac:dyDescent="0.2">
      <c r="A6" s="4" t="str">
        <f t="shared" si="0"/>
        <v>AReprYesActive</v>
      </c>
      <c r="B6" s="4" t="str">
        <f t="shared" si="1"/>
        <v>ADA2BReprYesActive</v>
      </c>
      <c r="C6" s="37" t="s">
        <v>933</v>
      </c>
      <c r="D6" s="10" t="str">
        <f>VLOOKUP($C6,StructureInfoFromGPCRdb!$A:$U,MATCH(D$1,StructureInfoFromGPCRdb!$A$1:$U$1,0),FALSE)</f>
        <v>A</v>
      </c>
      <c r="E6" s="11" t="str">
        <f>VLOOKUP($C6,StructureInfoFromGPCRdb!$A:$U,MATCH(E$1,StructureInfoFromGPCRdb!$A$1:$U$1,0),FALSE)</f>
        <v>Adrenoceptors</v>
      </c>
      <c r="F6" s="11" t="str">
        <f>VLOOKUP($C6,StructureInfoFromGPCRdb!$A:$U,MATCH(F$1,StructureInfoFromGPCRdb!$A$1:$U$1,0),FALSE)</f>
        <v>ADA2B</v>
      </c>
      <c r="G6" s="11" t="str">
        <f>VLOOKUP($C6,StructureInfoFromGPCRdb!$A:$U,MATCH(G$1,StructureInfoFromGPCRdb!$A$1:$U$1,0),FALSE)</f>
        <v>α2B</v>
      </c>
      <c r="H6" s="42" t="s">
        <v>793</v>
      </c>
      <c r="I6" s="5" t="s">
        <v>788</v>
      </c>
      <c r="J6" s="47">
        <f>VLOOKUP($C6,StructureInfoFromGPCRdb!$A:$U,MATCH(J$1,StructureInfoFromGPCRdb!$A$1:$U$1,0),FALSE)</f>
        <v>89</v>
      </c>
      <c r="K6" s="6" t="str">
        <f>VLOOKUP($C6,StructureInfoFromGPCRdb!$A:$U,MATCH(K$1,StructureInfoFromGPCRdb!$A$1:$U$1,0),FALSE)</f>
        <v>Human</v>
      </c>
      <c r="L6" s="10">
        <f>VLOOKUP($C6,StructureInfoFromGPCRdb!$A:$U,MATCH(L$1,StructureInfoFromGPCRdb!$A$1:$U$1,0),FALSE)</f>
        <v>100</v>
      </c>
      <c r="M6" s="50" t="str">
        <f>VLOOKUP($C6,StructureInfoFromGPCRdb!$A:$U,MATCH(M$1,StructureInfoFromGPCRdb!$A$1:$U$1,0),FALSE)</f>
        <v>cryo-EM</v>
      </c>
      <c r="N6" s="51">
        <f>VLOOKUP($C6,StructureInfoFromGPCRdb!$A:$U,MATCH(N$1,StructureInfoFromGPCRdb!$A$1:$U$1,0),FALSE)</f>
        <v>2.9</v>
      </c>
      <c r="O6" s="10" t="str">
        <f>VLOOKUP($C6,StructureInfoFromGPCRdb!$A:$U,MATCH(O$1,StructureInfoFromGPCRdb!$A$1:$U$1,0),FALSE)</f>
        <v>Active</v>
      </c>
      <c r="P6" s="10">
        <f>VLOOKUP($C6,StructureInfoFromGPCRdb!$A:$U,MATCH(P$1,StructureInfoFromGPCRdb!$A$1:$U$1,0),FALSE)</f>
        <v>100</v>
      </c>
      <c r="Q6" s="10">
        <f>VLOOKUP($C6,StructureInfoFromGPCRdb!$A:$U,MATCH(Q$1,StructureInfoFromGPCRdb!$A$1:$U$1,0),FALSE)</f>
        <v>79</v>
      </c>
      <c r="R6" s="42" t="str">
        <f>IF(VLOOKUP($C6,StructureInfoFromGPCRdb!$A:$U,MATCH(R$1,StructureInfoFromGPCRdb!$A$1:$U$1,0),FALSE)="","",VLOOKUP($C6,StructureInfoFromGPCRdb!$A:$U,MATCH(R$1,StructureInfoFromGPCRdb!$A$1:$U$1,0),FALSE))</f>
        <v>Gi/o</v>
      </c>
      <c r="S6" s="5" t="str">
        <f>IF(VLOOKUP($C6,StructureInfoFromGPCRdb!$A:$U,MATCH(S$1,StructureInfoFromGPCRdb!$A$1:$U$1,0),FALSE)="","",VLOOKUP($C6,StructureInfoFromGPCRdb!$A:$U,MATCH(S$1,StructureInfoFromGPCRdb!$A$1:$U$1,0),FALSE))</f>
        <v>αo</v>
      </c>
      <c r="T6" s="5" t="str">
        <f>IF(VLOOKUP($C6,StructureInfoFromGPCRdb!$A:$U,MATCH(T$1,StructureInfoFromGPCRdb!$A$1:$U$1,0),FALSE)="","",VLOOKUP($C6,StructureInfoFromGPCRdb!$A:$U,MATCH(T$1,StructureInfoFromGPCRdb!$A$1:$U$1,0),FALSE))</f>
        <v/>
      </c>
      <c r="U6" s="5">
        <f>IF(VLOOKUP($C6,StructureInfoFromGPCRdb!$A:$U,MATCH(U$1,StructureInfoFromGPCRdb!$A$1:$U$1,0),FALSE)="","",VLOOKUP($C6,StructureInfoFromGPCRdb!$A:$U,MATCH(U$1,StructureInfoFromGPCRdb!$A$1:$U$1,0),FALSE))</f>
        <v>60</v>
      </c>
      <c r="V6" s="52" t="str">
        <f>VLOOKUP($C6,StructureInfoFromGPCRdb!$A:$U,MATCH(V$1,StructureInfoFromGPCRdb!$A$1:$U$1,0),FALSE)</f>
        <v>T4-Lysozyme</v>
      </c>
      <c r="W6" s="10" t="str">
        <f>VLOOKUP($C6,StructureInfoFromGPCRdb!$A:$U,MATCH(W$1,StructureInfoFromGPCRdb!$A$1:$U$1,0),FALSE)</f>
        <v>scFv</v>
      </c>
      <c r="X6" s="52" t="str">
        <f>VLOOKUP($C6,StructureInfoFromGPCRdb!$A:$U,MATCH(X$1,StructureInfoFromGPCRdb!$A$1:$U$1,0),FALSE)</f>
        <v>Dexmedetomidine</v>
      </c>
      <c r="Y6" s="10" t="str">
        <f>VLOOKUP($C6,StructureInfoFromGPCRdb!$A:$U,MATCH(Y$1,StructureInfoFromGPCRdb!$A$1:$U$1,0),FALSE)</f>
        <v>Agonist</v>
      </c>
      <c r="Z6" s="5" t="s">
        <v>788</v>
      </c>
    </row>
    <row r="7" spans="1:35" x14ac:dyDescent="0.2">
      <c r="A7" s="4" t="str">
        <f t="shared" si="0"/>
        <v>AReprYesActive</v>
      </c>
      <c r="B7" s="4" t="str">
        <f t="shared" si="1"/>
        <v>ADRB2ReprYesActive</v>
      </c>
      <c r="C7" s="9" t="s">
        <v>203</v>
      </c>
      <c r="D7" s="10" t="str">
        <f>VLOOKUP($C7,StructureInfoFromGPCRdb!$A:$U,MATCH(D$1,StructureInfoFromGPCRdb!$A$1:$U$1,0),FALSE)</f>
        <v>A</v>
      </c>
      <c r="E7" s="11" t="str">
        <f>VLOOKUP($C7,StructureInfoFromGPCRdb!$A:$U,MATCH(E$1,StructureInfoFromGPCRdb!$A$1:$U$1,0),FALSE)</f>
        <v>Adrenoceptors</v>
      </c>
      <c r="F7" s="11" t="str">
        <f>VLOOKUP($C7,StructureInfoFromGPCRdb!$A:$U,MATCH(F$1,StructureInfoFromGPCRdb!$A$1:$U$1,0),FALSE)</f>
        <v>ADRB2</v>
      </c>
      <c r="G7" s="11" t="str">
        <f>VLOOKUP($C7,StructureInfoFromGPCRdb!$A:$U,MATCH(G$1,StructureInfoFromGPCRdb!$A$1:$U$1,0),FALSE)</f>
        <v>β2</v>
      </c>
      <c r="H7" s="42" t="s">
        <v>793</v>
      </c>
      <c r="I7" s="5" t="s">
        <v>788</v>
      </c>
      <c r="J7" s="47">
        <f>VLOOKUP($C7,StructureInfoFromGPCRdb!$A:$U,MATCH(J$1,StructureInfoFromGPCRdb!$A$1:$U$1,0),FALSE)</f>
        <v>97</v>
      </c>
      <c r="K7" s="6" t="str">
        <f>VLOOKUP($C7,StructureInfoFromGPCRdb!$A:$U,MATCH(K$1,StructureInfoFromGPCRdb!$A$1:$U$1,0),FALSE)</f>
        <v>Human</v>
      </c>
      <c r="L7" s="10">
        <f>VLOOKUP($C7,StructureInfoFromGPCRdb!$A:$U,MATCH(L$1,StructureInfoFromGPCRdb!$A$1:$U$1,0),FALSE)</f>
        <v>100</v>
      </c>
      <c r="M7" s="50" t="str">
        <f>VLOOKUP($C7,StructureInfoFromGPCRdb!$A:$U,MATCH(M$1,StructureInfoFromGPCRdb!$A$1:$U$1,0),FALSE)</f>
        <v>X-ray</v>
      </c>
      <c r="N7" s="51">
        <f>VLOOKUP($C7,StructureInfoFromGPCRdb!$A:$U,MATCH(N$1,StructureInfoFromGPCRdb!$A$1:$U$1,0),FALSE)</f>
        <v>3.2</v>
      </c>
      <c r="O7" s="10" t="str">
        <f>VLOOKUP($C7,StructureInfoFromGPCRdb!$A:$U,MATCH(O$1,StructureInfoFromGPCRdb!$A$1:$U$1,0),FALSE)</f>
        <v>Active</v>
      </c>
      <c r="P7" s="10">
        <f>VLOOKUP($C7,StructureInfoFromGPCRdb!$A:$U,MATCH(P$1,StructureInfoFromGPCRdb!$A$1:$U$1,0),FALSE)</f>
        <v>100</v>
      </c>
      <c r="Q7" s="10">
        <f>VLOOKUP($C7,StructureInfoFromGPCRdb!$A:$U,MATCH(Q$1,StructureInfoFromGPCRdb!$A$1:$U$1,0),FALSE)</f>
        <v>72</v>
      </c>
      <c r="R7" s="42" t="str">
        <f>IF(VLOOKUP($C7,StructureInfoFromGPCRdb!$A:$U,MATCH(R$1,StructureInfoFromGPCRdb!$A$1:$U$1,0),FALSE)="","",VLOOKUP($C7,StructureInfoFromGPCRdb!$A:$U,MATCH(R$1,StructureInfoFromGPCRdb!$A$1:$U$1,0),FALSE))</f>
        <v>Gs</v>
      </c>
      <c r="S7" s="5" t="str">
        <f>IF(VLOOKUP($C7,StructureInfoFromGPCRdb!$A:$U,MATCH(S$1,StructureInfoFromGPCRdb!$A$1:$U$1,0),FALSE)="","",VLOOKUP($C7,StructureInfoFromGPCRdb!$A:$U,MATCH(S$1,StructureInfoFromGPCRdb!$A$1:$U$1,0),FALSE))</f>
        <v>αs</v>
      </c>
      <c r="T7" s="5" t="str">
        <f>IF(VLOOKUP($C7,StructureInfoFromGPCRdb!$A:$U,MATCH(T$1,StructureInfoFromGPCRdb!$A$1:$U$1,0),FALSE)="","",VLOOKUP($C7,StructureInfoFromGPCRdb!$A:$U,MATCH(T$1,StructureInfoFromGPCRdb!$A$1:$U$1,0),FALSE))</f>
        <v/>
      </c>
      <c r="U7" s="5">
        <f>IF(VLOOKUP($C7,StructureInfoFromGPCRdb!$A:$U,MATCH(U$1,StructureInfoFromGPCRdb!$A$1:$U$1,0),FALSE)="","",VLOOKUP($C7,StructureInfoFromGPCRdb!$A:$U,MATCH(U$1,StructureInfoFromGPCRdb!$A$1:$U$1,0),FALSE))</f>
        <v>89</v>
      </c>
      <c r="V7" s="52" t="str">
        <f>VLOOKUP($C7,StructureInfoFromGPCRdb!$A:$U,MATCH(V$1,StructureInfoFromGPCRdb!$A$1:$U$1,0),FALSE)</f>
        <v>T4-Lysozyme</v>
      </c>
      <c r="W7" s="10" t="str">
        <f>VLOOKUP($C7,StructureInfoFromGPCRdb!$A:$U,MATCH(W$1,StructureInfoFromGPCRdb!$A$1:$U$1,0),FALSE)</f>
        <v>Antibody</v>
      </c>
      <c r="X7" s="52" t="str">
        <f>VLOOKUP($C7,StructureInfoFromGPCRdb!$A:$U,MATCH(X$1,StructureInfoFromGPCRdb!$A$1:$U$1,0),FALSE)</f>
        <v>BI-167107</v>
      </c>
      <c r="Y7" s="10" t="str">
        <f>VLOOKUP($C7,StructureInfoFromGPCRdb!$A:$U,MATCH(Y$1,StructureInfoFromGPCRdb!$A$1:$U$1,0),FALSE)</f>
        <v>Agonist</v>
      </c>
      <c r="Z7" s="5" t="s">
        <v>788</v>
      </c>
    </row>
    <row r="8" spans="1:35" x14ac:dyDescent="0.2">
      <c r="A8" s="4" t="str">
        <f t="shared" si="0"/>
        <v>AReprYesActive</v>
      </c>
      <c r="B8" s="4" t="str">
        <f t="shared" si="1"/>
        <v>CNR1ReprYesActive</v>
      </c>
      <c r="C8" s="9" t="s">
        <v>59</v>
      </c>
      <c r="D8" s="10" t="str">
        <f>VLOOKUP($C8,StructureInfoFromGPCRdb!$A:$U,MATCH(D$1,StructureInfoFromGPCRdb!$A$1:$U$1,0),FALSE)</f>
        <v>A</v>
      </c>
      <c r="E8" s="11" t="str">
        <f>VLOOKUP($C8,StructureInfoFromGPCRdb!$A:$U,MATCH(E$1,StructureInfoFromGPCRdb!$A$1:$U$1,0),FALSE)</f>
        <v>Cannabinoid</v>
      </c>
      <c r="F8" s="11" t="str">
        <f>VLOOKUP($C8,StructureInfoFromGPCRdb!$A:$U,MATCH(F$1,StructureInfoFromGPCRdb!$A$1:$U$1,0),FALSE)</f>
        <v>CNR1</v>
      </c>
      <c r="G8" s="11" t="str">
        <f>VLOOKUP($C8,StructureInfoFromGPCRdb!$A:$U,MATCH(G$1,StructureInfoFromGPCRdb!$A$1:$U$1,0),FALSE)</f>
        <v>CB1</v>
      </c>
      <c r="H8" s="42" t="s">
        <v>793</v>
      </c>
      <c r="I8" s="5" t="s">
        <v>788</v>
      </c>
      <c r="J8" s="47">
        <f>VLOOKUP($C8,StructureInfoFromGPCRdb!$A:$U,MATCH(J$1,StructureInfoFromGPCRdb!$A$1:$U$1,0),FALSE)</f>
        <v>92</v>
      </c>
      <c r="K8" s="6" t="str">
        <f>VLOOKUP($C8,StructureInfoFromGPCRdb!$A:$U,MATCH(K$1,StructureInfoFromGPCRdb!$A$1:$U$1,0),FALSE)</f>
        <v>Human</v>
      </c>
      <c r="L8" s="10">
        <f>VLOOKUP($C8,StructureInfoFromGPCRdb!$A:$U,MATCH(L$1,StructureInfoFromGPCRdb!$A$1:$U$1,0),FALSE)</f>
        <v>100</v>
      </c>
      <c r="M8" s="50" t="str">
        <f>VLOOKUP($C8,StructureInfoFromGPCRdb!$A:$U,MATCH(M$1,StructureInfoFromGPCRdb!$A$1:$U$1,0),FALSE)</f>
        <v>cryo-EM</v>
      </c>
      <c r="N8" s="51">
        <f>VLOOKUP($C8,StructureInfoFromGPCRdb!$A:$U,MATCH(N$1,StructureInfoFromGPCRdb!$A$1:$U$1,0),FALSE)</f>
        <v>3</v>
      </c>
      <c r="O8" s="10" t="str">
        <f>VLOOKUP($C8,StructureInfoFromGPCRdb!$A:$U,MATCH(O$1,StructureInfoFromGPCRdb!$A$1:$U$1,0),FALSE)</f>
        <v>Active</v>
      </c>
      <c r="P8" s="10">
        <f>VLOOKUP($C8,StructureInfoFromGPCRdb!$A:$U,MATCH(P$1,StructureInfoFromGPCRdb!$A$1:$U$1,0),FALSE)</f>
        <v>100</v>
      </c>
      <c r="Q8" s="10">
        <f>VLOOKUP($C8,StructureInfoFromGPCRdb!$A:$U,MATCH(Q$1,StructureInfoFromGPCRdb!$A$1:$U$1,0),FALSE)</f>
        <v>70</v>
      </c>
      <c r="R8" s="42" t="str">
        <f>IF(VLOOKUP($C8,StructureInfoFromGPCRdb!$A:$U,MATCH(R$1,StructureInfoFromGPCRdb!$A$1:$U$1,0),FALSE)="","",VLOOKUP($C8,StructureInfoFromGPCRdb!$A:$U,MATCH(R$1,StructureInfoFromGPCRdb!$A$1:$U$1,0),FALSE))</f>
        <v>Gi/o</v>
      </c>
      <c r="S8" s="5" t="str">
        <f>IF(VLOOKUP($C8,StructureInfoFromGPCRdb!$A:$U,MATCH(S$1,StructureInfoFromGPCRdb!$A$1:$U$1,0),FALSE)="","",VLOOKUP($C8,StructureInfoFromGPCRdb!$A:$U,MATCH(S$1,StructureInfoFromGPCRdb!$A$1:$U$1,0),FALSE))</f>
        <v>αi1</v>
      </c>
      <c r="T8" s="5" t="str">
        <f>IF(VLOOKUP($C8,StructureInfoFromGPCRdb!$A:$U,MATCH(T$1,StructureInfoFromGPCRdb!$A$1:$U$1,0),FALSE)="","",VLOOKUP($C8,StructureInfoFromGPCRdb!$A:$U,MATCH(T$1,StructureInfoFromGPCRdb!$A$1:$U$1,0),FALSE))</f>
        <v/>
      </c>
      <c r="U8" s="5">
        <f>IF(VLOOKUP($C8,StructureInfoFromGPCRdb!$A:$U,MATCH(U$1,StructureInfoFromGPCRdb!$A$1:$U$1,0),FALSE)="","",VLOOKUP($C8,StructureInfoFromGPCRdb!$A:$U,MATCH(U$1,StructureInfoFromGPCRdb!$A$1:$U$1,0),FALSE))</f>
        <v>62</v>
      </c>
      <c r="V8" s="52" t="str">
        <f>VLOOKUP($C8,StructureInfoFromGPCRdb!$A:$U,MATCH(V$1,StructureInfoFromGPCRdb!$A$1:$U$1,0),FALSE)</f>
        <v>-</v>
      </c>
      <c r="W8" s="10" t="str">
        <f>VLOOKUP($C8,StructureInfoFromGPCRdb!$A:$U,MATCH(W$1,StructureInfoFromGPCRdb!$A$1:$U$1,0),FALSE)</f>
        <v>scFv16</v>
      </c>
      <c r="X8" s="52" t="str">
        <f>VLOOKUP($C8,StructureInfoFromGPCRdb!$A:$U,MATCH(X$1,StructureInfoFromGPCRdb!$A$1:$U$1,0),FALSE)</f>
        <v>Fub-mdmb</v>
      </c>
      <c r="Y8" s="10" t="str">
        <f>VLOOKUP($C8,StructureInfoFromGPCRdb!$A:$U,MATCH(Y$1,StructureInfoFromGPCRdb!$A$1:$U$1,0),FALSE)</f>
        <v>Agonist</v>
      </c>
      <c r="Z8" s="5" t="s">
        <v>788</v>
      </c>
    </row>
    <row r="9" spans="1:35" x14ac:dyDescent="0.2">
      <c r="A9" s="4" t="str">
        <f t="shared" si="0"/>
        <v>AReprYesActive</v>
      </c>
      <c r="B9" s="4" t="str">
        <f t="shared" si="1"/>
        <v>CNR2ReprYesActive</v>
      </c>
      <c r="C9" s="9" t="s">
        <v>693</v>
      </c>
      <c r="D9" s="10" t="str">
        <f>VLOOKUP($C9,StructureInfoFromGPCRdb!$A:$U,MATCH(D$1,StructureInfoFromGPCRdb!$A$1:$U$1,0),FALSE)</f>
        <v>A</v>
      </c>
      <c r="E9" s="11" t="str">
        <f>VLOOKUP($C9,StructureInfoFromGPCRdb!$A:$U,MATCH(E$1,StructureInfoFromGPCRdb!$A$1:$U$1,0),FALSE)</f>
        <v>Cannabinoid</v>
      </c>
      <c r="F9" s="11" t="str">
        <f>VLOOKUP($C9,StructureInfoFromGPCRdb!$A:$U,MATCH(F$1,StructureInfoFromGPCRdb!$A$1:$U$1,0),FALSE)</f>
        <v>CNR2</v>
      </c>
      <c r="G9" s="11" t="str">
        <f>VLOOKUP($C9,StructureInfoFromGPCRdb!$A:$U,MATCH(G$1,StructureInfoFromGPCRdb!$A$1:$U$1,0),FALSE)</f>
        <v>CB2</v>
      </c>
      <c r="H9" s="42" t="s">
        <v>793</v>
      </c>
      <c r="I9" s="5" t="s">
        <v>788</v>
      </c>
      <c r="J9" s="47">
        <f>VLOOKUP($C9,StructureInfoFromGPCRdb!$A:$U,MATCH(J$1,StructureInfoFromGPCRdb!$A$1:$U$1,0),FALSE)</f>
        <v>91</v>
      </c>
      <c r="K9" s="6" t="str">
        <f>VLOOKUP($C9,StructureInfoFromGPCRdb!$A:$U,MATCH(K$1,StructureInfoFromGPCRdb!$A$1:$U$1,0),FALSE)</f>
        <v>Human</v>
      </c>
      <c r="L9" s="10">
        <f>VLOOKUP($C9,StructureInfoFromGPCRdb!$A:$U,MATCH(L$1,StructureInfoFromGPCRdb!$A$1:$U$1,0),FALSE)</f>
        <v>100</v>
      </c>
      <c r="M9" s="50" t="str">
        <f>VLOOKUP($C9,StructureInfoFromGPCRdb!$A:$U,MATCH(M$1,StructureInfoFromGPCRdb!$A$1:$U$1,0),FALSE)</f>
        <v>cryo-EM</v>
      </c>
      <c r="N9" s="51">
        <f>VLOOKUP($C9,StructureInfoFromGPCRdb!$A:$U,MATCH(N$1,StructureInfoFromGPCRdb!$A$1:$U$1,0),FALSE)</f>
        <v>2.9</v>
      </c>
      <c r="O9" s="10" t="str">
        <f>VLOOKUP($C9,StructureInfoFromGPCRdb!$A:$U,MATCH(O$1,StructureInfoFromGPCRdb!$A$1:$U$1,0),FALSE)</f>
        <v>Active</v>
      </c>
      <c r="P9" s="10">
        <f>VLOOKUP($C9,StructureInfoFromGPCRdb!$A:$U,MATCH(P$1,StructureInfoFromGPCRdb!$A$1:$U$1,0),FALSE)</f>
        <v>100</v>
      </c>
      <c r="Q9" s="10">
        <f>VLOOKUP($C9,StructureInfoFromGPCRdb!$A:$U,MATCH(Q$1,StructureInfoFromGPCRdb!$A$1:$U$1,0),FALSE)</f>
        <v>55</v>
      </c>
      <c r="R9" s="42" t="str">
        <f>IF(VLOOKUP($C9,StructureInfoFromGPCRdb!$A:$U,MATCH(R$1,StructureInfoFromGPCRdb!$A$1:$U$1,0),FALSE)="","",VLOOKUP($C9,StructureInfoFromGPCRdb!$A:$U,MATCH(R$1,StructureInfoFromGPCRdb!$A$1:$U$1,0),FALSE))</f>
        <v>Gi/o</v>
      </c>
      <c r="S9" s="5" t="str">
        <f>IF(VLOOKUP($C9,StructureInfoFromGPCRdb!$A:$U,MATCH(S$1,StructureInfoFromGPCRdb!$A$1:$U$1,0),FALSE)="","",VLOOKUP($C9,StructureInfoFromGPCRdb!$A:$U,MATCH(S$1,StructureInfoFromGPCRdb!$A$1:$U$1,0),FALSE))</f>
        <v>αi1</v>
      </c>
      <c r="T9" s="5" t="str">
        <f>IF(VLOOKUP($C9,StructureInfoFromGPCRdb!$A:$U,MATCH(T$1,StructureInfoFromGPCRdb!$A$1:$U$1,0),FALSE)="","",VLOOKUP($C9,StructureInfoFromGPCRdb!$A:$U,MATCH(T$1,StructureInfoFromGPCRdb!$A$1:$U$1,0),FALSE))</f>
        <v/>
      </c>
      <c r="U9" s="5">
        <f>IF(VLOOKUP($C9,StructureInfoFromGPCRdb!$A:$U,MATCH(U$1,StructureInfoFromGPCRdb!$A$1:$U$1,0),FALSE)="","",VLOOKUP($C9,StructureInfoFromGPCRdb!$A:$U,MATCH(U$1,StructureInfoFromGPCRdb!$A$1:$U$1,0),FALSE))</f>
        <v>62</v>
      </c>
      <c r="V9" s="52" t="str">
        <f>VLOOKUP($C9,StructureInfoFromGPCRdb!$A:$U,MATCH(V$1,StructureInfoFromGPCRdb!$A$1:$U$1,0),FALSE)</f>
        <v>-</v>
      </c>
      <c r="W9" s="10" t="str">
        <f>VLOOKUP($C9,StructureInfoFromGPCRdb!$A:$U,MATCH(W$1,StructureInfoFromGPCRdb!$A$1:$U$1,0),FALSE)</f>
        <v>scFv16</v>
      </c>
      <c r="X9" s="52" t="str">
        <f>VLOOKUP($C9,StructureInfoFromGPCRdb!$A:$U,MATCH(X$1,StructureInfoFromGPCRdb!$A$1:$U$1,0),FALSE)</f>
        <v>(6Ar,9R,10aR)-9-(hyd..</v>
      </c>
      <c r="Y9" s="10" t="str">
        <f>VLOOKUP($C9,StructureInfoFromGPCRdb!$A:$U,MATCH(Y$1,StructureInfoFromGPCRdb!$A$1:$U$1,0),FALSE)</f>
        <v>Agonist</v>
      </c>
      <c r="Z9" s="5" t="s">
        <v>788</v>
      </c>
    </row>
    <row r="10" spans="1:35" x14ac:dyDescent="0.2">
      <c r="A10" s="4" t="str">
        <f t="shared" si="0"/>
        <v>AReprYesActive</v>
      </c>
      <c r="B10" s="4" t="str">
        <f t="shared" si="1"/>
        <v>CCR6ReprYesActive</v>
      </c>
      <c r="C10" s="37" t="s">
        <v>912</v>
      </c>
      <c r="D10" s="10" t="str">
        <f>VLOOKUP($C10,StructureInfoFromGPCRdb!$A:$U,MATCH(D$1,StructureInfoFromGPCRdb!$A$1:$U$1,0),FALSE)</f>
        <v>A</v>
      </c>
      <c r="E10" s="11" t="str">
        <f>VLOOKUP($C10,StructureInfoFromGPCRdb!$A:$U,MATCH(E$1,StructureInfoFromGPCRdb!$A$1:$U$1,0),FALSE)</f>
        <v>Chemokine</v>
      </c>
      <c r="F10" s="11" t="str">
        <f>VLOOKUP($C10,StructureInfoFromGPCRdb!$A:$U,MATCH(F$1,StructureInfoFromGPCRdb!$A$1:$U$1,0),FALSE)</f>
        <v>CCR6</v>
      </c>
      <c r="G10" s="11" t="str">
        <f>VLOOKUP($C10,StructureInfoFromGPCRdb!$A:$U,MATCH(G$1,StructureInfoFromGPCRdb!$A$1:$U$1,0),FALSE)</f>
        <v>CCR6</v>
      </c>
      <c r="H10" s="42" t="s">
        <v>793</v>
      </c>
      <c r="I10" s="5" t="s">
        <v>788</v>
      </c>
      <c r="J10" s="47">
        <f>VLOOKUP($C10,StructureInfoFromGPCRdb!$A:$U,MATCH(J$1,StructureInfoFromGPCRdb!$A$1:$U$1,0),FALSE)</f>
        <v>96</v>
      </c>
      <c r="K10" s="6" t="str">
        <f>VLOOKUP($C10,StructureInfoFromGPCRdb!$A:$U,MATCH(K$1,StructureInfoFromGPCRdb!$A$1:$U$1,0),FALSE)</f>
        <v>Human</v>
      </c>
      <c r="L10" s="10">
        <f>VLOOKUP($C10,StructureInfoFromGPCRdb!$A:$U,MATCH(L$1,StructureInfoFromGPCRdb!$A$1:$U$1,0),FALSE)</f>
        <v>100</v>
      </c>
      <c r="M10" s="50" t="str">
        <f>VLOOKUP($C10,StructureInfoFromGPCRdb!$A:$U,MATCH(M$1,StructureInfoFromGPCRdb!$A$1:$U$1,0),FALSE)</f>
        <v>cryo-EM</v>
      </c>
      <c r="N10" s="51">
        <f>VLOOKUP($C10,StructureInfoFromGPCRdb!$A:$U,MATCH(N$1,StructureInfoFromGPCRdb!$A$1:$U$1,0),FALSE)</f>
        <v>3.3</v>
      </c>
      <c r="O10" s="10" t="str">
        <f>VLOOKUP($C10,StructureInfoFromGPCRdb!$A:$U,MATCH(O$1,StructureInfoFromGPCRdb!$A$1:$U$1,0),FALSE)</f>
        <v>Active</v>
      </c>
      <c r="P10" s="10">
        <f>VLOOKUP($C10,StructureInfoFromGPCRdb!$A:$U,MATCH(P$1,StructureInfoFromGPCRdb!$A$1:$U$1,0),FALSE)</f>
        <v>100</v>
      </c>
      <c r="Q10" s="10">
        <f>VLOOKUP($C10,StructureInfoFromGPCRdb!$A:$U,MATCH(Q$1,StructureInfoFromGPCRdb!$A$1:$U$1,0),FALSE)</f>
        <v>76</v>
      </c>
      <c r="R10" s="42" t="str">
        <f>IF(VLOOKUP($C10,StructureInfoFromGPCRdb!$A:$U,MATCH(R$1,StructureInfoFromGPCRdb!$A$1:$U$1,0),FALSE)="","",VLOOKUP($C10,StructureInfoFromGPCRdb!$A:$U,MATCH(R$1,StructureInfoFromGPCRdb!$A$1:$U$1,0),FALSE))</f>
        <v>Gi/o</v>
      </c>
      <c r="S10" s="5" t="str">
        <f>IF(VLOOKUP($C10,StructureInfoFromGPCRdb!$A:$U,MATCH(S$1,StructureInfoFromGPCRdb!$A$1:$U$1,0),FALSE)="","",VLOOKUP($C10,StructureInfoFromGPCRdb!$A:$U,MATCH(S$1,StructureInfoFromGPCRdb!$A$1:$U$1,0),FALSE))</f>
        <v>αo</v>
      </c>
      <c r="T10" s="5" t="str">
        <f>IF(VLOOKUP($C10,StructureInfoFromGPCRdb!$A:$U,MATCH(T$1,StructureInfoFromGPCRdb!$A$1:$U$1,0),FALSE)="","",VLOOKUP($C10,StructureInfoFromGPCRdb!$A:$U,MATCH(T$1,StructureInfoFromGPCRdb!$A$1:$U$1,0),FALSE))</f>
        <v/>
      </c>
      <c r="U10" s="5">
        <f>IF(VLOOKUP($C10,StructureInfoFromGPCRdb!$A:$U,MATCH(U$1,StructureInfoFromGPCRdb!$A$1:$U$1,0),FALSE)="","",VLOOKUP($C10,StructureInfoFromGPCRdb!$A:$U,MATCH(U$1,StructureInfoFromGPCRdb!$A$1:$U$1,0),FALSE))</f>
        <v>59</v>
      </c>
      <c r="V10" s="52" t="str">
        <f>VLOOKUP($C10,StructureInfoFromGPCRdb!$A:$U,MATCH(V$1,StructureInfoFromGPCRdb!$A$1:$U$1,0),FALSE)</f>
        <v>-</v>
      </c>
      <c r="W10" s="10" t="str">
        <f>VLOOKUP($C10,StructureInfoFromGPCRdb!$A:$U,MATCH(W$1,StructureInfoFromGPCRdb!$A$1:$U$1,0),FALSE)</f>
        <v>scFv16</v>
      </c>
      <c r="X10" s="52" t="str">
        <f>VLOOKUP($C10,StructureInfoFromGPCRdb!$A:$U,MATCH(X$1,StructureInfoFromGPCRdb!$A$1:$U$1,0),FALSE)</f>
        <v>CCL20</v>
      </c>
      <c r="Y10" s="10" t="str">
        <f>VLOOKUP($C10,StructureInfoFromGPCRdb!$A:$U,MATCH(Y$1,StructureInfoFromGPCRdb!$A$1:$U$1,0),FALSE)</f>
        <v>Agonist</v>
      </c>
      <c r="Z10" s="5" t="s">
        <v>788</v>
      </c>
    </row>
    <row r="11" spans="1:35" x14ac:dyDescent="0.2">
      <c r="A11" s="4" t="str">
        <f t="shared" si="0"/>
        <v>AReprYesActive</v>
      </c>
      <c r="B11" s="4" t="str">
        <f t="shared" si="1"/>
        <v>CXCR2ReprYesActive</v>
      </c>
      <c r="C11" s="37" t="s">
        <v>867</v>
      </c>
      <c r="D11" s="10" t="str">
        <f>VLOOKUP($C11,StructureInfoFromGPCRdb!$A:$U,MATCH(D$1,StructureInfoFromGPCRdb!$A$1:$U$1,0),FALSE)</f>
        <v>A</v>
      </c>
      <c r="E11" s="11" t="str">
        <f>VLOOKUP($C11,StructureInfoFromGPCRdb!$A:$U,MATCH(E$1,StructureInfoFromGPCRdb!$A$1:$U$1,0),FALSE)</f>
        <v>Chemokine</v>
      </c>
      <c r="F11" s="11" t="str">
        <f>VLOOKUP($C11,StructureInfoFromGPCRdb!$A:$U,MATCH(F$1,StructureInfoFromGPCRdb!$A$1:$U$1,0),FALSE)</f>
        <v>CXCR2</v>
      </c>
      <c r="G11" s="11" t="str">
        <f>VLOOKUP($C11,StructureInfoFromGPCRdb!$A:$U,MATCH(G$1,StructureInfoFromGPCRdb!$A$1:$U$1,0),FALSE)</f>
        <v>CXCR2</v>
      </c>
      <c r="H11" s="42" t="s">
        <v>793</v>
      </c>
      <c r="I11" s="5" t="s">
        <v>788</v>
      </c>
      <c r="J11" s="47">
        <f>VLOOKUP($C11,StructureInfoFromGPCRdb!$A:$U,MATCH(J$1,StructureInfoFromGPCRdb!$A$1:$U$1,0),FALSE)</f>
        <v>95</v>
      </c>
      <c r="K11" s="6" t="str">
        <f>VLOOKUP($C11,StructureInfoFromGPCRdb!$A:$U,MATCH(K$1,StructureInfoFromGPCRdb!$A$1:$U$1,0),FALSE)</f>
        <v>Human</v>
      </c>
      <c r="L11" s="10">
        <f>VLOOKUP($C11,StructureInfoFromGPCRdb!$A:$U,MATCH(L$1,StructureInfoFromGPCRdb!$A$1:$U$1,0),FALSE)</f>
        <v>100</v>
      </c>
      <c r="M11" s="50" t="str">
        <f>VLOOKUP($C11,StructureInfoFromGPCRdb!$A:$U,MATCH(M$1,StructureInfoFromGPCRdb!$A$1:$U$1,0),FALSE)</f>
        <v>cryo-EM</v>
      </c>
      <c r="N11" s="51">
        <f>VLOOKUP($C11,StructureInfoFromGPCRdb!$A:$U,MATCH(N$1,StructureInfoFromGPCRdb!$A$1:$U$1,0),FALSE)</f>
        <v>3.4</v>
      </c>
      <c r="O11" s="10" t="str">
        <f>VLOOKUP($C11,StructureInfoFromGPCRdb!$A:$U,MATCH(O$1,StructureInfoFromGPCRdb!$A$1:$U$1,0),FALSE)</f>
        <v>Active</v>
      </c>
      <c r="P11" s="10">
        <f>VLOOKUP($C11,StructureInfoFromGPCRdb!$A:$U,MATCH(P$1,StructureInfoFromGPCRdb!$A$1:$U$1,0),FALSE)</f>
        <v>100</v>
      </c>
      <c r="Q11" s="10">
        <f>VLOOKUP($C11,StructureInfoFromGPCRdb!$A:$U,MATCH(Q$1,StructureInfoFromGPCRdb!$A$1:$U$1,0),FALSE)</f>
        <v>63</v>
      </c>
      <c r="R11" s="42" t="str">
        <f>IF(VLOOKUP($C11,StructureInfoFromGPCRdb!$A:$U,MATCH(R$1,StructureInfoFromGPCRdb!$A$1:$U$1,0),FALSE)="","",VLOOKUP($C11,StructureInfoFromGPCRdb!$A:$U,MATCH(R$1,StructureInfoFromGPCRdb!$A$1:$U$1,0),FALSE))</f>
        <v>Gi/o</v>
      </c>
      <c r="S11" s="5" t="str">
        <f>IF(VLOOKUP($C11,StructureInfoFromGPCRdb!$A:$U,MATCH(S$1,StructureInfoFromGPCRdb!$A$1:$U$1,0),FALSE)="","",VLOOKUP($C11,StructureInfoFromGPCRdb!$A:$U,MATCH(S$1,StructureInfoFromGPCRdb!$A$1:$U$1,0),FALSE))</f>
        <v>αi1</v>
      </c>
      <c r="T11" s="5" t="str">
        <f>IF(VLOOKUP($C11,StructureInfoFromGPCRdb!$A:$U,MATCH(T$1,StructureInfoFromGPCRdb!$A$1:$U$1,0),FALSE)="","",VLOOKUP($C11,StructureInfoFromGPCRdb!$A:$U,MATCH(T$1,StructureInfoFromGPCRdb!$A$1:$U$1,0),FALSE))</f>
        <v/>
      </c>
      <c r="U11" s="5">
        <f>IF(VLOOKUP($C11,StructureInfoFromGPCRdb!$A:$U,MATCH(U$1,StructureInfoFromGPCRdb!$A$1:$U$1,0),FALSE)="","",VLOOKUP($C11,StructureInfoFromGPCRdb!$A:$U,MATCH(U$1,StructureInfoFromGPCRdb!$A$1:$U$1,0),FALSE))</f>
        <v>65</v>
      </c>
      <c r="V11" s="52" t="str">
        <f>VLOOKUP($C11,StructureInfoFromGPCRdb!$A:$U,MATCH(V$1,StructureInfoFromGPCRdb!$A$1:$U$1,0),FALSE)</f>
        <v>-</v>
      </c>
      <c r="W11" s="10" t="str">
        <f>VLOOKUP($C11,StructureInfoFromGPCRdb!$A:$U,MATCH(W$1,StructureInfoFromGPCRdb!$A$1:$U$1,0),FALSE)</f>
        <v>scFv16</v>
      </c>
      <c r="X11" s="52" t="str">
        <f>VLOOKUP($C11,StructureInfoFromGPCRdb!$A:$U,MATCH(X$1,StructureInfoFromGPCRdb!$A$1:$U$1,0),FALSE)</f>
        <v>Interleukin-8</v>
      </c>
      <c r="Y11" s="10" t="str">
        <f>VLOOKUP($C11,StructureInfoFromGPCRdb!$A:$U,MATCH(Y$1,StructureInfoFromGPCRdb!$A$1:$U$1,0),FALSE)</f>
        <v>Agonist</v>
      </c>
      <c r="Z11" s="5" t="s">
        <v>788</v>
      </c>
    </row>
    <row r="12" spans="1:35" x14ac:dyDescent="0.2">
      <c r="A12" s="4" t="str">
        <f t="shared" si="0"/>
        <v>AReprYesActive</v>
      </c>
      <c r="B12" s="4" t="str">
        <f t="shared" si="1"/>
        <v>FPR2ReprYesActive</v>
      </c>
      <c r="C12" s="9" t="s">
        <v>753</v>
      </c>
      <c r="D12" s="10" t="str">
        <f>VLOOKUP($C12,StructureInfoFromGPCRdb!$A:$U,MATCH(D$1,StructureInfoFromGPCRdb!$A$1:$U$1,0),FALSE)</f>
        <v>A</v>
      </c>
      <c r="E12" s="11" t="str">
        <f>VLOOKUP($C12,StructureInfoFromGPCRdb!$A:$U,MATCH(E$1,StructureInfoFromGPCRdb!$A$1:$U$1,0),FALSE)</f>
        <v>Formylpeptide</v>
      </c>
      <c r="F12" s="11" t="str">
        <f>VLOOKUP($C12,StructureInfoFromGPCRdb!$A:$U,MATCH(F$1,StructureInfoFromGPCRdb!$A$1:$U$1,0),FALSE)</f>
        <v>FPR2</v>
      </c>
      <c r="G12" s="11" t="str">
        <f>VLOOKUP($C12,StructureInfoFromGPCRdb!$A:$U,MATCH(G$1,StructureInfoFromGPCRdb!$A$1:$U$1,0),FALSE)</f>
        <v>FPR2/ALX</v>
      </c>
      <c r="H12" s="42" t="s">
        <v>793</v>
      </c>
      <c r="I12" s="5" t="s">
        <v>788</v>
      </c>
      <c r="J12" s="47">
        <f>VLOOKUP($C12,StructureInfoFromGPCRdb!$A:$U,MATCH(J$1,StructureInfoFromGPCRdb!$A$1:$U$1,0),FALSE)</f>
        <v>98</v>
      </c>
      <c r="K12" s="6" t="str">
        <f>VLOOKUP($C12,StructureInfoFromGPCRdb!$A:$U,MATCH(K$1,StructureInfoFromGPCRdb!$A$1:$U$1,0),FALSE)</f>
        <v>Human</v>
      </c>
      <c r="L12" s="10">
        <f>VLOOKUP($C12,StructureInfoFromGPCRdb!$A:$U,MATCH(L$1,StructureInfoFromGPCRdb!$A$1:$U$1,0),FALSE)</f>
        <v>100</v>
      </c>
      <c r="M12" s="50" t="str">
        <f>VLOOKUP($C12,StructureInfoFromGPCRdb!$A:$U,MATCH(M$1,StructureInfoFromGPCRdb!$A$1:$U$1,0),FALSE)</f>
        <v>cryo-EM</v>
      </c>
      <c r="N12" s="51">
        <f>VLOOKUP($C12,StructureInfoFromGPCRdb!$A:$U,MATCH(N$1,StructureInfoFromGPCRdb!$A$1:$U$1,0),FALSE)</f>
        <v>3.2</v>
      </c>
      <c r="O12" s="10" t="str">
        <f>VLOOKUP($C12,StructureInfoFromGPCRdb!$A:$U,MATCH(O$1,StructureInfoFromGPCRdb!$A$1:$U$1,0),FALSE)</f>
        <v>Active</v>
      </c>
      <c r="P12" s="10">
        <f>VLOOKUP($C12,StructureInfoFromGPCRdb!$A:$U,MATCH(P$1,StructureInfoFromGPCRdb!$A$1:$U$1,0),FALSE)</f>
        <v>100</v>
      </c>
      <c r="Q12" s="10">
        <f>VLOOKUP($C12,StructureInfoFromGPCRdb!$A:$U,MATCH(Q$1,StructureInfoFromGPCRdb!$A$1:$U$1,0),FALSE)</f>
        <v>68</v>
      </c>
      <c r="R12" s="42" t="str">
        <f>IF(VLOOKUP($C12,StructureInfoFromGPCRdb!$A:$U,MATCH(R$1,StructureInfoFromGPCRdb!$A$1:$U$1,0),FALSE)="","",VLOOKUP($C12,StructureInfoFromGPCRdb!$A:$U,MATCH(R$1,StructureInfoFromGPCRdb!$A$1:$U$1,0),FALSE))</f>
        <v>Gi/o</v>
      </c>
      <c r="S12" s="5" t="str">
        <f>IF(VLOOKUP($C12,StructureInfoFromGPCRdb!$A:$U,MATCH(S$1,StructureInfoFromGPCRdb!$A$1:$U$1,0),FALSE)="","",VLOOKUP($C12,StructureInfoFromGPCRdb!$A:$U,MATCH(S$1,StructureInfoFromGPCRdb!$A$1:$U$1,0),FALSE))</f>
        <v>αi1</v>
      </c>
      <c r="T12" s="5" t="str">
        <f>IF(VLOOKUP($C12,StructureInfoFromGPCRdb!$A:$U,MATCH(T$1,StructureInfoFromGPCRdb!$A$1:$U$1,0),FALSE)="","",VLOOKUP($C12,StructureInfoFromGPCRdb!$A:$U,MATCH(T$1,StructureInfoFromGPCRdb!$A$1:$U$1,0),FALSE))</f>
        <v/>
      </c>
      <c r="U12" s="5">
        <f>IF(VLOOKUP($C12,StructureInfoFromGPCRdb!$A:$U,MATCH(U$1,StructureInfoFromGPCRdb!$A$1:$U$1,0),FALSE)="","",VLOOKUP($C12,StructureInfoFromGPCRdb!$A:$U,MATCH(U$1,StructureInfoFromGPCRdb!$A$1:$U$1,0),FALSE))</f>
        <v>61</v>
      </c>
      <c r="V12" s="52" t="str">
        <f>VLOOKUP($C12,StructureInfoFromGPCRdb!$A:$U,MATCH(V$1,StructureInfoFromGPCRdb!$A$1:$U$1,0),FALSE)</f>
        <v>-</v>
      </c>
      <c r="W12" s="10" t="str">
        <f>VLOOKUP($C12,StructureInfoFromGPCRdb!$A:$U,MATCH(W$1,StructureInfoFromGPCRdb!$A$1:$U$1,0),FALSE)</f>
        <v>-</v>
      </c>
      <c r="X12" s="52" t="str">
        <f>VLOOKUP($C12,StructureInfoFromGPCRdb!$A:$U,MATCH(X$1,StructureInfoFromGPCRdb!$A$1:$U$1,0),FALSE)</f>
        <v>WKYMVX</v>
      </c>
      <c r="Y12" s="10" t="str">
        <f>VLOOKUP($C12,StructureInfoFromGPCRdb!$A:$U,MATCH(Y$1,StructureInfoFromGPCRdb!$A$1:$U$1,0),FALSE)</f>
        <v>Agonist</v>
      </c>
      <c r="Z12" s="5" t="s">
        <v>788</v>
      </c>
    </row>
    <row r="13" spans="1:35" x14ac:dyDescent="0.2">
      <c r="A13" s="4" t="str">
        <f t="shared" si="0"/>
        <v>AReprYesActive</v>
      </c>
      <c r="B13" s="4" t="str">
        <f t="shared" si="1"/>
        <v>NTR1ReprYesActive</v>
      </c>
      <c r="C13" s="9" t="s">
        <v>11</v>
      </c>
      <c r="D13" s="10" t="str">
        <f>VLOOKUP($C13,StructureInfoFromGPCRdb!$A:$U,MATCH(D$1,StructureInfoFromGPCRdb!$A$1:$U$1,0),FALSE)</f>
        <v>A</v>
      </c>
      <c r="E13" s="11" t="str">
        <f>VLOOKUP($C13,StructureInfoFromGPCRdb!$A:$U,MATCH(E$1,StructureInfoFromGPCRdb!$A$1:$U$1,0),FALSE)</f>
        <v>Neurotensin</v>
      </c>
      <c r="F13" s="11" t="str">
        <f>VLOOKUP($C13,StructureInfoFromGPCRdb!$A:$U,MATCH(F$1,StructureInfoFromGPCRdb!$A$1:$U$1,0),FALSE)</f>
        <v>NTR1</v>
      </c>
      <c r="G13" s="11" t="str">
        <f>VLOOKUP($C13,StructureInfoFromGPCRdb!$A:$U,MATCH(G$1,StructureInfoFromGPCRdb!$A$1:$U$1,0),FALSE)</f>
        <v>NTS1</v>
      </c>
      <c r="H13" s="42" t="s">
        <v>793</v>
      </c>
      <c r="I13" s="5" t="s">
        <v>788</v>
      </c>
      <c r="J13" s="47">
        <f>VLOOKUP($C13,StructureInfoFromGPCRdb!$A:$U,MATCH(J$1,StructureInfoFromGPCRdb!$A$1:$U$1,0),FALSE)</f>
        <v>91</v>
      </c>
      <c r="K13" s="6" t="str">
        <f>VLOOKUP($C13,StructureInfoFromGPCRdb!$A:$U,MATCH(K$1,StructureInfoFromGPCRdb!$A$1:$U$1,0),FALSE)</f>
        <v>Human</v>
      </c>
      <c r="L13" s="10">
        <f>VLOOKUP($C13,StructureInfoFromGPCRdb!$A:$U,MATCH(L$1,StructureInfoFromGPCRdb!$A$1:$U$1,0),FALSE)</f>
        <v>100</v>
      </c>
      <c r="M13" s="50" t="str">
        <f>VLOOKUP($C13,StructureInfoFromGPCRdb!$A:$U,MATCH(M$1,StructureInfoFromGPCRdb!$A$1:$U$1,0),FALSE)</f>
        <v>cryo-EM</v>
      </c>
      <c r="N13" s="51">
        <f>VLOOKUP($C13,StructureInfoFromGPCRdb!$A:$U,MATCH(N$1,StructureInfoFromGPCRdb!$A$1:$U$1,0),FALSE)</f>
        <v>3</v>
      </c>
      <c r="O13" s="10" t="str">
        <f>VLOOKUP($C13,StructureInfoFromGPCRdb!$A:$U,MATCH(O$1,StructureInfoFromGPCRdb!$A$1:$U$1,0),FALSE)</f>
        <v>Active</v>
      </c>
      <c r="P13" s="10">
        <f>VLOOKUP($C13,StructureInfoFromGPCRdb!$A:$U,MATCH(P$1,StructureInfoFromGPCRdb!$A$1:$U$1,0),FALSE)</f>
        <v>100</v>
      </c>
      <c r="Q13" s="10">
        <f>VLOOKUP($C13,StructureInfoFromGPCRdb!$A:$U,MATCH(Q$1,StructureInfoFromGPCRdb!$A$1:$U$1,0),FALSE)</f>
        <v>50</v>
      </c>
      <c r="R13" s="42" t="str">
        <f>IF(VLOOKUP($C13,StructureInfoFromGPCRdb!$A:$U,MATCH(R$1,StructureInfoFromGPCRdb!$A$1:$U$1,0),FALSE)="","",VLOOKUP($C13,StructureInfoFromGPCRdb!$A:$U,MATCH(R$1,StructureInfoFromGPCRdb!$A$1:$U$1,0),FALSE))</f>
        <v>Gi/o</v>
      </c>
      <c r="S13" s="5" t="str">
        <f>IF(VLOOKUP($C13,StructureInfoFromGPCRdb!$A:$U,MATCH(S$1,StructureInfoFromGPCRdb!$A$1:$U$1,0),FALSE)="","",VLOOKUP($C13,StructureInfoFromGPCRdb!$A:$U,MATCH(S$1,StructureInfoFromGPCRdb!$A$1:$U$1,0),FALSE))</f>
        <v>αi1</v>
      </c>
      <c r="T13" s="5" t="str">
        <f>IF(VLOOKUP($C13,StructureInfoFromGPCRdb!$A:$U,MATCH(T$1,StructureInfoFromGPCRdb!$A$1:$U$1,0),FALSE)="","",VLOOKUP($C13,StructureInfoFromGPCRdb!$A:$U,MATCH(T$1,StructureInfoFromGPCRdb!$A$1:$U$1,0),FALSE))</f>
        <v/>
      </c>
      <c r="U13" s="5">
        <f>IF(VLOOKUP($C13,StructureInfoFromGPCRdb!$A:$U,MATCH(U$1,StructureInfoFromGPCRdb!$A$1:$U$1,0),FALSE)="","",VLOOKUP($C13,StructureInfoFromGPCRdb!$A:$U,MATCH(U$1,StructureInfoFromGPCRdb!$A$1:$U$1,0),FALSE))</f>
        <v>62</v>
      </c>
      <c r="V13" s="52" t="str">
        <f>VLOOKUP($C13,StructureInfoFromGPCRdb!$A:$U,MATCH(V$1,StructureInfoFromGPCRdb!$A$1:$U$1,0),FALSE)</f>
        <v>-</v>
      </c>
      <c r="W13" s="10" t="str">
        <f>VLOOKUP($C13,StructureInfoFromGPCRdb!$A:$U,MATCH(W$1,StructureInfoFromGPCRdb!$A$1:$U$1,0),FALSE)</f>
        <v>scFv16</v>
      </c>
      <c r="X13" s="52" t="str">
        <f>VLOOKUP($C13,StructureInfoFromGPCRdb!$A:$U,MATCH(X$1,StructureInfoFromGPCRdb!$A$1:$U$1,0),FALSE)</f>
        <v>JMV449</v>
      </c>
      <c r="Y13" s="10" t="str">
        <f>VLOOKUP($C13,StructureInfoFromGPCRdb!$A:$U,MATCH(Y$1,StructureInfoFromGPCRdb!$A$1:$U$1,0),FALSE)</f>
        <v>Agonist</v>
      </c>
      <c r="Z13" s="5" t="s">
        <v>788</v>
      </c>
    </row>
    <row r="14" spans="1:35" x14ac:dyDescent="0.2">
      <c r="A14" s="4" t="str">
        <f t="shared" si="0"/>
        <v>AReprYesActive</v>
      </c>
      <c r="B14" s="4" t="str">
        <f t="shared" si="1"/>
        <v>OPRMReprYesActive</v>
      </c>
      <c r="C14" s="9" t="s">
        <v>103</v>
      </c>
      <c r="D14" s="10" t="str">
        <f>VLOOKUP($C14,StructureInfoFromGPCRdb!$A:$U,MATCH(D$1,StructureInfoFromGPCRdb!$A$1:$U$1,0),FALSE)</f>
        <v>A</v>
      </c>
      <c r="E14" s="11" t="str">
        <f>VLOOKUP($C14,StructureInfoFromGPCRdb!$A:$U,MATCH(E$1,StructureInfoFromGPCRdb!$A$1:$U$1,0),FALSE)</f>
        <v>Opioid</v>
      </c>
      <c r="F14" s="11" t="str">
        <f>VLOOKUP($C14,StructureInfoFromGPCRdb!$A:$U,MATCH(F$1,StructureInfoFromGPCRdb!$A$1:$U$1,0),FALSE)</f>
        <v>OPRM</v>
      </c>
      <c r="G14" s="11" t="str">
        <f>VLOOKUP($C14,StructureInfoFromGPCRdb!$A:$U,MATCH(G$1,StructureInfoFromGPCRdb!$A$1:$U$1,0),FALSE)</f>
        <v>μ</v>
      </c>
      <c r="H14" s="42" t="s">
        <v>793</v>
      </c>
      <c r="I14" s="5" t="s">
        <v>788</v>
      </c>
      <c r="J14" s="47">
        <f>VLOOKUP($C14,StructureInfoFromGPCRdb!$A:$U,MATCH(J$1,StructureInfoFromGPCRdb!$A$1:$U$1,0),FALSE)</f>
        <v>89</v>
      </c>
      <c r="K14" s="6" t="str">
        <f>VLOOKUP($C14,StructureInfoFromGPCRdb!$A:$U,MATCH(K$1,StructureInfoFromGPCRdb!$A$1:$U$1,0),FALSE)</f>
        <v>Mouse</v>
      </c>
      <c r="L14" s="10">
        <f>VLOOKUP($C14,StructureInfoFromGPCRdb!$A:$U,MATCH(L$1,StructureInfoFromGPCRdb!$A$1:$U$1,0),FALSE)</f>
        <v>98</v>
      </c>
      <c r="M14" s="50" t="str">
        <f>VLOOKUP($C14,StructureInfoFromGPCRdb!$A:$U,MATCH(M$1,StructureInfoFromGPCRdb!$A$1:$U$1,0),FALSE)</f>
        <v>cryo-EM</v>
      </c>
      <c r="N14" s="51">
        <f>VLOOKUP($C14,StructureInfoFromGPCRdb!$A:$U,MATCH(N$1,StructureInfoFromGPCRdb!$A$1:$U$1,0),FALSE)</f>
        <v>3.5</v>
      </c>
      <c r="O14" s="10" t="str">
        <f>VLOOKUP($C14,StructureInfoFromGPCRdb!$A:$U,MATCH(O$1,StructureInfoFromGPCRdb!$A$1:$U$1,0),FALSE)</f>
        <v>Active</v>
      </c>
      <c r="P14" s="10">
        <f>VLOOKUP($C14,StructureInfoFromGPCRdb!$A:$U,MATCH(P$1,StructureInfoFromGPCRdb!$A$1:$U$1,0),FALSE)</f>
        <v>100</v>
      </c>
      <c r="Q14" s="10">
        <f>VLOOKUP($C14,StructureInfoFromGPCRdb!$A:$U,MATCH(Q$1,StructureInfoFromGPCRdb!$A$1:$U$1,0),FALSE)</f>
        <v>58</v>
      </c>
      <c r="R14" s="42" t="str">
        <f>IF(VLOOKUP($C14,StructureInfoFromGPCRdb!$A:$U,MATCH(R$1,StructureInfoFromGPCRdb!$A$1:$U$1,0),FALSE)="","",VLOOKUP($C14,StructureInfoFromGPCRdb!$A:$U,MATCH(R$1,StructureInfoFromGPCRdb!$A$1:$U$1,0),FALSE))</f>
        <v>Gi/o</v>
      </c>
      <c r="S14" s="5" t="str">
        <f>IF(VLOOKUP($C14,StructureInfoFromGPCRdb!$A:$U,MATCH(S$1,StructureInfoFromGPCRdb!$A$1:$U$1,0),FALSE)="","",VLOOKUP($C14,StructureInfoFromGPCRdb!$A:$U,MATCH(S$1,StructureInfoFromGPCRdb!$A$1:$U$1,0),FALSE))</f>
        <v>αi1</v>
      </c>
      <c r="T14" s="5" t="str">
        <f>IF(VLOOKUP($C14,StructureInfoFromGPCRdb!$A:$U,MATCH(T$1,StructureInfoFromGPCRdb!$A$1:$U$1,0),FALSE)="","",VLOOKUP($C14,StructureInfoFromGPCRdb!$A:$U,MATCH(T$1,StructureInfoFromGPCRdb!$A$1:$U$1,0),FALSE))</f>
        <v/>
      </c>
      <c r="U14" s="5">
        <f>IF(VLOOKUP($C14,StructureInfoFromGPCRdb!$A:$U,MATCH(U$1,StructureInfoFromGPCRdb!$A$1:$U$1,0),FALSE)="","",VLOOKUP($C14,StructureInfoFromGPCRdb!$A:$U,MATCH(U$1,StructureInfoFromGPCRdb!$A$1:$U$1,0),FALSE))</f>
        <v>61</v>
      </c>
      <c r="V14" s="52" t="str">
        <f>VLOOKUP($C14,StructureInfoFromGPCRdb!$A:$U,MATCH(V$1,StructureInfoFromGPCRdb!$A$1:$U$1,0),FALSE)</f>
        <v>-</v>
      </c>
      <c r="W14" s="10" t="str">
        <f>VLOOKUP($C14,StructureInfoFromGPCRdb!$A:$U,MATCH(W$1,StructureInfoFromGPCRdb!$A$1:$U$1,0),FALSE)</f>
        <v>Antibody</v>
      </c>
      <c r="X14" s="52" t="str">
        <f>VLOOKUP($C14,StructureInfoFromGPCRdb!$A:$U,MATCH(X$1,StructureInfoFromGPCRdb!$A$1:$U$1,0),FALSE)</f>
        <v>DAMGO</v>
      </c>
      <c r="Y14" s="10" t="str">
        <f>VLOOKUP($C14,StructureInfoFromGPCRdb!$A:$U,MATCH(Y$1,StructureInfoFromGPCRdb!$A$1:$U$1,0),FALSE)</f>
        <v>Agonist</v>
      </c>
      <c r="Z14" s="5" t="s">
        <v>788</v>
      </c>
    </row>
    <row r="15" spans="1:35" x14ac:dyDescent="0.2">
      <c r="A15" s="4" t="str">
        <f t="shared" si="0"/>
        <v>AReprNoActive</v>
      </c>
      <c r="B15" s="4" t="str">
        <f t="shared" si="1"/>
        <v>5HT1BReprNoActive</v>
      </c>
      <c r="C15" s="9" t="s">
        <v>95</v>
      </c>
      <c r="D15" s="10" t="str">
        <f>VLOOKUP($C15,StructureInfoFromGPCRdb!$A:$U,MATCH(D$1,StructureInfoFromGPCRdb!$A$1:$U$1,0),FALSE)</f>
        <v>A</v>
      </c>
      <c r="E15" s="11" t="str">
        <f>VLOOKUP($C15,StructureInfoFromGPCRdb!$A:$U,MATCH(E$1,StructureInfoFromGPCRdb!$A$1:$U$1,0),FALSE)</f>
        <v>5-Hydroxytryptamine</v>
      </c>
      <c r="F15" s="11" t="str">
        <f>VLOOKUP($C15,StructureInfoFromGPCRdb!$A:$U,MATCH(F$1,StructureInfoFromGPCRdb!$A$1:$U$1,0),FALSE)</f>
        <v>5HT1B</v>
      </c>
      <c r="G15" s="11" t="str">
        <f>VLOOKUP($C15,StructureInfoFromGPCRdb!$A:$U,MATCH(G$1,StructureInfoFromGPCRdb!$A$1:$U$1,0),FALSE)</f>
        <v>5-HT1B</v>
      </c>
      <c r="H15" s="42" t="s">
        <v>793</v>
      </c>
      <c r="I15" s="5" t="s">
        <v>790</v>
      </c>
      <c r="J15" s="47">
        <f>VLOOKUP($C15,StructureInfoFromGPCRdb!$A:$U,MATCH(J$1,StructureInfoFromGPCRdb!$A$1:$U$1,0),FALSE)</f>
        <v>95</v>
      </c>
      <c r="K15" s="6" t="str">
        <f>VLOOKUP($C15,StructureInfoFromGPCRdb!$A:$U,MATCH(K$1,StructureInfoFromGPCRdb!$A$1:$U$1,0),FALSE)</f>
        <v>Human</v>
      </c>
      <c r="L15" s="10">
        <f>VLOOKUP($C15,StructureInfoFromGPCRdb!$A:$U,MATCH(L$1,StructureInfoFromGPCRdb!$A$1:$U$1,0),FALSE)</f>
        <v>100</v>
      </c>
      <c r="M15" s="50" t="str">
        <f>VLOOKUP($C15,StructureInfoFromGPCRdb!$A:$U,MATCH(M$1,StructureInfoFromGPCRdb!$A$1:$U$1,0),FALSE)</f>
        <v>cryo-EM</v>
      </c>
      <c r="N15" s="51">
        <f>VLOOKUP($C15,StructureInfoFromGPCRdb!$A:$U,MATCH(N$1,StructureInfoFromGPCRdb!$A$1:$U$1,0),FALSE)</f>
        <v>3.8</v>
      </c>
      <c r="O15" s="10" t="str">
        <f>VLOOKUP($C15,StructureInfoFromGPCRdb!$A:$U,MATCH(O$1,StructureInfoFromGPCRdb!$A$1:$U$1,0),FALSE)</f>
        <v>Active</v>
      </c>
      <c r="P15" s="10">
        <f>VLOOKUP($C15,StructureInfoFromGPCRdb!$A:$U,MATCH(P$1,StructureInfoFromGPCRdb!$A$1:$U$1,0),FALSE)</f>
        <v>100</v>
      </c>
      <c r="Q15" s="10">
        <f>VLOOKUP($C15,StructureInfoFromGPCRdb!$A:$U,MATCH(Q$1,StructureInfoFromGPCRdb!$A$1:$U$1,0),FALSE)</f>
        <v>70</v>
      </c>
      <c r="R15" s="42" t="str">
        <f>IF(VLOOKUP($C15,StructureInfoFromGPCRdb!$A:$U,MATCH(R$1,StructureInfoFromGPCRdb!$A$1:$U$1,0),FALSE)="","",VLOOKUP($C15,StructureInfoFromGPCRdb!$A:$U,MATCH(R$1,StructureInfoFromGPCRdb!$A$1:$U$1,0),FALSE))</f>
        <v>Gi/o</v>
      </c>
      <c r="S15" s="5" t="str">
        <f>IF(VLOOKUP($C15,StructureInfoFromGPCRdb!$A:$U,MATCH(S$1,StructureInfoFromGPCRdb!$A$1:$U$1,0),FALSE)="","",VLOOKUP($C15,StructureInfoFromGPCRdb!$A:$U,MATCH(S$1,StructureInfoFromGPCRdb!$A$1:$U$1,0),FALSE))</f>
        <v>αo</v>
      </c>
      <c r="T15" s="5" t="str">
        <f>IF(VLOOKUP($C15,StructureInfoFromGPCRdb!$A:$U,MATCH(T$1,StructureInfoFromGPCRdb!$A$1:$U$1,0),FALSE)="","",VLOOKUP($C15,StructureInfoFromGPCRdb!$A:$U,MATCH(T$1,StructureInfoFromGPCRdb!$A$1:$U$1,0),FALSE))</f>
        <v/>
      </c>
      <c r="U15" s="5">
        <f>IF(VLOOKUP($C15,StructureInfoFromGPCRdb!$A:$U,MATCH(U$1,StructureInfoFromGPCRdb!$A$1:$U$1,0),FALSE)="","",VLOOKUP($C15,StructureInfoFromGPCRdb!$A:$U,MATCH(U$1,StructureInfoFromGPCRdb!$A$1:$U$1,0),FALSE))</f>
        <v>59</v>
      </c>
      <c r="V15" s="52" t="str">
        <f>VLOOKUP($C15,StructureInfoFromGPCRdb!$A:$U,MATCH(V$1,StructureInfoFromGPCRdb!$A$1:$U$1,0),FALSE)</f>
        <v>-</v>
      </c>
      <c r="W15" s="10" t="str">
        <f>VLOOKUP($C15,StructureInfoFromGPCRdb!$A:$U,MATCH(W$1,StructureInfoFromGPCRdb!$A$1:$U$1,0),FALSE)</f>
        <v>-</v>
      </c>
      <c r="X15" s="52" t="str">
        <f>VLOOKUP($C15,StructureInfoFromGPCRdb!$A:$U,MATCH(X$1,StructureInfoFromGPCRdb!$A$1:$U$1,0),FALSE)</f>
        <v>Donitriptan</v>
      </c>
      <c r="Y15" s="10" t="str">
        <f>VLOOKUP($C15,StructureInfoFromGPCRdb!$A:$U,MATCH(Y$1,StructureInfoFromGPCRdb!$A$1:$U$1,0),FALSE)</f>
        <v>Agonist</v>
      </c>
      <c r="Z15" s="5" t="s">
        <v>788</v>
      </c>
    </row>
    <row r="16" spans="1:35" x14ac:dyDescent="0.2">
      <c r="A16" s="4" t="str">
        <f t="shared" si="0"/>
        <v>AReprNoActive</v>
      </c>
      <c r="B16" s="4" t="str">
        <f t="shared" si="1"/>
        <v>5HT2AReprNoActive</v>
      </c>
      <c r="C16" s="37" t="s">
        <v>843</v>
      </c>
      <c r="D16" s="10" t="str">
        <f>VLOOKUP($C16,StructureInfoFromGPCRdb!$A:$U,MATCH(D$1,StructureInfoFromGPCRdb!$A$1:$U$1,0),FALSE)</f>
        <v>A</v>
      </c>
      <c r="E16" s="11" t="str">
        <f>VLOOKUP($C16,StructureInfoFromGPCRdb!$A:$U,MATCH(E$1,StructureInfoFromGPCRdb!$A$1:$U$1,0),FALSE)</f>
        <v>5-Hydroxytryptamine</v>
      </c>
      <c r="F16" s="11" t="str">
        <f>VLOOKUP($C16,StructureInfoFromGPCRdb!$A:$U,MATCH(F$1,StructureInfoFromGPCRdb!$A$1:$U$1,0),FALSE)</f>
        <v>5HT2A</v>
      </c>
      <c r="G16" s="11" t="str">
        <f>VLOOKUP($C16,StructureInfoFromGPCRdb!$A:$U,MATCH(G$1,StructureInfoFromGPCRdb!$A$1:$U$1,0),FALSE)</f>
        <v>5-HT2A</v>
      </c>
      <c r="H16" s="42" t="s">
        <v>793</v>
      </c>
      <c r="I16" s="5" t="s">
        <v>790</v>
      </c>
      <c r="J16" s="47">
        <f>VLOOKUP($C16,StructureInfoFromGPCRdb!$A:$U,MATCH(J$1,StructureInfoFromGPCRdb!$A$1:$U$1,0),FALSE)</f>
        <v>80</v>
      </c>
      <c r="K16" s="6" t="str">
        <f>VLOOKUP($C16,StructureInfoFromGPCRdb!$A:$U,MATCH(K$1,StructureInfoFromGPCRdb!$A$1:$U$1,0),FALSE)</f>
        <v>Human</v>
      </c>
      <c r="L16" s="10">
        <f>VLOOKUP($C16,StructureInfoFromGPCRdb!$A:$U,MATCH(L$1,StructureInfoFromGPCRdb!$A$1:$U$1,0),FALSE)</f>
        <v>100</v>
      </c>
      <c r="M16" s="50" t="str">
        <f>VLOOKUP($C16,StructureInfoFromGPCRdb!$A:$U,MATCH(M$1,StructureInfoFromGPCRdb!$A$1:$U$1,0),FALSE)</f>
        <v>cryo-EM</v>
      </c>
      <c r="N16" s="51">
        <f>VLOOKUP($C16,StructureInfoFromGPCRdb!$A:$U,MATCH(N$1,StructureInfoFromGPCRdb!$A$1:$U$1,0),FALSE)</f>
        <v>3.4</v>
      </c>
      <c r="O16" s="10" t="str">
        <f>VLOOKUP($C16,StructureInfoFromGPCRdb!$A:$U,MATCH(O$1,StructureInfoFromGPCRdb!$A$1:$U$1,0),FALSE)</f>
        <v>Active</v>
      </c>
      <c r="P16" s="10">
        <f>VLOOKUP($C16,StructureInfoFromGPCRdb!$A:$U,MATCH(P$1,StructureInfoFromGPCRdb!$A$1:$U$1,0),FALSE)</f>
        <v>100</v>
      </c>
      <c r="Q16" s="10">
        <f>VLOOKUP($C16,StructureInfoFromGPCRdb!$A:$U,MATCH(Q$1,StructureInfoFromGPCRdb!$A$1:$U$1,0),FALSE)</f>
        <v>74</v>
      </c>
      <c r="R16" s="42" t="str">
        <f>IF(VLOOKUP($C16,StructureInfoFromGPCRdb!$A:$U,MATCH(R$1,StructureInfoFromGPCRdb!$A$1:$U$1,0),FALSE)="","",VLOOKUP($C16,StructureInfoFromGPCRdb!$A:$U,MATCH(R$1,StructureInfoFromGPCRdb!$A$1:$U$1,0),FALSE))</f>
        <v>Gq/11</v>
      </c>
      <c r="S16" s="5" t="str">
        <f>IF(VLOOKUP($C16,StructureInfoFromGPCRdb!$A:$U,MATCH(S$1,StructureInfoFromGPCRdb!$A$1:$U$1,0),FALSE)="","",VLOOKUP($C16,StructureInfoFromGPCRdb!$A:$U,MATCH(S$1,StructureInfoFromGPCRdb!$A$1:$U$1,0),FALSE))</f>
        <v>αq</v>
      </c>
      <c r="T16" s="5" t="str">
        <f>IF(VLOOKUP($C16,StructureInfoFromGPCRdb!$A:$U,MATCH(T$1,StructureInfoFromGPCRdb!$A$1:$U$1,0),FALSE)="","",VLOOKUP($C16,StructureInfoFromGPCRdb!$A:$U,MATCH(T$1,StructureInfoFromGPCRdb!$A$1:$U$1,0),FALSE))</f>
        <v>Gq-Gi2 chimera</v>
      </c>
      <c r="U16" s="5">
        <f>IF(VLOOKUP($C16,StructureInfoFromGPCRdb!$A:$U,MATCH(U$1,StructureInfoFromGPCRdb!$A$1:$U$1,0),FALSE)="","",VLOOKUP($C16,StructureInfoFromGPCRdb!$A:$U,MATCH(U$1,StructureInfoFromGPCRdb!$A$1:$U$1,0),FALSE))</f>
        <v>59</v>
      </c>
      <c r="V16" s="52" t="str">
        <f>VLOOKUP($C16,StructureInfoFromGPCRdb!$A:$U,MATCH(V$1,StructureInfoFromGPCRdb!$A$1:$U$1,0),FALSE)</f>
        <v>BRIL</v>
      </c>
      <c r="W16" s="10" t="str">
        <f>VLOOKUP($C16,StructureInfoFromGPCRdb!$A:$U,MATCH(W$1,StructureInfoFromGPCRdb!$A$1:$U$1,0),FALSE)</f>
        <v>scFv16</v>
      </c>
      <c r="X16" s="52" t="str">
        <f>VLOOKUP($C16,StructureInfoFromGPCRdb!$A:$U,MATCH(X$1,StructureInfoFromGPCRdb!$A$1:$U$1,0),FALSE)</f>
        <v>25-CN-NBOH</v>
      </c>
      <c r="Y16" s="10" t="str">
        <f>VLOOKUP($C16,StructureInfoFromGPCRdb!$A:$U,MATCH(Y$1,StructureInfoFromGPCRdb!$A$1:$U$1,0),FALSE)</f>
        <v>Agonist</v>
      </c>
      <c r="Z16" s="5" t="s">
        <v>788</v>
      </c>
      <c r="AA16" s="46" t="s">
        <v>1121</v>
      </c>
    </row>
    <row r="17" spans="1:27" x14ac:dyDescent="0.2">
      <c r="A17" s="4" t="str">
        <f t="shared" si="0"/>
        <v>AReprNoActive</v>
      </c>
      <c r="B17" s="4" t="str">
        <f t="shared" si="1"/>
        <v>5HT2CReprNoActive</v>
      </c>
      <c r="C17" s="9" t="s">
        <v>136</v>
      </c>
      <c r="D17" s="10" t="str">
        <f>VLOOKUP($C17,StructureInfoFromGPCRdb!$A:$U,MATCH(D$1,StructureInfoFromGPCRdb!$A$1:$U$1,0),FALSE)</f>
        <v>A</v>
      </c>
      <c r="E17" s="11" t="str">
        <f>VLOOKUP($C17,StructureInfoFromGPCRdb!$A:$U,MATCH(E$1,StructureInfoFromGPCRdb!$A$1:$U$1,0),FALSE)</f>
        <v>5-Hydroxytryptamine</v>
      </c>
      <c r="F17" s="11" t="str">
        <f>VLOOKUP($C17,StructureInfoFromGPCRdb!$A:$U,MATCH(F$1,StructureInfoFromGPCRdb!$A$1:$U$1,0),FALSE)</f>
        <v>5HT2C</v>
      </c>
      <c r="G17" s="11" t="str">
        <f>VLOOKUP($C17,StructureInfoFromGPCRdb!$A:$U,MATCH(G$1,StructureInfoFromGPCRdb!$A$1:$U$1,0),FALSE)</f>
        <v>5-HT2C</v>
      </c>
      <c r="H17" s="42" t="s">
        <v>793</v>
      </c>
      <c r="I17" s="5" t="s">
        <v>790</v>
      </c>
      <c r="J17" s="47">
        <f>VLOOKUP($C17,StructureInfoFromGPCRdb!$A:$U,MATCH(J$1,StructureInfoFromGPCRdb!$A$1:$U$1,0),FALSE)</f>
        <v>92</v>
      </c>
      <c r="K17" s="6" t="str">
        <f>VLOOKUP($C17,StructureInfoFromGPCRdb!$A:$U,MATCH(K$1,StructureInfoFromGPCRdb!$A$1:$U$1,0),FALSE)</f>
        <v>Human</v>
      </c>
      <c r="L17" s="10">
        <f>VLOOKUP($C17,StructureInfoFromGPCRdb!$A:$U,MATCH(L$1,StructureInfoFromGPCRdb!$A$1:$U$1,0),FALSE)</f>
        <v>100</v>
      </c>
      <c r="M17" s="50" t="str">
        <f>VLOOKUP($C17,StructureInfoFromGPCRdb!$A:$U,MATCH(M$1,StructureInfoFromGPCRdb!$A$1:$U$1,0),FALSE)</f>
        <v>X-ray</v>
      </c>
      <c r="N17" s="51">
        <f>VLOOKUP($C17,StructureInfoFromGPCRdb!$A:$U,MATCH(N$1,StructureInfoFromGPCRdb!$A$1:$U$1,0),FALSE)</f>
        <v>3</v>
      </c>
      <c r="O17" s="10" t="str">
        <f>VLOOKUP($C17,StructureInfoFromGPCRdb!$A:$U,MATCH(O$1,StructureInfoFromGPCRdb!$A$1:$U$1,0),FALSE)</f>
        <v>Active</v>
      </c>
      <c r="P17" s="10">
        <f>VLOOKUP($C17,StructureInfoFromGPCRdb!$A:$U,MATCH(P$1,StructureInfoFromGPCRdb!$A$1:$U$1,0),FALSE)</f>
        <v>86</v>
      </c>
      <c r="Q17" s="10">
        <f>VLOOKUP($C17,StructureInfoFromGPCRdb!$A:$U,MATCH(Q$1,StructureInfoFromGPCRdb!$A$1:$U$1,0),FALSE)</f>
        <v>64</v>
      </c>
      <c r="R17" s="42" t="str">
        <f>IF(VLOOKUP($C17,StructureInfoFromGPCRdb!$A:$U,MATCH(R$1,StructureInfoFromGPCRdb!$A$1:$U$1,0),FALSE)="","",VLOOKUP($C17,StructureInfoFromGPCRdb!$A:$U,MATCH(R$1,StructureInfoFromGPCRdb!$A$1:$U$1,0),FALSE))</f>
        <v/>
      </c>
      <c r="S17" s="5" t="str">
        <f>IF(VLOOKUP($C17,StructureInfoFromGPCRdb!$A:$U,MATCH(S$1,StructureInfoFromGPCRdb!$A$1:$U$1,0),FALSE)="","",VLOOKUP($C17,StructureInfoFromGPCRdb!$A:$U,MATCH(S$1,StructureInfoFromGPCRdb!$A$1:$U$1,0),FALSE))</f>
        <v/>
      </c>
      <c r="T17" s="5" t="str">
        <f>IF(VLOOKUP($C17,StructureInfoFromGPCRdb!$A:$U,MATCH(T$1,StructureInfoFromGPCRdb!$A$1:$U$1,0),FALSE)="","",VLOOKUP($C17,StructureInfoFromGPCRdb!$A:$U,MATCH(T$1,StructureInfoFromGPCRdb!$A$1:$U$1,0),FALSE))</f>
        <v/>
      </c>
      <c r="U17" s="5" t="str">
        <f>IF(VLOOKUP($C17,StructureInfoFromGPCRdb!$A:$U,MATCH(U$1,StructureInfoFromGPCRdb!$A$1:$U$1,0),FALSE)="","",VLOOKUP($C17,StructureInfoFromGPCRdb!$A:$U,MATCH(U$1,StructureInfoFromGPCRdb!$A$1:$U$1,0),FALSE))</f>
        <v/>
      </c>
      <c r="V17" s="52" t="str">
        <f>VLOOKUP($C17,StructureInfoFromGPCRdb!$A:$U,MATCH(V$1,StructureInfoFromGPCRdb!$A$1:$U$1,0),FALSE)</f>
        <v>BRIL</v>
      </c>
      <c r="W17" s="10" t="str">
        <f>VLOOKUP($C17,StructureInfoFromGPCRdb!$A:$U,MATCH(W$1,StructureInfoFromGPCRdb!$A$1:$U$1,0),FALSE)</f>
        <v>-</v>
      </c>
      <c r="X17" s="52" t="str">
        <f>VLOOKUP($C17,StructureInfoFromGPCRdb!$A:$U,MATCH(X$1,StructureInfoFromGPCRdb!$A$1:$U$1,0),FALSE)</f>
        <v>Ergotamine</v>
      </c>
      <c r="Y17" s="10" t="str">
        <f>VLOOKUP($C17,StructureInfoFromGPCRdb!$A:$U,MATCH(Y$1,StructureInfoFromGPCRdb!$A$1:$U$1,0),FALSE)</f>
        <v>Agonist</v>
      </c>
      <c r="Z17" s="5" t="s">
        <v>788</v>
      </c>
      <c r="AA17" s="46" t="s">
        <v>1123</v>
      </c>
    </row>
    <row r="18" spans="1:27" x14ac:dyDescent="0.2">
      <c r="A18" s="4" t="str">
        <f t="shared" si="0"/>
        <v>AReprNoActive</v>
      </c>
      <c r="B18" s="4" t="str">
        <f t="shared" si="1"/>
        <v>GPR52ReprNoActive</v>
      </c>
      <c r="C18" s="9" t="s">
        <v>777</v>
      </c>
      <c r="D18" s="10" t="str">
        <f>VLOOKUP($C18,StructureInfoFromGPCRdb!$A:$U,MATCH(D$1,StructureInfoFromGPCRdb!$A$1:$U$1,0),FALSE)</f>
        <v>A</v>
      </c>
      <c r="E18" s="11" t="str">
        <f>VLOOKUP($C18,StructureInfoFromGPCRdb!$A:$U,MATCH(E$1,StructureInfoFromGPCRdb!$A$1:$U$1,0),FALSE)</f>
        <v>A orphans</v>
      </c>
      <c r="F18" s="11" t="str">
        <f>VLOOKUP($C18,StructureInfoFromGPCRdb!$A:$U,MATCH(F$1,StructureInfoFromGPCRdb!$A$1:$U$1,0),FALSE)</f>
        <v>GPR52</v>
      </c>
      <c r="G18" s="11" t="str">
        <f>VLOOKUP($C18,StructureInfoFromGPCRdb!$A:$U,MATCH(G$1,StructureInfoFromGPCRdb!$A$1:$U$1,0),FALSE)</f>
        <v>GPR52</v>
      </c>
      <c r="H18" s="42" t="s">
        <v>793</v>
      </c>
      <c r="I18" s="5" t="s">
        <v>790</v>
      </c>
      <c r="J18" s="47">
        <f>VLOOKUP($C18,StructureInfoFromGPCRdb!$A:$U,MATCH(J$1,StructureInfoFromGPCRdb!$A$1:$U$1,0),FALSE)</f>
        <v>92</v>
      </c>
      <c r="K18" s="6" t="str">
        <f>VLOOKUP($C18,StructureInfoFromGPCRdb!$A:$U,MATCH(K$1,StructureInfoFromGPCRdb!$A$1:$U$1,0),FALSE)</f>
        <v>Human</v>
      </c>
      <c r="L18" s="10">
        <f>VLOOKUP($C18,StructureInfoFromGPCRdb!$A:$U,MATCH(L$1,StructureInfoFromGPCRdb!$A$1:$U$1,0),FALSE)</f>
        <v>100</v>
      </c>
      <c r="M18" s="50" t="str">
        <f>VLOOKUP($C18,StructureInfoFromGPCRdb!$A:$U,MATCH(M$1,StructureInfoFromGPCRdb!$A$1:$U$1,0),FALSE)</f>
        <v>cryo-EM</v>
      </c>
      <c r="N18" s="51">
        <f>VLOOKUP($C18,StructureInfoFromGPCRdb!$A:$U,MATCH(N$1,StructureInfoFromGPCRdb!$A$1:$U$1,0),FALSE)</f>
        <v>3.3</v>
      </c>
      <c r="O18" s="10" t="str">
        <f>VLOOKUP($C18,StructureInfoFromGPCRdb!$A:$U,MATCH(O$1,StructureInfoFromGPCRdb!$A$1:$U$1,0),FALSE)</f>
        <v>Active</v>
      </c>
      <c r="P18" s="10">
        <f>VLOOKUP($C18,StructureInfoFromGPCRdb!$A:$U,MATCH(P$1,StructureInfoFromGPCRdb!$A$1:$U$1,0),FALSE)</f>
        <v>100</v>
      </c>
      <c r="Q18" s="10">
        <f>VLOOKUP($C18,StructureInfoFromGPCRdb!$A:$U,MATCH(Q$1,StructureInfoFromGPCRdb!$A$1:$U$1,0),FALSE)</f>
        <v>61</v>
      </c>
      <c r="R18" s="42" t="str">
        <f>IF(VLOOKUP($C18,StructureInfoFromGPCRdb!$A:$U,MATCH(R$1,StructureInfoFromGPCRdb!$A$1:$U$1,0),FALSE)="","",VLOOKUP($C18,StructureInfoFromGPCRdb!$A:$U,MATCH(R$1,StructureInfoFromGPCRdb!$A$1:$U$1,0),FALSE))</f>
        <v>Gs</v>
      </c>
      <c r="S18" s="5" t="str">
        <f>IF(VLOOKUP($C18,StructureInfoFromGPCRdb!$A:$U,MATCH(S$1,StructureInfoFromGPCRdb!$A$1:$U$1,0),FALSE)="","",VLOOKUP($C18,StructureInfoFromGPCRdb!$A:$U,MATCH(S$1,StructureInfoFromGPCRdb!$A$1:$U$1,0),FALSE))</f>
        <v>αs</v>
      </c>
      <c r="T18" s="5" t="str">
        <f>IF(VLOOKUP($C18,StructureInfoFromGPCRdb!$A:$U,MATCH(T$1,StructureInfoFromGPCRdb!$A$1:$U$1,0),FALSE)="","",VLOOKUP($C18,StructureInfoFromGPCRdb!$A:$U,MATCH(T$1,StructureInfoFromGPCRdb!$A$1:$U$1,0),FALSE))</f>
        <v>Mini-Gs</v>
      </c>
      <c r="U18" s="5">
        <f>IF(VLOOKUP($C18,StructureInfoFromGPCRdb!$A:$U,MATCH(U$1,StructureInfoFromGPCRdb!$A$1:$U$1,0),FALSE)="","",VLOOKUP($C18,StructureInfoFromGPCRdb!$A:$U,MATCH(U$1,StructureInfoFromGPCRdb!$A$1:$U$1,0),FALSE))</f>
        <v>61</v>
      </c>
      <c r="V18" s="52" t="str">
        <f>VLOOKUP($C18,StructureInfoFromGPCRdb!$A:$U,MATCH(V$1,StructureInfoFromGPCRdb!$A$1:$U$1,0),FALSE)</f>
        <v>-</v>
      </c>
      <c r="W18" s="10" t="str">
        <f>VLOOKUP($C18,StructureInfoFromGPCRdb!$A:$U,MATCH(W$1,StructureInfoFromGPCRdb!$A$1:$U$1,0),FALSE)</f>
        <v>Nanobody-35</v>
      </c>
      <c r="X18" s="52" t="str">
        <f>VLOOKUP($C18,StructureInfoFromGPCRdb!$A:$U,MATCH(X$1,StructureInfoFromGPCRdb!$A$1:$U$1,0),FALSE)</f>
        <v>Apo (no ligand)</v>
      </c>
      <c r="Y18" s="10" t="str">
        <f>VLOOKUP($C18,StructureInfoFromGPCRdb!$A:$U,MATCH(Y$1,StructureInfoFromGPCRdb!$A$1:$U$1,0),FALSE)</f>
        <v>Apo (no ligand)</v>
      </c>
      <c r="Z18" s="5" t="s">
        <v>790</v>
      </c>
    </row>
    <row r="19" spans="1:27" x14ac:dyDescent="0.2">
      <c r="A19" s="4" t="str">
        <f t="shared" si="0"/>
        <v>AReprNoActive</v>
      </c>
      <c r="B19" s="4" t="str">
        <f t="shared" si="1"/>
        <v>ADRB1ReprNoActive</v>
      </c>
      <c r="C19" s="37" t="s">
        <v>863</v>
      </c>
      <c r="D19" s="10" t="str">
        <f>VLOOKUP($C19,StructureInfoFromGPCRdb!$A:$U,MATCH(D$1,StructureInfoFromGPCRdb!$A$1:$U$1,0),FALSE)</f>
        <v>A</v>
      </c>
      <c r="E19" s="11" t="str">
        <f>VLOOKUP($C19,StructureInfoFromGPCRdb!$A:$U,MATCH(E$1,StructureInfoFromGPCRdb!$A$1:$U$1,0),FALSE)</f>
        <v>Adrenoceptors</v>
      </c>
      <c r="F19" s="11" t="str">
        <f>VLOOKUP($C19,StructureInfoFromGPCRdb!$A:$U,MATCH(F$1,StructureInfoFromGPCRdb!$A$1:$U$1,0),FALSE)</f>
        <v>ADRB1</v>
      </c>
      <c r="G19" s="11" t="str">
        <f>VLOOKUP($C19,StructureInfoFromGPCRdb!$A:$U,MATCH(G$1,StructureInfoFromGPCRdb!$A$1:$U$1,0),FALSE)</f>
        <v>β1</v>
      </c>
      <c r="H19" s="42" t="s">
        <v>793</v>
      </c>
      <c r="I19" s="5" t="s">
        <v>790</v>
      </c>
      <c r="J19" s="47">
        <f>VLOOKUP($C19,StructureInfoFromGPCRdb!$A:$U,MATCH(J$1,StructureInfoFromGPCRdb!$A$1:$U$1,0),FALSE)</f>
        <v>92</v>
      </c>
      <c r="K19" s="6" t="str">
        <f>VLOOKUP($C19,StructureInfoFromGPCRdb!$A:$U,MATCH(K$1,StructureInfoFromGPCRdb!$A$1:$U$1,0),FALSE)</f>
        <v>Wild turkey</v>
      </c>
      <c r="L19" s="10">
        <f>VLOOKUP($C19,StructureInfoFromGPCRdb!$A:$U,MATCH(L$1,StructureInfoFromGPCRdb!$A$1:$U$1,0),FALSE)</f>
        <v>80</v>
      </c>
      <c r="M19" s="50" t="str">
        <f>VLOOKUP($C19,StructureInfoFromGPCRdb!$A:$U,MATCH(M$1,StructureInfoFromGPCRdb!$A$1:$U$1,0),FALSE)</f>
        <v>cryo-EM</v>
      </c>
      <c r="N19" s="51">
        <f>VLOOKUP($C19,StructureInfoFromGPCRdb!$A:$U,MATCH(N$1,StructureInfoFromGPCRdb!$A$1:$U$1,0),FALSE)</f>
        <v>2.6</v>
      </c>
      <c r="O19" s="10" t="str">
        <f>VLOOKUP($C19,StructureInfoFromGPCRdb!$A:$U,MATCH(O$1,StructureInfoFromGPCRdb!$A$1:$U$1,0),FALSE)</f>
        <v>Active</v>
      </c>
      <c r="P19" s="10">
        <f>VLOOKUP($C19,StructureInfoFromGPCRdb!$A:$U,MATCH(P$1,StructureInfoFromGPCRdb!$A$1:$U$1,0),FALSE)</f>
        <v>100</v>
      </c>
      <c r="Q19" s="10">
        <f>VLOOKUP($C19,StructureInfoFromGPCRdb!$A:$U,MATCH(Q$1,StructureInfoFromGPCRdb!$A$1:$U$1,0),FALSE)</f>
        <v>75</v>
      </c>
      <c r="R19" s="42" t="str">
        <f>IF(VLOOKUP($C19,StructureInfoFromGPCRdb!$A:$U,MATCH(R$1,StructureInfoFromGPCRdb!$A$1:$U$1,0),FALSE)="","",VLOOKUP($C19,StructureInfoFromGPCRdb!$A:$U,MATCH(R$1,StructureInfoFromGPCRdb!$A$1:$U$1,0),FALSE))</f>
        <v>Gs</v>
      </c>
      <c r="S19" s="5" t="str">
        <f>IF(VLOOKUP($C19,StructureInfoFromGPCRdb!$A:$U,MATCH(S$1,StructureInfoFromGPCRdb!$A$1:$U$1,0),FALSE)="","",VLOOKUP($C19,StructureInfoFromGPCRdb!$A:$U,MATCH(S$1,StructureInfoFromGPCRdb!$A$1:$U$1,0),FALSE))</f>
        <v>αs</v>
      </c>
      <c r="T19" s="5" t="str">
        <f>IF(VLOOKUP($C19,StructureInfoFromGPCRdb!$A:$U,MATCH(T$1,StructureInfoFromGPCRdb!$A$1:$U$1,0),FALSE)="","",VLOOKUP($C19,StructureInfoFromGPCRdb!$A:$U,MATCH(T$1,StructureInfoFromGPCRdb!$A$1:$U$1,0),FALSE))</f>
        <v/>
      </c>
      <c r="U19" s="5">
        <f>IF(VLOOKUP($C19,StructureInfoFromGPCRdb!$A:$U,MATCH(U$1,StructureInfoFromGPCRdb!$A$1:$U$1,0),FALSE)="","",VLOOKUP($C19,StructureInfoFromGPCRdb!$A:$U,MATCH(U$1,StructureInfoFromGPCRdb!$A$1:$U$1,0),FALSE))</f>
        <v>51</v>
      </c>
      <c r="V19" s="52" t="str">
        <f>VLOOKUP($C19,StructureInfoFromGPCRdb!$A:$U,MATCH(V$1,StructureInfoFromGPCRdb!$A$1:$U$1,0),FALSE)</f>
        <v>-</v>
      </c>
      <c r="W19" s="10" t="str">
        <f>VLOOKUP($C19,StructureInfoFromGPCRdb!$A:$U,MATCH(W$1,StructureInfoFromGPCRdb!$A$1:$U$1,0),FALSE)</f>
        <v>Nanobody-35</v>
      </c>
      <c r="X19" s="52" t="str">
        <f>VLOOKUP($C19,StructureInfoFromGPCRdb!$A:$U,MATCH(X$1,StructureInfoFromGPCRdb!$A$1:$U$1,0),FALSE)</f>
        <v>Isoprenaline</v>
      </c>
      <c r="Y19" s="10" t="str">
        <f>VLOOKUP($C19,StructureInfoFromGPCRdb!$A:$U,MATCH(Y$1,StructureInfoFromGPCRdb!$A$1:$U$1,0),FALSE)</f>
        <v>Agonist</v>
      </c>
      <c r="Z19" s="5" t="s">
        <v>788</v>
      </c>
    </row>
    <row r="20" spans="1:27" x14ac:dyDescent="0.2">
      <c r="A20" s="4" t="str">
        <f t="shared" si="0"/>
        <v>AReprNoActive</v>
      </c>
      <c r="B20" s="4" t="str">
        <f t="shared" si="1"/>
        <v>AGTR1ReprNoActive</v>
      </c>
      <c r="C20" s="9" t="s">
        <v>736</v>
      </c>
      <c r="D20" s="10" t="str">
        <f>VLOOKUP($C20,StructureInfoFromGPCRdb!$A:$U,MATCH(D$1,StructureInfoFromGPCRdb!$A$1:$U$1,0),FALSE)</f>
        <v>A</v>
      </c>
      <c r="E20" s="11" t="str">
        <f>VLOOKUP($C20,StructureInfoFromGPCRdb!$A:$U,MATCH(E$1,StructureInfoFromGPCRdb!$A$1:$U$1,0),FALSE)</f>
        <v>Angiotensin</v>
      </c>
      <c r="F20" s="11" t="str">
        <f>VLOOKUP($C20,StructureInfoFromGPCRdb!$A:$U,MATCH(F$1,StructureInfoFromGPCRdb!$A$1:$U$1,0),FALSE)</f>
        <v>AGTR1</v>
      </c>
      <c r="G20" s="11" t="str">
        <f>VLOOKUP($C20,StructureInfoFromGPCRdb!$A:$U,MATCH(G$1,StructureInfoFromGPCRdb!$A$1:$U$1,0),FALSE)</f>
        <v>AT1</v>
      </c>
      <c r="H20" s="42" t="s">
        <v>793</v>
      </c>
      <c r="I20" s="5" t="s">
        <v>790</v>
      </c>
      <c r="J20" s="47">
        <f>VLOOKUP($C20,StructureInfoFromGPCRdb!$A:$U,MATCH(J$1,StructureInfoFromGPCRdb!$A$1:$U$1,0),FALSE)</f>
        <v>92</v>
      </c>
      <c r="K20" s="6" t="str">
        <f>VLOOKUP($C20,StructureInfoFromGPCRdb!$A:$U,MATCH(K$1,StructureInfoFromGPCRdb!$A$1:$U$1,0),FALSE)</f>
        <v>Human</v>
      </c>
      <c r="L20" s="10">
        <f>VLOOKUP($C20,StructureInfoFromGPCRdb!$A:$U,MATCH(L$1,StructureInfoFromGPCRdb!$A$1:$U$1,0),FALSE)</f>
        <v>100</v>
      </c>
      <c r="M20" s="50" t="str">
        <f>VLOOKUP($C20,StructureInfoFromGPCRdb!$A:$U,MATCH(M$1,StructureInfoFromGPCRdb!$A$1:$U$1,0),FALSE)</f>
        <v>X-ray</v>
      </c>
      <c r="N20" s="51">
        <f>VLOOKUP($C20,StructureInfoFromGPCRdb!$A:$U,MATCH(N$1,StructureInfoFromGPCRdb!$A$1:$U$1,0),FALSE)</f>
        <v>2.9</v>
      </c>
      <c r="O20" s="10" t="str">
        <f>VLOOKUP($C20,StructureInfoFromGPCRdb!$A:$U,MATCH(O$1,StructureInfoFromGPCRdb!$A$1:$U$1,0),FALSE)</f>
        <v>Active</v>
      </c>
      <c r="P20" s="10">
        <f>VLOOKUP($C20,StructureInfoFromGPCRdb!$A:$U,MATCH(P$1,StructureInfoFromGPCRdb!$A$1:$U$1,0),FALSE)</f>
        <v>90</v>
      </c>
      <c r="Q20" s="10">
        <f>VLOOKUP($C20,StructureInfoFromGPCRdb!$A:$U,MATCH(Q$1,StructureInfoFromGPCRdb!$A$1:$U$1,0),FALSE)</f>
        <v>77</v>
      </c>
      <c r="R20" s="42" t="str">
        <f>IF(VLOOKUP($C20,StructureInfoFromGPCRdb!$A:$U,MATCH(R$1,StructureInfoFromGPCRdb!$A$1:$U$1,0),FALSE)="","",VLOOKUP($C20,StructureInfoFromGPCRdb!$A:$U,MATCH(R$1,StructureInfoFromGPCRdb!$A$1:$U$1,0),FALSE))</f>
        <v/>
      </c>
      <c r="S20" s="5" t="str">
        <f>IF(VLOOKUP($C20,StructureInfoFromGPCRdb!$A:$U,MATCH(S$1,StructureInfoFromGPCRdb!$A$1:$U$1,0),FALSE)="","",VLOOKUP($C20,StructureInfoFromGPCRdb!$A:$U,MATCH(S$1,StructureInfoFromGPCRdb!$A$1:$U$1,0),FALSE))</f>
        <v/>
      </c>
      <c r="T20" s="5" t="str">
        <f>IF(VLOOKUP($C20,StructureInfoFromGPCRdb!$A:$U,MATCH(T$1,StructureInfoFromGPCRdb!$A$1:$U$1,0),FALSE)="","",VLOOKUP($C20,StructureInfoFromGPCRdb!$A:$U,MATCH(T$1,StructureInfoFromGPCRdb!$A$1:$U$1,0),FALSE))</f>
        <v/>
      </c>
      <c r="U20" s="5" t="str">
        <f>IF(VLOOKUP($C20,StructureInfoFromGPCRdb!$A:$U,MATCH(U$1,StructureInfoFromGPCRdb!$A$1:$U$1,0),FALSE)="","",VLOOKUP($C20,StructureInfoFromGPCRdb!$A:$U,MATCH(U$1,StructureInfoFromGPCRdb!$A$1:$U$1,0),FALSE))</f>
        <v/>
      </c>
      <c r="V20" s="52" t="str">
        <f>VLOOKUP($C20,StructureInfoFromGPCRdb!$A:$U,MATCH(V$1,StructureInfoFromGPCRdb!$A$1:$U$1,0),FALSE)</f>
        <v>BRIL</v>
      </c>
      <c r="W20" s="10" t="str">
        <f>VLOOKUP($C20,StructureInfoFromGPCRdb!$A:$U,MATCH(W$1,StructureInfoFromGPCRdb!$A$1:$U$1,0),FALSE)</f>
        <v>Nanobody Nb.AT110i1</v>
      </c>
      <c r="X20" s="52" t="str">
        <f>VLOOKUP($C20,StructureInfoFromGPCRdb!$A:$U,MATCH(X$1,StructureInfoFromGPCRdb!$A$1:$U$1,0),FALSE)</f>
        <v>Angiotensinogen</v>
      </c>
      <c r="Y20" s="10" t="str">
        <f>VLOOKUP($C20,StructureInfoFromGPCRdb!$A:$U,MATCH(Y$1,StructureInfoFromGPCRdb!$A$1:$U$1,0),FALSE)</f>
        <v>Agonist</v>
      </c>
      <c r="Z20" s="5" t="s">
        <v>788</v>
      </c>
    </row>
    <row r="21" spans="1:27" x14ac:dyDescent="0.2">
      <c r="A21" s="4" t="str">
        <f t="shared" si="0"/>
        <v>AReprNoActive</v>
      </c>
      <c r="B21" s="4" t="str">
        <f t="shared" si="1"/>
        <v>AGTR1ReprNoActive</v>
      </c>
      <c r="C21" s="9" t="s">
        <v>55</v>
      </c>
      <c r="D21" s="10" t="str">
        <f>VLOOKUP($C21,StructureInfoFromGPCRdb!$A:$U,MATCH(D$1,StructureInfoFromGPCRdb!$A$1:$U$1,0),FALSE)</f>
        <v>A</v>
      </c>
      <c r="E21" s="11" t="str">
        <f>VLOOKUP($C21,StructureInfoFromGPCRdb!$A:$U,MATCH(E$1,StructureInfoFromGPCRdb!$A$1:$U$1,0),FALSE)</f>
        <v>Angiotensin</v>
      </c>
      <c r="F21" s="11" t="str">
        <f>VLOOKUP($C21,StructureInfoFromGPCRdb!$A:$U,MATCH(F$1,StructureInfoFromGPCRdb!$A$1:$U$1,0),FALSE)</f>
        <v>AGTR1</v>
      </c>
      <c r="G21" s="11" t="str">
        <f>VLOOKUP($C21,StructureInfoFromGPCRdb!$A:$U,MATCH(G$1,StructureInfoFromGPCRdb!$A$1:$U$1,0),FALSE)</f>
        <v>AT1</v>
      </c>
      <c r="H21" s="42" t="s">
        <v>793</v>
      </c>
      <c r="I21" s="5" t="s">
        <v>790</v>
      </c>
      <c r="J21" s="47">
        <f>VLOOKUP($C21,StructureInfoFromGPCRdb!$A:$U,MATCH(J$1,StructureInfoFromGPCRdb!$A$1:$U$1,0),FALSE)</f>
        <v>94</v>
      </c>
      <c r="K21" s="6" t="str">
        <f>VLOOKUP($C21,StructureInfoFromGPCRdb!$A:$U,MATCH(K$1,StructureInfoFromGPCRdb!$A$1:$U$1,0),FALSE)</f>
        <v>Human</v>
      </c>
      <c r="L21" s="10">
        <f>VLOOKUP($C21,StructureInfoFromGPCRdb!$A:$U,MATCH(L$1,StructureInfoFromGPCRdb!$A$1:$U$1,0),FALSE)</f>
        <v>100</v>
      </c>
      <c r="M21" s="50" t="str">
        <f>VLOOKUP($C21,StructureInfoFromGPCRdb!$A:$U,MATCH(M$1,StructureInfoFromGPCRdb!$A$1:$U$1,0),FALSE)</f>
        <v>X-ray</v>
      </c>
      <c r="N21" s="51">
        <f>VLOOKUP($C21,StructureInfoFromGPCRdb!$A:$U,MATCH(N$1,StructureInfoFromGPCRdb!$A$1:$U$1,0),FALSE)</f>
        <v>2.9</v>
      </c>
      <c r="O21" s="10" t="str">
        <f>VLOOKUP($C21,StructureInfoFromGPCRdb!$A:$U,MATCH(O$1,StructureInfoFromGPCRdb!$A$1:$U$1,0),FALSE)</f>
        <v>Active</v>
      </c>
      <c r="P21" s="10">
        <f>VLOOKUP($C21,StructureInfoFromGPCRdb!$A:$U,MATCH(P$1,StructureInfoFromGPCRdb!$A$1:$U$1,0),FALSE)</f>
        <v>90</v>
      </c>
      <c r="Q21" s="10">
        <f>VLOOKUP($C21,StructureInfoFromGPCRdb!$A:$U,MATCH(Q$1,StructureInfoFromGPCRdb!$A$1:$U$1,0),FALSE)</f>
        <v>79</v>
      </c>
      <c r="R21" s="42" t="str">
        <f>IF(VLOOKUP($C21,StructureInfoFromGPCRdb!$A:$U,MATCH(R$1,StructureInfoFromGPCRdb!$A$1:$U$1,0),FALSE)="","",VLOOKUP($C21,StructureInfoFromGPCRdb!$A:$U,MATCH(R$1,StructureInfoFromGPCRdb!$A$1:$U$1,0),FALSE))</f>
        <v/>
      </c>
      <c r="S21" s="5" t="str">
        <f>IF(VLOOKUP($C21,StructureInfoFromGPCRdb!$A:$U,MATCH(S$1,StructureInfoFromGPCRdb!$A$1:$U$1,0),FALSE)="","",VLOOKUP($C21,StructureInfoFromGPCRdb!$A:$U,MATCH(S$1,StructureInfoFromGPCRdb!$A$1:$U$1,0),FALSE))</f>
        <v/>
      </c>
      <c r="T21" s="5" t="str">
        <f>IF(VLOOKUP($C21,StructureInfoFromGPCRdb!$A:$U,MATCH(T$1,StructureInfoFromGPCRdb!$A$1:$U$1,0),FALSE)="","",VLOOKUP($C21,StructureInfoFromGPCRdb!$A:$U,MATCH(T$1,StructureInfoFromGPCRdb!$A$1:$U$1,0),FALSE))</f>
        <v/>
      </c>
      <c r="U21" s="5" t="str">
        <f>IF(VLOOKUP($C21,StructureInfoFromGPCRdb!$A:$U,MATCH(U$1,StructureInfoFromGPCRdb!$A$1:$U$1,0),FALSE)="","",VLOOKUP($C21,StructureInfoFromGPCRdb!$A:$U,MATCH(U$1,StructureInfoFromGPCRdb!$A$1:$U$1,0),FALSE))</f>
        <v/>
      </c>
      <c r="V21" s="52" t="str">
        <f>VLOOKUP($C21,StructureInfoFromGPCRdb!$A:$U,MATCH(V$1,StructureInfoFromGPCRdb!$A$1:$U$1,0),FALSE)</f>
        <v>BRIL</v>
      </c>
      <c r="W21" s="10" t="str">
        <f>VLOOKUP($C21,StructureInfoFromGPCRdb!$A:$U,MATCH(W$1,StructureInfoFromGPCRdb!$A$1:$U$1,0),FALSE)</f>
        <v>Nanobody Nb.AT110i1</v>
      </c>
      <c r="X21" s="52" t="str">
        <f>VLOOKUP($C21,StructureInfoFromGPCRdb!$A:$U,MATCH(X$1,StructureInfoFromGPCRdb!$A$1:$U$1,0),FALSE)</f>
        <v>(Sar1,Ile8)-Angioten..</v>
      </c>
      <c r="Y21" s="10" t="str">
        <f>VLOOKUP($C21,StructureInfoFromGPCRdb!$A:$U,MATCH(Y$1,StructureInfoFromGPCRdb!$A$1:$U$1,0),FALSE)</f>
        <v>Agonist</v>
      </c>
      <c r="Z21" s="5" t="s">
        <v>788</v>
      </c>
    </row>
    <row r="22" spans="1:27" x14ac:dyDescent="0.2">
      <c r="A22" s="4" t="str">
        <f t="shared" si="0"/>
        <v>AReprNoActive</v>
      </c>
      <c r="B22" s="4" t="str">
        <f t="shared" si="1"/>
        <v>AGTR2ReprNoActive</v>
      </c>
      <c r="C22" s="9" t="s">
        <v>730</v>
      </c>
      <c r="D22" s="10" t="str">
        <f>VLOOKUP($C22,StructureInfoFromGPCRdb!$A:$U,MATCH(D$1,StructureInfoFromGPCRdb!$A$1:$U$1,0),FALSE)</f>
        <v>A</v>
      </c>
      <c r="E22" s="11" t="str">
        <f>VLOOKUP($C22,StructureInfoFromGPCRdb!$A:$U,MATCH(E$1,StructureInfoFromGPCRdb!$A$1:$U$1,0),FALSE)</f>
        <v>Angiotensin</v>
      </c>
      <c r="F22" s="11" t="str">
        <f>VLOOKUP($C22,StructureInfoFromGPCRdb!$A:$U,MATCH(F$1,StructureInfoFromGPCRdb!$A$1:$U$1,0),FALSE)</f>
        <v>AGTR2</v>
      </c>
      <c r="G22" s="11" t="str">
        <f>VLOOKUP($C22,StructureInfoFromGPCRdb!$A:$U,MATCH(G$1,StructureInfoFromGPCRdb!$A$1:$U$1,0),FALSE)</f>
        <v>AT2</v>
      </c>
      <c r="H22" s="42" t="s">
        <v>793</v>
      </c>
      <c r="I22" s="5" t="s">
        <v>790</v>
      </c>
      <c r="J22" s="47">
        <f>VLOOKUP($C22,StructureInfoFromGPCRdb!$A:$U,MATCH(J$1,StructureInfoFromGPCRdb!$A$1:$U$1,0),FALSE)</f>
        <v>96</v>
      </c>
      <c r="K22" s="6" t="str">
        <f>VLOOKUP($C22,StructureInfoFromGPCRdb!$A:$U,MATCH(K$1,StructureInfoFromGPCRdb!$A$1:$U$1,0),FALSE)</f>
        <v>Human</v>
      </c>
      <c r="L22" s="10">
        <f>VLOOKUP($C22,StructureInfoFromGPCRdb!$A:$U,MATCH(L$1,StructureInfoFromGPCRdb!$A$1:$U$1,0),FALSE)</f>
        <v>100</v>
      </c>
      <c r="M22" s="50" t="str">
        <f>VLOOKUP($C22,StructureInfoFromGPCRdb!$A:$U,MATCH(M$1,StructureInfoFromGPCRdb!$A$1:$U$1,0),FALSE)</f>
        <v>X-ray</v>
      </c>
      <c r="N22" s="51">
        <f>VLOOKUP($C22,StructureInfoFromGPCRdb!$A:$U,MATCH(N$1,StructureInfoFromGPCRdb!$A$1:$U$1,0),FALSE)</f>
        <v>3.2</v>
      </c>
      <c r="O22" s="10" t="str">
        <f>VLOOKUP($C22,StructureInfoFromGPCRdb!$A:$U,MATCH(O$1,StructureInfoFromGPCRdb!$A$1:$U$1,0),FALSE)</f>
        <v>Active</v>
      </c>
      <c r="P22" s="10">
        <f>VLOOKUP($C22,StructureInfoFromGPCRdb!$A:$U,MATCH(P$1,StructureInfoFromGPCRdb!$A$1:$U$1,0),FALSE)</f>
        <v>97</v>
      </c>
      <c r="Q22" s="10">
        <f>VLOOKUP($C22,StructureInfoFromGPCRdb!$A:$U,MATCH(Q$1,StructureInfoFromGPCRdb!$A$1:$U$1,0),FALSE)</f>
        <v>54</v>
      </c>
      <c r="R22" s="42" t="str">
        <f>IF(VLOOKUP($C22,StructureInfoFromGPCRdb!$A:$U,MATCH(R$1,StructureInfoFromGPCRdb!$A$1:$U$1,0),FALSE)="","",VLOOKUP($C22,StructureInfoFromGPCRdb!$A:$U,MATCH(R$1,StructureInfoFromGPCRdb!$A$1:$U$1,0),FALSE))</f>
        <v/>
      </c>
      <c r="S22" s="5" t="str">
        <f>IF(VLOOKUP($C22,StructureInfoFromGPCRdb!$A:$U,MATCH(S$1,StructureInfoFromGPCRdb!$A$1:$U$1,0),FALSE)="","",VLOOKUP($C22,StructureInfoFromGPCRdb!$A:$U,MATCH(S$1,StructureInfoFromGPCRdb!$A$1:$U$1,0),FALSE))</f>
        <v/>
      </c>
      <c r="T22" s="5" t="str">
        <f>IF(VLOOKUP($C22,StructureInfoFromGPCRdb!$A:$U,MATCH(T$1,StructureInfoFromGPCRdb!$A$1:$U$1,0),FALSE)="","",VLOOKUP($C22,StructureInfoFromGPCRdb!$A:$U,MATCH(T$1,StructureInfoFromGPCRdb!$A$1:$U$1,0),FALSE))</f>
        <v/>
      </c>
      <c r="U22" s="5" t="str">
        <f>IF(VLOOKUP($C22,StructureInfoFromGPCRdb!$A:$U,MATCH(U$1,StructureInfoFromGPCRdb!$A$1:$U$1,0),FALSE)="","",VLOOKUP($C22,StructureInfoFromGPCRdb!$A:$U,MATCH(U$1,StructureInfoFromGPCRdb!$A$1:$U$1,0),FALSE))</f>
        <v/>
      </c>
      <c r="V22" s="52" t="str">
        <f>VLOOKUP($C22,StructureInfoFromGPCRdb!$A:$U,MATCH(V$1,StructureInfoFromGPCRdb!$A$1:$U$1,0),FALSE)</f>
        <v>BRIL</v>
      </c>
      <c r="W22" s="10" t="str">
        <f>VLOOKUP($C22,StructureInfoFromGPCRdb!$A:$U,MATCH(W$1,StructureInfoFromGPCRdb!$A$1:$U$1,0),FALSE)</f>
        <v>Heavy chain of 4A03..</v>
      </c>
      <c r="X22" s="52" t="str">
        <f>VLOOKUP($C22,StructureInfoFromGPCRdb!$A:$U,MATCH(X$1,StructureInfoFromGPCRdb!$A$1:$U$1,0),FALSE)</f>
        <v>angiotensin II</v>
      </c>
      <c r="Y22" s="10" t="str">
        <f>VLOOKUP($C22,StructureInfoFromGPCRdb!$A:$U,MATCH(Y$1,StructureInfoFromGPCRdb!$A$1:$U$1,0),FALSE)</f>
        <v>Agonist</v>
      </c>
      <c r="Z22" s="5" t="s">
        <v>788</v>
      </c>
      <c r="AA22" s="46" t="s">
        <v>1123</v>
      </c>
    </row>
    <row r="23" spans="1:27" x14ac:dyDescent="0.2">
      <c r="A23" s="4" t="str">
        <f t="shared" si="0"/>
        <v>AReprNoActive</v>
      </c>
      <c r="B23" s="4" t="str">
        <f t="shared" si="1"/>
        <v>GPBARReprNoActive</v>
      </c>
      <c r="C23" s="37" t="s">
        <v>860</v>
      </c>
      <c r="D23" s="10" t="str">
        <f>VLOOKUP($C23,StructureInfoFromGPCRdb!$A:$U,MATCH(D$1,StructureInfoFromGPCRdb!$A$1:$U$1,0),FALSE)</f>
        <v>A</v>
      </c>
      <c r="E23" s="11" t="str">
        <f>VLOOKUP($C23,StructureInfoFromGPCRdb!$A:$U,MATCH(E$1,StructureInfoFromGPCRdb!$A$1:$U$1,0),FALSE)</f>
        <v>Bile acid</v>
      </c>
      <c r="F23" s="11" t="str">
        <f>VLOOKUP($C23,StructureInfoFromGPCRdb!$A:$U,MATCH(F$1,StructureInfoFromGPCRdb!$A$1:$U$1,0),FALSE)</f>
        <v>GPBAR</v>
      </c>
      <c r="G23" s="11" t="str">
        <f>VLOOKUP($C23,StructureInfoFromGPCRdb!$A:$U,MATCH(G$1,StructureInfoFromGPCRdb!$A$1:$U$1,0),FALSE)</f>
        <v>GPBA</v>
      </c>
      <c r="H23" s="42" t="s">
        <v>793</v>
      </c>
      <c r="I23" s="5" t="s">
        <v>790</v>
      </c>
      <c r="J23" s="47">
        <f>VLOOKUP($C23,StructureInfoFromGPCRdb!$A:$U,MATCH(J$1,StructureInfoFromGPCRdb!$A$1:$U$1,0),FALSE)</f>
        <v>93</v>
      </c>
      <c r="K23" s="6" t="str">
        <f>VLOOKUP($C23,StructureInfoFromGPCRdb!$A:$U,MATCH(K$1,StructureInfoFromGPCRdb!$A$1:$U$1,0),FALSE)</f>
        <v>Human</v>
      </c>
      <c r="L23" s="10">
        <f>VLOOKUP($C23,StructureInfoFromGPCRdb!$A:$U,MATCH(L$1,StructureInfoFromGPCRdb!$A$1:$U$1,0),FALSE)</f>
        <v>100</v>
      </c>
      <c r="M23" s="50" t="str">
        <f>VLOOKUP($C23,StructureInfoFromGPCRdb!$A:$U,MATCH(M$1,StructureInfoFromGPCRdb!$A$1:$U$1,0),FALSE)</f>
        <v>cryo-EM</v>
      </c>
      <c r="N23" s="51">
        <f>VLOOKUP($C23,StructureInfoFromGPCRdb!$A:$U,MATCH(N$1,StructureInfoFromGPCRdb!$A$1:$U$1,0),FALSE)</f>
        <v>3</v>
      </c>
      <c r="O23" s="10" t="str">
        <f>VLOOKUP($C23,StructureInfoFromGPCRdb!$A:$U,MATCH(O$1,StructureInfoFromGPCRdb!$A$1:$U$1,0),FALSE)</f>
        <v>Active</v>
      </c>
      <c r="P23" s="10">
        <f>VLOOKUP($C23,StructureInfoFromGPCRdb!$A:$U,MATCH(P$1,StructureInfoFromGPCRdb!$A$1:$U$1,0),FALSE)</f>
        <v>100</v>
      </c>
      <c r="Q23" s="10">
        <f>VLOOKUP($C23,StructureInfoFromGPCRdb!$A:$U,MATCH(Q$1,StructureInfoFromGPCRdb!$A$1:$U$1,0),FALSE)</f>
        <v>95</v>
      </c>
      <c r="R23" s="42" t="str">
        <f>IF(VLOOKUP($C23,StructureInfoFromGPCRdb!$A:$U,MATCH(R$1,StructureInfoFromGPCRdb!$A$1:$U$1,0),FALSE)="","",VLOOKUP($C23,StructureInfoFromGPCRdb!$A:$U,MATCH(R$1,StructureInfoFromGPCRdb!$A$1:$U$1,0),FALSE))</f>
        <v>Gs</v>
      </c>
      <c r="S23" s="5" t="str">
        <f>IF(VLOOKUP($C23,StructureInfoFromGPCRdb!$A:$U,MATCH(S$1,StructureInfoFromGPCRdb!$A$1:$U$1,0),FALSE)="","",VLOOKUP($C23,StructureInfoFromGPCRdb!$A:$U,MATCH(S$1,StructureInfoFromGPCRdb!$A$1:$U$1,0),FALSE))</f>
        <v>αs</v>
      </c>
      <c r="T23" s="5" t="str">
        <f>IF(VLOOKUP($C23,StructureInfoFromGPCRdb!$A:$U,MATCH(T$1,StructureInfoFromGPCRdb!$A$1:$U$1,0),FALSE)="","",VLOOKUP($C23,StructureInfoFromGPCRdb!$A:$U,MATCH(T$1,StructureInfoFromGPCRdb!$A$1:$U$1,0),FALSE))</f>
        <v/>
      </c>
      <c r="U23" s="5">
        <f>IF(VLOOKUP($C23,StructureInfoFromGPCRdb!$A:$U,MATCH(U$1,StructureInfoFromGPCRdb!$A$1:$U$1,0),FALSE)="","",VLOOKUP($C23,StructureInfoFromGPCRdb!$A:$U,MATCH(U$1,StructureInfoFromGPCRdb!$A$1:$U$1,0),FALSE))</f>
        <v>59</v>
      </c>
      <c r="V23" s="52" t="str">
        <f>VLOOKUP($C23,StructureInfoFromGPCRdb!$A:$U,MATCH(V$1,StructureInfoFromGPCRdb!$A$1:$U$1,0),FALSE)</f>
        <v>-</v>
      </c>
      <c r="W23" s="10" t="str">
        <f>VLOOKUP($C23,StructureInfoFromGPCRdb!$A:$U,MATCH(W$1,StructureInfoFromGPCRdb!$A$1:$U$1,0),FALSE)</f>
        <v>Nanobody-35</v>
      </c>
      <c r="X23" s="52" t="str">
        <f>VLOOKUP($C23,StructureInfoFromGPCRdb!$A:$U,MATCH(X$1,StructureInfoFromGPCRdb!$A$1:$U$1,0),FALSE)</f>
        <v>INT-777</v>
      </c>
      <c r="Y23" s="10" t="s">
        <v>1154</v>
      </c>
      <c r="Z23" s="5" t="s">
        <v>788</v>
      </c>
      <c r="AA23" s="49" t="s">
        <v>1155</v>
      </c>
    </row>
    <row r="24" spans="1:27" x14ac:dyDescent="0.2">
      <c r="A24" s="4" t="str">
        <f t="shared" si="0"/>
        <v>AReprNoActive</v>
      </c>
      <c r="B24" s="4" t="str">
        <f t="shared" si="1"/>
        <v>DRD2ReprNoActive</v>
      </c>
      <c r="C24" s="37" t="s">
        <v>919</v>
      </c>
      <c r="D24" s="10" t="str">
        <f>VLOOKUP($C24,StructureInfoFromGPCRdb!$A:$U,MATCH(D$1,StructureInfoFromGPCRdb!$A$1:$U$1,0),FALSE)</f>
        <v>A</v>
      </c>
      <c r="E24" s="11" t="str">
        <f>VLOOKUP($C24,StructureInfoFromGPCRdb!$A:$U,MATCH(E$1,StructureInfoFromGPCRdb!$A$1:$U$1,0),FALSE)</f>
        <v>Dopamine</v>
      </c>
      <c r="F24" s="11" t="str">
        <f>VLOOKUP($C24,StructureInfoFromGPCRdb!$A:$U,MATCH(F$1,StructureInfoFromGPCRdb!$A$1:$U$1,0),FALSE)</f>
        <v>DRD2</v>
      </c>
      <c r="G24" s="11" t="str">
        <f>VLOOKUP($C24,StructureInfoFromGPCRdb!$A:$U,MATCH(G$1,StructureInfoFromGPCRdb!$A$1:$U$1,0),FALSE)</f>
        <v>D2</v>
      </c>
      <c r="H24" s="42" t="s">
        <v>793</v>
      </c>
      <c r="I24" s="5" t="s">
        <v>790</v>
      </c>
      <c r="J24" s="47">
        <f>VLOOKUP($C24,StructureInfoFromGPCRdb!$A:$U,MATCH(J$1,StructureInfoFromGPCRdb!$A$1:$U$1,0),FALSE)</f>
        <v>90</v>
      </c>
      <c r="K24" s="6" t="str">
        <f>VLOOKUP($C24,StructureInfoFromGPCRdb!$A:$U,MATCH(K$1,StructureInfoFromGPCRdb!$A$1:$U$1,0),FALSE)</f>
        <v>Human</v>
      </c>
      <c r="L24" s="10">
        <f>VLOOKUP($C24,StructureInfoFromGPCRdb!$A:$U,MATCH(L$1,StructureInfoFromGPCRdb!$A$1:$U$1,0),FALSE)</f>
        <v>100</v>
      </c>
      <c r="M24" s="50" t="str">
        <f>VLOOKUP($C24,StructureInfoFromGPCRdb!$A:$U,MATCH(M$1,StructureInfoFromGPCRdb!$A$1:$U$1,0),FALSE)</f>
        <v>cryo-EM</v>
      </c>
      <c r="N24" s="51">
        <f>VLOOKUP($C24,StructureInfoFromGPCRdb!$A:$U,MATCH(N$1,StructureInfoFromGPCRdb!$A$1:$U$1,0),FALSE)</f>
        <v>3.8</v>
      </c>
      <c r="O24" s="10" t="str">
        <f>VLOOKUP($C24,StructureInfoFromGPCRdb!$A:$U,MATCH(O$1,StructureInfoFromGPCRdb!$A$1:$U$1,0),FALSE)</f>
        <v>Active</v>
      </c>
      <c r="P24" s="10">
        <f>VLOOKUP($C24,StructureInfoFromGPCRdb!$A:$U,MATCH(P$1,StructureInfoFromGPCRdb!$A$1:$U$1,0),FALSE)</f>
        <v>100</v>
      </c>
      <c r="Q24" s="10">
        <f>VLOOKUP($C24,StructureInfoFromGPCRdb!$A:$U,MATCH(Q$1,StructureInfoFromGPCRdb!$A$1:$U$1,0),FALSE)</f>
        <v>65</v>
      </c>
      <c r="R24" s="42" t="str">
        <f>IF(VLOOKUP($C24,StructureInfoFromGPCRdb!$A:$U,MATCH(R$1,StructureInfoFromGPCRdb!$A$1:$U$1,0),FALSE)="","",VLOOKUP($C24,StructureInfoFromGPCRdb!$A:$U,MATCH(R$1,StructureInfoFromGPCRdb!$A$1:$U$1,0),FALSE))</f>
        <v>Gi/o</v>
      </c>
      <c r="S24" s="5" t="str">
        <f>IF(VLOOKUP($C24,StructureInfoFromGPCRdb!$A:$U,MATCH(S$1,StructureInfoFromGPCRdb!$A$1:$U$1,0),FALSE)="","",VLOOKUP($C24,StructureInfoFromGPCRdb!$A:$U,MATCH(S$1,StructureInfoFromGPCRdb!$A$1:$U$1,0),FALSE))</f>
        <v>αi1</v>
      </c>
      <c r="T24" s="5" t="str">
        <f>IF(VLOOKUP($C24,StructureInfoFromGPCRdb!$A:$U,MATCH(T$1,StructureInfoFromGPCRdb!$A$1:$U$1,0),FALSE)="","",VLOOKUP($C24,StructureInfoFromGPCRdb!$A:$U,MATCH(T$1,StructureInfoFromGPCRdb!$A$1:$U$1,0),FALSE))</f>
        <v/>
      </c>
      <c r="U24" s="5">
        <f>IF(VLOOKUP($C24,StructureInfoFromGPCRdb!$A:$U,MATCH(U$1,StructureInfoFromGPCRdb!$A$1:$U$1,0),FALSE)="","",VLOOKUP($C24,StructureInfoFromGPCRdb!$A:$U,MATCH(U$1,StructureInfoFromGPCRdb!$A$1:$U$1,0),FALSE))</f>
        <v>64</v>
      </c>
      <c r="V24" s="52" t="str">
        <f>VLOOKUP($C24,StructureInfoFromGPCRdb!$A:$U,MATCH(V$1,StructureInfoFromGPCRdb!$A$1:$U$1,0),FALSE)</f>
        <v>T4-Lysozyme</v>
      </c>
      <c r="W24" s="10" t="str">
        <f>VLOOKUP($C24,StructureInfoFromGPCRdb!$A:$U,MATCH(W$1,StructureInfoFromGPCRdb!$A$1:$U$1,0),FALSE)</f>
        <v>scFv16</v>
      </c>
      <c r="X24" s="52" t="str">
        <f>VLOOKUP($C24,StructureInfoFromGPCRdb!$A:$U,MATCH(X$1,StructureInfoFromGPCRdb!$A$1:$U$1,0),FALSE)</f>
        <v>Bromocriptine</v>
      </c>
      <c r="Y24" s="10" t="str">
        <f>VLOOKUP($C24,StructureInfoFromGPCRdb!$A:$U,MATCH(Y$1,StructureInfoFromGPCRdb!$A$1:$U$1,0),FALSE)</f>
        <v>Agonist</v>
      </c>
      <c r="Z24" s="5" t="s">
        <v>788</v>
      </c>
      <c r="AA24" s="46" t="s">
        <v>1122</v>
      </c>
    </row>
    <row r="25" spans="1:27" x14ac:dyDescent="0.2">
      <c r="A25" s="4" t="str">
        <f t="shared" si="0"/>
        <v>AReprNoActive</v>
      </c>
      <c r="B25" s="4" t="str">
        <f t="shared" si="1"/>
        <v>OPRDReprNoActive</v>
      </c>
      <c r="C25" s="37" t="s">
        <v>957</v>
      </c>
      <c r="D25" s="10" t="str">
        <f>VLOOKUP($C25,StructureInfoFromGPCRdb!$A:$U,MATCH(D$1,StructureInfoFromGPCRdb!$A$1:$U$1,0),FALSE)</f>
        <v>A</v>
      </c>
      <c r="E25" s="11" t="str">
        <f>VLOOKUP($C25,StructureInfoFromGPCRdb!$A:$U,MATCH(E$1,StructureInfoFromGPCRdb!$A$1:$U$1,0),FALSE)</f>
        <v>Opioid</v>
      </c>
      <c r="F25" s="11" t="str">
        <f>VLOOKUP($C25,StructureInfoFromGPCRdb!$A:$U,MATCH(F$1,StructureInfoFromGPCRdb!$A$1:$U$1,0),FALSE)</f>
        <v>OPRD</v>
      </c>
      <c r="G25" s="11" t="str">
        <f>VLOOKUP($C25,StructureInfoFromGPCRdb!$A:$U,MATCH(G$1,StructureInfoFromGPCRdb!$A$1:$U$1,0),FALSE)</f>
        <v>δ</v>
      </c>
      <c r="H25" s="42" t="s">
        <v>793</v>
      </c>
      <c r="I25" s="5" t="s">
        <v>790</v>
      </c>
      <c r="J25" s="47">
        <f>VLOOKUP($C25,StructureInfoFromGPCRdb!$A:$U,MATCH(J$1,StructureInfoFromGPCRdb!$A$1:$U$1,0),FALSE)</f>
        <v>95</v>
      </c>
      <c r="K25" s="6" t="str">
        <f>VLOOKUP($C25,StructureInfoFromGPCRdb!$A:$U,MATCH(K$1,StructureInfoFromGPCRdb!$A$1:$U$1,0),FALSE)</f>
        <v>Human</v>
      </c>
      <c r="L25" s="10">
        <f>VLOOKUP($C25,StructureInfoFromGPCRdb!$A:$U,MATCH(L$1,StructureInfoFromGPCRdb!$A$1:$U$1,0),FALSE)</f>
        <v>100</v>
      </c>
      <c r="M25" s="50" t="str">
        <f>VLOOKUP($C25,StructureInfoFromGPCRdb!$A:$U,MATCH(M$1,StructureInfoFromGPCRdb!$A$1:$U$1,0),FALSE)</f>
        <v>X-ray</v>
      </c>
      <c r="N25" s="51">
        <f>VLOOKUP($C25,StructureInfoFromGPCRdb!$A:$U,MATCH(N$1,StructureInfoFromGPCRdb!$A$1:$U$1,0),FALSE)</f>
        <v>2.8</v>
      </c>
      <c r="O25" s="10" t="str">
        <f>VLOOKUP($C25,StructureInfoFromGPCRdb!$A:$U,MATCH(O$1,StructureInfoFromGPCRdb!$A$1:$U$1,0),FALSE)</f>
        <v>Active</v>
      </c>
      <c r="P25" s="10">
        <f>VLOOKUP($C25,StructureInfoFromGPCRdb!$A:$U,MATCH(P$1,StructureInfoFromGPCRdb!$A$1:$U$1,0),FALSE)</f>
        <v>79</v>
      </c>
      <c r="Q25" s="10">
        <f>VLOOKUP($C25,StructureInfoFromGPCRdb!$A:$U,MATCH(Q$1,StructureInfoFromGPCRdb!$A$1:$U$1,0),FALSE)</f>
        <v>48</v>
      </c>
      <c r="R25" s="42" t="str">
        <f>IF(VLOOKUP($C25,StructureInfoFromGPCRdb!$A:$U,MATCH(R$1,StructureInfoFromGPCRdb!$A$1:$U$1,0),FALSE)="","",VLOOKUP($C25,StructureInfoFromGPCRdb!$A:$U,MATCH(R$1,StructureInfoFromGPCRdb!$A$1:$U$1,0),FALSE))</f>
        <v/>
      </c>
      <c r="S25" s="5" t="str">
        <f>IF(VLOOKUP($C25,StructureInfoFromGPCRdb!$A:$U,MATCH(S$1,StructureInfoFromGPCRdb!$A$1:$U$1,0),FALSE)="","",VLOOKUP($C25,StructureInfoFromGPCRdb!$A:$U,MATCH(S$1,StructureInfoFromGPCRdb!$A$1:$U$1,0),FALSE))</f>
        <v/>
      </c>
      <c r="T25" s="5" t="str">
        <f>IF(VLOOKUP($C25,StructureInfoFromGPCRdb!$A:$U,MATCH(T$1,StructureInfoFromGPCRdb!$A$1:$U$1,0),FALSE)="","",VLOOKUP($C25,StructureInfoFromGPCRdb!$A:$U,MATCH(T$1,StructureInfoFromGPCRdb!$A$1:$U$1,0),FALSE))</f>
        <v/>
      </c>
      <c r="U25" s="5" t="str">
        <f>IF(VLOOKUP($C25,StructureInfoFromGPCRdb!$A:$U,MATCH(U$1,StructureInfoFromGPCRdb!$A$1:$U$1,0),FALSE)="","",VLOOKUP($C25,StructureInfoFromGPCRdb!$A:$U,MATCH(U$1,StructureInfoFromGPCRdb!$A$1:$U$1,0),FALSE))</f>
        <v/>
      </c>
      <c r="V25" s="52" t="str">
        <f>VLOOKUP($C25,StructureInfoFromGPCRdb!$A:$U,MATCH(V$1,StructureInfoFromGPCRdb!$A$1:$U$1,0),FALSE)</f>
        <v>BRIL</v>
      </c>
      <c r="W25" s="10" t="str">
        <f>VLOOKUP($C25,StructureInfoFromGPCRdb!$A:$U,MATCH(W$1,StructureInfoFromGPCRdb!$A$1:$U$1,0),FALSE)</f>
        <v>-</v>
      </c>
      <c r="X25" s="52" t="str">
        <f>VLOOKUP($C25,StructureInfoFromGPCRdb!$A:$U,MATCH(X$1,StructureInfoFromGPCRdb!$A$1:$U$1,0),FALSE)</f>
        <v>KGCHM07</v>
      </c>
      <c r="Y25" s="10" t="str">
        <f>VLOOKUP($C25,StructureInfoFromGPCRdb!$A:$U,MATCH(Y$1,StructureInfoFromGPCRdb!$A$1:$U$1,0),FALSE)</f>
        <v>Agonist</v>
      </c>
      <c r="Z25" s="5" t="s">
        <v>788</v>
      </c>
    </row>
    <row r="26" spans="1:27" x14ac:dyDescent="0.2">
      <c r="A26" s="4" t="str">
        <f t="shared" si="0"/>
        <v>AReprNoActive</v>
      </c>
      <c r="B26" s="4" t="str">
        <f t="shared" si="1"/>
        <v>OPRKReprNoActive</v>
      </c>
      <c r="C26" s="9" t="s">
        <v>139</v>
      </c>
      <c r="D26" s="10" t="str">
        <f>VLOOKUP($C26,StructureInfoFromGPCRdb!$A:$U,MATCH(D$1,StructureInfoFromGPCRdb!$A$1:$U$1,0),FALSE)</f>
        <v>A</v>
      </c>
      <c r="E26" s="11" t="str">
        <f>VLOOKUP($C26,StructureInfoFromGPCRdb!$A:$U,MATCH(E$1,StructureInfoFromGPCRdb!$A$1:$U$1,0),FALSE)</f>
        <v>Opioid</v>
      </c>
      <c r="F26" s="11" t="str">
        <f>VLOOKUP($C26,StructureInfoFromGPCRdb!$A:$U,MATCH(F$1,StructureInfoFromGPCRdb!$A$1:$U$1,0),FALSE)</f>
        <v>OPRK</v>
      </c>
      <c r="G26" s="11" t="str">
        <f>VLOOKUP($C26,StructureInfoFromGPCRdb!$A:$U,MATCH(G$1,StructureInfoFromGPCRdb!$A$1:$U$1,0),FALSE)</f>
        <v>κ</v>
      </c>
      <c r="H26" s="42" t="s">
        <v>793</v>
      </c>
      <c r="I26" s="5" t="s">
        <v>790</v>
      </c>
      <c r="J26" s="47">
        <f>VLOOKUP($C26,StructureInfoFromGPCRdb!$A:$U,MATCH(J$1,StructureInfoFromGPCRdb!$A$1:$U$1,0),FALSE)</f>
        <v>90</v>
      </c>
      <c r="K26" s="6" t="str">
        <f>VLOOKUP($C26,StructureInfoFromGPCRdb!$A:$U,MATCH(K$1,StructureInfoFromGPCRdb!$A$1:$U$1,0),FALSE)</f>
        <v>Human</v>
      </c>
      <c r="L26" s="10">
        <f>VLOOKUP($C26,StructureInfoFromGPCRdb!$A:$U,MATCH(L$1,StructureInfoFromGPCRdb!$A$1:$U$1,0),FALSE)</f>
        <v>100</v>
      </c>
      <c r="M26" s="50" t="str">
        <f>VLOOKUP($C26,StructureInfoFromGPCRdb!$A:$U,MATCH(M$1,StructureInfoFromGPCRdb!$A$1:$U$1,0),FALSE)</f>
        <v>X-ray</v>
      </c>
      <c r="N26" s="51">
        <f>VLOOKUP($C26,StructureInfoFromGPCRdb!$A:$U,MATCH(N$1,StructureInfoFromGPCRdb!$A$1:$U$1,0),FALSE)</f>
        <v>3.1</v>
      </c>
      <c r="O26" s="10" t="str">
        <f>VLOOKUP($C26,StructureInfoFromGPCRdb!$A:$U,MATCH(O$1,StructureInfoFromGPCRdb!$A$1:$U$1,0),FALSE)</f>
        <v>Active</v>
      </c>
      <c r="P26" s="10">
        <f>VLOOKUP($C26,StructureInfoFromGPCRdb!$A:$U,MATCH(P$1,StructureInfoFromGPCRdb!$A$1:$U$1,0),FALSE)</f>
        <v>97</v>
      </c>
      <c r="Q26" s="10">
        <f>VLOOKUP($C26,StructureInfoFromGPCRdb!$A:$U,MATCH(Q$1,StructureInfoFromGPCRdb!$A$1:$U$1,0),FALSE)</f>
        <v>63</v>
      </c>
      <c r="R26" s="42" t="str">
        <f>IF(VLOOKUP($C26,StructureInfoFromGPCRdb!$A:$U,MATCH(R$1,StructureInfoFromGPCRdb!$A$1:$U$1,0),FALSE)="","",VLOOKUP($C26,StructureInfoFromGPCRdb!$A:$U,MATCH(R$1,StructureInfoFromGPCRdb!$A$1:$U$1,0),FALSE))</f>
        <v/>
      </c>
      <c r="S26" s="5" t="str">
        <f>IF(VLOOKUP($C26,StructureInfoFromGPCRdb!$A:$U,MATCH(S$1,StructureInfoFromGPCRdb!$A$1:$U$1,0),FALSE)="","",VLOOKUP($C26,StructureInfoFromGPCRdb!$A:$U,MATCH(S$1,StructureInfoFromGPCRdb!$A$1:$U$1,0),FALSE))</f>
        <v/>
      </c>
      <c r="T26" s="5" t="str">
        <f>IF(VLOOKUP($C26,StructureInfoFromGPCRdb!$A:$U,MATCH(T$1,StructureInfoFromGPCRdb!$A$1:$U$1,0),FALSE)="","",VLOOKUP($C26,StructureInfoFromGPCRdb!$A:$U,MATCH(T$1,StructureInfoFromGPCRdb!$A$1:$U$1,0),FALSE))</f>
        <v/>
      </c>
      <c r="U26" s="5" t="str">
        <f>IF(VLOOKUP($C26,StructureInfoFromGPCRdb!$A:$U,MATCH(U$1,StructureInfoFromGPCRdb!$A$1:$U$1,0),FALSE)="","",VLOOKUP($C26,StructureInfoFromGPCRdb!$A:$U,MATCH(U$1,StructureInfoFromGPCRdb!$A$1:$U$1,0),FALSE))</f>
        <v/>
      </c>
      <c r="V26" s="52" t="str">
        <f>VLOOKUP($C26,StructureInfoFromGPCRdb!$A:$U,MATCH(V$1,StructureInfoFromGPCRdb!$A$1:$U$1,0),FALSE)</f>
        <v>BRIL</v>
      </c>
      <c r="W26" s="10" t="str">
        <f>VLOOKUP($C26,StructureInfoFromGPCRdb!$A:$U,MATCH(W$1,StructureInfoFromGPCRdb!$A$1:$U$1,0),FALSE)</f>
        <v>Nanobody</v>
      </c>
      <c r="X26" s="52" t="str">
        <f>VLOOKUP($C26,StructureInfoFromGPCRdb!$A:$U,MATCH(X$1,StructureInfoFromGPCRdb!$A$1:$U$1,0),FALSE)</f>
        <v>MP1104</v>
      </c>
      <c r="Y26" s="10" t="str">
        <f>VLOOKUP($C26,StructureInfoFromGPCRdb!$A:$U,MATCH(Y$1,StructureInfoFromGPCRdb!$A$1:$U$1,0),FALSE)</f>
        <v>Agonist</v>
      </c>
      <c r="Z26" s="5" t="s">
        <v>788</v>
      </c>
      <c r="AA26" s="46" t="s">
        <v>1123</v>
      </c>
    </row>
    <row r="27" spans="1:27" x14ac:dyDescent="0.2">
      <c r="A27" s="4" t="str">
        <f t="shared" si="0"/>
        <v>AReprNoActive</v>
      </c>
      <c r="B27" s="4" t="str">
        <f t="shared" si="1"/>
        <v>OPSDReprNoActive</v>
      </c>
      <c r="C27" s="9" t="s">
        <v>482</v>
      </c>
      <c r="D27" s="10" t="str">
        <f>VLOOKUP($C27,StructureInfoFromGPCRdb!$A:$U,MATCH(D$1,StructureInfoFromGPCRdb!$A$1:$U$1,0),FALSE)</f>
        <v>A</v>
      </c>
      <c r="E27" s="11" t="str">
        <f>VLOOKUP($C27,StructureInfoFromGPCRdb!$A:$U,MATCH(E$1,StructureInfoFromGPCRdb!$A$1:$U$1,0),FALSE)</f>
        <v>Opsins</v>
      </c>
      <c r="F27" s="11" t="str">
        <f>VLOOKUP($C27,StructureInfoFromGPCRdb!$A:$U,MATCH(F$1,StructureInfoFromGPCRdb!$A$1:$U$1,0),FALSE)</f>
        <v>OPSD</v>
      </c>
      <c r="G27" s="11" t="str">
        <f>VLOOKUP($C27,StructureInfoFromGPCRdb!$A:$U,MATCH(G$1,StructureInfoFromGPCRdb!$A$1:$U$1,0),FALSE)</f>
        <v>Rhodopsin</v>
      </c>
      <c r="H27" s="42" t="s">
        <v>793</v>
      </c>
      <c r="I27" s="5" t="s">
        <v>790</v>
      </c>
      <c r="J27" s="47">
        <f>VLOOKUP($C27,StructureInfoFromGPCRdb!$A:$U,MATCH(J$1,StructureInfoFromGPCRdb!$A$1:$U$1,0),FALSE)</f>
        <v>99</v>
      </c>
      <c r="K27" s="6" t="str">
        <f>VLOOKUP($C27,StructureInfoFromGPCRdb!$A:$U,MATCH(K$1,StructureInfoFromGPCRdb!$A$1:$U$1,0),FALSE)</f>
        <v>Human</v>
      </c>
      <c r="L27" s="10">
        <f>VLOOKUP($C27,StructureInfoFromGPCRdb!$A:$U,MATCH(L$1,StructureInfoFromGPCRdb!$A$1:$U$1,0),FALSE)</f>
        <v>100</v>
      </c>
      <c r="M27" s="50" t="str">
        <f>VLOOKUP($C27,StructureInfoFromGPCRdb!$A:$U,MATCH(M$1,StructureInfoFromGPCRdb!$A$1:$U$1,0),FALSE)</f>
        <v>X-ray</v>
      </c>
      <c r="N27" s="51">
        <f>VLOOKUP($C27,StructureInfoFromGPCRdb!$A:$U,MATCH(N$1,StructureInfoFromGPCRdb!$A$1:$U$1,0),FALSE)</f>
        <v>3</v>
      </c>
      <c r="O27" s="10" t="str">
        <f>VLOOKUP($C27,StructureInfoFromGPCRdb!$A:$U,MATCH(O$1,StructureInfoFromGPCRdb!$A$1:$U$1,0),FALSE)</f>
        <v>Active</v>
      </c>
      <c r="P27" s="10">
        <f>VLOOKUP($C27,StructureInfoFromGPCRdb!$A:$U,MATCH(P$1,StructureInfoFromGPCRdb!$A$1:$U$1,0),FALSE)</f>
        <v>97</v>
      </c>
      <c r="Q27" s="10">
        <f>VLOOKUP($C27,StructureInfoFromGPCRdb!$A:$U,MATCH(Q$1,StructureInfoFromGPCRdb!$A$1:$U$1,0),FALSE)</f>
        <v>66</v>
      </c>
      <c r="R27" s="42" t="str">
        <f>IF(VLOOKUP($C27,StructureInfoFromGPCRdb!$A:$U,MATCH(R$1,StructureInfoFromGPCRdb!$A$1:$U$1,0),FALSE)="","",VLOOKUP($C27,StructureInfoFromGPCRdb!$A:$U,MATCH(R$1,StructureInfoFromGPCRdb!$A$1:$U$1,0),FALSE))</f>
        <v>Arrestin</v>
      </c>
      <c r="S27" s="5" t="str">
        <f>IF(VLOOKUP($C27,StructureInfoFromGPCRdb!$A:$U,MATCH(S$1,StructureInfoFromGPCRdb!$A$1:$U$1,0),FALSE)="","",VLOOKUP($C27,StructureInfoFromGPCRdb!$A:$U,MATCH(S$1,StructureInfoFromGPCRdb!$A$1:$U$1,0),FALSE))</f>
        <v>S-arrestin</v>
      </c>
      <c r="T27" s="5" t="str">
        <f>IF(VLOOKUP($C27,StructureInfoFromGPCRdb!$A:$U,MATCH(T$1,StructureInfoFromGPCRdb!$A$1:$U$1,0),FALSE)="","",VLOOKUP($C27,StructureInfoFromGPCRdb!$A:$U,MATCH(T$1,StructureInfoFromGPCRdb!$A$1:$U$1,0),FALSE))</f>
        <v/>
      </c>
      <c r="U27" s="5">
        <f>IF(VLOOKUP($C27,StructureInfoFromGPCRdb!$A:$U,MATCH(U$1,StructureInfoFromGPCRdb!$A$1:$U$1,0),FALSE)="","",VLOOKUP($C27,StructureInfoFromGPCRdb!$A:$U,MATCH(U$1,StructureInfoFromGPCRdb!$A$1:$U$1,0),FALSE))</f>
        <v>87</v>
      </c>
      <c r="V27" s="52" t="str">
        <f>VLOOKUP($C27,StructureInfoFromGPCRdb!$A:$U,MATCH(V$1,StructureInfoFromGPCRdb!$A$1:$U$1,0),FALSE)</f>
        <v>T4-Lysozyme</v>
      </c>
      <c r="W27" s="10" t="str">
        <f>VLOOKUP($C27,StructureInfoFromGPCRdb!$A:$U,MATCH(W$1,StructureInfoFromGPCRdb!$A$1:$U$1,0),FALSE)</f>
        <v>-</v>
      </c>
      <c r="X27" s="52" t="str">
        <f>VLOOKUP($C27,StructureInfoFromGPCRdb!$A:$U,MATCH(X$1,StructureInfoFromGPCRdb!$A$1:$U$1,0),FALSE)</f>
        <v>Apo (no ligand)</v>
      </c>
      <c r="Y27" s="10" t="str">
        <f>VLOOKUP($C27,StructureInfoFromGPCRdb!$A:$U,MATCH(Y$1,StructureInfoFromGPCRdb!$A$1:$U$1,0),FALSE)</f>
        <v>Apo (no ligand)</v>
      </c>
      <c r="Z27" s="5" t="s">
        <v>790</v>
      </c>
      <c r="AA27" s="46" t="s">
        <v>804</v>
      </c>
    </row>
    <row r="28" spans="1:27" x14ac:dyDescent="0.2">
      <c r="A28" s="4" t="str">
        <f t="shared" si="0"/>
        <v>AReprNoActive</v>
      </c>
      <c r="B28" s="4" t="str">
        <f t="shared" si="1"/>
        <v>PE2R3ReprNoActive</v>
      </c>
      <c r="C28" s="9" t="s">
        <v>247</v>
      </c>
      <c r="D28" s="10" t="str">
        <f>VLOOKUP($C28,StructureInfoFromGPCRdb!$A:$U,MATCH(D$1,StructureInfoFromGPCRdb!$A$1:$U$1,0),FALSE)</f>
        <v>A</v>
      </c>
      <c r="E28" s="11" t="str">
        <f>VLOOKUP($C28,StructureInfoFromGPCRdb!$A:$U,MATCH(E$1,StructureInfoFromGPCRdb!$A$1:$U$1,0),FALSE)</f>
        <v>Prostanoid</v>
      </c>
      <c r="F28" s="11" t="str">
        <f>VLOOKUP($C28,StructureInfoFromGPCRdb!$A:$U,MATCH(F$1,StructureInfoFromGPCRdb!$A$1:$U$1,0),FALSE)</f>
        <v>PE2R3</v>
      </c>
      <c r="G28" s="11" t="str">
        <f>VLOOKUP($C28,StructureInfoFromGPCRdb!$A:$U,MATCH(G$1,StructureInfoFromGPCRdb!$A$1:$U$1,0),FALSE)</f>
        <v>EP3</v>
      </c>
      <c r="H28" s="42" t="s">
        <v>793</v>
      </c>
      <c r="I28" s="5" t="s">
        <v>790</v>
      </c>
      <c r="J28" s="47">
        <f>VLOOKUP($C28,StructureInfoFromGPCRdb!$A:$U,MATCH(J$1,StructureInfoFromGPCRdb!$A$1:$U$1,0),FALSE)</f>
        <v>85</v>
      </c>
      <c r="K28" s="6" t="str">
        <f>VLOOKUP($C28,StructureInfoFromGPCRdb!$A:$U,MATCH(K$1,StructureInfoFromGPCRdb!$A$1:$U$1,0),FALSE)</f>
        <v>Human</v>
      </c>
      <c r="L28" s="10">
        <f>VLOOKUP($C28,StructureInfoFromGPCRdb!$A:$U,MATCH(L$1,StructureInfoFromGPCRdb!$A$1:$U$1,0),FALSE)</f>
        <v>100</v>
      </c>
      <c r="M28" s="50" t="str">
        <f>VLOOKUP($C28,StructureInfoFromGPCRdb!$A:$U,MATCH(M$1,StructureInfoFromGPCRdb!$A$1:$U$1,0),FALSE)</f>
        <v>X-ray</v>
      </c>
      <c r="N28" s="51">
        <f>VLOOKUP($C28,StructureInfoFromGPCRdb!$A:$U,MATCH(N$1,StructureInfoFromGPCRdb!$A$1:$U$1,0),FALSE)</f>
        <v>2.5</v>
      </c>
      <c r="O28" s="10" t="str">
        <f>VLOOKUP($C28,StructureInfoFromGPCRdb!$A:$U,MATCH(O$1,StructureInfoFromGPCRdb!$A$1:$U$1,0),FALSE)</f>
        <v>Active</v>
      </c>
      <c r="P28" s="10">
        <f>VLOOKUP($C28,StructureInfoFromGPCRdb!$A:$U,MATCH(P$1,StructureInfoFromGPCRdb!$A$1:$U$1,0),FALSE)</f>
        <v>96</v>
      </c>
      <c r="Q28" s="10">
        <f>VLOOKUP($C28,StructureInfoFromGPCRdb!$A:$U,MATCH(Q$1,StructureInfoFromGPCRdb!$A$1:$U$1,0),FALSE)</f>
        <v>51</v>
      </c>
      <c r="R28" s="42" t="str">
        <f>IF(VLOOKUP($C28,StructureInfoFromGPCRdb!$A:$U,MATCH(R$1,StructureInfoFromGPCRdb!$A$1:$U$1,0),FALSE)="","",VLOOKUP($C28,StructureInfoFromGPCRdb!$A:$U,MATCH(R$1,StructureInfoFromGPCRdb!$A$1:$U$1,0),FALSE))</f>
        <v/>
      </c>
      <c r="S28" s="5" t="str">
        <f>IF(VLOOKUP($C28,StructureInfoFromGPCRdb!$A:$U,MATCH(S$1,StructureInfoFromGPCRdb!$A$1:$U$1,0),FALSE)="","",VLOOKUP($C28,StructureInfoFromGPCRdb!$A:$U,MATCH(S$1,StructureInfoFromGPCRdb!$A$1:$U$1,0),FALSE))</f>
        <v/>
      </c>
      <c r="T28" s="5" t="str">
        <f>IF(VLOOKUP($C28,StructureInfoFromGPCRdb!$A:$U,MATCH(T$1,StructureInfoFromGPCRdb!$A$1:$U$1,0),FALSE)="","",VLOOKUP($C28,StructureInfoFromGPCRdb!$A:$U,MATCH(T$1,StructureInfoFromGPCRdb!$A$1:$U$1,0),FALSE))</f>
        <v/>
      </c>
      <c r="U28" s="5" t="str">
        <f>IF(VLOOKUP($C28,StructureInfoFromGPCRdb!$A:$U,MATCH(U$1,StructureInfoFromGPCRdb!$A$1:$U$1,0),FALSE)="","",VLOOKUP($C28,StructureInfoFromGPCRdb!$A:$U,MATCH(U$1,StructureInfoFromGPCRdb!$A$1:$U$1,0),FALSE))</f>
        <v/>
      </c>
      <c r="V28" s="52" t="str">
        <f>VLOOKUP($C28,StructureInfoFromGPCRdb!$A:$U,MATCH(V$1,StructureInfoFromGPCRdb!$A$1:$U$1,0),FALSE)</f>
        <v>T4-Lysozyme</v>
      </c>
      <c r="W28" s="10" t="str">
        <f>VLOOKUP($C28,StructureInfoFromGPCRdb!$A:$U,MATCH(W$1,StructureInfoFromGPCRdb!$A$1:$U$1,0),FALSE)</f>
        <v>-</v>
      </c>
      <c r="X28" s="52" t="str">
        <f>VLOOKUP($C28,StructureInfoFromGPCRdb!$A:$U,MATCH(X$1,StructureInfoFromGPCRdb!$A$1:$U$1,0),FALSE)</f>
        <v>Misoprostol-FA</v>
      </c>
      <c r="Y28" s="10" t="str">
        <f>VLOOKUP($C28,StructureInfoFromGPCRdb!$A:$U,MATCH(Y$1,StructureInfoFromGPCRdb!$A$1:$U$1,0),FALSE)</f>
        <v>Agonist</v>
      </c>
      <c r="Z28" s="5" t="s">
        <v>788</v>
      </c>
      <c r="AA28" s="46" t="s">
        <v>800</v>
      </c>
    </row>
    <row r="29" spans="1:27" x14ac:dyDescent="0.2">
      <c r="A29" s="4" t="str">
        <f t="shared" si="0"/>
        <v>AReprNoActive</v>
      </c>
      <c r="B29" s="4" t="str">
        <f t="shared" si="1"/>
        <v>US28ReprNoActive</v>
      </c>
      <c r="C29" s="9" t="s">
        <v>176</v>
      </c>
      <c r="D29" s="10" t="str">
        <f>VLOOKUP($C29,StructureInfoFromGPCRdb!$A:$U,MATCH(D$1,StructureInfoFromGPCRdb!$A$1:$U$1,0),FALSE)</f>
        <v>A</v>
      </c>
      <c r="E29" s="11" t="str">
        <f>VLOOKUP($C29,StructureInfoFromGPCRdb!$A:$U,MATCH(E$1,StructureInfoFromGPCRdb!$A$1:$U$1,0),FALSE)</f>
        <v>Unclassified</v>
      </c>
      <c r="F29" s="11" t="str">
        <f>VLOOKUP($C29,StructureInfoFromGPCRdb!$A:$U,MATCH(F$1,StructureInfoFromGPCRdb!$A$1:$U$1,0),FALSE)</f>
        <v>US28</v>
      </c>
      <c r="G29" s="11" t="str">
        <f>VLOOKUP($C29,StructureInfoFromGPCRdb!$A:$U,MATCH(G$1,StructureInfoFromGPCRdb!$A$1:$U$1,0),FALSE)</f>
        <v>US28</v>
      </c>
      <c r="H29" s="42" t="s">
        <v>793</v>
      </c>
      <c r="I29" s="5" t="s">
        <v>790</v>
      </c>
      <c r="J29" s="47">
        <f>VLOOKUP($C29,StructureInfoFromGPCRdb!$A:$U,MATCH(J$1,StructureInfoFromGPCRdb!$A$1:$U$1,0),FALSE)</f>
        <v>96</v>
      </c>
      <c r="K29" s="6" t="str">
        <f>VLOOKUP($C29,StructureInfoFromGPCRdb!$A:$U,MATCH(K$1,StructureInfoFromGPCRdb!$A$1:$U$1,0),FALSE)</f>
        <v>strain AD169</v>
      </c>
      <c r="L29" s="10">
        <f>VLOOKUP($C29,StructureInfoFromGPCRdb!$A:$U,MATCH(L$1,StructureInfoFromGPCRdb!$A$1:$U$1,0),FALSE)</f>
        <v>0</v>
      </c>
      <c r="M29" s="50" t="str">
        <f>VLOOKUP($C29,StructureInfoFromGPCRdb!$A:$U,MATCH(M$1,StructureInfoFromGPCRdb!$A$1:$U$1,0),FALSE)</f>
        <v>X-ray</v>
      </c>
      <c r="N29" s="51">
        <f>VLOOKUP($C29,StructureInfoFromGPCRdb!$A:$U,MATCH(N$1,StructureInfoFromGPCRdb!$A$1:$U$1,0),FALSE)</f>
        <v>2.9</v>
      </c>
      <c r="O29" s="10" t="str">
        <f>VLOOKUP($C29,StructureInfoFromGPCRdb!$A:$U,MATCH(O$1,StructureInfoFromGPCRdb!$A$1:$U$1,0),FALSE)</f>
        <v>Active</v>
      </c>
      <c r="P29" s="10">
        <f>VLOOKUP($C29,StructureInfoFromGPCRdb!$A:$U,MATCH(P$1,StructureInfoFromGPCRdb!$A$1:$U$1,0),FALSE)</f>
        <v>97</v>
      </c>
      <c r="Q29" s="10">
        <f>VLOOKUP($C29,StructureInfoFromGPCRdb!$A:$U,MATCH(Q$1,StructureInfoFromGPCRdb!$A$1:$U$1,0),FALSE)</f>
        <v>56</v>
      </c>
      <c r="R29" s="42" t="str">
        <f>IF(VLOOKUP($C29,StructureInfoFromGPCRdb!$A:$U,MATCH(R$1,StructureInfoFromGPCRdb!$A$1:$U$1,0),FALSE)="","",VLOOKUP($C29,StructureInfoFromGPCRdb!$A:$U,MATCH(R$1,StructureInfoFromGPCRdb!$A$1:$U$1,0),FALSE))</f>
        <v/>
      </c>
      <c r="S29" s="5" t="str">
        <f>IF(VLOOKUP($C29,StructureInfoFromGPCRdb!$A:$U,MATCH(S$1,StructureInfoFromGPCRdb!$A$1:$U$1,0),FALSE)="","",VLOOKUP($C29,StructureInfoFromGPCRdb!$A:$U,MATCH(S$1,StructureInfoFromGPCRdb!$A$1:$U$1,0),FALSE))</f>
        <v/>
      </c>
      <c r="T29" s="5" t="str">
        <f>IF(VLOOKUP($C29,StructureInfoFromGPCRdb!$A:$U,MATCH(T$1,StructureInfoFromGPCRdb!$A$1:$U$1,0),FALSE)="","",VLOOKUP($C29,StructureInfoFromGPCRdb!$A:$U,MATCH(T$1,StructureInfoFromGPCRdb!$A$1:$U$1,0),FALSE))</f>
        <v/>
      </c>
      <c r="U29" s="5" t="str">
        <f>IF(VLOOKUP($C29,StructureInfoFromGPCRdb!$A:$U,MATCH(U$1,StructureInfoFromGPCRdb!$A$1:$U$1,0),FALSE)="","",VLOOKUP($C29,StructureInfoFromGPCRdb!$A:$U,MATCH(U$1,StructureInfoFromGPCRdb!$A$1:$U$1,0),FALSE))</f>
        <v/>
      </c>
      <c r="V29" s="52" t="str">
        <f>VLOOKUP($C29,StructureInfoFromGPCRdb!$A:$U,MATCH(V$1,StructureInfoFromGPCRdb!$A$1:$U$1,0),FALSE)</f>
        <v>-</v>
      </c>
      <c r="W29" s="10" t="str">
        <f>VLOOKUP($C29,StructureInfoFromGPCRdb!$A:$U,MATCH(W$1,StructureInfoFromGPCRdb!$A$1:$U$1,0),FALSE)</f>
        <v>Nanobody</v>
      </c>
      <c r="X29" s="52" t="str">
        <f>VLOOKUP($C29,StructureInfoFromGPCRdb!$A:$U,MATCH(X$1,StructureInfoFromGPCRdb!$A$1:$U$1,0),FALSE)</f>
        <v>Fractalkine</v>
      </c>
      <c r="Y29" s="10" t="str">
        <f>VLOOKUP($C29,StructureInfoFromGPCRdb!$A:$U,MATCH(Y$1,StructureInfoFromGPCRdb!$A$1:$U$1,0),FALSE)</f>
        <v>Inverse agonist</v>
      </c>
      <c r="Z29" s="5" t="s">
        <v>790</v>
      </c>
    </row>
    <row r="30" spans="1:27" x14ac:dyDescent="0.2">
      <c r="A30" s="4" t="str">
        <f t="shared" si="0"/>
        <v>AActive</v>
      </c>
      <c r="B30" s="4" t="str">
        <f t="shared" si="1"/>
        <v>5HT2BActive</v>
      </c>
      <c r="C30" s="9" t="s">
        <v>140</v>
      </c>
      <c r="D30" s="10" t="str">
        <f>VLOOKUP($C30,StructureInfoFromGPCRdb!$A:$U,MATCH(D$1,StructureInfoFromGPCRdb!$A$1:$U$1,0),FALSE)</f>
        <v>A</v>
      </c>
      <c r="E30" s="11" t="str">
        <f>VLOOKUP($C30,StructureInfoFromGPCRdb!$A:$U,MATCH(E$1,StructureInfoFromGPCRdb!$A$1:$U$1,0),FALSE)</f>
        <v>5-Hydroxytryptamine</v>
      </c>
      <c r="F30" s="11" t="str">
        <f>VLOOKUP($C30,StructureInfoFromGPCRdb!$A:$U,MATCH(F$1,StructureInfoFromGPCRdb!$A$1:$U$1,0),FALSE)</f>
        <v>5HT2B</v>
      </c>
      <c r="G30" s="11" t="str">
        <f>VLOOKUP($C30,StructureInfoFromGPCRdb!$A:$U,MATCH(G$1,StructureInfoFromGPCRdb!$A$1:$U$1,0),FALSE)</f>
        <v>5-HT2B</v>
      </c>
      <c r="J30" s="47">
        <f>VLOOKUP($C30,StructureInfoFromGPCRdb!$A:$U,MATCH(J$1,StructureInfoFromGPCRdb!$A$1:$U$1,0),FALSE)</f>
        <v>93</v>
      </c>
      <c r="K30" s="6" t="str">
        <f>VLOOKUP($C30,StructureInfoFromGPCRdb!$A:$U,MATCH(K$1,StructureInfoFromGPCRdb!$A$1:$U$1,0),FALSE)</f>
        <v>Human</v>
      </c>
      <c r="L30" s="10">
        <f>VLOOKUP($C30,StructureInfoFromGPCRdb!$A:$U,MATCH(L$1,StructureInfoFromGPCRdb!$A$1:$U$1,0),FALSE)</f>
        <v>100</v>
      </c>
      <c r="M30" s="50" t="str">
        <f>VLOOKUP($C30,StructureInfoFromGPCRdb!$A:$U,MATCH(M$1,StructureInfoFromGPCRdb!$A$1:$U$1,0),FALSE)</f>
        <v>X-ray</v>
      </c>
      <c r="N30" s="51">
        <f>VLOOKUP($C30,StructureInfoFromGPCRdb!$A:$U,MATCH(N$1,StructureInfoFromGPCRdb!$A$1:$U$1,0),FALSE)</f>
        <v>3</v>
      </c>
      <c r="O30" s="10" t="str">
        <f>VLOOKUP($C30,StructureInfoFromGPCRdb!$A:$U,MATCH(O$1,StructureInfoFromGPCRdb!$A$1:$U$1,0),FALSE)</f>
        <v>Active</v>
      </c>
      <c r="P30" s="10">
        <f>VLOOKUP($C30,StructureInfoFromGPCRdb!$A:$U,MATCH(P$1,StructureInfoFromGPCRdb!$A$1:$U$1,0),FALSE)</f>
        <v>86</v>
      </c>
      <c r="Q30" s="10">
        <f>VLOOKUP($C30,StructureInfoFromGPCRdb!$A:$U,MATCH(Q$1,StructureInfoFromGPCRdb!$A$1:$U$1,0),FALSE)</f>
        <v>63</v>
      </c>
      <c r="R30" s="42" t="str">
        <f>IF(VLOOKUP($C30,StructureInfoFromGPCRdb!$A:$U,MATCH(R$1,StructureInfoFromGPCRdb!$A$1:$U$1,0),FALSE)="","",VLOOKUP($C30,StructureInfoFromGPCRdb!$A:$U,MATCH(R$1,StructureInfoFromGPCRdb!$A$1:$U$1,0),FALSE))</f>
        <v/>
      </c>
      <c r="S30" s="5" t="str">
        <f>IF(VLOOKUP($C30,StructureInfoFromGPCRdb!$A:$U,MATCH(S$1,StructureInfoFromGPCRdb!$A$1:$U$1,0),FALSE)="","",VLOOKUP($C30,StructureInfoFromGPCRdb!$A:$U,MATCH(S$1,StructureInfoFromGPCRdb!$A$1:$U$1,0),FALSE))</f>
        <v/>
      </c>
      <c r="T30" s="5" t="str">
        <f>IF(VLOOKUP($C30,StructureInfoFromGPCRdb!$A:$U,MATCH(T$1,StructureInfoFromGPCRdb!$A$1:$U$1,0),FALSE)="","",VLOOKUP($C30,StructureInfoFromGPCRdb!$A:$U,MATCH(T$1,StructureInfoFromGPCRdb!$A$1:$U$1,0),FALSE))</f>
        <v/>
      </c>
      <c r="U30" s="5" t="str">
        <f>IF(VLOOKUP($C30,StructureInfoFromGPCRdb!$A:$U,MATCH(U$1,StructureInfoFromGPCRdb!$A$1:$U$1,0),FALSE)="","",VLOOKUP($C30,StructureInfoFromGPCRdb!$A:$U,MATCH(U$1,StructureInfoFromGPCRdb!$A$1:$U$1,0),FALSE))</f>
        <v/>
      </c>
      <c r="V30" s="52" t="str">
        <f>VLOOKUP($C30,StructureInfoFromGPCRdb!$A:$U,MATCH(V$1,StructureInfoFromGPCRdb!$A$1:$U$1,0),FALSE)</f>
        <v>BRIL</v>
      </c>
      <c r="W30" s="10" t="str">
        <f>VLOOKUP($C30,StructureInfoFromGPCRdb!$A:$U,MATCH(W$1,StructureInfoFromGPCRdb!$A$1:$U$1,0),FALSE)</f>
        <v>Antibody</v>
      </c>
      <c r="X30" s="52" t="str">
        <f>VLOOKUP($C30,StructureInfoFromGPCRdb!$A:$U,MATCH(X$1,StructureInfoFromGPCRdb!$A$1:$U$1,0),FALSE)</f>
        <v>Ergotamine</v>
      </c>
      <c r="Y30" s="10" t="str">
        <f>VLOOKUP($C30,StructureInfoFromGPCRdb!$A:$U,MATCH(Y$1,StructureInfoFromGPCRdb!$A$1:$U$1,0),FALSE)</f>
        <v>Agonist</v>
      </c>
    </row>
    <row r="31" spans="1:27" x14ac:dyDescent="0.2">
      <c r="A31" s="4" t="str">
        <f t="shared" si="0"/>
        <v>AActive</v>
      </c>
      <c r="B31" s="4" t="str">
        <f t="shared" si="1"/>
        <v>ACM2Active</v>
      </c>
      <c r="C31" s="9" t="s">
        <v>191</v>
      </c>
      <c r="D31" s="10" t="str">
        <f>VLOOKUP($C31,StructureInfoFromGPCRdb!$A:$U,MATCH(D$1,StructureInfoFromGPCRdb!$A$1:$U$1,0),FALSE)</f>
        <v>A</v>
      </c>
      <c r="E31" s="11" t="str">
        <f>VLOOKUP($C31,StructureInfoFromGPCRdb!$A:$U,MATCH(E$1,StructureInfoFromGPCRdb!$A$1:$U$1,0),FALSE)</f>
        <v>Acetylcholine (muscarinic)</v>
      </c>
      <c r="F31" s="11" t="str">
        <f>VLOOKUP($C31,StructureInfoFromGPCRdb!$A:$U,MATCH(F$1,StructureInfoFromGPCRdb!$A$1:$U$1,0),FALSE)</f>
        <v>ACM2</v>
      </c>
      <c r="G31" s="11" t="str">
        <f>VLOOKUP($C31,StructureInfoFromGPCRdb!$A:$U,MATCH(G$1,StructureInfoFromGPCRdb!$A$1:$U$1,0),FALSE)</f>
        <v>M2</v>
      </c>
      <c r="J31" s="47">
        <f>VLOOKUP($C31,StructureInfoFromGPCRdb!$A:$U,MATCH(J$1,StructureInfoFromGPCRdb!$A$1:$U$1,0),FALSE)</f>
        <v>95</v>
      </c>
      <c r="K31" s="6" t="str">
        <f>VLOOKUP($C31,StructureInfoFromGPCRdb!$A:$U,MATCH(K$1,StructureInfoFromGPCRdb!$A$1:$U$1,0),FALSE)</f>
        <v>Human</v>
      </c>
      <c r="L31" s="10">
        <f>VLOOKUP($C31,StructureInfoFromGPCRdb!$A:$U,MATCH(L$1,StructureInfoFromGPCRdb!$A$1:$U$1,0),FALSE)</f>
        <v>100</v>
      </c>
      <c r="M31" s="50" t="str">
        <f>VLOOKUP($C31,StructureInfoFromGPCRdb!$A:$U,MATCH(M$1,StructureInfoFromGPCRdb!$A$1:$U$1,0),FALSE)</f>
        <v>X-ray</v>
      </c>
      <c r="N31" s="51">
        <f>VLOOKUP($C31,StructureInfoFromGPCRdb!$A:$U,MATCH(N$1,StructureInfoFromGPCRdb!$A$1:$U$1,0),FALSE)</f>
        <v>3.5</v>
      </c>
      <c r="O31" s="10" t="str">
        <f>VLOOKUP($C31,StructureInfoFromGPCRdb!$A:$U,MATCH(O$1,StructureInfoFromGPCRdb!$A$1:$U$1,0),FALSE)</f>
        <v>Active</v>
      </c>
      <c r="P31" s="10">
        <f>VLOOKUP($C31,StructureInfoFromGPCRdb!$A:$U,MATCH(P$1,StructureInfoFromGPCRdb!$A$1:$U$1,0),FALSE)</f>
        <v>100</v>
      </c>
      <c r="Q31" s="10">
        <f>VLOOKUP($C31,StructureInfoFromGPCRdb!$A:$U,MATCH(Q$1,StructureInfoFromGPCRdb!$A$1:$U$1,0),FALSE)</f>
        <v>65</v>
      </c>
      <c r="R31" s="42" t="str">
        <f>IF(VLOOKUP($C31,StructureInfoFromGPCRdb!$A:$U,MATCH(R$1,StructureInfoFromGPCRdb!$A$1:$U$1,0),FALSE)="","",VLOOKUP($C31,StructureInfoFromGPCRdb!$A:$U,MATCH(R$1,StructureInfoFromGPCRdb!$A$1:$U$1,0),FALSE))</f>
        <v/>
      </c>
      <c r="S31" s="5" t="str">
        <f>IF(VLOOKUP($C31,StructureInfoFromGPCRdb!$A:$U,MATCH(S$1,StructureInfoFromGPCRdb!$A$1:$U$1,0),FALSE)="","",VLOOKUP($C31,StructureInfoFromGPCRdb!$A:$U,MATCH(S$1,StructureInfoFromGPCRdb!$A$1:$U$1,0),FALSE))</f>
        <v/>
      </c>
      <c r="T31" s="5" t="str">
        <f>IF(VLOOKUP($C31,StructureInfoFromGPCRdb!$A:$U,MATCH(T$1,StructureInfoFromGPCRdb!$A$1:$U$1,0),FALSE)="","",VLOOKUP($C31,StructureInfoFromGPCRdb!$A:$U,MATCH(T$1,StructureInfoFromGPCRdb!$A$1:$U$1,0),FALSE))</f>
        <v/>
      </c>
      <c r="U31" s="5" t="str">
        <f>IF(VLOOKUP($C31,StructureInfoFromGPCRdb!$A:$U,MATCH(U$1,StructureInfoFromGPCRdb!$A$1:$U$1,0),FALSE)="","",VLOOKUP($C31,StructureInfoFromGPCRdb!$A:$U,MATCH(U$1,StructureInfoFromGPCRdb!$A$1:$U$1,0),FALSE))</f>
        <v/>
      </c>
      <c r="V31" s="52" t="str">
        <f>VLOOKUP($C31,StructureInfoFromGPCRdb!$A:$U,MATCH(V$1,StructureInfoFromGPCRdb!$A$1:$U$1,0),FALSE)</f>
        <v>-</v>
      </c>
      <c r="W31" s="10" t="str">
        <f>VLOOKUP($C31,StructureInfoFromGPCRdb!$A:$U,MATCH(W$1,StructureInfoFromGPCRdb!$A$1:$U$1,0),FALSE)</f>
        <v>Nanobody</v>
      </c>
      <c r="X31" s="52" t="str">
        <f>VLOOKUP($C31,StructureInfoFromGPCRdb!$A:$U,MATCH(X$1,StructureInfoFromGPCRdb!$A$1:$U$1,0),FALSE)</f>
        <v>Iperoxo</v>
      </c>
      <c r="Y31" s="10" t="str">
        <f>VLOOKUP($C31,StructureInfoFromGPCRdb!$A:$U,MATCH(Y$1,StructureInfoFromGPCRdb!$A$1:$U$1,0),FALSE)</f>
        <v>Agonist</v>
      </c>
    </row>
    <row r="32" spans="1:27" x14ac:dyDescent="0.2">
      <c r="A32" s="4" t="str">
        <f t="shared" si="0"/>
        <v>AActive</v>
      </c>
      <c r="B32" s="4" t="str">
        <f t="shared" si="1"/>
        <v>ACM2Active</v>
      </c>
      <c r="C32" s="9" t="s">
        <v>513</v>
      </c>
      <c r="D32" s="10" t="str">
        <f>VLOOKUP($C32,StructureInfoFromGPCRdb!$A:$U,MATCH(D$1,StructureInfoFromGPCRdb!$A$1:$U$1,0),FALSE)</f>
        <v>A</v>
      </c>
      <c r="E32" s="11" t="str">
        <f>VLOOKUP($C32,StructureInfoFromGPCRdb!$A:$U,MATCH(E$1,StructureInfoFromGPCRdb!$A$1:$U$1,0),FALSE)</f>
        <v>Acetylcholine (muscarinic)</v>
      </c>
      <c r="F32" s="11" t="str">
        <f>VLOOKUP($C32,StructureInfoFromGPCRdb!$A:$U,MATCH(F$1,StructureInfoFromGPCRdb!$A$1:$U$1,0),FALSE)</f>
        <v>ACM2</v>
      </c>
      <c r="G32" s="11" t="str">
        <f>VLOOKUP($C32,StructureInfoFromGPCRdb!$A:$U,MATCH(G$1,StructureInfoFromGPCRdb!$A$1:$U$1,0),FALSE)</f>
        <v>M2</v>
      </c>
      <c r="J32" s="47">
        <f>VLOOKUP($C32,StructureInfoFromGPCRdb!$A:$U,MATCH(J$1,StructureInfoFromGPCRdb!$A$1:$U$1,0),FALSE)</f>
        <v>95</v>
      </c>
      <c r="K32" s="6" t="str">
        <f>VLOOKUP($C32,StructureInfoFromGPCRdb!$A:$U,MATCH(K$1,StructureInfoFromGPCRdb!$A$1:$U$1,0),FALSE)</f>
        <v>Human</v>
      </c>
      <c r="L32" s="10">
        <f>VLOOKUP($C32,StructureInfoFromGPCRdb!$A:$U,MATCH(L$1,StructureInfoFromGPCRdb!$A$1:$U$1,0),FALSE)</f>
        <v>100</v>
      </c>
      <c r="M32" s="50" t="str">
        <f>VLOOKUP($C32,StructureInfoFromGPCRdb!$A:$U,MATCH(M$1,StructureInfoFromGPCRdb!$A$1:$U$1,0),FALSE)</f>
        <v>X-ray</v>
      </c>
      <c r="N32" s="51">
        <f>VLOOKUP($C32,StructureInfoFromGPCRdb!$A:$U,MATCH(N$1,StructureInfoFromGPCRdb!$A$1:$U$1,0),FALSE)</f>
        <v>3.7</v>
      </c>
      <c r="O32" s="10" t="str">
        <f>VLOOKUP($C32,StructureInfoFromGPCRdb!$A:$U,MATCH(O$1,StructureInfoFromGPCRdb!$A$1:$U$1,0),FALSE)</f>
        <v>Active</v>
      </c>
      <c r="P32" s="10">
        <f>VLOOKUP($C32,StructureInfoFromGPCRdb!$A:$U,MATCH(P$1,StructureInfoFromGPCRdb!$A$1:$U$1,0),FALSE)</f>
        <v>100</v>
      </c>
      <c r="Q32" s="10">
        <f>VLOOKUP($C32,StructureInfoFromGPCRdb!$A:$U,MATCH(Q$1,StructureInfoFromGPCRdb!$A$1:$U$1,0),FALSE)</f>
        <v>64</v>
      </c>
      <c r="R32" s="42" t="str">
        <f>IF(VLOOKUP($C32,StructureInfoFromGPCRdb!$A:$U,MATCH(R$1,StructureInfoFromGPCRdb!$A$1:$U$1,0),FALSE)="","",VLOOKUP($C32,StructureInfoFromGPCRdb!$A:$U,MATCH(R$1,StructureInfoFromGPCRdb!$A$1:$U$1,0),FALSE))</f>
        <v/>
      </c>
      <c r="S32" s="5" t="str">
        <f>IF(VLOOKUP($C32,StructureInfoFromGPCRdb!$A:$U,MATCH(S$1,StructureInfoFromGPCRdb!$A$1:$U$1,0),FALSE)="","",VLOOKUP($C32,StructureInfoFromGPCRdb!$A:$U,MATCH(S$1,StructureInfoFromGPCRdb!$A$1:$U$1,0),FALSE))</f>
        <v/>
      </c>
      <c r="T32" s="5" t="str">
        <f>IF(VLOOKUP($C32,StructureInfoFromGPCRdb!$A:$U,MATCH(T$1,StructureInfoFromGPCRdb!$A$1:$U$1,0),FALSE)="","",VLOOKUP($C32,StructureInfoFromGPCRdb!$A:$U,MATCH(T$1,StructureInfoFromGPCRdb!$A$1:$U$1,0),FALSE))</f>
        <v/>
      </c>
      <c r="U32" s="5" t="str">
        <f>IF(VLOOKUP($C32,StructureInfoFromGPCRdb!$A:$U,MATCH(U$1,StructureInfoFromGPCRdb!$A$1:$U$1,0),FALSE)="","",VLOOKUP($C32,StructureInfoFromGPCRdb!$A:$U,MATCH(U$1,StructureInfoFromGPCRdb!$A$1:$U$1,0),FALSE))</f>
        <v/>
      </c>
      <c r="V32" s="52" t="str">
        <f>VLOOKUP($C32,StructureInfoFromGPCRdb!$A:$U,MATCH(V$1,StructureInfoFromGPCRdb!$A$1:$U$1,0),FALSE)</f>
        <v>-</v>
      </c>
      <c r="W32" s="10" t="str">
        <f>VLOOKUP($C32,StructureInfoFromGPCRdb!$A:$U,MATCH(W$1,StructureInfoFromGPCRdb!$A$1:$U$1,0),FALSE)</f>
        <v>Nanobody</v>
      </c>
      <c r="X32" s="52" t="str">
        <f>VLOOKUP($C32,StructureInfoFromGPCRdb!$A:$U,MATCH(X$1,StructureInfoFromGPCRdb!$A$1:$U$1,0),FALSE)</f>
        <v>Iperoxo</v>
      </c>
      <c r="Y32" s="10" t="str">
        <f>VLOOKUP($C32,StructureInfoFromGPCRdb!$A:$U,MATCH(Y$1,StructureInfoFromGPCRdb!$A$1:$U$1,0),FALSE)</f>
        <v>Agonist</v>
      </c>
    </row>
    <row r="33" spans="1:26" x14ac:dyDescent="0.2">
      <c r="A33" s="4" t="str">
        <f t="shared" si="0"/>
        <v>AActive</v>
      </c>
      <c r="B33" s="4" t="str">
        <f t="shared" si="1"/>
        <v>ACM2Active</v>
      </c>
      <c r="C33" s="9" t="s">
        <v>717</v>
      </c>
      <c r="D33" s="10" t="str">
        <f>VLOOKUP($C33,StructureInfoFromGPCRdb!$A:$U,MATCH(D$1,StructureInfoFromGPCRdb!$A$1:$U$1,0),FALSE)</f>
        <v>A</v>
      </c>
      <c r="E33" s="11" t="str">
        <f>VLOOKUP($C33,StructureInfoFromGPCRdb!$A:$U,MATCH(E$1,StructureInfoFromGPCRdb!$A$1:$U$1,0),FALSE)</f>
        <v>Acetylcholine (muscarinic)</v>
      </c>
      <c r="F33" s="11" t="str">
        <f>VLOOKUP($C33,StructureInfoFromGPCRdb!$A:$U,MATCH(F$1,StructureInfoFromGPCRdb!$A$1:$U$1,0),FALSE)</f>
        <v>ACM2</v>
      </c>
      <c r="G33" s="11" t="str">
        <f>VLOOKUP($C33,StructureInfoFromGPCRdb!$A:$U,MATCH(G$1,StructureInfoFromGPCRdb!$A$1:$U$1,0),FALSE)</f>
        <v>M2</v>
      </c>
      <c r="J33" s="47">
        <f>VLOOKUP($C33,StructureInfoFromGPCRdb!$A:$U,MATCH(J$1,StructureInfoFromGPCRdb!$A$1:$U$1,0),FALSE)</f>
        <v>88</v>
      </c>
      <c r="K33" s="6" t="str">
        <f>VLOOKUP($C33,StructureInfoFromGPCRdb!$A:$U,MATCH(K$1,StructureInfoFromGPCRdb!$A$1:$U$1,0),FALSE)</f>
        <v>Human</v>
      </c>
      <c r="L33" s="10">
        <f>VLOOKUP($C33,StructureInfoFromGPCRdb!$A:$U,MATCH(L$1,StructureInfoFromGPCRdb!$A$1:$U$1,0),FALSE)</f>
        <v>100</v>
      </c>
      <c r="M33" s="50" t="str">
        <f>VLOOKUP($C33,StructureInfoFromGPCRdb!$A:$U,MATCH(M$1,StructureInfoFromGPCRdb!$A$1:$U$1,0),FALSE)</f>
        <v>cryo-EM</v>
      </c>
      <c r="N33" s="51">
        <f>VLOOKUP($C33,StructureInfoFromGPCRdb!$A:$U,MATCH(N$1,StructureInfoFromGPCRdb!$A$1:$U$1,0),FALSE)</f>
        <v>4</v>
      </c>
      <c r="O33" s="10" t="str">
        <f>VLOOKUP($C33,StructureInfoFromGPCRdb!$A:$U,MATCH(O$1,StructureInfoFromGPCRdb!$A$1:$U$1,0),FALSE)</f>
        <v>Active</v>
      </c>
      <c r="P33" s="10">
        <f>VLOOKUP($C33,StructureInfoFromGPCRdb!$A:$U,MATCH(P$1,StructureInfoFromGPCRdb!$A$1:$U$1,0),FALSE)</f>
        <v>92</v>
      </c>
      <c r="Q33" s="10">
        <f>VLOOKUP($C33,StructureInfoFromGPCRdb!$A:$U,MATCH(Q$1,StructureInfoFromGPCRdb!$A$1:$U$1,0),FALSE)</f>
        <v>66</v>
      </c>
      <c r="R33" s="42" t="str">
        <f>IF(VLOOKUP($C33,StructureInfoFromGPCRdb!$A:$U,MATCH(R$1,StructureInfoFromGPCRdb!$A$1:$U$1,0),FALSE)="","",VLOOKUP($C33,StructureInfoFromGPCRdb!$A:$U,MATCH(R$1,StructureInfoFromGPCRdb!$A$1:$U$1,0),FALSE))</f>
        <v>Arrestin</v>
      </c>
      <c r="S33" s="5" t="str">
        <f>IF(VLOOKUP($C33,StructureInfoFromGPCRdb!$A:$U,MATCH(S$1,StructureInfoFromGPCRdb!$A$1:$U$1,0),FALSE)="","",VLOOKUP($C33,StructureInfoFromGPCRdb!$A:$U,MATCH(S$1,StructureInfoFromGPCRdb!$A$1:$U$1,0),FALSE))</f>
        <v>Beta-arrestin-1</v>
      </c>
      <c r="T33" s="5" t="str">
        <f>IF(VLOOKUP($C33,StructureInfoFromGPCRdb!$A:$U,MATCH(T$1,StructureInfoFromGPCRdb!$A$1:$U$1,0),FALSE)="","",VLOOKUP($C33,StructureInfoFromGPCRdb!$A:$U,MATCH(T$1,StructureInfoFromGPCRdb!$A$1:$U$1,0),FALSE))</f>
        <v/>
      </c>
      <c r="U33" s="5">
        <f>IF(VLOOKUP($C33,StructureInfoFromGPCRdb!$A:$U,MATCH(U$1,StructureInfoFromGPCRdb!$A$1:$U$1,0),FALSE)="","",VLOOKUP($C33,StructureInfoFromGPCRdb!$A:$U,MATCH(U$1,StructureInfoFromGPCRdb!$A$1:$U$1,0),FALSE))</f>
        <v>96</v>
      </c>
      <c r="V33" s="52" t="str">
        <f>VLOOKUP($C33,StructureInfoFromGPCRdb!$A:$U,MATCH(V$1,StructureInfoFromGPCRdb!$A$1:$U$1,0),FALSE)</f>
        <v>-</v>
      </c>
      <c r="W33" s="10" t="str">
        <f>VLOOKUP($C33,StructureInfoFromGPCRdb!$A:$U,MATCH(W$1,StructureInfoFromGPCRdb!$A$1:$U$1,0),FALSE)</f>
        <v>Fab30 light chain F..</v>
      </c>
      <c r="X33" s="52" t="str">
        <f>VLOOKUP($C33,StructureInfoFromGPCRdb!$A:$U,MATCH(X$1,StructureInfoFromGPCRdb!$A$1:$U$1,0),FALSE)</f>
        <v>2CU</v>
      </c>
      <c r="Y33" s="10" t="str">
        <f>VLOOKUP($C33,StructureInfoFromGPCRdb!$A:$U,MATCH(Y$1,StructureInfoFromGPCRdb!$A$1:$U$1,0),FALSE)</f>
        <v>Agonist</v>
      </c>
    </row>
    <row r="34" spans="1:26" x14ac:dyDescent="0.2">
      <c r="A34" s="4" t="str">
        <f t="shared" si="0"/>
        <v>AActive</v>
      </c>
      <c r="B34" s="4" t="str">
        <f t="shared" si="1"/>
        <v>AA2ARActive</v>
      </c>
      <c r="C34" s="9" t="s">
        <v>129</v>
      </c>
      <c r="D34" s="10" t="str">
        <f>VLOOKUP($C34,StructureInfoFromGPCRdb!$A:$U,MATCH(D$1,StructureInfoFromGPCRdb!$A$1:$U$1,0),FALSE)</f>
        <v>A</v>
      </c>
      <c r="E34" s="11" t="str">
        <f>VLOOKUP($C34,StructureInfoFromGPCRdb!$A:$U,MATCH(E$1,StructureInfoFromGPCRdb!$A$1:$U$1,0),FALSE)</f>
        <v>Adenosine</v>
      </c>
      <c r="F34" s="11" t="str">
        <f>VLOOKUP($C34,StructureInfoFromGPCRdb!$A:$U,MATCH(F$1,StructureInfoFromGPCRdb!$A$1:$U$1,0),FALSE)</f>
        <v>AA2AR</v>
      </c>
      <c r="G34" s="11" t="str">
        <f>VLOOKUP($C34,StructureInfoFromGPCRdb!$A:$U,MATCH(G$1,StructureInfoFromGPCRdb!$A$1:$U$1,0),FALSE)</f>
        <v>A2A</v>
      </c>
      <c r="J34" s="47">
        <f>VLOOKUP($C34,StructureInfoFromGPCRdb!$A:$U,MATCH(J$1,StructureInfoFromGPCRdb!$A$1:$U$1,0),FALSE)</f>
        <v>89</v>
      </c>
      <c r="K34" s="6" t="str">
        <f>VLOOKUP($C34,StructureInfoFromGPCRdb!$A:$U,MATCH(K$1,StructureInfoFromGPCRdb!$A$1:$U$1,0),FALSE)</f>
        <v>Human</v>
      </c>
      <c r="L34" s="10">
        <f>VLOOKUP($C34,StructureInfoFromGPCRdb!$A:$U,MATCH(L$1,StructureInfoFromGPCRdb!$A$1:$U$1,0),FALSE)</f>
        <v>100</v>
      </c>
      <c r="M34" s="50" t="str">
        <f>VLOOKUP($C34,StructureInfoFromGPCRdb!$A:$U,MATCH(M$1,StructureInfoFromGPCRdb!$A$1:$U$1,0),FALSE)</f>
        <v>X-ray</v>
      </c>
      <c r="N34" s="51">
        <f>VLOOKUP($C34,StructureInfoFromGPCRdb!$A:$U,MATCH(N$1,StructureInfoFromGPCRdb!$A$1:$U$1,0),FALSE)</f>
        <v>2.6</v>
      </c>
      <c r="O34" s="10" t="str">
        <f>VLOOKUP($C34,StructureInfoFromGPCRdb!$A:$U,MATCH(O$1,StructureInfoFromGPCRdb!$A$1:$U$1,0),FALSE)</f>
        <v>Active</v>
      </c>
      <c r="P34" s="10">
        <f>VLOOKUP($C34,StructureInfoFromGPCRdb!$A:$U,MATCH(P$1,StructureInfoFromGPCRdb!$A$1:$U$1,0),FALSE)</f>
        <v>79</v>
      </c>
      <c r="Q34" s="10">
        <f>VLOOKUP($C34,StructureInfoFromGPCRdb!$A:$U,MATCH(Q$1,StructureInfoFromGPCRdb!$A$1:$U$1,0),FALSE)</f>
        <v>43</v>
      </c>
      <c r="R34" s="42" t="str">
        <f>IF(VLOOKUP($C34,StructureInfoFromGPCRdb!$A:$U,MATCH(R$1,StructureInfoFromGPCRdb!$A$1:$U$1,0),FALSE)="","",VLOOKUP($C34,StructureInfoFromGPCRdb!$A:$U,MATCH(R$1,StructureInfoFromGPCRdb!$A$1:$U$1,0),FALSE))</f>
        <v/>
      </c>
      <c r="S34" s="5" t="str">
        <f>IF(VLOOKUP($C34,StructureInfoFromGPCRdb!$A:$U,MATCH(S$1,StructureInfoFromGPCRdb!$A$1:$U$1,0),FALSE)="","",VLOOKUP($C34,StructureInfoFromGPCRdb!$A:$U,MATCH(S$1,StructureInfoFromGPCRdb!$A$1:$U$1,0),FALSE))</f>
        <v/>
      </c>
      <c r="T34" s="5" t="str">
        <f>IF(VLOOKUP($C34,StructureInfoFromGPCRdb!$A:$U,MATCH(T$1,StructureInfoFromGPCRdb!$A$1:$U$1,0),FALSE)="","",VLOOKUP($C34,StructureInfoFromGPCRdb!$A:$U,MATCH(T$1,StructureInfoFromGPCRdb!$A$1:$U$1,0),FALSE))</f>
        <v/>
      </c>
      <c r="U34" s="5" t="str">
        <f>IF(VLOOKUP($C34,StructureInfoFromGPCRdb!$A:$U,MATCH(U$1,StructureInfoFromGPCRdb!$A$1:$U$1,0),FALSE)="","",VLOOKUP($C34,StructureInfoFromGPCRdb!$A:$U,MATCH(U$1,StructureInfoFromGPCRdb!$A$1:$U$1,0),FALSE))</f>
        <v/>
      </c>
      <c r="V34" s="52" t="str">
        <f>VLOOKUP($C34,StructureInfoFromGPCRdb!$A:$U,MATCH(V$1,StructureInfoFromGPCRdb!$A$1:$U$1,0),FALSE)</f>
        <v>T4-Lysozyme</v>
      </c>
      <c r="W34" s="10" t="str">
        <f>VLOOKUP($C34,StructureInfoFromGPCRdb!$A:$U,MATCH(W$1,StructureInfoFromGPCRdb!$A$1:$U$1,0),FALSE)</f>
        <v>-</v>
      </c>
      <c r="X34" s="52" t="str">
        <f>VLOOKUP($C34,StructureInfoFromGPCRdb!$A:$U,MATCH(X$1,StructureInfoFromGPCRdb!$A$1:$U$1,0),FALSE)</f>
        <v>UK-432097</v>
      </c>
      <c r="Y34" s="10" t="str">
        <f>VLOOKUP($C34,StructureInfoFromGPCRdb!$A:$U,MATCH(Y$1,StructureInfoFromGPCRdb!$A$1:$U$1,0),FALSE)</f>
        <v>Agonist</v>
      </c>
    </row>
    <row r="35" spans="1:26" x14ac:dyDescent="0.2">
      <c r="A35" s="4" t="str">
        <f t="shared" si="0"/>
        <v>AActive</v>
      </c>
      <c r="B35" s="4" t="str">
        <f t="shared" si="1"/>
        <v>AA2ARActive</v>
      </c>
      <c r="C35" s="9" t="s">
        <v>174</v>
      </c>
      <c r="D35" s="10" t="str">
        <f>VLOOKUP($C35,StructureInfoFromGPCRdb!$A:$U,MATCH(D$1,StructureInfoFromGPCRdb!$A$1:$U$1,0),FALSE)</f>
        <v>A</v>
      </c>
      <c r="E35" s="11" t="str">
        <f>VLOOKUP($C35,StructureInfoFromGPCRdb!$A:$U,MATCH(E$1,StructureInfoFromGPCRdb!$A$1:$U$1,0),FALSE)</f>
        <v>Adenosine</v>
      </c>
      <c r="F35" s="11" t="str">
        <f>VLOOKUP($C35,StructureInfoFromGPCRdb!$A:$U,MATCH(F$1,StructureInfoFromGPCRdb!$A$1:$U$1,0),FALSE)</f>
        <v>AA2AR</v>
      </c>
      <c r="G35" s="11" t="str">
        <f>VLOOKUP($C35,StructureInfoFromGPCRdb!$A:$U,MATCH(G$1,StructureInfoFromGPCRdb!$A$1:$U$1,0),FALSE)</f>
        <v>A2A</v>
      </c>
      <c r="J35" s="47">
        <f>VLOOKUP($C35,StructureInfoFromGPCRdb!$A:$U,MATCH(J$1,StructureInfoFromGPCRdb!$A$1:$U$1,0),FALSE)</f>
        <v>94</v>
      </c>
      <c r="K35" s="6" t="str">
        <f>VLOOKUP($C35,StructureInfoFromGPCRdb!$A:$U,MATCH(K$1,StructureInfoFromGPCRdb!$A$1:$U$1,0),FALSE)</f>
        <v>Human</v>
      </c>
      <c r="L35" s="10">
        <f>VLOOKUP($C35,StructureInfoFromGPCRdb!$A:$U,MATCH(L$1,StructureInfoFromGPCRdb!$A$1:$U$1,0),FALSE)</f>
        <v>100</v>
      </c>
      <c r="M35" s="50" t="str">
        <f>VLOOKUP($C35,StructureInfoFromGPCRdb!$A:$U,MATCH(M$1,StructureInfoFromGPCRdb!$A$1:$U$1,0),FALSE)</f>
        <v>X-ray</v>
      </c>
      <c r="N35" s="51">
        <f>VLOOKUP($C35,StructureInfoFromGPCRdb!$A:$U,MATCH(N$1,StructureInfoFromGPCRdb!$A$1:$U$1,0),FALSE)</f>
        <v>2.6</v>
      </c>
      <c r="O35" s="10" t="str">
        <f>VLOOKUP($C35,StructureInfoFromGPCRdb!$A:$U,MATCH(O$1,StructureInfoFromGPCRdb!$A$1:$U$1,0),FALSE)</f>
        <v>Active</v>
      </c>
      <c r="P35" s="10">
        <f>VLOOKUP($C35,StructureInfoFromGPCRdb!$A:$U,MATCH(P$1,StructureInfoFromGPCRdb!$A$1:$U$1,0),FALSE)</f>
        <v>79</v>
      </c>
      <c r="Q35" s="10">
        <f>VLOOKUP($C35,StructureInfoFromGPCRdb!$A:$U,MATCH(Q$1,StructureInfoFromGPCRdb!$A$1:$U$1,0),FALSE)</f>
        <v>40</v>
      </c>
      <c r="R35" s="42" t="str">
        <f>IF(VLOOKUP($C35,StructureInfoFromGPCRdb!$A:$U,MATCH(R$1,StructureInfoFromGPCRdb!$A$1:$U$1,0),FALSE)="","",VLOOKUP($C35,StructureInfoFromGPCRdb!$A:$U,MATCH(R$1,StructureInfoFromGPCRdb!$A$1:$U$1,0),FALSE))</f>
        <v/>
      </c>
      <c r="S35" s="5" t="str">
        <f>IF(VLOOKUP($C35,StructureInfoFromGPCRdb!$A:$U,MATCH(S$1,StructureInfoFromGPCRdb!$A$1:$U$1,0),FALSE)="","",VLOOKUP($C35,StructureInfoFromGPCRdb!$A:$U,MATCH(S$1,StructureInfoFromGPCRdb!$A$1:$U$1,0),FALSE))</f>
        <v/>
      </c>
      <c r="T35" s="5" t="str">
        <f>IF(VLOOKUP($C35,StructureInfoFromGPCRdb!$A:$U,MATCH(T$1,StructureInfoFromGPCRdb!$A$1:$U$1,0),FALSE)="","",VLOOKUP($C35,StructureInfoFromGPCRdb!$A:$U,MATCH(T$1,StructureInfoFromGPCRdb!$A$1:$U$1,0),FALSE))</f>
        <v/>
      </c>
      <c r="U35" s="5" t="str">
        <f>IF(VLOOKUP($C35,StructureInfoFromGPCRdb!$A:$U,MATCH(U$1,StructureInfoFromGPCRdb!$A$1:$U$1,0),FALSE)="","",VLOOKUP($C35,StructureInfoFromGPCRdb!$A:$U,MATCH(U$1,StructureInfoFromGPCRdb!$A$1:$U$1,0),FALSE))</f>
        <v/>
      </c>
      <c r="V35" s="52" t="str">
        <f>VLOOKUP($C35,StructureInfoFromGPCRdb!$A:$U,MATCH(V$1,StructureInfoFromGPCRdb!$A$1:$U$1,0),FALSE)</f>
        <v>-</v>
      </c>
      <c r="W35" s="10" t="str">
        <f>VLOOKUP($C35,StructureInfoFromGPCRdb!$A:$U,MATCH(W$1,StructureInfoFromGPCRdb!$A$1:$U$1,0),FALSE)</f>
        <v>-</v>
      </c>
      <c r="X35" s="52" t="str">
        <f>VLOOKUP($C35,StructureInfoFromGPCRdb!$A:$U,MATCH(X$1,StructureInfoFromGPCRdb!$A$1:$U$1,0),FALSE)</f>
        <v>CGS-21680</v>
      </c>
      <c r="Y35" s="10" t="str">
        <f>VLOOKUP($C35,StructureInfoFromGPCRdb!$A:$U,MATCH(Y$1,StructureInfoFromGPCRdb!$A$1:$U$1,0),FALSE)</f>
        <v>Agonist</v>
      </c>
    </row>
    <row r="36" spans="1:26" x14ac:dyDescent="0.2">
      <c r="A36" s="4" t="str">
        <f t="shared" si="0"/>
        <v>AActive</v>
      </c>
      <c r="B36" s="4" t="str">
        <f t="shared" si="1"/>
        <v>AA2ARActive</v>
      </c>
      <c r="C36" s="9" t="s">
        <v>205</v>
      </c>
      <c r="D36" s="10" t="str">
        <f>VLOOKUP($C36,StructureInfoFromGPCRdb!$A:$U,MATCH(D$1,StructureInfoFromGPCRdb!$A$1:$U$1,0),FALSE)</f>
        <v>A</v>
      </c>
      <c r="E36" s="11" t="str">
        <f>VLOOKUP($C36,StructureInfoFromGPCRdb!$A:$U,MATCH(E$1,StructureInfoFromGPCRdb!$A$1:$U$1,0),FALSE)</f>
        <v>Adenosine</v>
      </c>
      <c r="F36" s="11" t="str">
        <f>VLOOKUP($C36,StructureInfoFromGPCRdb!$A:$U,MATCH(F$1,StructureInfoFromGPCRdb!$A$1:$U$1,0),FALSE)</f>
        <v>AA2AR</v>
      </c>
      <c r="G36" s="11" t="str">
        <f>VLOOKUP($C36,StructureInfoFromGPCRdb!$A:$U,MATCH(G$1,StructureInfoFromGPCRdb!$A$1:$U$1,0),FALSE)</f>
        <v>A2A</v>
      </c>
      <c r="J36" s="47">
        <f>VLOOKUP($C36,StructureInfoFromGPCRdb!$A:$U,MATCH(J$1,StructureInfoFromGPCRdb!$A$1:$U$1,0),FALSE)</f>
        <v>96</v>
      </c>
      <c r="K36" s="6" t="str">
        <f>VLOOKUP($C36,StructureInfoFromGPCRdb!$A:$U,MATCH(K$1,StructureInfoFromGPCRdb!$A$1:$U$1,0),FALSE)</f>
        <v>Human</v>
      </c>
      <c r="L36" s="10">
        <f>VLOOKUP($C36,StructureInfoFromGPCRdb!$A:$U,MATCH(L$1,StructureInfoFromGPCRdb!$A$1:$U$1,0),FALSE)</f>
        <v>100</v>
      </c>
      <c r="M36" s="50" t="str">
        <f>VLOOKUP($C36,StructureInfoFromGPCRdb!$A:$U,MATCH(M$1,StructureInfoFromGPCRdb!$A$1:$U$1,0),FALSE)</f>
        <v>X-ray</v>
      </c>
      <c r="N36" s="51">
        <f>VLOOKUP($C36,StructureInfoFromGPCRdb!$A:$U,MATCH(N$1,StructureInfoFromGPCRdb!$A$1:$U$1,0),FALSE)</f>
        <v>2.6</v>
      </c>
      <c r="O36" s="10" t="str">
        <f>VLOOKUP($C36,StructureInfoFromGPCRdb!$A:$U,MATCH(O$1,StructureInfoFromGPCRdb!$A$1:$U$1,0),FALSE)</f>
        <v>Active</v>
      </c>
      <c r="P36" s="10">
        <f>VLOOKUP($C36,StructureInfoFromGPCRdb!$A:$U,MATCH(P$1,StructureInfoFromGPCRdb!$A$1:$U$1,0),FALSE)</f>
        <v>79</v>
      </c>
      <c r="Q36" s="10">
        <f>VLOOKUP($C36,StructureInfoFromGPCRdb!$A:$U,MATCH(Q$1,StructureInfoFromGPCRdb!$A$1:$U$1,0),FALSE)</f>
        <v>39</v>
      </c>
      <c r="R36" s="42" t="str">
        <f>IF(VLOOKUP($C36,StructureInfoFromGPCRdb!$A:$U,MATCH(R$1,StructureInfoFromGPCRdb!$A$1:$U$1,0),FALSE)="","",VLOOKUP($C36,StructureInfoFromGPCRdb!$A:$U,MATCH(R$1,StructureInfoFromGPCRdb!$A$1:$U$1,0),FALSE))</f>
        <v/>
      </c>
      <c r="S36" s="5" t="str">
        <f>IF(VLOOKUP($C36,StructureInfoFromGPCRdb!$A:$U,MATCH(S$1,StructureInfoFromGPCRdb!$A$1:$U$1,0),FALSE)="","",VLOOKUP($C36,StructureInfoFromGPCRdb!$A:$U,MATCH(S$1,StructureInfoFromGPCRdb!$A$1:$U$1,0),FALSE))</f>
        <v/>
      </c>
      <c r="T36" s="5" t="str">
        <f>IF(VLOOKUP($C36,StructureInfoFromGPCRdb!$A:$U,MATCH(T$1,StructureInfoFromGPCRdb!$A$1:$U$1,0),FALSE)="","",VLOOKUP($C36,StructureInfoFromGPCRdb!$A:$U,MATCH(T$1,StructureInfoFromGPCRdb!$A$1:$U$1,0),FALSE))</f>
        <v/>
      </c>
      <c r="U36" s="5" t="str">
        <f>IF(VLOOKUP($C36,StructureInfoFromGPCRdb!$A:$U,MATCH(U$1,StructureInfoFromGPCRdb!$A$1:$U$1,0),FALSE)="","",VLOOKUP($C36,StructureInfoFromGPCRdb!$A:$U,MATCH(U$1,StructureInfoFromGPCRdb!$A$1:$U$1,0),FALSE))</f>
        <v/>
      </c>
      <c r="V36" s="52" t="str">
        <f>VLOOKUP($C36,StructureInfoFromGPCRdb!$A:$U,MATCH(V$1,StructureInfoFromGPCRdb!$A$1:$U$1,0),FALSE)</f>
        <v>-</v>
      </c>
      <c r="W36" s="10" t="str">
        <f>VLOOKUP($C36,StructureInfoFromGPCRdb!$A:$U,MATCH(W$1,StructureInfoFromGPCRdb!$A$1:$U$1,0),FALSE)</f>
        <v>-</v>
      </c>
      <c r="X36" s="52" t="str">
        <f>VLOOKUP($C36,StructureInfoFromGPCRdb!$A:$U,MATCH(X$1,StructureInfoFromGPCRdb!$A$1:$U$1,0),FALSE)</f>
        <v>NECA</v>
      </c>
      <c r="Y36" s="10" t="str">
        <f>VLOOKUP($C36,StructureInfoFromGPCRdb!$A:$U,MATCH(Y$1,StructureInfoFromGPCRdb!$A$1:$U$1,0),FALSE)</f>
        <v>Agonist</v>
      </c>
    </row>
    <row r="37" spans="1:26" x14ac:dyDescent="0.2">
      <c r="A37" s="4" t="str">
        <f t="shared" si="0"/>
        <v>AActive</v>
      </c>
      <c r="B37" s="4" t="str">
        <f t="shared" si="1"/>
        <v>AA2ARActive</v>
      </c>
      <c r="C37" s="9" t="s">
        <v>175</v>
      </c>
      <c r="D37" s="10" t="str">
        <f>VLOOKUP($C37,StructureInfoFromGPCRdb!$A:$U,MATCH(D$1,StructureInfoFromGPCRdb!$A$1:$U$1,0),FALSE)</f>
        <v>A</v>
      </c>
      <c r="E37" s="11" t="str">
        <f>VLOOKUP($C37,StructureInfoFromGPCRdb!$A:$U,MATCH(E$1,StructureInfoFromGPCRdb!$A$1:$U$1,0),FALSE)</f>
        <v>Adenosine</v>
      </c>
      <c r="F37" s="11" t="str">
        <f>VLOOKUP($C37,StructureInfoFromGPCRdb!$A:$U,MATCH(F$1,StructureInfoFromGPCRdb!$A$1:$U$1,0),FALSE)</f>
        <v>AA2AR</v>
      </c>
      <c r="G37" s="11" t="str">
        <f>VLOOKUP($C37,StructureInfoFromGPCRdb!$A:$U,MATCH(G$1,StructureInfoFromGPCRdb!$A$1:$U$1,0),FALSE)</f>
        <v>A2A</v>
      </c>
      <c r="J37" s="47">
        <f>VLOOKUP($C37,StructureInfoFromGPCRdb!$A:$U,MATCH(J$1,StructureInfoFromGPCRdb!$A$1:$U$1,0),FALSE)</f>
        <v>97</v>
      </c>
      <c r="K37" s="6" t="str">
        <f>VLOOKUP($C37,StructureInfoFromGPCRdb!$A:$U,MATCH(K$1,StructureInfoFromGPCRdb!$A$1:$U$1,0),FALSE)</f>
        <v>Human</v>
      </c>
      <c r="L37" s="10">
        <f>VLOOKUP($C37,StructureInfoFromGPCRdb!$A:$U,MATCH(L$1,StructureInfoFromGPCRdb!$A$1:$U$1,0),FALSE)</f>
        <v>100</v>
      </c>
      <c r="M37" s="50" t="str">
        <f>VLOOKUP($C37,StructureInfoFromGPCRdb!$A:$U,MATCH(M$1,StructureInfoFromGPCRdb!$A$1:$U$1,0),FALSE)</f>
        <v>X-ray</v>
      </c>
      <c r="N37" s="51">
        <f>VLOOKUP($C37,StructureInfoFromGPCRdb!$A:$U,MATCH(N$1,StructureInfoFromGPCRdb!$A$1:$U$1,0),FALSE)</f>
        <v>2.6</v>
      </c>
      <c r="O37" s="10" t="str">
        <f>VLOOKUP($C37,StructureInfoFromGPCRdb!$A:$U,MATCH(O$1,StructureInfoFromGPCRdb!$A$1:$U$1,0),FALSE)</f>
        <v>Active</v>
      </c>
      <c r="P37" s="10">
        <f>VLOOKUP($C37,StructureInfoFromGPCRdb!$A:$U,MATCH(P$1,StructureInfoFromGPCRdb!$A$1:$U$1,0),FALSE)</f>
        <v>79</v>
      </c>
      <c r="Q37" s="10">
        <f>VLOOKUP($C37,StructureInfoFromGPCRdb!$A:$U,MATCH(Q$1,StructureInfoFromGPCRdb!$A$1:$U$1,0),FALSE)</f>
        <v>40</v>
      </c>
      <c r="R37" s="42" t="str">
        <f>IF(VLOOKUP($C37,StructureInfoFromGPCRdb!$A:$U,MATCH(R$1,StructureInfoFromGPCRdb!$A$1:$U$1,0),FALSE)="","",VLOOKUP($C37,StructureInfoFromGPCRdb!$A:$U,MATCH(R$1,StructureInfoFromGPCRdb!$A$1:$U$1,0),FALSE))</f>
        <v/>
      </c>
      <c r="S37" s="5" t="str">
        <f>IF(VLOOKUP($C37,StructureInfoFromGPCRdb!$A:$U,MATCH(S$1,StructureInfoFromGPCRdb!$A$1:$U$1,0),FALSE)="","",VLOOKUP($C37,StructureInfoFromGPCRdb!$A:$U,MATCH(S$1,StructureInfoFromGPCRdb!$A$1:$U$1,0),FALSE))</f>
        <v/>
      </c>
      <c r="T37" s="5" t="str">
        <f>IF(VLOOKUP($C37,StructureInfoFromGPCRdb!$A:$U,MATCH(T$1,StructureInfoFromGPCRdb!$A$1:$U$1,0),FALSE)="","",VLOOKUP($C37,StructureInfoFromGPCRdb!$A:$U,MATCH(T$1,StructureInfoFromGPCRdb!$A$1:$U$1,0),FALSE))</f>
        <v/>
      </c>
      <c r="U37" s="5" t="str">
        <f>IF(VLOOKUP($C37,StructureInfoFromGPCRdb!$A:$U,MATCH(U$1,StructureInfoFromGPCRdb!$A$1:$U$1,0),FALSE)="","",VLOOKUP($C37,StructureInfoFromGPCRdb!$A:$U,MATCH(U$1,StructureInfoFromGPCRdb!$A$1:$U$1,0),FALSE))</f>
        <v/>
      </c>
      <c r="V37" s="52" t="str">
        <f>VLOOKUP($C37,StructureInfoFromGPCRdb!$A:$U,MATCH(V$1,StructureInfoFromGPCRdb!$A$1:$U$1,0),FALSE)</f>
        <v>-</v>
      </c>
      <c r="W37" s="10" t="str">
        <f>VLOOKUP($C37,StructureInfoFromGPCRdb!$A:$U,MATCH(W$1,StructureInfoFromGPCRdb!$A$1:$U$1,0),FALSE)</f>
        <v>-</v>
      </c>
      <c r="X37" s="52" t="str">
        <f>VLOOKUP($C37,StructureInfoFromGPCRdb!$A:$U,MATCH(X$1,StructureInfoFromGPCRdb!$A$1:$U$1,0),FALSE)</f>
        <v>CGS-21680</v>
      </c>
      <c r="Y37" s="10" t="str">
        <f>VLOOKUP($C37,StructureInfoFromGPCRdb!$A:$U,MATCH(Y$1,StructureInfoFromGPCRdb!$A$1:$U$1,0),FALSE)</f>
        <v>Agonist</v>
      </c>
    </row>
    <row r="38" spans="1:26" x14ac:dyDescent="0.2">
      <c r="A38" s="4" t="str">
        <f t="shared" si="0"/>
        <v>AActive</v>
      </c>
      <c r="B38" s="4" t="str">
        <f t="shared" si="1"/>
        <v>AA2ARActive</v>
      </c>
      <c r="C38" s="9" t="s">
        <v>207</v>
      </c>
      <c r="D38" s="10" t="str">
        <f>VLOOKUP($C38,StructureInfoFromGPCRdb!$A:$U,MATCH(D$1,StructureInfoFromGPCRdb!$A$1:$U$1,0),FALSE)</f>
        <v>A</v>
      </c>
      <c r="E38" s="11" t="str">
        <f>VLOOKUP($C38,StructureInfoFromGPCRdb!$A:$U,MATCH(E$1,StructureInfoFromGPCRdb!$A$1:$U$1,0),FALSE)</f>
        <v>Adenosine</v>
      </c>
      <c r="F38" s="11" t="str">
        <f>VLOOKUP($C38,StructureInfoFromGPCRdb!$A:$U,MATCH(F$1,StructureInfoFromGPCRdb!$A$1:$U$1,0),FALSE)</f>
        <v>AA2AR</v>
      </c>
      <c r="G38" s="11" t="str">
        <f>VLOOKUP($C38,StructureInfoFromGPCRdb!$A:$U,MATCH(G$1,StructureInfoFromGPCRdb!$A$1:$U$1,0),FALSE)</f>
        <v>A2A</v>
      </c>
      <c r="J38" s="47">
        <f>VLOOKUP($C38,StructureInfoFromGPCRdb!$A:$U,MATCH(J$1,StructureInfoFromGPCRdb!$A$1:$U$1,0),FALSE)</f>
        <v>90</v>
      </c>
      <c r="K38" s="6" t="str">
        <f>VLOOKUP($C38,StructureInfoFromGPCRdb!$A:$U,MATCH(K$1,StructureInfoFromGPCRdb!$A$1:$U$1,0),FALSE)</f>
        <v>Human</v>
      </c>
      <c r="L38" s="10">
        <f>VLOOKUP($C38,StructureInfoFromGPCRdb!$A:$U,MATCH(L$1,StructureInfoFromGPCRdb!$A$1:$U$1,0),FALSE)</f>
        <v>100</v>
      </c>
      <c r="M38" s="50" t="str">
        <f>VLOOKUP($C38,StructureInfoFromGPCRdb!$A:$U,MATCH(M$1,StructureInfoFromGPCRdb!$A$1:$U$1,0),FALSE)</f>
        <v>X-ray</v>
      </c>
      <c r="N38" s="51">
        <f>VLOOKUP($C38,StructureInfoFromGPCRdb!$A:$U,MATCH(N$1,StructureInfoFromGPCRdb!$A$1:$U$1,0),FALSE)</f>
        <v>2.7</v>
      </c>
      <c r="O38" s="10" t="str">
        <f>VLOOKUP($C38,StructureInfoFromGPCRdb!$A:$U,MATCH(O$1,StructureInfoFromGPCRdb!$A$1:$U$1,0),FALSE)</f>
        <v>Active</v>
      </c>
      <c r="P38" s="10">
        <f>VLOOKUP($C38,StructureInfoFromGPCRdb!$A:$U,MATCH(P$1,StructureInfoFromGPCRdb!$A$1:$U$1,0),FALSE)</f>
        <v>79</v>
      </c>
      <c r="Q38" s="10">
        <f>VLOOKUP($C38,StructureInfoFromGPCRdb!$A:$U,MATCH(Q$1,StructureInfoFromGPCRdb!$A$1:$U$1,0),FALSE)</f>
        <v>43</v>
      </c>
      <c r="R38" s="42" t="str">
        <f>IF(VLOOKUP($C38,StructureInfoFromGPCRdb!$A:$U,MATCH(R$1,StructureInfoFromGPCRdb!$A$1:$U$1,0),FALSE)="","",VLOOKUP($C38,StructureInfoFromGPCRdb!$A:$U,MATCH(R$1,StructureInfoFromGPCRdb!$A$1:$U$1,0),FALSE))</f>
        <v/>
      </c>
      <c r="S38" s="5" t="str">
        <f>IF(VLOOKUP($C38,StructureInfoFromGPCRdb!$A:$U,MATCH(S$1,StructureInfoFromGPCRdb!$A$1:$U$1,0),FALSE)="","",VLOOKUP($C38,StructureInfoFromGPCRdb!$A:$U,MATCH(S$1,StructureInfoFromGPCRdb!$A$1:$U$1,0),FALSE))</f>
        <v/>
      </c>
      <c r="T38" s="5" t="str">
        <f>IF(VLOOKUP($C38,StructureInfoFromGPCRdb!$A:$U,MATCH(T$1,StructureInfoFromGPCRdb!$A$1:$U$1,0),FALSE)="","",VLOOKUP($C38,StructureInfoFromGPCRdb!$A:$U,MATCH(T$1,StructureInfoFromGPCRdb!$A$1:$U$1,0),FALSE))</f>
        <v/>
      </c>
      <c r="U38" s="5" t="str">
        <f>IF(VLOOKUP($C38,StructureInfoFromGPCRdb!$A:$U,MATCH(U$1,StructureInfoFromGPCRdb!$A$1:$U$1,0),FALSE)="","",VLOOKUP($C38,StructureInfoFromGPCRdb!$A:$U,MATCH(U$1,StructureInfoFromGPCRdb!$A$1:$U$1,0),FALSE))</f>
        <v/>
      </c>
      <c r="V38" s="52" t="str">
        <f>VLOOKUP($C38,StructureInfoFromGPCRdb!$A:$U,MATCH(V$1,StructureInfoFromGPCRdb!$A$1:$U$1,0),FALSE)</f>
        <v>T4-Lysozyme</v>
      </c>
      <c r="W38" s="10" t="str">
        <f>VLOOKUP($C38,StructureInfoFromGPCRdb!$A:$U,MATCH(W$1,StructureInfoFromGPCRdb!$A$1:$U$1,0),FALSE)</f>
        <v>-</v>
      </c>
      <c r="X38" s="52" t="str">
        <f>VLOOKUP($C38,StructureInfoFromGPCRdb!$A:$U,MATCH(X$1,StructureInfoFromGPCRdb!$A$1:$U$1,0),FALSE)</f>
        <v>UK-432097</v>
      </c>
      <c r="Y38" s="10" t="str">
        <f>VLOOKUP($C38,StructureInfoFromGPCRdb!$A:$U,MATCH(Y$1,StructureInfoFromGPCRdb!$A$1:$U$1,0),FALSE)</f>
        <v>Agonist</v>
      </c>
    </row>
    <row r="39" spans="1:26" x14ac:dyDescent="0.2">
      <c r="A39" s="4" t="str">
        <f t="shared" si="0"/>
        <v>AActive</v>
      </c>
      <c r="B39" s="4" t="str">
        <f t="shared" si="1"/>
        <v>AA2ARActive</v>
      </c>
      <c r="C39" s="9" t="s">
        <v>128</v>
      </c>
      <c r="D39" s="10" t="str">
        <f>VLOOKUP($C39,StructureInfoFromGPCRdb!$A:$U,MATCH(D$1,StructureInfoFromGPCRdb!$A$1:$U$1,0),FALSE)</f>
        <v>A</v>
      </c>
      <c r="E39" s="11" t="str">
        <f>VLOOKUP($C39,StructureInfoFromGPCRdb!$A:$U,MATCH(E$1,StructureInfoFromGPCRdb!$A$1:$U$1,0),FALSE)</f>
        <v>Adenosine</v>
      </c>
      <c r="F39" s="11" t="str">
        <f>VLOOKUP($C39,StructureInfoFromGPCRdb!$A:$U,MATCH(F$1,StructureInfoFromGPCRdb!$A$1:$U$1,0),FALSE)</f>
        <v>AA2AR</v>
      </c>
      <c r="G39" s="11" t="str">
        <f>VLOOKUP($C39,StructureInfoFromGPCRdb!$A:$U,MATCH(G$1,StructureInfoFromGPCRdb!$A$1:$U$1,0),FALSE)</f>
        <v>A2A</v>
      </c>
      <c r="J39" s="47">
        <f>VLOOKUP($C39,StructureInfoFromGPCRdb!$A:$U,MATCH(J$1,StructureInfoFromGPCRdb!$A$1:$U$1,0),FALSE)</f>
        <v>89</v>
      </c>
      <c r="K39" s="6" t="str">
        <f>VLOOKUP($C39,StructureInfoFromGPCRdb!$A:$U,MATCH(K$1,StructureInfoFromGPCRdb!$A$1:$U$1,0),FALSE)</f>
        <v>Human</v>
      </c>
      <c r="L39" s="10">
        <f>VLOOKUP($C39,StructureInfoFromGPCRdb!$A:$U,MATCH(L$1,StructureInfoFromGPCRdb!$A$1:$U$1,0),FALSE)</f>
        <v>100</v>
      </c>
      <c r="M39" s="50" t="str">
        <f>VLOOKUP($C39,StructureInfoFromGPCRdb!$A:$U,MATCH(M$1,StructureInfoFromGPCRdb!$A$1:$U$1,0),FALSE)</f>
        <v>X-ray</v>
      </c>
      <c r="N39" s="51">
        <f>VLOOKUP($C39,StructureInfoFromGPCRdb!$A:$U,MATCH(N$1,StructureInfoFromGPCRdb!$A$1:$U$1,0),FALSE)</f>
        <v>2.9</v>
      </c>
      <c r="O39" s="10" t="str">
        <f>VLOOKUP($C39,StructureInfoFromGPCRdb!$A:$U,MATCH(O$1,StructureInfoFromGPCRdb!$A$1:$U$1,0),FALSE)</f>
        <v>Active</v>
      </c>
      <c r="P39" s="10">
        <f>VLOOKUP($C39,StructureInfoFromGPCRdb!$A:$U,MATCH(P$1,StructureInfoFromGPCRdb!$A$1:$U$1,0),FALSE)</f>
        <v>79</v>
      </c>
      <c r="Q39" s="10">
        <f>VLOOKUP($C39,StructureInfoFromGPCRdb!$A:$U,MATCH(Q$1,StructureInfoFromGPCRdb!$A$1:$U$1,0),FALSE)</f>
        <v>43</v>
      </c>
      <c r="R39" s="42" t="str">
        <f>IF(VLOOKUP($C39,StructureInfoFromGPCRdb!$A:$U,MATCH(R$1,StructureInfoFromGPCRdb!$A$1:$U$1,0),FALSE)="","",VLOOKUP($C39,StructureInfoFromGPCRdb!$A:$U,MATCH(R$1,StructureInfoFromGPCRdb!$A$1:$U$1,0),FALSE))</f>
        <v/>
      </c>
      <c r="S39" s="5" t="str">
        <f>IF(VLOOKUP($C39,StructureInfoFromGPCRdb!$A:$U,MATCH(S$1,StructureInfoFromGPCRdb!$A$1:$U$1,0),FALSE)="","",VLOOKUP($C39,StructureInfoFromGPCRdb!$A:$U,MATCH(S$1,StructureInfoFromGPCRdb!$A$1:$U$1,0),FALSE))</f>
        <v/>
      </c>
      <c r="T39" s="5" t="str">
        <f>IF(VLOOKUP($C39,StructureInfoFromGPCRdb!$A:$U,MATCH(T$1,StructureInfoFromGPCRdb!$A$1:$U$1,0),FALSE)="","",VLOOKUP($C39,StructureInfoFromGPCRdb!$A:$U,MATCH(T$1,StructureInfoFromGPCRdb!$A$1:$U$1,0),FALSE))</f>
        <v/>
      </c>
      <c r="U39" s="5" t="str">
        <f>IF(VLOOKUP($C39,StructureInfoFromGPCRdb!$A:$U,MATCH(U$1,StructureInfoFromGPCRdb!$A$1:$U$1,0),FALSE)="","",VLOOKUP($C39,StructureInfoFromGPCRdb!$A:$U,MATCH(U$1,StructureInfoFromGPCRdb!$A$1:$U$1,0),FALSE))</f>
        <v/>
      </c>
      <c r="V39" s="52" t="str">
        <f>VLOOKUP($C39,StructureInfoFromGPCRdb!$A:$U,MATCH(V$1,StructureInfoFromGPCRdb!$A$1:$U$1,0),FALSE)</f>
        <v>T4-Lysozyme</v>
      </c>
      <c r="W39" s="10" t="str">
        <f>VLOOKUP($C39,StructureInfoFromGPCRdb!$A:$U,MATCH(W$1,StructureInfoFromGPCRdb!$A$1:$U$1,0),FALSE)</f>
        <v>-</v>
      </c>
      <c r="X39" s="52" t="str">
        <f>VLOOKUP($C39,StructureInfoFromGPCRdb!$A:$U,MATCH(X$1,StructureInfoFromGPCRdb!$A$1:$U$1,0),FALSE)</f>
        <v>UK-432097</v>
      </c>
      <c r="Y39" s="10" t="str">
        <f>VLOOKUP($C39,StructureInfoFromGPCRdb!$A:$U,MATCH(Y$1,StructureInfoFromGPCRdb!$A$1:$U$1,0),FALSE)</f>
        <v>Agonist</v>
      </c>
    </row>
    <row r="40" spans="1:26" x14ac:dyDescent="0.2">
      <c r="A40" s="4" t="str">
        <f t="shared" si="0"/>
        <v>AActive</v>
      </c>
      <c r="B40" s="4" t="str">
        <f t="shared" si="1"/>
        <v>AA2ARActive</v>
      </c>
      <c r="C40" s="9" t="s">
        <v>204</v>
      </c>
      <c r="D40" s="10" t="str">
        <f>VLOOKUP($C40,StructureInfoFromGPCRdb!$A:$U,MATCH(D$1,StructureInfoFromGPCRdb!$A$1:$U$1,0),FALSE)</f>
        <v>A</v>
      </c>
      <c r="E40" s="11" t="str">
        <f>VLOOKUP($C40,StructureInfoFromGPCRdb!$A:$U,MATCH(E$1,StructureInfoFromGPCRdb!$A$1:$U$1,0),FALSE)</f>
        <v>Adenosine</v>
      </c>
      <c r="F40" s="11" t="str">
        <f>VLOOKUP($C40,StructureInfoFromGPCRdb!$A:$U,MATCH(F$1,StructureInfoFromGPCRdb!$A$1:$U$1,0),FALSE)</f>
        <v>AA2AR</v>
      </c>
      <c r="G40" s="11" t="str">
        <f>VLOOKUP($C40,StructureInfoFromGPCRdb!$A:$U,MATCH(G$1,StructureInfoFromGPCRdb!$A$1:$U$1,0),FALSE)</f>
        <v>A2A</v>
      </c>
      <c r="J40" s="47">
        <f>VLOOKUP($C40,StructureInfoFromGPCRdb!$A:$U,MATCH(J$1,StructureInfoFromGPCRdb!$A$1:$U$1,0),FALSE)</f>
        <v>95</v>
      </c>
      <c r="K40" s="6" t="str">
        <f>VLOOKUP($C40,StructureInfoFromGPCRdb!$A:$U,MATCH(K$1,StructureInfoFromGPCRdb!$A$1:$U$1,0),FALSE)</f>
        <v>Human</v>
      </c>
      <c r="L40" s="10">
        <f>VLOOKUP($C40,StructureInfoFromGPCRdb!$A:$U,MATCH(L$1,StructureInfoFromGPCRdb!$A$1:$U$1,0),FALSE)</f>
        <v>100</v>
      </c>
      <c r="M40" s="50" t="str">
        <f>VLOOKUP($C40,StructureInfoFromGPCRdb!$A:$U,MATCH(M$1,StructureInfoFromGPCRdb!$A$1:$U$1,0),FALSE)</f>
        <v>X-ray</v>
      </c>
      <c r="N40" s="51">
        <f>VLOOKUP($C40,StructureInfoFromGPCRdb!$A:$U,MATCH(N$1,StructureInfoFromGPCRdb!$A$1:$U$1,0),FALSE)</f>
        <v>3</v>
      </c>
      <c r="O40" s="10" t="str">
        <f>VLOOKUP($C40,StructureInfoFromGPCRdb!$A:$U,MATCH(O$1,StructureInfoFromGPCRdb!$A$1:$U$1,0),FALSE)</f>
        <v>Active</v>
      </c>
      <c r="P40" s="10">
        <f>VLOOKUP($C40,StructureInfoFromGPCRdb!$A:$U,MATCH(P$1,StructureInfoFromGPCRdb!$A$1:$U$1,0),FALSE)</f>
        <v>79</v>
      </c>
      <c r="Q40" s="10">
        <f>VLOOKUP($C40,StructureInfoFromGPCRdb!$A:$U,MATCH(Q$1,StructureInfoFromGPCRdb!$A$1:$U$1,0),FALSE)</f>
        <v>38</v>
      </c>
      <c r="R40" s="42" t="str">
        <f>IF(VLOOKUP($C40,StructureInfoFromGPCRdb!$A:$U,MATCH(R$1,StructureInfoFromGPCRdb!$A$1:$U$1,0),FALSE)="","",VLOOKUP($C40,StructureInfoFromGPCRdb!$A:$U,MATCH(R$1,StructureInfoFromGPCRdb!$A$1:$U$1,0),FALSE))</f>
        <v/>
      </c>
      <c r="S40" s="5" t="str">
        <f>IF(VLOOKUP($C40,StructureInfoFromGPCRdb!$A:$U,MATCH(S$1,StructureInfoFromGPCRdb!$A$1:$U$1,0),FALSE)="","",VLOOKUP($C40,StructureInfoFromGPCRdb!$A:$U,MATCH(S$1,StructureInfoFromGPCRdb!$A$1:$U$1,0),FALSE))</f>
        <v/>
      </c>
      <c r="T40" s="5" t="str">
        <f>IF(VLOOKUP($C40,StructureInfoFromGPCRdb!$A:$U,MATCH(T$1,StructureInfoFromGPCRdb!$A$1:$U$1,0),FALSE)="","",VLOOKUP($C40,StructureInfoFromGPCRdb!$A:$U,MATCH(T$1,StructureInfoFromGPCRdb!$A$1:$U$1,0),FALSE))</f>
        <v/>
      </c>
      <c r="U40" s="5" t="str">
        <f>IF(VLOOKUP($C40,StructureInfoFromGPCRdb!$A:$U,MATCH(U$1,StructureInfoFromGPCRdb!$A$1:$U$1,0),FALSE)="","",VLOOKUP($C40,StructureInfoFromGPCRdb!$A:$U,MATCH(U$1,StructureInfoFromGPCRdb!$A$1:$U$1,0),FALSE))</f>
        <v/>
      </c>
      <c r="V40" s="52" t="str">
        <f>VLOOKUP($C40,StructureInfoFromGPCRdb!$A:$U,MATCH(V$1,StructureInfoFromGPCRdb!$A$1:$U$1,0),FALSE)</f>
        <v>-</v>
      </c>
      <c r="W40" s="10" t="str">
        <f>VLOOKUP($C40,StructureInfoFromGPCRdb!$A:$U,MATCH(W$1,StructureInfoFromGPCRdb!$A$1:$U$1,0),FALSE)</f>
        <v>-</v>
      </c>
      <c r="X40" s="52" t="str">
        <f>VLOOKUP($C40,StructureInfoFromGPCRdb!$A:$U,MATCH(X$1,StructureInfoFromGPCRdb!$A$1:$U$1,0),FALSE)</f>
        <v>adenosine</v>
      </c>
      <c r="Y40" s="10" t="str">
        <f>VLOOKUP($C40,StructureInfoFromGPCRdb!$A:$U,MATCH(Y$1,StructureInfoFromGPCRdb!$A$1:$U$1,0),FALSE)</f>
        <v>Agonist</v>
      </c>
    </row>
    <row r="41" spans="1:26" x14ac:dyDescent="0.2">
      <c r="A41" s="4" t="str">
        <f t="shared" si="0"/>
        <v>AActive</v>
      </c>
      <c r="B41" s="4" t="str">
        <f t="shared" si="1"/>
        <v>AA2ARActive</v>
      </c>
      <c r="C41" s="9" t="s">
        <v>114</v>
      </c>
      <c r="D41" s="10" t="str">
        <f>VLOOKUP($C41,StructureInfoFromGPCRdb!$A:$U,MATCH(D$1,StructureInfoFromGPCRdb!$A$1:$U$1,0),FALSE)</f>
        <v>A</v>
      </c>
      <c r="E41" s="11" t="str">
        <f>VLOOKUP($C41,StructureInfoFromGPCRdb!$A:$U,MATCH(E$1,StructureInfoFromGPCRdb!$A$1:$U$1,0),FALSE)</f>
        <v>Adenosine</v>
      </c>
      <c r="F41" s="11" t="str">
        <f>VLOOKUP($C41,StructureInfoFromGPCRdb!$A:$U,MATCH(F$1,StructureInfoFromGPCRdb!$A$1:$U$1,0),FALSE)</f>
        <v>AA2AR</v>
      </c>
      <c r="G41" s="11" t="str">
        <f>VLOOKUP($C41,StructureInfoFromGPCRdb!$A:$U,MATCH(G$1,StructureInfoFromGPCRdb!$A$1:$U$1,0),FALSE)</f>
        <v>A2A</v>
      </c>
      <c r="J41" s="47">
        <f>VLOOKUP($C41,StructureInfoFromGPCRdb!$A:$U,MATCH(J$1,StructureInfoFromGPCRdb!$A$1:$U$1,0),FALSE)</f>
        <v>88</v>
      </c>
      <c r="K41" s="6" t="str">
        <f>VLOOKUP($C41,StructureInfoFromGPCRdb!$A:$U,MATCH(K$1,StructureInfoFromGPCRdb!$A$1:$U$1,0),FALSE)</f>
        <v>Human</v>
      </c>
      <c r="L41" s="10">
        <f>VLOOKUP($C41,StructureInfoFromGPCRdb!$A:$U,MATCH(L$1,StructureInfoFromGPCRdb!$A$1:$U$1,0),FALSE)</f>
        <v>100</v>
      </c>
      <c r="M41" s="50" t="str">
        <f>VLOOKUP($C41,StructureInfoFromGPCRdb!$A:$U,MATCH(M$1,StructureInfoFromGPCRdb!$A$1:$U$1,0),FALSE)</f>
        <v>cryo-EM</v>
      </c>
      <c r="N41" s="51">
        <f>VLOOKUP($C41,StructureInfoFromGPCRdb!$A:$U,MATCH(N$1,StructureInfoFromGPCRdb!$A$1:$U$1,0),FALSE)</f>
        <v>4.0999999999999996</v>
      </c>
      <c r="O41" s="10" t="str">
        <f>VLOOKUP($C41,StructureInfoFromGPCRdb!$A:$U,MATCH(O$1,StructureInfoFromGPCRdb!$A$1:$U$1,0),FALSE)</f>
        <v>Active</v>
      </c>
      <c r="P41" s="10">
        <f>VLOOKUP($C41,StructureInfoFromGPCRdb!$A:$U,MATCH(P$1,StructureInfoFromGPCRdb!$A$1:$U$1,0),FALSE)</f>
        <v>100</v>
      </c>
      <c r="Q41" s="10">
        <f>VLOOKUP($C41,StructureInfoFromGPCRdb!$A:$U,MATCH(Q$1,StructureInfoFromGPCRdb!$A$1:$U$1,0),FALSE)</f>
        <v>65</v>
      </c>
      <c r="R41" s="42" t="str">
        <f>IF(VLOOKUP($C41,StructureInfoFromGPCRdb!$A:$U,MATCH(R$1,StructureInfoFromGPCRdb!$A$1:$U$1,0),FALSE)="","",VLOOKUP($C41,StructureInfoFromGPCRdb!$A:$U,MATCH(R$1,StructureInfoFromGPCRdb!$A$1:$U$1,0),FALSE))</f>
        <v>Gs</v>
      </c>
      <c r="S41" s="5" t="str">
        <f>IF(VLOOKUP($C41,StructureInfoFromGPCRdb!$A:$U,MATCH(S$1,StructureInfoFromGPCRdb!$A$1:$U$1,0),FALSE)="","",VLOOKUP($C41,StructureInfoFromGPCRdb!$A:$U,MATCH(S$1,StructureInfoFromGPCRdb!$A$1:$U$1,0),FALSE))</f>
        <v>αs</v>
      </c>
      <c r="T41" s="5" t="str">
        <f>IF(VLOOKUP($C41,StructureInfoFromGPCRdb!$A:$U,MATCH(T$1,StructureInfoFromGPCRdb!$A$1:$U$1,0),FALSE)="","",VLOOKUP($C41,StructureInfoFromGPCRdb!$A:$U,MATCH(T$1,StructureInfoFromGPCRdb!$A$1:$U$1,0),FALSE))</f>
        <v/>
      </c>
      <c r="U41" s="5">
        <f>IF(VLOOKUP($C41,StructureInfoFromGPCRdb!$A:$U,MATCH(U$1,StructureInfoFromGPCRdb!$A$1:$U$1,0),FALSE)="","",VLOOKUP($C41,StructureInfoFromGPCRdb!$A:$U,MATCH(U$1,StructureInfoFromGPCRdb!$A$1:$U$1,0),FALSE))</f>
        <v>57</v>
      </c>
      <c r="V41" s="52" t="str">
        <f>VLOOKUP($C41,StructureInfoFromGPCRdb!$A:$U,MATCH(V$1,StructureInfoFromGPCRdb!$A$1:$U$1,0),FALSE)</f>
        <v>TrxA</v>
      </c>
      <c r="W41" s="10" t="str">
        <f>VLOOKUP($C41,StructureInfoFromGPCRdb!$A:$U,MATCH(W$1,StructureInfoFromGPCRdb!$A$1:$U$1,0),FALSE)</f>
        <v>Nanobody</v>
      </c>
      <c r="X41" s="52" t="str">
        <f>VLOOKUP($C41,StructureInfoFromGPCRdb!$A:$U,MATCH(X$1,StructureInfoFromGPCRdb!$A$1:$U$1,0),FALSE)</f>
        <v>NECA</v>
      </c>
      <c r="Y41" s="10" t="str">
        <f>VLOOKUP($C41,StructureInfoFromGPCRdb!$A:$U,MATCH(Y$1,StructureInfoFromGPCRdb!$A$1:$U$1,0),FALSE)</f>
        <v>Agonist</v>
      </c>
    </row>
    <row r="42" spans="1:26" x14ac:dyDescent="0.2">
      <c r="A42" s="4" t="str">
        <f t="shared" si="0"/>
        <v>AActive</v>
      </c>
      <c r="B42" s="4" t="str">
        <f t="shared" si="1"/>
        <v>ADA2BActive</v>
      </c>
      <c r="C42" s="37" t="s">
        <v>931</v>
      </c>
      <c r="D42" s="10" t="str">
        <f>VLOOKUP($C42,StructureInfoFromGPCRdb!$A:$U,MATCH(D$1,StructureInfoFromGPCRdb!$A$1:$U$1,0),FALSE)</f>
        <v>A</v>
      </c>
      <c r="E42" s="11" t="str">
        <f>VLOOKUP($C42,StructureInfoFromGPCRdb!$A:$U,MATCH(E$1,StructureInfoFromGPCRdb!$A$1:$U$1,0),FALSE)</f>
        <v>Adrenoceptors</v>
      </c>
      <c r="F42" s="11" t="str">
        <f>VLOOKUP($C42,StructureInfoFromGPCRdb!$A:$U,MATCH(F$1,StructureInfoFromGPCRdb!$A$1:$U$1,0),FALSE)</f>
        <v>ADA2B</v>
      </c>
      <c r="G42" s="11" t="str">
        <f>VLOOKUP($C42,StructureInfoFromGPCRdb!$A:$U,MATCH(G$1,StructureInfoFromGPCRdb!$A$1:$U$1,0),FALSE)</f>
        <v>α2B</v>
      </c>
      <c r="J42" s="47">
        <f>VLOOKUP($C42,StructureInfoFromGPCRdb!$A:$U,MATCH(J$1,StructureInfoFromGPCRdb!$A$1:$U$1,0),FALSE)</f>
        <v>90</v>
      </c>
      <c r="K42" s="6" t="str">
        <f>VLOOKUP($C42,StructureInfoFromGPCRdb!$A:$U,MATCH(K$1,StructureInfoFromGPCRdb!$A$1:$U$1,0),FALSE)</f>
        <v>Human</v>
      </c>
      <c r="L42" s="10">
        <f>VLOOKUP($C42,StructureInfoFromGPCRdb!$A:$U,MATCH(L$1,StructureInfoFromGPCRdb!$A$1:$U$1,0),FALSE)</f>
        <v>100</v>
      </c>
      <c r="M42" s="50" t="str">
        <f>VLOOKUP($C42,StructureInfoFromGPCRdb!$A:$U,MATCH(M$1,StructureInfoFromGPCRdb!$A$1:$U$1,0),FALSE)</f>
        <v>cryo-EM</v>
      </c>
      <c r="N42" s="51">
        <f>VLOOKUP($C42,StructureInfoFromGPCRdb!$A:$U,MATCH(N$1,StructureInfoFromGPCRdb!$A$1:$U$1,0),FALSE)</f>
        <v>4.0999999999999996</v>
      </c>
      <c r="O42" s="10" t="str">
        <f>VLOOKUP($C42,StructureInfoFromGPCRdb!$A:$U,MATCH(O$1,StructureInfoFromGPCRdb!$A$1:$U$1,0),FALSE)</f>
        <v>Active</v>
      </c>
      <c r="P42" s="10">
        <f>VLOOKUP($C42,StructureInfoFromGPCRdb!$A:$U,MATCH(P$1,StructureInfoFromGPCRdb!$A$1:$U$1,0),FALSE)</f>
        <v>100</v>
      </c>
      <c r="Q42" s="10">
        <f>VLOOKUP($C42,StructureInfoFromGPCRdb!$A:$U,MATCH(Q$1,StructureInfoFromGPCRdb!$A$1:$U$1,0),FALSE)</f>
        <v>84</v>
      </c>
      <c r="R42" s="42" t="str">
        <f>IF(VLOOKUP($C42,StructureInfoFromGPCRdb!$A:$U,MATCH(R$1,StructureInfoFromGPCRdb!$A$1:$U$1,0),FALSE)="","",VLOOKUP($C42,StructureInfoFromGPCRdb!$A:$U,MATCH(R$1,StructureInfoFromGPCRdb!$A$1:$U$1,0),FALSE))</f>
        <v>Gi/o</v>
      </c>
      <c r="S42" s="5" t="str">
        <f>IF(VLOOKUP($C42,StructureInfoFromGPCRdb!$A:$U,MATCH(S$1,StructureInfoFromGPCRdb!$A$1:$U$1,0),FALSE)="","",VLOOKUP($C42,StructureInfoFromGPCRdb!$A:$U,MATCH(S$1,StructureInfoFromGPCRdb!$A$1:$U$1,0),FALSE))</f>
        <v>αi1</v>
      </c>
      <c r="T42" s="5" t="str">
        <f>IF(VLOOKUP($C42,StructureInfoFromGPCRdb!$A:$U,MATCH(T$1,StructureInfoFromGPCRdb!$A$1:$U$1,0),FALSE)="","",VLOOKUP($C42,StructureInfoFromGPCRdb!$A:$U,MATCH(T$1,StructureInfoFromGPCRdb!$A$1:$U$1,0),FALSE))</f>
        <v/>
      </c>
      <c r="U42" s="5">
        <f>IF(VLOOKUP($C42,StructureInfoFromGPCRdb!$A:$U,MATCH(U$1,StructureInfoFromGPCRdb!$A$1:$U$1,0),FALSE)="","",VLOOKUP($C42,StructureInfoFromGPCRdb!$A:$U,MATCH(U$1,StructureInfoFromGPCRdb!$A$1:$U$1,0),FALSE))</f>
        <v>62</v>
      </c>
      <c r="V42" s="52" t="str">
        <f>VLOOKUP($C42,StructureInfoFromGPCRdb!$A:$U,MATCH(V$1,StructureInfoFromGPCRdb!$A$1:$U$1,0),FALSE)</f>
        <v>T4-Lysozyme</v>
      </c>
      <c r="W42" s="10" t="str">
        <f>VLOOKUP($C42,StructureInfoFromGPCRdb!$A:$U,MATCH(W$1,StructureInfoFromGPCRdb!$A$1:$U$1,0),FALSE)</f>
        <v>scFv</v>
      </c>
      <c r="X42" s="52" t="str">
        <f>VLOOKUP($C42,StructureInfoFromGPCRdb!$A:$U,MATCH(X$1,StructureInfoFromGPCRdb!$A$1:$U$1,0),FALSE)</f>
        <v>Dexmedetomidine</v>
      </c>
      <c r="Y42" s="10" t="str">
        <f>VLOOKUP($C42,StructureInfoFromGPCRdb!$A:$U,MATCH(Y$1,StructureInfoFromGPCRdb!$A$1:$U$1,0),FALSE)</f>
        <v>Agonist</v>
      </c>
    </row>
    <row r="43" spans="1:26" x14ac:dyDescent="0.2">
      <c r="A43" s="4" t="str">
        <f t="shared" si="0"/>
        <v>AActive</v>
      </c>
      <c r="B43" s="4" t="str">
        <f t="shared" si="1"/>
        <v>ADRB1Active</v>
      </c>
      <c r="C43" s="9" t="s">
        <v>81</v>
      </c>
      <c r="D43" s="10" t="str">
        <f>VLOOKUP($C43,StructureInfoFromGPCRdb!$A:$U,MATCH(D$1,StructureInfoFromGPCRdb!$A$1:$U$1,0),FALSE)</f>
        <v>A</v>
      </c>
      <c r="E43" s="11" t="str">
        <f>VLOOKUP($C43,StructureInfoFromGPCRdb!$A:$U,MATCH(E$1,StructureInfoFromGPCRdb!$A$1:$U$1,0),FALSE)</f>
        <v>Adrenoceptors</v>
      </c>
      <c r="F43" s="11" t="str">
        <f>VLOOKUP($C43,StructureInfoFromGPCRdb!$A:$U,MATCH(F$1,StructureInfoFromGPCRdb!$A$1:$U$1,0),FALSE)</f>
        <v>ADRB1</v>
      </c>
      <c r="G43" s="11" t="str">
        <f>VLOOKUP($C43,StructureInfoFromGPCRdb!$A:$U,MATCH(G$1,StructureInfoFromGPCRdb!$A$1:$U$1,0),FALSE)</f>
        <v>β1</v>
      </c>
      <c r="J43" s="47">
        <f>VLOOKUP($C43,StructureInfoFromGPCRdb!$A:$U,MATCH(J$1,StructureInfoFromGPCRdb!$A$1:$U$1,0),FALSE)</f>
        <v>94</v>
      </c>
      <c r="K43" s="6" t="str">
        <f>VLOOKUP($C43,StructureInfoFromGPCRdb!$A:$U,MATCH(K$1,StructureInfoFromGPCRdb!$A$1:$U$1,0),FALSE)</f>
        <v>Wild turkey</v>
      </c>
      <c r="L43" s="10">
        <f>VLOOKUP($C43,StructureInfoFromGPCRdb!$A:$U,MATCH(L$1,StructureInfoFromGPCRdb!$A$1:$U$1,0),FALSE)</f>
        <v>80</v>
      </c>
      <c r="M43" s="50" t="str">
        <f>VLOOKUP($C43,StructureInfoFromGPCRdb!$A:$U,MATCH(M$1,StructureInfoFromGPCRdb!$A$1:$U$1,0),FALSE)</f>
        <v>X-ray</v>
      </c>
      <c r="N43" s="51">
        <f>VLOOKUP($C43,StructureInfoFromGPCRdb!$A:$U,MATCH(N$1,StructureInfoFromGPCRdb!$A$1:$U$1,0),FALSE)</f>
        <v>2.5</v>
      </c>
      <c r="O43" s="10" t="str">
        <f>VLOOKUP($C43,StructureInfoFromGPCRdb!$A:$U,MATCH(O$1,StructureInfoFromGPCRdb!$A$1:$U$1,0),FALSE)</f>
        <v>Active</v>
      </c>
      <c r="P43" s="10">
        <f>VLOOKUP($C43,StructureInfoFromGPCRdb!$A:$U,MATCH(P$1,StructureInfoFromGPCRdb!$A$1:$U$1,0),FALSE)</f>
        <v>100</v>
      </c>
      <c r="Q43" s="10">
        <f>VLOOKUP($C43,StructureInfoFromGPCRdb!$A:$U,MATCH(Q$1,StructureInfoFromGPCRdb!$A$1:$U$1,0),FALSE)</f>
        <v>71</v>
      </c>
      <c r="R43" s="42" t="str">
        <f>IF(VLOOKUP($C43,StructureInfoFromGPCRdb!$A:$U,MATCH(R$1,StructureInfoFromGPCRdb!$A$1:$U$1,0),FALSE)="","",VLOOKUP($C43,StructureInfoFromGPCRdb!$A:$U,MATCH(R$1,StructureInfoFromGPCRdb!$A$1:$U$1,0),FALSE))</f>
        <v/>
      </c>
      <c r="S43" s="5" t="str">
        <f>IF(VLOOKUP($C43,StructureInfoFromGPCRdb!$A:$U,MATCH(S$1,StructureInfoFromGPCRdb!$A$1:$U$1,0),FALSE)="","",VLOOKUP($C43,StructureInfoFromGPCRdb!$A:$U,MATCH(S$1,StructureInfoFromGPCRdb!$A$1:$U$1,0),FALSE))</f>
        <v/>
      </c>
      <c r="T43" s="5" t="str">
        <f>IF(VLOOKUP($C43,StructureInfoFromGPCRdb!$A:$U,MATCH(T$1,StructureInfoFromGPCRdb!$A$1:$U$1,0),FALSE)="","",VLOOKUP($C43,StructureInfoFromGPCRdb!$A:$U,MATCH(T$1,StructureInfoFromGPCRdb!$A$1:$U$1,0),FALSE))</f>
        <v/>
      </c>
      <c r="U43" s="5" t="str">
        <f>IF(VLOOKUP($C43,StructureInfoFromGPCRdb!$A:$U,MATCH(U$1,StructureInfoFromGPCRdb!$A$1:$U$1,0),FALSE)="","",VLOOKUP($C43,StructureInfoFromGPCRdb!$A:$U,MATCH(U$1,StructureInfoFromGPCRdb!$A$1:$U$1,0),FALSE))</f>
        <v/>
      </c>
      <c r="V43" s="52" t="str">
        <f>VLOOKUP($C43,StructureInfoFromGPCRdb!$A:$U,MATCH(V$1,StructureInfoFromGPCRdb!$A$1:$U$1,0),FALSE)</f>
        <v>Thioredoxin 1</v>
      </c>
      <c r="W43" s="10" t="str">
        <f>VLOOKUP($C43,StructureInfoFromGPCRdb!$A:$U,MATCH(W$1,StructureInfoFromGPCRdb!$A$1:$U$1,0),FALSE)</f>
        <v>Camelid antibody fra..</v>
      </c>
      <c r="X43" s="52" t="str">
        <f>VLOOKUP($C43,StructureInfoFromGPCRdb!$A:$U,MATCH(X$1,StructureInfoFromGPCRdb!$A$1:$U$1,0),FALSE)</f>
        <v>Xamoterol</v>
      </c>
      <c r="Y43" s="10" t="str">
        <f>VLOOKUP($C43,StructureInfoFromGPCRdb!$A:$U,MATCH(Y$1,StructureInfoFromGPCRdb!$A$1:$U$1,0),FALSE)</f>
        <v>Agonist</v>
      </c>
      <c r="Z43" s="5" t="s">
        <v>788</v>
      </c>
    </row>
    <row r="44" spans="1:26" x14ac:dyDescent="0.2">
      <c r="A44" s="4" t="str">
        <f t="shared" si="0"/>
        <v>AActive</v>
      </c>
      <c r="B44" s="4" t="str">
        <f t="shared" si="1"/>
        <v>ADRB1Active</v>
      </c>
      <c r="C44" s="9" t="s">
        <v>69</v>
      </c>
      <c r="D44" s="10" t="str">
        <f>VLOOKUP($C44,StructureInfoFromGPCRdb!$A:$U,MATCH(D$1,StructureInfoFromGPCRdb!$A$1:$U$1,0),FALSE)</f>
        <v>A</v>
      </c>
      <c r="E44" s="11" t="str">
        <f>VLOOKUP($C44,StructureInfoFromGPCRdb!$A:$U,MATCH(E$1,StructureInfoFromGPCRdb!$A$1:$U$1,0),FALSE)</f>
        <v>Adrenoceptors</v>
      </c>
      <c r="F44" s="11" t="str">
        <f>VLOOKUP($C44,StructureInfoFromGPCRdb!$A:$U,MATCH(F$1,StructureInfoFromGPCRdb!$A$1:$U$1,0),FALSE)</f>
        <v>ADRB1</v>
      </c>
      <c r="G44" s="11" t="str">
        <f>VLOOKUP($C44,StructureInfoFromGPCRdb!$A:$U,MATCH(G$1,StructureInfoFromGPCRdb!$A$1:$U$1,0),FALSE)</f>
        <v>β1</v>
      </c>
      <c r="J44" s="47">
        <f>VLOOKUP($C44,StructureInfoFromGPCRdb!$A:$U,MATCH(J$1,StructureInfoFromGPCRdb!$A$1:$U$1,0),FALSE)</f>
        <v>92</v>
      </c>
      <c r="K44" s="6" t="str">
        <f>VLOOKUP($C44,StructureInfoFromGPCRdb!$A:$U,MATCH(K$1,StructureInfoFromGPCRdb!$A$1:$U$1,0),FALSE)</f>
        <v>Wild turkey</v>
      </c>
      <c r="L44" s="10">
        <f>VLOOKUP($C44,StructureInfoFromGPCRdb!$A:$U,MATCH(L$1,StructureInfoFromGPCRdb!$A$1:$U$1,0),FALSE)</f>
        <v>80</v>
      </c>
      <c r="M44" s="50" t="str">
        <f>VLOOKUP($C44,StructureInfoFromGPCRdb!$A:$U,MATCH(M$1,StructureInfoFromGPCRdb!$A$1:$U$1,0),FALSE)</f>
        <v>X-ray</v>
      </c>
      <c r="N44" s="51">
        <f>VLOOKUP($C44,StructureInfoFromGPCRdb!$A:$U,MATCH(N$1,StructureInfoFromGPCRdb!$A$1:$U$1,0),FALSE)</f>
        <v>2.7</v>
      </c>
      <c r="O44" s="10" t="str">
        <f>VLOOKUP($C44,StructureInfoFromGPCRdb!$A:$U,MATCH(O$1,StructureInfoFromGPCRdb!$A$1:$U$1,0),FALSE)</f>
        <v>Active</v>
      </c>
      <c r="P44" s="10">
        <f>VLOOKUP($C44,StructureInfoFromGPCRdb!$A:$U,MATCH(P$1,StructureInfoFromGPCRdb!$A$1:$U$1,0),FALSE)</f>
        <v>100</v>
      </c>
      <c r="Q44" s="10">
        <f>VLOOKUP($C44,StructureInfoFromGPCRdb!$A:$U,MATCH(Q$1,StructureInfoFromGPCRdb!$A$1:$U$1,0),FALSE)</f>
        <v>71</v>
      </c>
      <c r="R44" s="42" t="str">
        <f>IF(VLOOKUP($C44,StructureInfoFromGPCRdb!$A:$U,MATCH(R$1,StructureInfoFromGPCRdb!$A$1:$U$1,0),FALSE)="","",VLOOKUP($C44,StructureInfoFromGPCRdb!$A:$U,MATCH(R$1,StructureInfoFromGPCRdb!$A$1:$U$1,0),FALSE))</f>
        <v/>
      </c>
      <c r="S44" s="5" t="str">
        <f>IF(VLOOKUP($C44,StructureInfoFromGPCRdb!$A:$U,MATCH(S$1,StructureInfoFromGPCRdb!$A$1:$U$1,0),FALSE)="","",VLOOKUP($C44,StructureInfoFromGPCRdb!$A:$U,MATCH(S$1,StructureInfoFromGPCRdb!$A$1:$U$1,0),FALSE))</f>
        <v/>
      </c>
      <c r="T44" s="5" t="str">
        <f>IF(VLOOKUP($C44,StructureInfoFromGPCRdb!$A:$U,MATCH(T$1,StructureInfoFromGPCRdb!$A$1:$U$1,0),FALSE)="","",VLOOKUP($C44,StructureInfoFromGPCRdb!$A:$U,MATCH(T$1,StructureInfoFromGPCRdb!$A$1:$U$1,0),FALSE))</f>
        <v/>
      </c>
      <c r="U44" s="5" t="str">
        <f>IF(VLOOKUP($C44,StructureInfoFromGPCRdb!$A:$U,MATCH(U$1,StructureInfoFromGPCRdb!$A$1:$U$1,0),FALSE)="","",VLOOKUP($C44,StructureInfoFromGPCRdb!$A:$U,MATCH(U$1,StructureInfoFromGPCRdb!$A$1:$U$1,0),FALSE))</f>
        <v/>
      </c>
      <c r="V44" s="52" t="str">
        <f>VLOOKUP($C44,StructureInfoFromGPCRdb!$A:$U,MATCH(V$1,StructureInfoFromGPCRdb!$A$1:$U$1,0),FALSE)</f>
        <v>Thioredoxin 1</v>
      </c>
      <c r="W44" s="10" t="str">
        <f>VLOOKUP($C44,StructureInfoFromGPCRdb!$A:$U,MATCH(W$1,StructureInfoFromGPCRdb!$A$1:$U$1,0),FALSE)</f>
        <v>Carmelid antibody f..</v>
      </c>
      <c r="X44" s="52" t="str">
        <f>VLOOKUP($C44,StructureInfoFromGPCRdb!$A:$U,MATCH(X$1,StructureInfoFromGPCRdb!$A$1:$U$1,0),FALSE)</f>
        <v>Formoterol</v>
      </c>
      <c r="Y44" s="10" t="str">
        <f>VLOOKUP($C44,StructureInfoFromGPCRdb!$A:$U,MATCH(Y$1,StructureInfoFromGPCRdb!$A$1:$U$1,0),FALSE)</f>
        <v>Agonist</v>
      </c>
    </row>
    <row r="45" spans="1:26" x14ac:dyDescent="0.2">
      <c r="A45" s="4" t="str">
        <f t="shared" si="0"/>
        <v>AActive</v>
      </c>
      <c r="B45" s="4" t="str">
        <f t="shared" si="1"/>
        <v>ADRB1Active</v>
      </c>
      <c r="C45" s="9" t="s">
        <v>83</v>
      </c>
      <c r="D45" s="10" t="str">
        <f>VLOOKUP($C45,StructureInfoFromGPCRdb!$A:$U,MATCH(D$1,StructureInfoFromGPCRdb!$A$1:$U$1,0),FALSE)</f>
        <v>A</v>
      </c>
      <c r="E45" s="11" t="str">
        <f>VLOOKUP($C45,StructureInfoFromGPCRdb!$A:$U,MATCH(E$1,StructureInfoFromGPCRdb!$A$1:$U$1,0),FALSE)</f>
        <v>Adrenoceptors</v>
      </c>
      <c r="F45" s="11" t="str">
        <f>VLOOKUP($C45,StructureInfoFromGPCRdb!$A:$U,MATCH(F$1,StructureInfoFromGPCRdb!$A$1:$U$1,0),FALSE)</f>
        <v>ADRB1</v>
      </c>
      <c r="G45" s="11" t="str">
        <f>VLOOKUP($C45,StructureInfoFromGPCRdb!$A:$U,MATCH(G$1,StructureInfoFromGPCRdb!$A$1:$U$1,0),FALSE)</f>
        <v>β1</v>
      </c>
      <c r="J45" s="47">
        <f>VLOOKUP($C45,StructureInfoFromGPCRdb!$A:$U,MATCH(J$1,StructureInfoFromGPCRdb!$A$1:$U$1,0),FALSE)</f>
        <v>94</v>
      </c>
      <c r="K45" s="6" t="str">
        <f>VLOOKUP($C45,StructureInfoFromGPCRdb!$A:$U,MATCH(K$1,StructureInfoFromGPCRdb!$A$1:$U$1,0),FALSE)</f>
        <v>Wild turkey</v>
      </c>
      <c r="L45" s="10">
        <f>VLOOKUP($C45,StructureInfoFromGPCRdb!$A:$U,MATCH(L$1,StructureInfoFromGPCRdb!$A$1:$U$1,0),FALSE)</f>
        <v>80</v>
      </c>
      <c r="M45" s="50" t="str">
        <f>VLOOKUP($C45,StructureInfoFromGPCRdb!$A:$U,MATCH(M$1,StructureInfoFromGPCRdb!$A$1:$U$1,0),FALSE)</f>
        <v>X-ray</v>
      </c>
      <c r="N45" s="51">
        <f>VLOOKUP($C45,StructureInfoFromGPCRdb!$A:$U,MATCH(N$1,StructureInfoFromGPCRdb!$A$1:$U$1,0),FALSE)</f>
        <v>2.7</v>
      </c>
      <c r="O45" s="10" t="str">
        <f>VLOOKUP($C45,StructureInfoFromGPCRdb!$A:$U,MATCH(O$1,StructureInfoFromGPCRdb!$A$1:$U$1,0),FALSE)</f>
        <v>Active</v>
      </c>
      <c r="P45" s="10">
        <f>VLOOKUP($C45,StructureInfoFromGPCRdb!$A:$U,MATCH(P$1,StructureInfoFromGPCRdb!$A$1:$U$1,0),FALSE)</f>
        <v>100</v>
      </c>
      <c r="Q45" s="10">
        <f>VLOOKUP($C45,StructureInfoFromGPCRdb!$A:$U,MATCH(Q$1,StructureInfoFromGPCRdb!$A$1:$U$1,0),FALSE)</f>
        <v>70</v>
      </c>
      <c r="R45" s="42" t="str">
        <f>IF(VLOOKUP($C45,StructureInfoFromGPCRdb!$A:$U,MATCH(R$1,StructureInfoFromGPCRdb!$A$1:$U$1,0),FALSE)="","",VLOOKUP($C45,StructureInfoFromGPCRdb!$A:$U,MATCH(R$1,StructureInfoFromGPCRdb!$A$1:$U$1,0),FALSE))</f>
        <v/>
      </c>
      <c r="S45" s="5" t="str">
        <f>IF(VLOOKUP($C45,StructureInfoFromGPCRdb!$A:$U,MATCH(S$1,StructureInfoFromGPCRdb!$A$1:$U$1,0),FALSE)="","",VLOOKUP($C45,StructureInfoFromGPCRdb!$A:$U,MATCH(S$1,StructureInfoFromGPCRdb!$A$1:$U$1,0),FALSE))</f>
        <v/>
      </c>
      <c r="T45" s="5" t="str">
        <f>IF(VLOOKUP($C45,StructureInfoFromGPCRdb!$A:$U,MATCH(T$1,StructureInfoFromGPCRdb!$A$1:$U$1,0),FALSE)="","",VLOOKUP($C45,StructureInfoFromGPCRdb!$A:$U,MATCH(T$1,StructureInfoFromGPCRdb!$A$1:$U$1,0),FALSE))</f>
        <v/>
      </c>
      <c r="U45" s="5" t="str">
        <f>IF(VLOOKUP($C45,StructureInfoFromGPCRdb!$A:$U,MATCH(U$1,StructureInfoFromGPCRdb!$A$1:$U$1,0),FALSE)="","",VLOOKUP($C45,StructureInfoFromGPCRdb!$A:$U,MATCH(U$1,StructureInfoFromGPCRdb!$A$1:$U$1,0),FALSE))</f>
        <v/>
      </c>
      <c r="V45" s="52" t="str">
        <f>VLOOKUP($C45,StructureInfoFromGPCRdb!$A:$U,MATCH(V$1,StructureInfoFromGPCRdb!$A$1:$U$1,0),FALSE)</f>
        <v>Thioredoxin 1</v>
      </c>
      <c r="W45" s="10" t="str">
        <f>VLOOKUP($C45,StructureInfoFromGPCRdb!$A:$U,MATCH(W$1,StructureInfoFromGPCRdb!$A$1:$U$1,0),FALSE)</f>
        <v>Camelid antibody fra..</v>
      </c>
      <c r="X45" s="52" t="str">
        <f>VLOOKUP($C45,StructureInfoFromGPCRdb!$A:$U,MATCH(X$1,StructureInfoFromGPCRdb!$A$1:$U$1,0),FALSE)</f>
        <v>Dobutamine</v>
      </c>
      <c r="Y45" s="10" t="str">
        <f>VLOOKUP($C45,StructureInfoFromGPCRdb!$A:$U,MATCH(Y$1,StructureInfoFromGPCRdb!$A$1:$U$1,0),FALSE)</f>
        <v>Agonist</v>
      </c>
    </row>
    <row r="46" spans="1:26" x14ac:dyDescent="0.2">
      <c r="A46" s="4" t="str">
        <f t="shared" si="0"/>
        <v>AActive</v>
      </c>
      <c r="B46" s="4" t="str">
        <f t="shared" si="1"/>
        <v>ADRB1Active</v>
      </c>
      <c r="C46" s="9" t="s">
        <v>82</v>
      </c>
      <c r="D46" s="10" t="str">
        <f>VLOOKUP($C46,StructureInfoFromGPCRdb!$A:$U,MATCH(D$1,StructureInfoFromGPCRdb!$A$1:$U$1,0),FALSE)</f>
        <v>A</v>
      </c>
      <c r="E46" s="11" t="str">
        <f>VLOOKUP($C46,StructureInfoFromGPCRdb!$A:$U,MATCH(E$1,StructureInfoFromGPCRdb!$A$1:$U$1,0),FALSE)</f>
        <v>Adrenoceptors</v>
      </c>
      <c r="F46" s="11" t="str">
        <f>VLOOKUP($C46,StructureInfoFromGPCRdb!$A:$U,MATCH(F$1,StructureInfoFromGPCRdb!$A$1:$U$1,0),FALSE)</f>
        <v>ADRB1</v>
      </c>
      <c r="G46" s="11" t="str">
        <f>VLOOKUP($C46,StructureInfoFromGPCRdb!$A:$U,MATCH(G$1,StructureInfoFromGPCRdb!$A$1:$U$1,0),FALSE)</f>
        <v>β1</v>
      </c>
      <c r="J46" s="47">
        <f>VLOOKUP($C46,StructureInfoFromGPCRdb!$A:$U,MATCH(J$1,StructureInfoFromGPCRdb!$A$1:$U$1,0),FALSE)</f>
        <v>94</v>
      </c>
      <c r="K46" s="6" t="str">
        <f>VLOOKUP($C46,StructureInfoFromGPCRdb!$A:$U,MATCH(K$1,StructureInfoFromGPCRdb!$A$1:$U$1,0),FALSE)</f>
        <v>Wild turkey</v>
      </c>
      <c r="L46" s="10">
        <f>VLOOKUP($C46,StructureInfoFromGPCRdb!$A:$U,MATCH(L$1,StructureInfoFromGPCRdb!$A$1:$U$1,0),FALSE)</f>
        <v>80</v>
      </c>
      <c r="M46" s="50" t="str">
        <f>VLOOKUP($C46,StructureInfoFromGPCRdb!$A:$U,MATCH(M$1,StructureInfoFromGPCRdb!$A$1:$U$1,0),FALSE)</f>
        <v>X-ray</v>
      </c>
      <c r="N46" s="51">
        <f>VLOOKUP($C46,StructureInfoFromGPCRdb!$A:$U,MATCH(N$1,StructureInfoFromGPCRdb!$A$1:$U$1,0),FALSE)</f>
        <v>2.8</v>
      </c>
      <c r="O46" s="10" t="str">
        <f>VLOOKUP($C46,StructureInfoFromGPCRdb!$A:$U,MATCH(O$1,StructureInfoFromGPCRdb!$A$1:$U$1,0),FALSE)</f>
        <v>Active</v>
      </c>
      <c r="P46" s="10">
        <f>VLOOKUP($C46,StructureInfoFromGPCRdb!$A:$U,MATCH(P$1,StructureInfoFromGPCRdb!$A$1:$U$1,0),FALSE)</f>
        <v>100</v>
      </c>
      <c r="Q46" s="10">
        <f>VLOOKUP($C46,StructureInfoFromGPCRdb!$A:$U,MATCH(Q$1,StructureInfoFromGPCRdb!$A$1:$U$1,0),FALSE)</f>
        <v>69</v>
      </c>
      <c r="R46" s="42" t="str">
        <f>IF(VLOOKUP($C46,StructureInfoFromGPCRdb!$A:$U,MATCH(R$1,StructureInfoFromGPCRdb!$A$1:$U$1,0),FALSE)="","",VLOOKUP($C46,StructureInfoFromGPCRdb!$A:$U,MATCH(R$1,StructureInfoFromGPCRdb!$A$1:$U$1,0),FALSE))</f>
        <v/>
      </c>
      <c r="S46" s="5" t="str">
        <f>IF(VLOOKUP($C46,StructureInfoFromGPCRdb!$A:$U,MATCH(S$1,StructureInfoFromGPCRdb!$A$1:$U$1,0),FALSE)="","",VLOOKUP($C46,StructureInfoFromGPCRdb!$A:$U,MATCH(S$1,StructureInfoFromGPCRdb!$A$1:$U$1,0),FALSE))</f>
        <v/>
      </c>
      <c r="T46" s="5" t="str">
        <f>IF(VLOOKUP($C46,StructureInfoFromGPCRdb!$A:$U,MATCH(T$1,StructureInfoFromGPCRdb!$A$1:$U$1,0),FALSE)="","",VLOOKUP($C46,StructureInfoFromGPCRdb!$A:$U,MATCH(T$1,StructureInfoFromGPCRdb!$A$1:$U$1,0),FALSE))</f>
        <v/>
      </c>
      <c r="U46" s="5" t="str">
        <f>IF(VLOOKUP($C46,StructureInfoFromGPCRdb!$A:$U,MATCH(U$1,StructureInfoFromGPCRdb!$A$1:$U$1,0),FALSE)="","",VLOOKUP($C46,StructureInfoFromGPCRdb!$A:$U,MATCH(U$1,StructureInfoFromGPCRdb!$A$1:$U$1,0),FALSE))</f>
        <v/>
      </c>
      <c r="V46" s="52" t="str">
        <f>VLOOKUP($C46,StructureInfoFromGPCRdb!$A:$U,MATCH(V$1,StructureInfoFromGPCRdb!$A$1:$U$1,0),FALSE)</f>
        <v>Thioredoxin 1</v>
      </c>
      <c r="W46" s="10" t="str">
        <f>VLOOKUP($C46,StructureInfoFromGPCRdb!$A:$U,MATCH(W$1,StructureInfoFromGPCRdb!$A$1:$U$1,0),FALSE)</f>
        <v>Camelid antibody fra..</v>
      </c>
      <c r="X46" s="52" t="str">
        <f>VLOOKUP($C46,StructureInfoFromGPCRdb!$A:$U,MATCH(X$1,StructureInfoFromGPCRdb!$A$1:$U$1,0),FALSE)</f>
        <v>(S)-Cyanopindolol</v>
      </c>
      <c r="Y46" s="10" t="str">
        <f>VLOOKUP($C46,StructureInfoFromGPCRdb!$A:$U,MATCH(Y$1,StructureInfoFromGPCRdb!$A$1:$U$1,0),FALSE)</f>
        <v>Agonist</v>
      </c>
    </row>
    <row r="47" spans="1:26" x14ac:dyDescent="0.2">
      <c r="A47" s="4" t="str">
        <f t="shared" si="0"/>
        <v>AActive</v>
      </c>
      <c r="B47" s="4" t="str">
        <f t="shared" si="1"/>
        <v>ADRB1Active</v>
      </c>
      <c r="C47" s="9" t="s">
        <v>84</v>
      </c>
      <c r="D47" s="10" t="str">
        <f>VLOOKUP($C47,StructureInfoFromGPCRdb!$A:$U,MATCH(D$1,StructureInfoFromGPCRdb!$A$1:$U$1,0),FALSE)</f>
        <v>A</v>
      </c>
      <c r="E47" s="11" t="str">
        <f>VLOOKUP($C47,StructureInfoFromGPCRdb!$A:$U,MATCH(E$1,StructureInfoFromGPCRdb!$A$1:$U$1,0),FALSE)</f>
        <v>Adrenoceptors</v>
      </c>
      <c r="F47" s="11" t="str">
        <f>VLOOKUP($C47,StructureInfoFromGPCRdb!$A:$U,MATCH(F$1,StructureInfoFromGPCRdb!$A$1:$U$1,0),FALSE)</f>
        <v>ADRB1</v>
      </c>
      <c r="G47" s="11" t="str">
        <f>VLOOKUP($C47,StructureInfoFromGPCRdb!$A:$U,MATCH(G$1,StructureInfoFromGPCRdb!$A$1:$U$1,0),FALSE)</f>
        <v>β1</v>
      </c>
      <c r="J47" s="47">
        <f>VLOOKUP($C47,StructureInfoFromGPCRdb!$A:$U,MATCH(J$1,StructureInfoFromGPCRdb!$A$1:$U$1,0),FALSE)</f>
        <v>94</v>
      </c>
      <c r="K47" s="6" t="str">
        <f>VLOOKUP($C47,StructureInfoFromGPCRdb!$A:$U,MATCH(K$1,StructureInfoFromGPCRdb!$A$1:$U$1,0),FALSE)</f>
        <v>Wild turkey</v>
      </c>
      <c r="L47" s="10">
        <f>VLOOKUP($C47,StructureInfoFromGPCRdb!$A:$U,MATCH(L$1,StructureInfoFromGPCRdb!$A$1:$U$1,0),FALSE)</f>
        <v>80</v>
      </c>
      <c r="M47" s="50" t="str">
        <f>VLOOKUP($C47,StructureInfoFromGPCRdb!$A:$U,MATCH(M$1,StructureInfoFromGPCRdb!$A$1:$U$1,0),FALSE)</f>
        <v>X-ray</v>
      </c>
      <c r="N47" s="51">
        <f>VLOOKUP($C47,StructureInfoFromGPCRdb!$A:$U,MATCH(N$1,StructureInfoFromGPCRdb!$A$1:$U$1,0),FALSE)</f>
        <v>2.8</v>
      </c>
      <c r="O47" s="10" t="str">
        <f>VLOOKUP($C47,StructureInfoFromGPCRdb!$A:$U,MATCH(O$1,StructureInfoFromGPCRdb!$A$1:$U$1,0),FALSE)</f>
        <v>Active</v>
      </c>
      <c r="P47" s="10">
        <f>VLOOKUP($C47,StructureInfoFromGPCRdb!$A:$U,MATCH(P$1,StructureInfoFromGPCRdb!$A$1:$U$1,0),FALSE)</f>
        <v>100</v>
      </c>
      <c r="Q47" s="10">
        <f>VLOOKUP($C47,StructureInfoFromGPCRdb!$A:$U,MATCH(Q$1,StructureInfoFromGPCRdb!$A$1:$U$1,0),FALSE)</f>
        <v>70</v>
      </c>
      <c r="R47" s="42" t="str">
        <f>IF(VLOOKUP($C47,StructureInfoFromGPCRdb!$A:$U,MATCH(R$1,StructureInfoFromGPCRdb!$A$1:$U$1,0),FALSE)="","",VLOOKUP($C47,StructureInfoFromGPCRdb!$A:$U,MATCH(R$1,StructureInfoFromGPCRdb!$A$1:$U$1,0),FALSE))</f>
        <v/>
      </c>
      <c r="S47" s="5" t="str">
        <f>IF(VLOOKUP($C47,StructureInfoFromGPCRdb!$A:$U,MATCH(S$1,StructureInfoFromGPCRdb!$A$1:$U$1,0),FALSE)="","",VLOOKUP($C47,StructureInfoFromGPCRdb!$A:$U,MATCH(S$1,StructureInfoFromGPCRdb!$A$1:$U$1,0),FALSE))</f>
        <v/>
      </c>
      <c r="T47" s="5" t="str">
        <f>IF(VLOOKUP($C47,StructureInfoFromGPCRdb!$A:$U,MATCH(T$1,StructureInfoFromGPCRdb!$A$1:$U$1,0),FALSE)="","",VLOOKUP($C47,StructureInfoFromGPCRdb!$A:$U,MATCH(T$1,StructureInfoFromGPCRdb!$A$1:$U$1,0),FALSE))</f>
        <v/>
      </c>
      <c r="U47" s="5" t="str">
        <f>IF(VLOOKUP($C47,StructureInfoFromGPCRdb!$A:$U,MATCH(U$1,StructureInfoFromGPCRdb!$A$1:$U$1,0),FALSE)="","",VLOOKUP($C47,StructureInfoFromGPCRdb!$A:$U,MATCH(U$1,StructureInfoFromGPCRdb!$A$1:$U$1,0),FALSE))</f>
        <v/>
      </c>
      <c r="V47" s="52" t="str">
        <f>VLOOKUP($C47,StructureInfoFromGPCRdb!$A:$U,MATCH(V$1,StructureInfoFromGPCRdb!$A$1:$U$1,0),FALSE)</f>
        <v>Thioredoxin 1</v>
      </c>
      <c r="W47" s="10" t="str">
        <f>VLOOKUP($C47,StructureInfoFromGPCRdb!$A:$U,MATCH(W$1,StructureInfoFromGPCRdb!$A$1:$U$1,0),FALSE)</f>
        <v>Camelid antibody fra..</v>
      </c>
      <c r="X47" s="52" t="str">
        <f>VLOOKUP($C47,StructureInfoFromGPCRdb!$A:$U,MATCH(X$1,StructureInfoFromGPCRdb!$A$1:$U$1,0),FALSE)</f>
        <v>Isoprenaline</v>
      </c>
      <c r="Y47" s="10" t="str">
        <f>VLOOKUP($C47,StructureInfoFromGPCRdb!$A:$U,MATCH(Y$1,StructureInfoFromGPCRdb!$A$1:$U$1,0),FALSE)</f>
        <v>Agonist</v>
      </c>
    </row>
    <row r="48" spans="1:26" x14ac:dyDescent="0.2">
      <c r="A48" s="4" t="str">
        <f t="shared" si="0"/>
        <v>AActive</v>
      </c>
      <c r="B48" s="4" t="str">
        <f t="shared" si="1"/>
        <v>ADRB1Active</v>
      </c>
      <c r="C48" s="9" t="s">
        <v>85</v>
      </c>
      <c r="D48" s="10" t="str">
        <f>VLOOKUP($C48,StructureInfoFromGPCRdb!$A:$U,MATCH(D$1,StructureInfoFromGPCRdb!$A$1:$U$1,0),FALSE)</f>
        <v>A</v>
      </c>
      <c r="E48" s="11" t="str">
        <f>VLOOKUP($C48,StructureInfoFromGPCRdb!$A:$U,MATCH(E$1,StructureInfoFromGPCRdb!$A$1:$U$1,0),FALSE)</f>
        <v>Adrenoceptors</v>
      </c>
      <c r="F48" s="11" t="str">
        <f>VLOOKUP($C48,StructureInfoFromGPCRdb!$A:$U,MATCH(F$1,StructureInfoFromGPCRdb!$A$1:$U$1,0),FALSE)</f>
        <v>ADRB1</v>
      </c>
      <c r="G48" s="11" t="str">
        <f>VLOOKUP($C48,StructureInfoFromGPCRdb!$A:$U,MATCH(G$1,StructureInfoFromGPCRdb!$A$1:$U$1,0),FALSE)</f>
        <v>β1</v>
      </c>
      <c r="J48" s="47">
        <f>VLOOKUP($C48,StructureInfoFromGPCRdb!$A:$U,MATCH(J$1,StructureInfoFromGPCRdb!$A$1:$U$1,0),FALSE)</f>
        <v>94</v>
      </c>
      <c r="K48" s="6" t="str">
        <f>VLOOKUP($C48,StructureInfoFromGPCRdb!$A:$U,MATCH(K$1,StructureInfoFromGPCRdb!$A$1:$U$1,0),FALSE)</f>
        <v>Wild turkey</v>
      </c>
      <c r="L48" s="10">
        <f>VLOOKUP($C48,StructureInfoFromGPCRdb!$A:$U,MATCH(L$1,StructureInfoFromGPCRdb!$A$1:$U$1,0),FALSE)</f>
        <v>80</v>
      </c>
      <c r="M48" s="50" t="str">
        <f>VLOOKUP($C48,StructureInfoFromGPCRdb!$A:$U,MATCH(M$1,StructureInfoFromGPCRdb!$A$1:$U$1,0),FALSE)</f>
        <v>X-ray</v>
      </c>
      <c r="N48" s="51">
        <f>VLOOKUP($C48,StructureInfoFromGPCRdb!$A:$U,MATCH(N$1,StructureInfoFromGPCRdb!$A$1:$U$1,0),FALSE)</f>
        <v>2.8</v>
      </c>
      <c r="O48" s="10" t="str">
        <f>VLOOKUP($C48,StructureInfoFromGPCRdb!$A:$U,MATCH(O$1,StructureInfoFromGPCRdb!$A$1:$U$1,0),FALSE)</f>
        <v>Active</v>
      </c>
      <c r="P48" s="10">
        <f>VLOOKUP($C48,StructureInfoFromGPCRdb!$A:$U,MATCH(P$1,StructureInfoFromGPCRdb!$A$1:$U$1,0),FALSE)</f>
        <v>100</v>
      </c>
      <c r="Q48" s="10">
        <f>VLOOKUP($C48,StructureInfoFromGPCRdb!$A:$U,MATCH(Q$1,StructureInfoFromGPCRdb!$A$1:$U$1,0),FALSE)</f>
        <v>71</v>
      </c>
      <c r="R48" s="42" t="str">
        <f>IF(VLOOKUP($C48,StructureInfoFromGPCRdb!$A:$U,MATCH(R$1,StructureInfoFromGPCRdb!$A$1:$U$1,0),FALSE)="","",VLOOKUP($C48,StructureInfoFromGPCRdb!$A:$U,MATCH(R$1,StructureInfoFromGPCRdb!$A$1:$U$1,0),FALSE))</f>
        <v/>
      </c>
      <c r="S48" s="5" t="str">
        <f>IF(VLOOKUP($C48,StructureInfoFromGPCRdb!$A:$U,MATCH(S$1,StructureInfoFromGPCRdb!$A$1:$U$1,0),FALSE)="","",VLOOKUP($C48,StructureInfoFromGPCRdb!$A:$U,MATCH(S$1,StructureInfoFromGPCRdb!$A$1:$U$1,0),FALSE))</f>
        <v/>
      </c>
      <c r="T48" s="5" t="str">
        <f>IF(VLOOKUP($C48,StructureInfoFromGPCRdb!$A:$U,MATCH(T$1,StructureInfoFromGPCRdb!$A$1:$U$1,0),FALSE)="","",VLOOKUP($C48,StructureInfoFromGPCRdb!$A:$U,MATCH(T$1,StructureInfoFromGPCRdb!$A$1:$U$1,0),FALSE))</f>
        <v/>
      </c>
      <c r="U48" s="5" t="str">
        <f>IF(VLOOKUP($C48,StructureInfoFromGPCRdb!$A:$U,MATCH(U$1,StructureInfoFromGPCRdb!$A$1:$U$1,0),FALSE)="","",VLOOKUP($C48,StructureInfoFromGPCRdb!$A:$U,MATCH(U$1,StructureInfoFromGPCRdb!$A$1:$U$1,0),FALSE))</f>
        <v/>
      </c>
      <c r="V48" s="52" t="str">
        <f>VLOOKUP($C48,StructureInfoFromGPCRdb!$A:$U,MATCH(V$1,StructureInfoFromGPCRdb!$A$1:$U$1,0),FALSE)</f>
        <v>Thioredoxin 1</v>
      </c>
      <c r="W48" s="10" t="str">
        <f>VLOOKUP($C48,StructureInfoFromGPCRdb!$A:$U,MATCH(W$1,StructureInfoFromGPCRdb!$A$1:$U$1,0),FALSE)</f>
        <v>Camelid antibody fra..</v>
      </c>
      <c r="X48" s="52" t="str">
        <f>VLOOKUP($C48,StructureInfoFromGPCRdb!$A:$U,MATCH(X$1,StructureInfoFromGPCRdb!$A$1:$U$1,0),FALSE)</f>
        <v>Salbutamol</v>
      </c>
      <c r="Y48" s="10" t="str">
        <f>VLOOKUP($C48,StructureInfoFromGPCRdb!$A:$U,MATCH(Y$1,StructureInfoFromGPCRdb!$A$1:$U$1,0),FALSE)</f>
        <v>Agonist</v>
      </c>
    </row>
    <row r="49" spans="1:26" x14ac:dyDescent="0.2">
      <c r="A49" s="4" t="str">
        <f t="shared" si="0"/>
        <v>AActive</v>
      </c>
      <c r="B49" s="4" t="str">
        <f t="shared" si="1"/>
        <v>ADRB1Active</v>
      </c>
      <c r="C49" s="37" t="s">
        <v>916</v>
      </c>
      <c r="D49" s="10" t="str">
        <f>VLOOKUP($C49,StructureInfoFromGPCRdb!$A:$U,MATCH(D$1,StructureInfoFromGPCRdb!$A$1:$U$1,0),FALSE)</f>
        <v>A</v>
      </c>
      <c r="E49" s="11" t="str">
        <f>VLOOKUP($C49,StructureInfoFromGPCRdb!$A:$U,MATCH(E$1,StructureInfoFromGPCRdb!$A$1:$U$1,0),FALSE)</f>
        <v>Adrenoceptors</v>
      </c>
      <c r="F49" s="11" t="str">
        <f>VLOOKUP($C49,StructureInfoFromGPCRdb!$A:$U,MATCH(F$1,StructureInfoFromGPCRdb!$A$1:$U$1,0),FALSE)</f>
        <v>ADRB1</v>
      </c>
      <c r="G49" s="11" t="str">
        <f>VLOOKUP($C49,StructureInfoFromGPCRdb!$A:$U,MATCH(G$1,StructureInfoFromGPCRdb!$A$1:$U$1,0),FALSE)</f>
        <v>β1</v>
      </c>
      <c r="J49" s="47">
        <f>VLOOKUP($C49,StructureInfoFromGPCRdb!$A:$U,MATCH(J$1,StructureInfoFromGPCRdb!$A$1:$U$1,0),FALSE)</f>
        <v>91</v>
      </c>
      <c r="K49" s="6" t="str">
        <f>VLOOKUP($C49,StructureInfoFromGPCRdb!$A:$U,MATCH(K$1,StructureInfoFromGPCRdb!$A$1:$U$1,0),FALSE)</f>
        <v>Wild turkey</v>
      </c>
      <c r="L49" s="10">
        <f>VLOOKUP($C49,StructureInfoFromGPCRdb!$A:$U,MATCH(L$1,StructureInfoFromGPCRdb!$A$1:$U$1,0),FALSE)</f>
        <v>80</v>
      </c>
      <c r="M49" s="50" t="str">
        <f>VLOOKUP($C49,StructureInfoFromGPCRdb!$A:$U,MATCH(M$1,StructureInfoFromGPCRdb!$A$1:$U$1,0),FALSE)</f>
        <v>cryo-EM</v>
      </c>
      <c r="N49" s="51">
        <f>VLOOKUP($C49,StructureInfoFromGPCRdb!$A:$U,MATCH(N$1,StructureInfoFromGPCRdb!$A$1:$U$1,0),FALSE)</f>
        <v>3.3</v>
      </c>
      <c r="O49" s="10" t="str">
        <f>VLOOKUP($C49,StructureInfoFromGPCRdb!$A:$U,MATCH(O$1,StructureInfoFromGPCRdb!$A$1:$U$1,0),FALSE)</f>
        <v>Active</v>
      </c>
      <c r="P49" s="10">
        <f>VLOOKUP($C49,StructureInfoFromGPCRdb!$A:$U,MATCH(P$1,StructureInfoFromGPCRdb!$A$1:$U$1,0),FALSE)</f>
        <v>100</v>
      </c>
      <c r="Q49" s="10">
        <f>VLOOKUP($C49,StructureInfoFromGPCRdb!$A:$U,MATCH(Q$1,StructureInfoFromGPCRdb!$A$1:$U$1,0),FALSE)</f>
        <v>64</v>
      </c>
      <c r="R49" s="42" t="str">
        <f>IF(VLOOKUP($C49,StructureInfoFromGPCRdb!$A:$U,MATCH(R$1,StructureInfoFromGPCRdb!$A$1:$U$1,0),FALSE)="","",VLOOKUP($C49,StructureInfoFromGPCRdb!$A:$U,MATCH(R$1,StructureInfoFromGPCRdb!$A$1:$U$1,0),FALSE))</f>
        <v>Arrestin</v>
      </c>
      <c r="S49" s="5" t="str">
        <f>IF(VLOOKUP($C49,StructureInfoFromGPCRdb!$A:$U,MATCH(S$1,StructureInfoFromGPCRdb!$A$1:$U$1,0),FALSE)="","",VLOOKUP($C49,StructureInfoFromGPCRdb!$A:$U,MATCH(S$1,StructureInfoFromGPCRdb!$A$1:$U$1,0),FALSE))</f>
        <v>Beta-arrestin-1</v>
      </c>
      <c r="T49" s="5" t="str">
        <f>IF(VLOOKUP($C49,StructureInfoFromGPCRdb!$A:$U,MATCH(T$1,StructureInfoFromGPCRdb!$A$1:$U$1,0),FALSE)="","",VLOOKUP($C49,StructureInfoFromGPCRdb!$A:$U,MATCH(T$1,StructureInfoFromGPCRdb!$A$1:$U$1,0),FALSE))</f>
        <v/>
      </c>
      <c r="U49" s="5">
        <f>IF(VLOOKUP($C49,StructureInfoFromGPCRdb!$A:$U,MATCH(U$1,StructureInfoFromGPCRdb!$A$1:$U$1,0),FALSE)="","",VLOOKUP($C49,StructureInfoFromGPCRdb!$A:$U,MATCH(U$1,StructureInfoFromGPCRdb!$A$1:$U$1,0),FALSE))</f>
        <v>78</v>
      </c>
      <c r="V49" s="52" t="str">
        <f>VLOOKUP($C49,StructureInfoFromGPCRdb!$A:$U,MATCH(V$1,StructureInfoFromGPCRdb!$A$1:$U$1,0),FALSE)</f>
        <v>-</v>
      </c>
      <c r="W49" s="10" t="str">
        <f>VLOOKUP($C49,StructureInfoFromGPCRdb!$A:$U,MATCH(W$1,StructureInfoFromGPCRdb!$A$1:$U$1,0),FALSE)</f>
        <v>Fab30 heavy chain F..</v>
      </c>
      <c r="X49" s="52" t="str">
        <f>VLOOKUP($C49,StructureInfoFromGPCRdb!$A:$U,MATCH(X$1,StructureInfoFromGPCRdb!$A$1:$U$1,0),FALSE)</f>
        <v>Formoterol</v>
      </c>
      <c r="Y49" s="10" t="str">
        <f>VLOOKUP($C49,StructureInfoFromGPCRdb!$A:$U,MATCH(Y$1,StructureInfoFromGPCRdb!$A$1:$U$1,0),FALSE)</f>
        <v>Agonist</v>
      </c>
    </row>
    <row r="50" spans="1:26" x14ac:dyDescent="0.2">
      <c r="A50" s="4" t="str">
        <f t="shared" si="0"/>
        <v>AActive</v>
      </c>
      <c r="B50" s="4" t="str">
        <f t="shared" si="1"/>
        <v>ADRB2Active</v>
      </c>
      <c r="C50" s="9" t="s">
        <v>193</v>
      </c>
      <c r="D50" s="10" t="str">
        <f>VLOOKUP($C50,StructureInfoFromGPCRdb!$A:$U,MATCH(D$1,StructureInfoFromGPCRdb!$A$1:$U$1,0),FALSE)</f>
        <v>A</v>
      </c>
      <c r="E50" s="11" t="str">
        <f>VLOOKUP($C50,StructureInfoFromGPCRdb!$A:$U,MATCH(E$1,StructureInfoFromGPCRdb!$A$1:$U$1,0),FALSE)</f>
        <v>Adrenoceptors</v>
      </c>
      <c r="F50" s="11" t="str">
        <f>VLOOKUP($C50,StructureInfoFromGPCRdb!$A:$U,MATCH(F$1,StructureInfoFromGPCRdb!$A$1:$U$1,0),FALSE)</f>
        <v>ADRB2</v>
      </c>
      <c r="G50" s="11" t="str">
        <f>VLOOKUP($C50,StructureInfoFromGPCRdb!$A:$U,MATCH(G$1,StructureInfoFromGPCRdb!$A$1:$U$1,0),FALSE)</f>
        <v>β2</v>
      </c>
      <c r="J50" s="47">
        <f>VLOOKUP($C50,StructureInfoFromGPCRdb!$A:$U,MATCH(J$1,StructureInfoFromGPCRdb!$A$1:$U$1,0),FALSE)</f>
        <v>92</v>
      </c>
      <c r="K50" s="6" t="str">
        <f>VLOOKUP($C50,StructureInfoFromGPCRdb!$A:$U,MATCH(K$1,StructureInfoFromGPCRdb!$A$1:$U$1,0),FALSE)</f>
        <v>Human</v>
      </c>
      <c r="L50" s="10">
        <f>VLOOKUP($C50,StructureInfoFromGPCRdb!$A:$U,MATCH(L$1,StructureInfoFromGPCRdb!$A$1:$U$1,0),FALSE)</f>
        <v>100</v>
      </c>
      <c r="M50" s="50" t="str">
        <f>VLOOKUP($C50,StructureInfoFromGPCRdb!$A:$U,MATCH(M$1,StructureInfoFromGPCRdb!$A$1:$U$1,0),FALSE)</f>
        <v>X-ray</v>
      </c>
      <c r="N50" s="51">
        <f>VLOOKUP($C50,StructureInfoFromGPCRdb!$A:$U,MATCH(N$1,StructureInfoFromGPCRdb!$A$1:$U$1,0),FALSE)</f>
        <v>2.8</v>
      </c>
      <c r="O50" s="10" t="str">
        <f>VLOOKUP($C50,StructureInfoFromGPCRdb!$A:$U,MATCH(O$1,StructureInfoFromGPCRdb!$A$1:$U$1,0),FALSE)</f>
        <v>Active</v>
      </c>
      <c r="P50" s="10">
        <f>VLOOKUP($C50,StructureInfoFromGPCRdb!$A:$U,MATCH(P$1,StructureInfoFromGPCRdb!$A$1:$U$1,0),FALSE)</f>
        <v>100</v>
      </c>
      <c r="Q50" s="10">
        <f>VLOOKUP($C50,StructureInfoFromGPCRdb!$A:$U,MATCH(Q$1,StructureInfoFromGPCRdb!$A$1:$U$1,0),FALSE)</f>
        <v>64</v>
      </c>
      <c r="R50" s="42" t="str">
        <f>IF(VLOOKUP($C50,StructureInfoFromGPCRdb!$A:$U,MATCH(R$1,StructureInfoFromGPCRdb!$A$1:$U$1,0),FALSE)="","",VLOOKUP($C50,StructureInfoFromGPCRdb!$A:$U,MATCH(R$1,StructureInfoFromGPCRdb!$A$1:$U$1,0),FALSE))</f>
        <v/>
      </c>
      <c r="S50" s="5" t="str">
        <f>IF(VLOOKUP($C50,StructureInfoFromGPCRdb!$A:$U,MATCH(S$1,StructureInfoFromGPCRdb!$A$1:$U$1,0),FALSE)="","",VLOOKUP($C50,StructureInfoFromGPCRdb!$A:$U,MATCH(S$1,StructureInfoFromGPCRdb!$A$1:$U$1,0),FALSE))</f>
        <v/>
      </c>
      <c r="T50" s="5" t="str">
        <f>IF(VLOOKUP($C50,StructureInfoFromGPCRdb!$A:$U,MATCH(T$1,StructureInfoFromGPCRdb!$A$1:$U$1,0),FALSE)="","",VLOOKUP($C50,StructureInfoFromGPCRdb!$A:$U,MATCH(T$1,StructureInfoFromGPCRdb!$A$1:$U$1,0),FALSE))</f>
        <v/>
      </c>
      <c r="U50" s="5" t="str">
        <f>IF(VLOOKUP($C50,StructureInfoFromGPCRdb!$A:$U,MATCH(U$1,StructureInfoFromGPCRdb!$A$1:$U$1,0),FALSE)="","",VLOOKUP($C50,StructureInfoFromGPCRdb!$A:$U,MATCH(U$1,StructureInfoFromGPCRdb!$A$1:$U$1,0),FALSE))</f>
        <v/>
      </c>
      <c r="V50" s="52" t="str">
        <f>VLOOKUP($C50,StructureInfoFromGPCRdb!$A:$U,MATCH(V$1,StructureInfoFromGPCRdb!$A$1:$U$1,0),FALSE)</f>
        <v>T4-Lysozyme</v>
      </c>
      <c r="W50" s="10" t="str">
        <f>VLOOKUP($C50,StructureInfoFromGPCRdb!$A:$U,MATCH(W$1,StructureInfoFromGPCRdb!$A$1:$U$1,0),FALSE)</f>
        <v>Nanobody</v>
      </c>
      <c r="X50" s="52" t="str">
        <f>VLOOKUP($C50,StructureInfoFromGPCRdb!$A:$U,MATCH(X$1,StructureInfoFromGPCRdb!$A$1:$U$1,0),FALSE)</f>
        <v>BI-167107</v>
      </c>
      <c r="Y50" s="10" t="str">
        <f>VLOOKUP($C50,StructureInfoFromGPCRdb!$A:$U,MATCH(Y$1,StructureInfoFromGPCRdb!$A$1:$U$1,0),FALSE)</f>
        <v>Agonist</v>
      </c>
    </row>
    <row r="51" spans="1:26" x14ac:dyDescent="0.2">
      <c r="A51" s="4" t="str">
        <f t="shared" si="0"/>
        <v>AActive</v>
      </c>
      <c r="B51" s="4" t="str">
        <f t="shared" si="1"/>
        <v>ADRB2Active</v>
      </c>
      <c r="C51" s="9" t="s">
        <v>79</v>
      </c>
      <c r="D51" s="10" t="str">
        <f>VLOOKUP($C51,StructureInfoFromGPCRdb!$A:$U,MATCH(D$1,StructureInfoFromGPCRdb!$A$1:$U$1,0),FALSE)</f>
        <v>A</v>
      </c>
      <c r="E51" s="11" t="str">
        <f>VLOOKUP($C51,StructureInfoFromGPCRdb!$A:$U,MATCH(E$1,StructureInfoFromGPCRdb!$A$1:$U$1,0),FALSE)</f>
        <v>Adrenoceptors</v>
      </c>
      <c r="F51" s="11" t="str">
        <f>VLOOKUP($C51,StructureInfoFromGPCRdb!$A:$U,MATCH(F$1,StructureInfoFromGPCRdb!$A$1:$U$1,0),FALSE)</f>
        <v>ADRB2</v>
      </c>
      <c r="G51" s="11" t="str">
        <f>VLOOKUP($C51,StructureInfoFromGPCRdb!$A:$U,MATCH(G$1,StructureInfoFromGPCRdb!$A$1:$U$1,0),FALSE)</f>
        <v>β2</v>
      </c>
      <c r="J51" s="47">
        <f>VLOOKUP($C51,StructureInfoFromGPCRdb!$A:$U,MATCH(J$1,StructureInfoFromGPCRdb!$A$1:$U$1,0),FALSE)</f>
        <v>94</v>
      </c>
      <c r="K51" s="6" t="str">
        <f>VLOOKUP($C51,StructureInfoFromGPCRdb!$A:$U,MATCH(K$1,StructureInfoFromGPCRdb!$A$1:$U$1,0),FALSE)</f>
        <v>Human</v>
      </c>
      <c r="L51" s="10">
        <f>VLOOKUP($C51,StructureInfoFromGPCRdb!$A:$U,MATCH(L$1,StructureInfoFromGPCRdb!$A$1:$U$1,0),FALSE)</f>
        <v>100</v>
      </c>
      <c r="M51" s="50" t="str">
        <f>VLOOKUP($C51,StructureInfoFromGPCRdb!$A:$U,MATCH(M$1,StructureInfoFromGPCRdb!$A$1:$U$1,0),FALSE)</f>
        <v>X-ray</v>
      </c>
      <c r="N51" s="51">
        <f>VLOOKUP($C51,StructureInfoFromGPCRdb!$A:$U,MATCH(N$1,StructureInfoFromGPCRdb!$A$1:$U$1,0),FALSE)</f>
        <v>3</v>
      </c>
      <c r="O51" s="10" t="str">
        <f>VLOOKUP($C51,StructureInfoFromGPCRdb!$A:$U,MATCH(O$1,StructureInfoFromGPCRdb!$A$1:$U$1,0),FALSE)</f>
        <v>Active</v>
      </c>
      <c r="P51" s="10">
        <f>VLOOKUP($C51,StructureInfoFromGPCRdb!$A:$U,MATCH(P$1,StructureInfoFromGPCRdb!$A$1:$U$1,0),FALSE)</f>
        <v>100</v>
      </c>
      <c r="Q51" s="10">
        <f>VLOOKUP($C51,StructureInfoFromGPCRdb!$A:$U,MATCH(Q$1,StructureInfoFromGPCRdb!$A$1:$U$1,0),FALSE)</f>
        <v>66</v>
      </c>
      <c r="R51" s="42" t="str">
        <f>IF(VLOOKUP($C51,StructureInfoFromGPCRdb!$A:$U,MATCH(R$1,StructureInfoFromGPCRdb!$A$1:$U$1,0),FALSE)="","",VLOOKUP($C51,StructureInfoFromGPCRdb!$A:$U,MATCH(R$1,StructureInfoFromGPCRdb!$A$1:$U$1,0),FALSE))</f>
        <v/>
      </c>
      <c r="S51" s="5" t="str">
        <f>IF(VLOOKUP($C51,StructureInfoFromGPCRdb!$A:$U,MATCH(S$1,StructureInfoFromGPCRdb!$A$1:$U$1,0),FALSE)="","",VLOOKUP($C51,StructureInfoFromGPCRdb!$A:$U,MATCH(S$1,StructureInfoFromGPCRdb!$A$1:$U$1,0),FALSE))</f>
        <v/>
      </c>
      <c r="T51" s="5" t="str">
        <f>IF(VLOOKUP($C51,StructureInfoFromGPCRdb!$A:$U,MATCH(T$1,StructureInfoFromGPCRdb!$A$1:$U$1,0),FALSE)="","",VLOOKUP($C51,StructureInfoFromGPCRdb!$A:$U,MATCH(T$1,StructureInfoFromGPCRdb!$A$1:$U$1,0),FALSE))</f>
        <v/>
      </c>
      <c r="U51" s="5" t="str">
        <f>IF(VLOOKUP($C51,StructureInfoFromGPCRdb!$A:$U,MATCH(U$1,StructureInfoFromGPCRdb!$A$1:$U$1,0),FALSE)="","",VLOOKUP($C51,StructureInfoFromGPCRdb!$A:$U,MATCH(U$1,StructureInfoFromGPCRdb!$A$1:$U$1,0),FALSE))</f>
        <v/>
      </c>
      <c r="V51" s="52" t="str">
        <f>VLOOKUP($C51,StructureInfoFromGPCRdb!$A:$U,MATCH(V$1,StructureInfoFromGPCRdb!$A$1:$U$1,0),FALSE)</f>
        <v>T4-Lysozyme</v>
      </c>
      <c r="W51" s="10" t="str">
        <f>VLOOKUP($C51,StructureInfoFromGPCRdb!$A:$U,MATCH(W$1,StructureInfoFromGPCRdb!$A$1:$U$1,0),FALSE)</f>
        <v>Nanobody 71</v>
      </c>
      <c r="X51" s="52" t="str">
        <f>VLOOKUP($C51,StructureInfoFromGPCRdb!$A:$U,MATCH(X$1,StructureInfoFromGPCRdb!$A$1:$U$1,0),FALSE)</f>
        <v>Salmeterol</v>
      </c>
      <c r="Y51" s="10" t="str">
        <f>VLOOKUP($C51,StructureInfoFromGPCRdb!$A:$U,MATCH(Y$1,StructureInfoFromGPCRdb!$A$1:$U$1,0),FALSE)</f>
        <v>Agonist</v>
      </c>
    </row>
    <row r="52" spans="1:26" x14ac:dyDescent="0.2">
      <c r="A52" s="4" t="str">
        <f t="shared" si="0"/>
        <v>AActive</v>
      </c>
      <c r="B52" s="4" t="str">
        <f t="shared" si="1"/>
        <v>ADRB2Active</v>
      </c>
      <c r="C52" s="9" t="s">
        <v>194</v>
      </c>
      <c r="D52" s="10" t="str">
        <f>VLOOKUP($C52,StructureInfoFromGPCRdb!$A:$U,MATCH(D$1,StructureInfoFromGPCRdb!$A$1:$U$1,0),FALSE)</f>
        <v>A</v>
      </c>
      <c r="E52" s="11" t="str">
        <f>VLOOKUP($C52,StructureInfoFromGPCRdb!$A:$U,MATCH(E$1,StructureInfoFromGPCRdb!$A$1:$U$1,0),FALSE)</f>
        <v>Adrenoceptors</v>
      </c>
      <c r="F52" s="11" t="str">
        <f>VLOOKUP($C52,StructureInfoFromGPCRdb!$A:$U,MATCH(F$1,StructureInfoFromGPCRdb!$A$1:$U$1,0),FALSE)</f>
        <v>ADRB2</v>
      </c>
      <c r="G52" s="11" t="str">
        <f>VLOOKUP($C52,StructureInfoFromGPCRdb!$A:$U,MATCH(G$1,StructureInfoFromGPCRdb!$A$1:$U$1,0),FALSE)</f>
        <v>β2</v>
      </c>
      <c r="J52" s="47">
        <f>VLOOKUP($C52,StructureInfoFromGPCRdb!$A:$U,MATCH(J$1,StructureInfoFromGPCRdb!$A$1:$U$1,0),FALSE)</f>
        <v>92</v>
      </c>
      <c r="K52" s="6" t="str">
        <f>VLOOKUP($C52,StructureInfoFromGPCRdb!$A:$U,MATCH(K$1,StructureInfoFromGPCRdb!$A$1:$U$1,0),FALSE)</f>
        <v>Human</v>
      </c>
      <c r="L52" s="10">
        <f>VLOOKUP($C52,StructureInfoFromGPCRdb!$A:$U,MATCH(L$1,StructureInfoFromGPCRdb!$A$1:$U$1,0),FALSE)</f>
        <v>100</v>
      </c>
      <c r="M52" s="50" t="str">
        <f>VLOOKUP($C52,StructureInfoFromGPCRdb!$A:$U,MATCH(M$1,StructureInfoFromGPCRdb!$A$1:$U$1,0),FALSE)</f>
        <v>X-ray</v>
      </c>
      <c r="N52" s="51">
        <f>VLOOKUP($C52,StructureInfoFromGPCRdb!$A:$U,MATCH(N$1,StructureInfoFromGPCRdb!$A$1:$U$1,0),FALSE)</f>
        <v>3.1</v>
      </c>
      <c r="O52" s="10" t="str">
        <f>VLOOKUP($C52,StructureInfoFromGPCRdb!$A:$U,MATCH(O$1,StructureInfoFromGPCRdb!$A$1:$U$1,0),FALSE)</f>
        <v>Active</v>
      </c>
      <c r="P52" s="10">
        <f>VLOOKUP($C52,StructureInfoFromGPCRdb!$A:$U,MATCH(P$1,StructureInfoFromGPCRdb!$A$1:$U$1,0),FALSE)</f>
        <v>100</v>
      </c>
      <c r="Q52" s="10">
        <f>VLOOKUP($C52,StructureInfoFromGPCRdb!$A:$U,MATCH(Q$1,StructureInfoFromGPCRdb!$A$1:$U$1,0),FALSE)</f>
        <v>67</v>
      </c>
      <c r="R52" s="42" t="str">
        <f>IF(VLOOKUP($C52,StructureInfoFromGPCRdb!$A:$U,MATCH(R$1,StructureInfoFromGPCRdb!$A$1:$U$1,0),FALSE)="","",VLOOKUP($C52,StructureInfoFromGPCRdb!$A:$U,MATCH(R$1,StructureInfoFromGPCRdb!$A$1:$U$1,0),FALSE))</f>
        <v/>
      </c>
      <c r="S52" s="5" t="str">
        <f>IF(VLOOKUP($C52,StructureInfoFromGPCRdb!$A:$U,MATCH(S$1,StructureInfoFromGPCRdb!$A$1:$U$1,0),FALSE)="","",VLOOKUP($C52,StructureInfoFromGPCRdb!$A:$U,MATCH(S$1,StructureInfoFromGPCRdb!$A$1:$U$1,0),FALSE))</f>
        <v/>
      </c>
      <c r="T52" s="5" t="str">
        <f>IF(VLOOKUP($C52,StructureInfoFromGPCRdb!$A:$U,MATCH(T$1,StructureInfoFromGPCRdb!$A$1:$U$1,0),FALSE)="","",VLOOKUP($C52,StructureInfoFromGPCRdb!$A:$U,MATCH(T$1,StructureInfoFromGPCRdb!$A$1:$U$1,0),FALSE))</f>
        <v/>
      </c>
      <c r="U52" s="5" t="str">
        <f>IF(VLOOKUP($C52,StructureInfoFromGPCRdb!$A:$U,MATCH(U$1,StructureInfoFromGPCRdb!$A$1:$U$1,0),FALSE)="","",VLOOKUP($C52,StructureInfoFromGPCRdb!$A:$U,MATCH(U$1,StructureInfoFromGPCRdb!$A$1:$U$1,0),FALSE))</f>
        <v/>
      </c>
      <c r="V52" s="52" t="str">
        <f>VLOOKUP($C52,StructureInfoFromGPCRdb!$A:$U,MATCH(V$1,StructureInfoFromGPCRdb!$A$1:$U$1,0),FALSE)</f>
        <v>T4-Lysozyme</v>
      </c>
      <c r="W52" s="10" t="str">
        <f>VLOOKUP($C52,StructureInfoFromGPCRdb!$A:$U,MATCH(W$1,StructureInfoFromGPCRdb!$A$1:$U$1,0),FALSE)</f>
        <v>Nanobody</v>
      </c>
      <c r="X52" s="52" t="str">
        <f>VLOOKUP($C52,StructureInfoFromGPCRdb!$A:$U,MATCH(X$1,StructureInfoFromGPCRdb!$A$1:$U$1,0),FALSE)</f>
        <v>Hydroxybenzylisoprot..</v>
      </c>
      <c r="Y52" s="10" t="str">
        <f>VLOOKUP($C52,StructureInfoFromGPCRdb!$A:$U,MATCH(Y$1,StructureInfoFromGPCRdb!$A$1:$U$1,0),FALSE)</f>
        <v>Agonist</v>
      </c>
    </row>
    <row r="53" spans="1:26" x14ac:dyDescent="0.2">
      <c r="A53" s="4" t="str">
        <f t="shared" si="0"/>
        <v>AActive</v>
      </c>
      <c r="B53" s="4" t="str">
        <f t="shared" si="1"/>
        <v>ADRB2Active</v>
      </c>
      <c r="C53" s="9" t="s">
        <v>16</v>
      </c>
      <c r="D53" s="10" t="str">
        <f>VLOOKUP($C53,StructureInfoFromGPCRdb!$A:$U,MATCH(D$1,StructureInfoFromGPCRdb!$A$1:$U$1,0),FALSE)</f>
        <v>A</v>
      </c>
      <c r="E53" s="11" t="str">
        <f>VLOOKUP($C53,StructureInfoFromGPCRdb!$A:$U,MATCH(E$1,StructureInfoFromGPCRdb!$A$1:$U$1,0),FALSE)</f>
        <v>Adrenoceptors</v>
      </c>
      <c r="F53" s="11" t="str">
        <f>VLOOKUP($C53,StructureInfoFromGPCRdb!$A:$U,MATCH(F$1,StructureInfoFromGPCRdb!$A$1:$U$1,0),FALSE)</f>
        <v>ADRB2</v>
      </c>
      <c r="G53" s="11" t="str">
        <f>VLOOKUP($C53,StructureInfoFromGPCRdb!$A:$U,MATCH(G$1,StructureInfoFromGPCRdb!$A$1:$U$1,0),FALSE)</f>
        <v>β2</v>
      </c>
      <c r="J53" s="47">
        <f>VLOOKUP($C53,StructureInfoFromGPCRdb!$A:$U,MATCH(J$1,StructureInfoFromGPCRdb!$A$1:$U$1,0),FALSE)</f>
        <v>91</v>
      </c>
      <c r="K53" s="6" t="str">
        <f>VLOOKUP($C53,StructureInfoFromGPCRdb!$A:$U,MATCH(K$1,StructureInfoFromGPCRdb!$A$1:$U$1,0),FALSE)</f>
        <v>Human</v>
      </c>
      <c r="L53" s="10">
        <f>VLOOKUP($C53,StructureInfoFromGPCRdb!$A:$U,MATCH(L$1,StructureInfoFromGPCRdb!$A$1:$U$1,0),FALSE)</f>
        <v>100</v>
      </c>
      <c r="M53" s="50" t="str">
        <f>VLOOKUP($C53,StructureInfoFromGPCRdb!$A:$U,MATCH(M$1,StructureInfoFromGPCRdb!$A$1:$U$1,0),FALSE)</f>
        <v>X-ray</v>
      </c>
      <c r="N53" s="51">
        <f>VLOOKUP($C53,StructureInfoFromGPCRdb!$A:$U,MATCH(N$1,StructureInfoFromGPCRdb!$A$1:$U$1,0),FALSE)</f>
        <v>3.2</v>
      </c>
      <c r="O53" s="10" t="str">
        <f>VLOOKUP($C53,StructureInfoFromGPCRdb!$A:$U,MATCH(O$1,StructureInfoFromGPCRdb!$A$1:$U$1,0),FALSE)</f>
        <v>Active</v>
      </c>
      <c r="P53" s="10">
        <f>VLOOKUP($C53,StructureInfoFromGPCRdb!$A:$U,MATCH(P$1,StructureInfoFromGPCRdb!$A$1:$U$1,0),FALSE)</f>
        <v>100</v>
      </c>
      <c r="Q53" s="10">
        <f>VLOOKUP($C53,StructureInfoFromGPCRdb!$A:$U,MATCH(Q$1,StructureInfoFromGPCRdb!$A$1:$U$1,0),FALSE)</f>
        <v>67</v>
      </c>
      <c r="R53" s="42" t="str">
        <f>IF(VLOOKUP($C53,StructureInfoFromGPCRdb!$A:$U,MATCH(R$1,StructureInfoFromGPCRdb!$A$1:$U$1,0),FALSE)="","",VLOOKUP($C53,StructureInfoFromGPCRdb!$A:$U,MATCH(R$1,StructureInfoFromGPCRdb!$A$1:$U$1,0),FALSE))</f>
        <v/>
      </c>
      <c r="S53" s="5" t="str">
        <f>IF(VLOOKUP($C53,StructureInfoFromGPCRdb!$A:$U,MATCH(S$1,StructureInfoFromGPCRdb!$A$1:$U$1,0),FALSE)="","",VLOOKUP($C53,StructureInfoFromGPCRdb!$A:$U,MATCH(S$1,StructureInfoFromGPCRdb!$A$1:$U$1,0),FALSE))</f>
        <v/>
      </c>
      <c r="T53" s="5" t="str">
        <f>IF(VLOOKUP($C53,StructureInfoFromGPCRdb!$A:$U,MATCH(T$1,StructureInfoFromGPCRdb!$A$1:$U$1,0),FALSE)="","",VLOOKUP($C53,StructureInfoFromGPCRdb!$A:$U,MATCH(T$1,StructureInfoFromGPCRdb!$A$1:$U$1,0),FALSE))</f>
        <v/>
      </c>
      <c r="U53" s="5" t="str">
        <f>IF(VLOOKUP($C53,StructureInfoFromGPCRdb!$A:$U,MATCH(U$1,StructureInfoFromGPCRdb!$A$1:$U$1,0),FALSE)="","",VLOOKUP($C53,StructureInfoFromGPCRdb!$A:$U,MATCH(U$1,StructureInfoFromGPCRdb!$A$1:$U$1,0),FALSE))</f>
        <v/>
      </c>
      <c r="V53" s="52" t="str">
        <f>VLOOKUP($C53,StructureInfoFromGPCRdb!$A:$U,MATCH(V$1,StructureInfoFromGPCRdb!$A$1:$U$1,0),FALSE)</f>
        <v>T4-Lysozyme</v>
      </c>
      <c r="W53" s="10" t="str">
        <f>VLOOKUP($C53,StructureInfoFromGPCRdb!$A:$U,MATCH(W$1,StructureInfoFromGPCRdb!$A$1:$U$1,0),FALSE)</f>
        <v>Camelid Antibody Fr..</v>
      </c>
      <c r="X53" s="52" t="str">
        <f>VLOOKUP($C53,StructureInfoFromGPCRdb!$A:$U,MATCH(X$1,StructureInfoFromGPCRdb!$A$1:$U$1,0),FALSE)</f>
        <v>BI-167107</v>
      </c>
      <c r="Y53" s="10" t="str">
        <f>VLOOKUP($C53,StructureInfoFromGPCRdb!$A:$U,MATCH(Y$1,StructureInfoFromGPCRdb!$A$1:$U$1,0),FALSE)</f>
        <v>Agonist</v>
      </c>
    </row>
    <row r="54" spans="1:26" x14ac:dyDescent="0.2">
      <c r="A54" s="4" t="str">
        <f t="shared" si="0"/>
        <v>AActive</v>
      </c>
      <c r="B54" s="4" t="str">
        <f t="shared" si="1"/>
        <v>ADRB2Active</v>
      </c>
      <c r="C54" s="9" t="s">
        <v>192</v>
      </c>
      <c r="D54" s="10" t="str">
        <f>VLOOKUP($C54,StructureInfoFromGPCRdb!$A:$U,MATCH(D$1,StructureInfoFromGPCRdb!$A$1:$U$1,0),FALSE)</f>
        <v>A</v>
      </c>
      <c r="E54" s="11" t="str">
        <f>VLOOKUP($C54,StructureInfoFromGPCRdb!$A:$U,MATCH(E$1,StructureInfoFromGPCRdb!$A$1:$U$1,0),FALSE)</f>
        <v>Adrenoceptors</v>
      </c>
      <c r="F54" s="11" t="str">
        <f>VLOOKUP($C54,StructureInfoFromGPCRdb!$A:$U,MATCH(F$1,StructureInfoFromGPCRdb!$A$1:$U$1,0),FALSE)</f>
        <v>ADRB2</v>
      </c>
      <c r="G54" s="11" t="str">
        <f>VLOOKUP($C54,StructureInfoFromGPCRdb!$A:$U,MATCH(G$1,StructureInfoFromGPCRdb!$A$1:$U$1,0),FALSE)</f>
        <v>β2</v>
      </c>
      <c r="J54" s="47">
        <f>VLOOKUP($C54,StructureInfoFromGPCRdb!$A:$U,MATCH(J$1,StructureInfoFromGPCRdb!$A$1:$U$1,0),FALSE)</f>
        <v>92</v>
      </c>
      <c r="K54" s="6" t="str">
        <f>VLOOKUP($C54,StructureInfoFromGPCRdb!$A:$U,MATCH(K$1,StructureInfoFromGPCRdb!$A$1:$U$1,0),FALSE)</f>
        <v>Human</v>
      </c>
      <c r="L54" s="10">
        <f>VLOOKUP($C54,StructureInfoFromGPCRdb!$A:$U,MATCH(L$1,StructureInfoFromGPCRdb!$A$1:$U$1,0),FALSE)</f>
        <v>100</v>
      </c>
      <c r="M54" s="50" t="str">
        <f>VLOOKUP($C54,StructureInfoFromGPCRdb!$A:$U,MATCH(M$1,StructureInfoFromGPCRdb!$A$1:$U$1,0),FALSE)</f>
        <v>X-ray</v>
      </c>
      <c r="N54" s="51">
        <f>VLOOKUP($C54,StructureInfoFromGPCRdb!$A:$U,MATCH(N$1,StructureInfoFromGPCRdb!$A$1:$U$1,0),FALSE)</f>
        <v>3.2</v>
      </c>
      <c r="O54" s="10" t="str">
        <f>VLOOKUP($C54,StructureInfoFromGPCRdb!$A:$U,MATCH(O$1,StructureInfoFromGPCRdb!$A$1:$U$1,0),FALSE)</f>
        <v>Active</v>
      </c>
      <c r="P54" s="10">
        <f>VLOOKUP($C54,StructureInfoFromGPCRdb!$A:$U,MATCH(P$1,StructureInfoFromGPCRdb!$A$1:$U$1,0),FALSE)</f>
        <v>100</v>
      </c>
      <c r="Q54" s="10">
        <f>VLOOKUP($C54,StructureInfoFromGPCRdb!$A:$U,MATCH(Q$1,StructureInfoFromGPCRdb!$A$1:$U$1,0),FALSE)</f>
        <v>67</v>
      </c>
      <c r="R54" s="42" t="str">
        <f>IF(VLOOKUP($C54,StructureInfoFromGPCRdb!$A:$U,MATCH(R$1,StructureInfoFromGPCRdb!$A$1:$U$1,0),FALSE)="","",VLOOKUP($C54,StructureInfoFromGPCRdb!$A:$U,MATCH(R$1,StructureInfoFromGPCRdb!$A$1:$U$1,0),FALSE))</f>
        <v/>
      </c>
      <c r="S54" s="5" t="str">
        <f>IF(VLOOKUP($C54,StructureInfoFromGPCRdb!$A:$U,MATCH(S$1,StructureInfoFromGPCRdb!$A$1:$U$1,0),FALSE)="","",VLOOKUP($C54,StructureInfoFromGPCRdb!$A:$U,MATCH(S$1,StructureInfoFromGPCRdb!$A$1:$U$1,0),FALSE))</f>
        <v/>
      </c>
      <c r="T54" s="5" t="str">
        <f>IF(VLOOKUP($C54,StructureInfoFromGPCRdb!$A:$U,MATCH(T$1,StructureInfoFromGPCRdb!$A$1:$U$1,0),FALSE)="","",VLOOKUP($C54,StructureInfoFromGPCRdb!$A:$U,MATCH(T$1,StructureInfoFromGPCRdb!$A$1:$U$1,0),FALSE))</f>
        <v/>
      </c>
      <c r="U54" s="5" t="str">
        <f>IF(VLOOKUP($C54,StructureInfoFromGPCRdb!$A:$U,MATCH(U$1,StructureInfoFromGPCRdb!$A$1:$U$1,0),FALSE)="","",VLOOKUP($C54,StructureInfoFromGPCRdb!$A:$U,MATCH(U$1,StructureInfoFromGPCRdb!$A$1:$U$1,0),FALSE))</f>
        <v/>
      </c>
      <c r="V54" s="52" t="str">
        <f>VLOOKUP($C54,StructureInfoFromGPCRdb!$A:$U,MATCH(V$1,StructureInfoFromGPCRdb!$A$1:$U$1,0),FALSE)</f>
        <v>T4-Lysozyme</v>
      </c>
      <c r="W54" s="10" t="str">
        <f>VLOOKUP($C54,StructureInfoFromGPCRdb!$A:$U,MATCH(W$1,StructureInfoFromGPCRdb!$A$1:$U$1,0),FALSE)</f>
        <v>Nanobody</v>
      </c>
      <c r="X54" s="52" t="str">
        <f>VLOOKUP($C54,StructureInfoFromGPCRdb!$A:$U,MATCH(X$1,StructureInfoFromGPCRdb!$A$1:$U$1,0),FALSE)</f>
        <v>Epinephrine</v>
      </c>
      <c r="Y54" s="10" t="str">
        <f>VLOOKUP($C54,StructureInfoFromGPCRdb!$A:$U,MATCH(Y$1,StructureInfoFromGPCRdb!$A$1:$U$1,0),FALSE)</f>
        <v>Agonist</v>
      </c>
    </row>
    <row r="55" spans="1:26" ht="12" customHeight="1" x14ac:dyDescent="0.2">
      <c r="A55" s="4" t="str">
        <f t="shared" si="0"/>
        <v>AActive</v>
      </c>
      <c r="B55" s="4" t="str">
        <f t="shared" si="1"/>
        <v>ADRB2Active</v>
      </c>
      <c r="C55" s="9" t="s">
        <v>179</v>
      </c>
      <c r="D55" s="10" t="str">
        <f>VLOOKUP($C55,StructureInfoFromGPCRdb!$A:$U,MATCH(D$1,StructureInfoFromGPCRdb!$A$1:$U$1,0),FALSE)</f>
        <v>A</v>
      </c>
      <c r="E55" s="11" t="str">
        <f>VLOOKUP($C55,StructureInfoFromGPCRdb!$A:$U,MATCH(E$1,StructureInfoFromGPCRdb!$A$1:$U$1,0),FALSE)</f>
        <v>Adrenoceptors</v>
      </c>
      <c r="F55" s="11" t="str">
        <f>VLOOKUP($C55,StructureInfoFromGPCRdb!$A:$U,MATCH(F$1,StructureInfoFromGPCRdb!$A$1:$U$1,0),FALSE)</f>
        <v>ADRB2</v>
      </c>
      <c r="G55" s="11" t="str">
        <f>VLOOKUP($C55,StructureInfoFromGPCRdb!$A:$U,MATCH(G$1,StructureInfoFromGPCRdb!$A$1:$U$1,0),FALSE)</f>
        <v>β2</v>
      </c>
      <c r="J55" s="47">
        <f>VLOOKUP($C55,StructureInfoFromGPCRdb!$A:$U,MATCH(J$1,StructureInfoFromGPCRdb!$A$1:$U$1,0),FALSE)</f>
        <v>92</v>
      </c>
      <c r="K55" s="6" t="str">
        <f>VLOOKUP($C55,StructureInfoFromGPCRdb!$A:$U,MATCH(K$1,StructureInfoFromGPCRdb!$A$1:$U$1,0),FALSE)</f>
        <v>Human</v>
      </c>
      <c r="L55" s="10">
        <f>VLOOKUP($C55,StructureInfoFromGPCRdb!$A:$U,MATCH(L$1,StructureInfoFromGPCRdb!$A$1:$U$1,0),FALSE)</f>
        <v>100</v>
      </c>
      <c r="M55" s="50" t="str">
        <f>VLOOKUP($C55,StructureInfoFromGPCRdb!$A:$U,MATCH(M$1,StructureInfoFromGPCRdb!$A$1:$U$1,0),FALSE)</f>
        <v>X-ray</v>
      </c>
      <c r="N55" s="51">
        <f>VLOOKUP($C55,StructureInfoFromGPCRdb!$A:$U,MATCH(N$1,StructureInfoFromGPCRdb!$A$1:$U$1,0),FALSE)</f>
        <v>3.3</v>
      </c>
      <c r="O55" s="10" t="str">
        <f>VLOOKUP($C55,StructureInfoFromGPCRdb!$A:$U,MATCH(O$1,StructureInfoFromGPCRdb!$A$1:$U$1,0),FALSE)</f>
        <v>Active</v>
      </c>
      <c r="P55" s="10">
        <f>VLOOKUP($C55,StructureInfoFromGPCRdb!$A:$U,MATCH(P$1,StructureInfoFromGPCRdb!$A$1:$U$1,0),FALSE)</f>
        <v>100</v>
      </c>
      <c r="Q55" s="10">
        <f>VLOOKUP($C55,StructureInfoFromGPCRdb!$A:$U,MATCH(Q$1,StructureInfoFromGPCRdb!$A$1:$U$1,0),FALSE)</f>
        <v>67</v>
      </c>
      <c r="R55" s="42" t="str">
        <f>IF(VLOOKUP($C55,StructureInfoFromGPCRdb!$A:$U,MATCH(R$1,StructureInfoFromGPCRdb!$A$1:$U$1,0),FALSE)="","",VLOOKUP($C55,StructureInfoFromGPCRdb!$A:$U,MATCH(R$1,StructureInfoFromGPCRdb!$A$1:$U$1,0),FALSE))</f>
        <v/>
      </c>
      <c r="S55" s="5" t="str">
        <f>IF(VLOOKUP($C55,StructureInfoFromGPCRdb!$A:$U,MATCH(S$1,StructureInfoFromGPCRdb!$A$1:$U$1,0),FALSE)="","",VLOOKUP($C55,StructureInfoFromGPCRdb!$A:$U,MATCH(S$1,StructureInfoFromGPCRdb!$A$1:$U$1,0),FALSE))</f>
        <v/>
      </c>
      <c r="T55" s="5" t="str">
        <f>IF(VLOOKUP($C55,StructureInfoFromGPCRdb!$A:$U,MATCH(T$1,StructureInfoFromGPCRdb!$A$1:$U$1,0),FALSE)="","",VLOOKUP($C55,StructureInfoFromGPCRdb!$A:$U,MATCH(T$1,StructureInfoFromGPCRdb!$A$1:$U$1,0),FALSE))</f>
        <v/>
      </c>
      <c r="U55" s="5" t="str">
        <f>IF(VLOOKUP($C55,StructureInfoFromGPCRdb!$A:$U,MATCH(U$1,StructureInfoFromGPCRdb!$A$1:$U$1,0),FALSE)="","",VLOOKUP($C55,StructureInfoFromGPCRdb!$A:$U,MATCH(U$1,StructureInfoFromGPCRdb!$A$1:$U$1,0),FALSE))</f>
        <v/>
      </c>
      <c r="V55" s="52" t="str">
        <f>VLOOKUP($C55,StructureInfoFromGPCRdb!$A:$U,MATCH(V$1,StructureInfoFromGPCRdb!$A$1:$U$1,0),FALSE)</f>
        <v>T4-Lysozyme</v>
      </c>
      <c r="W55" s="10" t="str">
        <f>VLOOKUP($C55,StructureInfoFromGPCRdb!$A:$U,MATCH(W$1,StructureInfoFromGPCRdb!$A$1:$U$1,0),FALSE)</f>
        <v>Nanobody</v>
      </c>
      <c r="X55" s="52" t="str">
        <f>VLOOKUP($C55,StructureInfoFromGPCRdb!$A:$U,MATCH(X$1,StructureInfoFromGPCRdb!$A$1:$U$1,0),FALSE)</f>
        <v>Q27453560</v>
      </c>
      <c r="Y55" s="10" t="str">
        <f>VLOOKUP($C55,StructureInfoFromGPCRdb!$A:$U,MATCH(Y$1,StructureInfoFromGPCRdb!$A$1:$U$1,0),FALSE)</f>
        <v>Agonist</v>
      </c>
    </row>
    <row r="56" spans="1:26" x14ac:dyDescent="0.2">
      <c r="A56" s="4" t="str">
        <f t="shared" si="0"/>
        <v>AActive</v>
      </c>
      <c r="B56" s="4" t="str">
        <f t="shared" si="1"/>
        <v>ADRB2Active</v>
      </c>
      <c r="C56" s="9" t="s">
        <v>210</v>
      </c>
      <c r="D56" s="10" t="str">
        <f>VLOOKUP($C56,StructureInfoFromGPCRdb!$A:$U,MATCH(D$1,StructureInfoFromGPCRdb!$A$1:$U$1,0),FALSE)</f>
        <v>A</v>
      </c>
      <c r="E56" s="11" t="str">
        <f>VLOOKUP($C56,StructureInfoFromGPCRdb!$A:$U,MATCH(E$1,StructureInfoFromGPCRdb!$A$1:$U$1,0),FALSE)</f>
        <v>Adrenoceptors</v>
      </c>
      <c r="F56" s="11" t="str">
        <f>VLOOKUP($C56,StructureInfoFromGPCRdb!$A:$U,MATCH(F$1,StructureInfoFromGPCRdb!$A$1:$U$1,0),FALSE)</f>
        <v>ADRB2</v>
      </c>
      <c r="G56" s="11" t="str">
        <f>VLOOKUP($C56,StructureInfoFromGPCRdb!$A:$U,MATCH(G$1,StructureInfoFromGPCRdb!$A$1:$U$1,0),FALSE)</f>
        <v>β2</v>
      </c>
      <c r="J56" s="47">
        <f>VLOOKUP($C56,StructureInfoFromGPCRdb!$A:$U,MATCH(J$1,StructureInfoFromGPCRdb!$A$1:$U$1,0),FALSE)</f>
        <v>93</v>
      </c>
      <c r="K56" s="6" t="str">
        <f>VLOOKUP($C56,StructureInfoFromGPCRdb!$A:$U,MATCH(K$1,StructureInfoFromGPCRdb!$A$1:$U$1,0),FALSE)</f>
        <v>Human</v>
      </c>
      <c r="L56" s="10">
        <f>VLOOKUP($C56,StructureInfoFromGPCRdb!$A:$U,MATCH(L$1,StructureInfoFromGPCRdb!$A$1:$U$1,0),FALSE)</f>
        <v>100</v>
      </c>
      <c r="M56" s="50" t="str">
        <f>VLOOKUP($C56,StructureInfoFromGPCRdb!$A:$U,MATCH(M$1,StructureInfoFromGPCRdb!$A$1:$U$1,0),FALSE)</f>
        <v>X-ray</v>
      </c>
      <c r="N56" s="51">
        <f>VLOOKUP($C56,StructureInfoFromGPCRdb!$A:$U,MATCH(N$1,StructureInfoFromGPCRdb!$A$1:$U$1,0),FALSE)</f>
        <v>3.5</v>
      </c>
      <c r="O56" s="10" t="str">
        <f>VLOOKUP($C56,StructureInfoFromGPCRdb!$A:$U,MATCH(O$1,StructureInfoFromGPCRdb!$A$1:$U$1,0),FALSE)</f>
        <v>Active</v>
      </c>
      <c r="P56" s="10">
        <f>VLOOKUP($C56,StructureInfoFromGPCRdb!$A:$U,MATCH(P$1,StructureInfoFromGPCRdb!$A$1:$U$1,0),FALSE)</f>
        <v>100</v>
      </c>
      <c r="Q56" s="10">
        <f>VLOOKUP($C56,StructureInfoFromGPCRdb!$A:$U,MATCH(Q$1,StructureInfoFromGPCRdb!$A$1:$U$1,0),FALSE)</f>
        <v>66</v>
      </c>
      <c r="R56" s="42" t="str">
        <f>IF(VLOOKUP($C56,StructureInfoFromGPCRdb!$A:$U,MATCH(R$1,StructureInfoFromGPCRdb!$A$1:$U$1,0),FALSE)="","",VLOOKUP($C56,StructureInfoFromGPCRdb!$A:$U,MATCH(R$1,StructureInfoFromGPCRdb!$A$1:$U$1,0),FALSE))</f>
        <v/>
      </c>
      <c r="S56" s="5" t="str">
        <f>IF(VLOOKUP($C56,StructureInfoFromGPCRdb!$A:$U,MATCH(S$1,StructureInfoFromGPCRdb!$A$1:$U$1,0),FALSE)="","",VLOOKUP($C56,StructureInfoFromGPCRdb!$A:$U,MATCH(S$1,StructureInfoFromGPCRdb!$A$1:$U$1,0),FALSE))</f>
        <v/>
      </c>
      <c r="T56" s="5" t="str">
        <f>IF(VLOOKUP($C56,StructureInfoFromGPCRdb!$A:$U,MATCH(T$1,StructureInfoFromGPCRdb!$A$1:$U$1,0),FALSE)="","",VLOOKUP($C56,StructureInfoFromGPCRdb!$A:$U,MATCH(T$1,StructureInfoFromGPCRdb!$A$1:$U$1,0),FALSE))</f>
        <v/>
      </c>
      <c r="U56" s="5" t="str">
        <f>IF(VLOOKUP($C56,StructureInfoFromGPCRdb!$A:$U,MATCH(U$1,StructureInfoFromGPCRdb!$A$1:$U$1,0),FALSE)="","",VLOOKUP($C56,StructureInfoFromGPCRdb!$A:$U,MATCH(U$1,StructureInfoFromGPCRdb!$A$1:$U$1,0),FALSE))</f>
        <v/>
      </c>
      <c r="V56" s="52" t="str">
        <f>VLOOKUP($C56,StructureInfoFromGPCRdb!$A:$U,MATCH(V$1,StructureInfoFromGPCRdb!$A$1:$U$1,0),FALSE)</f>
        <v>T4-Lysozyme</v>
      </c>
      <c r="W56" s="10" t="str">
        <f>VLOOKUP($C56,StructureInfoFromGPCRdb!$A:$U,MATCH(W$1,StructureInfoFromGPCRdb!$A$1:$U$1,0),FALSE)</f>
        <v>Nanobody</v>
      </c>
      <c r="X56" s="52" t="str">
        <f>VLOOKUP($C56,StructureInfoFromGPCRdb!$A:$U,MATCH(X$1,StructureInfoFromGPCRdb!$A$1:$U$1,0),FALSE)</f>
        <v>BI-167107</v>
      </c>
      <c r="Y56" s="10" t="str">
        <f>VLOOKUP($C56,StructureInfoFromGPCRdb!$A:$U,MATCH(Y$1,StructureInfoFromGPCRdb!$A$1:$U$1,0),FALSE)</f>
        <v>Agonist</v>
      </c>
    </row>
    <row r="57" spans="1:26" x14ac:dyDescent="0.2">
      <c r="A57" s="4" t="str">
        <f t="shared" si="0"/>
        <v>AActive</v>
      </c>
      <c r="B57" s="4" t="str">
        <f t="shared" si="1"/>
        <v>ADRB2Active</v>
      </c>
      <c r="C57" s="122" t="s">
        <v>791</v>
      </c>
      <c r="D57" s="10" t="str">
        <f>VLOOKUP($C57,StructureInfoFromGPCRdb!$A:$U,MATCH(D$1,StructureInfoFromGPCRdb!$A$1:$U$1,0),FALSE)</f>
        <v>A</v>
      </c>
      <c r="E57" s="11" t="str">
        <f>VLOOKUP($C57,StructureInfoFromGPCRdb!$A:$U,MATCH(E$1,StructureInfoFromGPCRdb!$A$1:$U$1,0),FALSE)</f>
        <v>Adrenoceptors</v>
      </c>
      <c r="F57" s="11" t="str">
        <f>VLOOKUP($C57,StructureInfoFromGPCRdb!$A:$U,MATCH(F$1,StructureInfoFromGPCRdb!$A$1:$U$1,0),FALSE)</f>
        <v>ADRB2</v>
      </c>
      <c r="G57" s="11" t="str">
        <f>VLOOKUP($C57,StructureInfoFromGPCRdb!$A:$U,MATCH(G$1,StructureInfoFromGPCRdb!$A$1:$U$1,0),FALSE)</f>
        <v>β2</v>
      </c>
      <c r="J57" s="47">
        <f>VLOOKUP($C57,StructureInfoFromGPCRdb!$A:$U,MATCH(J$1,StructureInfoFromGPCRdb!$A$1:$U$1,0),FALSE)</f>
        <v>89</v>
      </c>
      <c r="K57" s="6" t="str">
        <f>VLOOKUP($C57,StructureInfoFromGPCRdb!$A:$U,MATCH(K$1,StructureInfoFromGPCRdb!$A$1:$U$1,0),FALSE)</f>
        <v>Human</v>
      </c>
      <c r="L57" s="10">
        <f>VLOOKUP($C57,StructureInfoFromGPCRdb!$A:$U,MATCH(L$1,StructureInfoFromGPCRdb!$A$1:$U$1,0),FALSE)</f>
        <v>100</v>
      </c>
      <c r="M57" s="50" t="str">
        <f>VLOOKUP($C57,StructureInfoFromGPCRdb!$A:$U,MATCH(M$1,StructureInfoFromGPCRdb!$A$1:$U$1,0),FALSE)</f>
        <v>X-ray</v>
      </c>
      <c r="N57" s="51">
        <f>VLOOKUP($C57,StructureInfoFromGPCRdb!$A:$U,MATCH(N$1,StructureInfoFromGPCRdb!$A$1:$U$1,0),FALSE)</f>
        <v>3.7</v>
      </c>
      <c r="O57" s="10" t="str">
        <f>VLOOKUP($C57,StructureInfoFromGPCRdb!$A:$U,MATCH(O$1,StructureInfoFromGPCRdb!$A$1:$U$1,0),FALSE)</f>
        <v>Active</v>
      </c>
      <c r="P57" s="10">
        <f>VLOOKUP($C57,StructureInfoFromGPCRdb!$A:$U,MATCH(P$1,StructureInfoFromGPCRdb!$A$1:$U$1,0),FALSE)</f>
        <v>100</v>
      </c>
      <c r="Q57" s="10">
        <f>VLOOKUP($C57,StructureInfoFromGPCRdb!$A:$U,MATCH(Q$1,StructureInfoFromGPCRdb!$A$1:$U$1,0),FALSE)</f>
        <v>70</v>
      </c>
      <c r="R57" s="42" t="str">
        <f>IF(VLOOKUP($C57,StructureInfoFromGPCRdb!$A:$U,MATCH(R$1,StructureInfoFromGPCRdb!$A$1:$U$1,0),FALSE)="","",VLOOKUP($C57,StructureInfoFromGPCRdb!$A:$U,MATCH(R$1,StructureInfoFromGPCRdb!$A$1:$U$1,0),FALSE))</f>
        <v>Gs</v>
      </c>
      <c r="S57" s="5" t="str">
        <f>IF(VLOOKUP($C57,StructureInfoFromGPCRdb!$A:$U,MATCH(S$1,StructureInfoFromGPCRdb!$A$1:$U$1,0),FALSE)="","",VLOOKUP($C57,StructureInfoFromGPCRdb!$A:$U,MATCH(S$1,StructureInfoFromGPCRdb!$A$1:$U$1,0),FALSE))</f>
        <v>αs</v>
      </c>
      <c r="T57" s="5" t="str">
        <f>IF(VLOOKUP($C57,StructureInfoFromGPCRdb!$A:$U,MATCH(T$1,StructureInfoFromGPCRdb!$A$1:$U$1,0),FALSE)="","",VLOOKUP($C57,StructureInfoFromGPCRdb!$A:$U,MATCH(T$1,StructureInfoFromGPCRdb!$A$1:$U$1,0),FALSE))</f>
        <v>Fused partial Gs</v>
      </c>
      <c r="U57" s="5">
        <f>IF(VLOOKUP($C57,StructureInfoFromGPCRdb!$A:$U,MATCH(U$1,StructureInfoFromGPCRdb!$A$1:$U$1,0),FALSE)="","",VLOOKUP($C57,StructureInfoFromGPCRdb!$A:$U,MATCH(U$1,StructureInfoFromGPCRdb!$A$1:$U$1,0),FALSE))</f>
        <v>4</v>
      </c>
      <c r="V57" s="52" t="str">
        <f>VLOOKUP($C57,StructureInfoFromGPCRdb!$A:$U,MATCH(V$1,StructureInfoFromGPCRdb!$A$1:$U$1,0),FALSE)</f>
        <v>T4-Lysozyme</v>
      </c>
      <c r="W57" s="10" t="str">
        <f>VLOOKUP($C57,StructureInfoFromGPCRdb!$A:$U,MATCH(W$1,StructureInfoFromGPCRdb!$A$1:$U$1,0),FALSE)</f>
        <v>-</v>
      </c>
      <c r="X57" s="52" t="str">
        <f>VLOOKUP($C57,StructureInfoFromGPCRdb!$A:$U,MATCH(X$1,StructureInfoFromGPCRdb!$A$1:$U$1,0),FALSE)</f>
        <v>BI-167107</v>
      </c>
      <c r="Y57" s="10" t="str">
        <f>VLOOKUP($C57,StructureInfoFromGPCRdb!$A:$U,MATCH(Y$1,StructureInfoFromGPCRdb!$A$1:$U$1,0),FALSE)</f>
        <v>Agonist</v>
      </c>
    </row>
    <row r="58" spans="1:26" x14ac:dyDescent="0.2">
      <c r="A58" s="4" t="str">
        <f t="shared" si="0"/>
        <v>AActive</v>
      </c>
      <c r="B58" s="4" t="str">
        <f t="shared" si="1"/>
        <v>ADRB2Active</v>
      </c>
      <c r="C58" s="37" t="s">
        <v>887</v>
      </c>
      <c r="D58" s="10" t="str">
        <f>VLOOKUP($C58,StructureInfoFromGPCRdb!$A:$U,MATCH(D$1,StructureInfoFromGPCRdb!$A$1:$U$1,0),FALSE)</f>
        <v>A</v>
      </c>
      <c r="E58" s="11" t="str">
        <f>VLOOKUP($C58,StructureInfoFromGPCRdb!$A:$U,MATCH(E$1,StructureInfoFromGPCRdb!$A$1:$U$1,0),FALSE)</f>
        <v>Adrenoceptors</v>
      </c>
      <c r="F58" s="11" t="str">
        <f>VLOOKUP($C58,StructureInfoFromGPCRdb!$A:$U,MATCH(F$1,StructureInfoFromGPCRdb!$A$1:$U$1,0),FALSE)</f>
        <v>ADRB2</v>
      </c>
      <c r="G58" s="11" t="str">
        <f>VLOOKUP($C58,StructureInfoFromGPCRdb!$A:$U,MATCH(G$1,StructureInfoFromGPCRdb!$A$1:$U$1,0),FALSE)</f>
        <v>β2</v>
      </c>
      <c r="J58" s="47">
        <f>VLOOKUP($C58,StructureInfoFromGPCRdb!$A:$U,MATCH(J$1,StructureInfoFromGPCRdb!$A$1:$U$1,0),FALSE)</f>
        <v>89</v>
      </c>
      <c r="K58" s="6" t="str">
        <f>VLOOKUP($C58,StructureInfoFromGPCRdb!$A:$U,MATCH(K$1,StructureInfoFromGPCRdb!$A$1:$U$1,0),FALSE)</f>
        <v>Human</v>
      </c>
      <c r="L58" s="10">
        <f>VLOOKUP($C58,StructureInfoFromGPCRdb!$A:$U,MATCH(L$1,StructureInfoFromGPCRdb!$A$1:$U$1,0),FALSE)</f>
        <v>100</v>
      </c>
      <c r="M58" s="50" t="str">
        <f>VLOOKUP($C58,StructureInfoFromGPCRdb!$A:$U,MATCH(M$1,StructureInfoFromGPCRdb!$A$1:$U$1,0),FALSE)</f>
        <v>cryo-EM</v>
      </c>
      <c r="N58" s="51">
        <f>VLOOKUP($C58,StructureInfoFromGPCRdb!$A:$U,MATCH(N$1,StructureInfoFromGPCRdb!$A$1:$U$1,0),FALSE)</f>
        <v>3.8</v>
      </c>
      <c r="O58" s="10" t="str">
        <f>VLOOKUP($C58,StructureInfoFromGPCRdb!$A:$U,MATCH(O$1,StructureInfoFromGPCRdb!$A$1:$U$1,0),FALSE)</f>
        <v>Active</v>
      </c>
      <c r="P58" s="10">
        <f>VLOOKUP($C58,StructureInfoFromGPCRdb!$A:$U,MATCH(P$1,StructureInfoFromGPCRdb!$A$1:$U$1,0),FALSE)</f>
        <v>100</v>
      </c>
      <c r="Q58" s="10">
        <f>VLOOKUP($C58,StructureInfoFromGPCRdb!$A:$U,MATCH(Q$1,StructureInfoFromGPCRdb!$A$1:$U$1,0),FALSE)</f>
        <v>75</v>
      </c>
      <c r="R58" s="42" t="str">
        <f>IF(VLOOKUP($C58,StructureInfoFromGPCRdb!$A:$U,MATCH(R$1,StructureInfoFromGPCRdb!$A$1:$U$1,0),FALSE)="","",VLOOKUP($C58,StructureInfoFromGPCRdb!$A:$U,MATCH(R$1,StructureInfoFromGPCRdb!$A$1:$U$1,0),FALSE))</f>
        <v>Gs</v>
      </c>
      <c r="S58" s="5" t="str">
        <f>IF(VLOOKUP($C58,StructureInfoFromGPCRdb!$A:$U,MATCH(S$1,StructureInfoFromGPCRdb!$A$1:$U$1,0),FALSE)="","",VLOOKUP($C58,StructureInfoFromGPCRdb!$A:$U,MATCH(S$1,StructureInfoFromGPCRdb!$A$1:$U$1,0),FALSE))</f>
        <v>αs</v>
      </c>
      <c r="T58" s="5" t="str">
        <f>IF(VLOOKUP($C58,StructureInfoFromGPCRdb!$A:$U,MATCH(T$1,StructureInfoFromGPCRdb!$A$1:$U$1,0),FALSE)="","",VLOOKUP($C58,StructureInfoFromGPCRdb!$A:$U,MATCH(T$1,StructureInfoFromGPCRdb!$A$1:$U$1,0),FALSE))</f>
        <v/>
      </c>
      <c r="U58" s="5">
        <f>IF(VLOOKUP($C58,StructureInfoFromGPCRdb!$A:$U,MATCH(U$1,StructureInfoFromGPCRdb!$A$1:$U$1,0),FALSE)="","",VLOOKUP($C58,StructureInfoFromGPCRdb!$A:$U,MATCH(U$1,StructureInfoFromGPCRdb!$A$1:$U$1,0),FALSE))</f>
        <v>50</v>
      </c>
      <c r="V58" s="52" t="str">
        <f>VLOOKUP($C58,StructureInfoFromGPCRdb!$A:$U,MATCH(V$1,StructureInfoFromGPCRdb!$A$1:$U$1,0),FALSE)</f>
        <v>-</v>
      </c>
      <c r="W58" s="10" t="str">
        <f>VLOOKUP($C58,StructureInfoFromGPCRdb!$A:$U,MATCH(W$1,StructureInfoFromGPCRdb!$A$1:$U$1,0),FALSE)</f>
        <v>Nanobody-35</v>
      </c>
      <c r="X58" s="52" t="str">
        <f>VLOOKUP($C58,StructureInfoFromGPCRdb!$A:$U,MATCH(X$1,StructureInfoFromGPCRdb!$A$1:$U$1,0),FALSE)</f>
        <v>Formoterol</v>
      </c>
      <c r="Y58" s="10" t="str">
        <f>VLOOKUP($C58,StructureInfoFromGPCRdb!$A:$U,MATCH(Y$1,StructureInfoFromGPCRdb!$A$1:$U$1,0),FALSE)</f>
        <v>Agonist</v>
      </c>
      <c r="Z58" s="5" t="s">
        <v>788</v>
      </c>
    </row>
    <row r="59" spans="1:26" x14ac:dyDescent="0.2">
      <c r="A59" s="4" t="str">
        <f t="shared" si="0"/>
        <v>AActive</v>
      </c>
      <c r="B59" s="4" t="str">
        <f t="shared" si="1"/>
        <v>ADRB2Active</v>
      </c>
      <c r="C59" s="9" t="s">
        <v>752</v>
      </c>
      <c r="D59" s="10" t="str">
        <f>VLOOKUP($C59,StructureInfoFromGPCRdb!$A:$U,MATCH(D$1,StructureInfoFromGPCRdb!$A$1:$U$1,0),FALSE)</f>
        <v>A</v>
      </c>
      <c r="E59" s="11" t="str">
        <f>VLOOKUP($C59,StructureInfoFromGPCRdb!$A:$U,MATCH(E$1,StructureInfoFromGPCRdb!$A$1:$U$1,0),FALSE)</f>
        <v>Adrenoceptors</v>
      </c>
      <c r="F59" s="11" t="str">
        <f>VLOOKUP($C59,StructureInfoFromGPCRdb!$A:$U,MATCH(F$1,StructureInfoFromGPCRdb!$A$1:$U$1,0),FALSE)</f>
        <v>ADRB2</v>
      </c>
      <c r="G59" s="11" t="str">
        <f>VLOOKUP($C59,StructureInfoFromGPCRdb!$A:$U,MATCH(G$1,StructureInfoFromGPCRdb!$A$1:$U$1,0),FALSE)</f>
        <v>β2</v>
      </c>
      <c r="J59" s="47">
        <f>VLOOKUP($C59,StructureInfoFromGPCRdb!$A:$U,MATCH(J$1,StructureInfoFromGPCRdb!$A$1:$U$1,0),FALSE)</f>
        <v>94</v>
      </c>
      <c r="K59" s="6" t="str">
        <f>VLOOKUP($C59,StructureInfoFromGPCRdb!$A:$U,MATCH(K$1,StructureInfoFromGPCRdb!$A$1:$U$1,0),FALSE)</f>
        <v>Human</v>
      </c>
      <c r="L59" s="10">
        <f>VLOOKUP($C59,StructureInfoFromGPCRdb!$A:$U,MATCH(L$1,StructureInfoFromGPCRdb!$A$1:$U$1,0),FALSE)</f>
        <v>100</v>
      </c>
      <c r="M59" s="50" t="str">
        <f>VLOOKUP($C59,StructureInfoFromGPCRdb!$A:$U,MATCH(M$1,StructureInfoFromGPCRdb!$A$1:$U$1,0),FALSE)</f>
        <v>cryo-EM</v>
      </c>
      <c r="N59" s="51">
        <f>VLOOKUP($C59,StructureInfoFromGPCRdb!$A:$U,MATCH(N$1,StructureInfoFromGPCRdb!$A$1:$U$1,0),FALSE)</f>
        <v>3.8</v>
      </c>
      <c r="O59" s="10" t="str">
        <f>VLOOKUP($C59,StructureInfoFromGPCRdb!$A:$U,MATCH(O$1,StructureInfoFromGPCRdb!$A$1:$U$1,0),FALSE)</f>
        <v>Active</v>
      </c>
      <c r="P59" s="10">
        <f>VLOOKUP($C59,StructureInfoFromGPCRdb!$A:$U,MATCH(P$1,StructureInfoFromGPCRdb!$A$1:$U$1,0),FALSE)</f>
        <v>100</v>
      </c>
      <c r="Q59" s="10">
        <f>VLOOKUP($C59,StructureInfoFromGPCRdb!$A:$U,MATCH(Q$1,StructureInfoFromGPCRdb!$A$1:$U$1,0),FALSE)</f>
        <v>77</v>
      </c>
      <c r="R59" s="42" t="str">
        <f>IF(VLOOKUP($C59,StructureInfoFromGPCRdb!$A:$U,MATCH(R$1,StructureInfoFromGPCRdb!$A$1:$U$1,0),FALSE)="","",VLOOKUP($C59,StructureInfoFromGPCRdb!$A:$U,MATCH(R$1,StructureInfoFromGPCRdb!$A$1:$U$1,0),FALSE))</f>
        <v>Gs</v>
      </c>
      <c r="S59" s="5" t="str">
        <f>IF(VLOOKUP($C59,StructureInfoFromGPCRdb!$A:$U,MATCH(S$1,StructureInfoFromGPCRdb!$A$1:$U$1,0),FALSE)="","",VLOOKUP($C59,StructureInfoFromGPCRdb!$A:$U,MATCH(S$1,StructureInfoFromGPCRdb!$A$1:$U$1,0),FALSE))</f>
        <v>αs</v>
      </c>
      <c r="T59" s="5" t="str">
        <f>IF(VLOOKUP($C59,StructureInfoFromGPCRdb!$A:$U,MATCH(T$1,StructureInfoFromGPCRdb!$A$1:$U$1,0),FALSE)="","",VLOOKUP($C59,StructureInfoFromGPCRdb!$A:$U,MATCH(T$1,StructureInfoFromGPCRdb!$A$1:$U$1,0),FALSE))</f>
        <v/>
      </c>
      <c r="U59" s="5">
        <f>IF(VLOOKUP($C59,StructureInfoFromGPCRdb!$A:$U,MATCH(U$1,StructureInfoFromGPCRdb!$A$1:$U$1,0),FALSE)="","",VLOOKUP($C59,StructureInfoFromGPCRdb!$A:$U,MATCH(U$1,StructureInfoFromGPCRdb!$A$1:$U$1,0),FALSE))</f>
        <v>59</v>
      </c>
      <c r="V59" s="52" t="str">
        <f>VLOOKUP($C59,StructureInfoFromGPCRdb!$A:$U,MATCH(V$1,StructureInfoFromGPCRdb!$A$1:$U$1,0),FALSE)</f>
        <v>-</v>
      </c>
      <c r="W59" s="10" t="str">
        <f>VLOOKUP($C59,StructureInfoFromGPCRdb!$A:$U,MATCH(W$1,StructureInfoFromGPCRdb!$A$1:$U$1,0),FALSE)</f>
        <v>Nanobody-35</v>
      </c>
      <c r="X59" s="52" t="str">
        <f>VLOOKUP($C59,StructureInfoFromGPCRdb!$A:$U,MATCH(X$1,StructureInfoFromGPCRdb!$A$1:$U$1,0),FALSE)</f>
        <v>BI-167107</v>
      </c>
      <c r="Y59" s="10" t="str">
        <f>VLOOKUP($C59,StructureInfoFromGPCRdb!$A:$U,MATCH(Y$1,StructureInfoFromGPCRdb!$A$1:$U$1,0),FALSE)</f>
        <v>Agonist</v>
      </c>
    </row>
    <row r="60" spans="1:26" x14ac:dyDescent="0.2">
      <c r="A60" s="4" t="str">
        <f t="shared" si="0"/>
        <v>AActive</v>
      </c>
      <c r="B60" s="4" t="str">
        <f t="shared" si="1"/>
        <v>AGTR1Active</v>
      </c>
      <c r="C60" s="9" t="s">
        <v>731</v>
      </c>
      <c r="D60" s="10" t="str">
        <f>VLOOKUP($C60,StructureInfoFromGPCRdb!$A:$U,MATCH(D$1,StructureInfoFromGPCRdb!$A$1:$U$1,0),FALSE)</f>
        <v>A</v>
      </c>
      <c r="E60" s="11" t="str">
        <f>VLOOKUP($C60,StructureInfoFromGPCRdb!$A:$U,MATCH(E$1,StructureInfoFromGPCRdb!$A$1:$U$1,0),FALSE)</f>
        <v>Angiotensin</v>
      </c>
      <c r="F60" s="11" t="str">
        <f>VLOOKUP($C60,StructureInfoFromGPCRdb!$A:$U,MATCH(F$1,StructureInfoFromGPCRdb!$A$1:$U$1,0),FALSE)</f>
        <v>AGTR1</v>
      </c>
      <c r="G60" s="11" t="str">
        <f>VLOOKUP($C60,StructureInfoFromGPCRdb!$A:$U,MATCH(G$1,StructureInfoFromGPCRdb!$A$1:$U$1,0),FALSE)</f>
        <v>AT1</v>
      </c>
      <c r="J60" s="47">
        <f>VLOOKUP($C60,StructureInfoFromGPCRdb!$A:$U,MATCH(J$1,StructureInfoFromGPCRdb!$A$1:$U$1,0),FALSE)</f>
        <v>93</v>
      </c>
      <c r="K60" s="6" t="str">
        <f>VLOOKUP($C60,StructureInfoFromGPCRdb!$A:$U,MATCH(K$1,StructureInfoFromGPCRdb!$A$1:$U$1,0),FALSE)</f>
        <v>Human</v>
      </c>
      <c r="L60" s="10">
        <f>VLOOKUP($C60,StructureInfoFromGPCRdb!$A:$U,MATCH(L$1,StructureInfoFromGPCRdb!$A$1:$U$1,0),FALSE)</f>
        <v>100</v>
      </c>
      <c r="M60" s="50" t="str">
        <f>VLOOKUP($C60,StructureInfoFromGPCRdb!$A:$U,MATCH(M$1,StructureInfoFromGPCRdb!$A$1:$U$1,0),FALSE)</f>
        <v>X-ray</v>
      </c>
      <c r="N60" s="51">
        <f>VLOOKUP($C60,StructureInfoFromGPCRdb!$A:$U,MATCH(N$1,StructureInfoFromGPCRdb!$A$1:$U$1,0),FALSE)</f>
        <v>2.7</v>
      </c>
      <c r="O60" s="10" t="str">
        <f>VLOOKUP($C60,StructureInfoFromGPCRdb!$A:$U,MATCH(O$1,StructureInfoFromGPCRdb!$A$1:$U$1,0),FALSE)</f>
        <v>Active</v>
      </c>
      <c r="P60" s="10">
        <f>VLOOKUP($C60,StructureInfoFromGPCRdb!$A:$U,MATCH(P$1,StructureInfoFromGPCRdb!$A$1:$U$1,0),FALSE)</f>
        <v>90</v>
      </c>
      <c r="Q60" s="10">
        <f>VLOOKUP($C60,StructureInfoFromGPCRdb!$A:$U,MATCH(Q$1,StructureInfoFromGPCRdb!$A$1:$U$1,0),FALSE)</f>
        <v>79</v>
      </c>
      <c r="R60" s="42" t="str">
        <f>IF(VLOOKUP($C60,StructureInfoFromGPCRdb!$A:$U,MATCH(R$1,StructureInfoFromGPCRdb!$A$1:$U$1,0),FALSE)="","",VLOOKUP($C60,StructureInfoFromGPCRdb!$A:$U,MATCH(R$1,StructureInfoFromGPCRdb!$A$1:$U$1,0),FALSE))</f>
        <v/>
      </c>
      <c r="S60" s="5" t="str">
        <f>IF(VLOOKUP($C60,StructureInfoFromGPCRdb!$A:$U,MATCH(S$1,StructureInfoFromGPCRdb!$A$1:$U$1,0),FALSE)="","",VLOOKUP($C60,StructureInfoFromGPCRdb!$A:$U,MATCH(S$1,StructureInfoFromGPCRdb!$A$1:$U$1,0),FALSE))</f>
        <v/>
      </c>
      <c r="T60" s="5" t="str">
        <f>IF(VLOOKUP($C60,StructureInfoFromGPCRdb!$A:$U,MATCH(T$1,StructureInfoFromGPCRdb!$A$1:$U$1,0),FALSE)="","",VLOOKUP($C60,StructureInfoFromGPCRdb!$A:$U,MATCH(T$1,StructureInfoFromGPCRdb!$A$1:$U$1,0),FALSE))</f>
        <v/>
      </c>
      <c r="U60" s="5" t="str">
        <f>IF(VLOOKUP($C60,StructureInfoFromGPCRdb!$A:$U,MATCH(U$1,StructureInfoFromGPCRdb!$A$1:$U$1,0),FALSE)="","",VLOOKUP($C60,StructureInfoFromGPCRdb!$A:$U,MATCH(U$1,StructureInfoFromGPCRdb!$A$1:$U$1,0),FALSE))</f>
        <v/>
      </c>
      <c r="V60" s="52" t="str">
        <f>VLOOKUP($C60,StructureInfoFromGPCRdb!$A:$U,MATCH(V$1,StructureInfoFromGPCRdb!$A$1:$U$1,0),FALSE)</f>
        <v>BRIL</v>
      </c>
      <c r="W60" s="10" t="str">
        <f>VLOOKUP($C60,StructureInfoFromGPCRdb!$A:$U,MATCH(W$1,StructureInfoFromGPCRdb!$A$1:$U$1,0),FALSE)</f>
        <v>Nanobody Nb.AT110i1..</v>
      </c>
      <c r="X60" s="52" t="str">
        <f>VLOOKUP($C60,StructureInfoFromGPCRdb!$A:$U,MATCH(X$1,StructureInfoFromGPCRdb!$A$1:$U$1,0),FALSE)</f>
        <v>TRV026</v>
      </c>
      <c r="Y60" s="10" t="str">
        <f>VLOOKUP($C60,StructureInfoFromGPCRdb!$A:$U,MATCH(Y$1,StructureInfoFromGPCRdb!$A$1:$U$1,0),FALSE)</f>
        <v>Agonist</v>
      </c>
    </row>
    <row r="61" spans="1:26" x14ac:dyDescent="0.2">
      <c r="A61" s="4" t="str">
        <f t="shared" si="0"/>
        <v>AActive</v>
      </c>
      <c r="B61" s="4" t="str">
        <f t="shared" si="1"/>
        <v>AGTR1Active</v>
      </c>
      <c r="C61" s="9" t="s">
        <v>734</v>
      </c>
      <c r="D61" s="10" t="str">
        <f>VLOOKUP($C61,StructureInfoFromGPCRdb!$A:$U,MATCH(D$1,StructureInfoFromGPCRdb!$A$1:$U$1,0),FALSE)</f>
        <v>A</v>
      </c>
      <c r="E61" s="11" t="str">
        <f>VLOOKUP($C61,StructureInfoFromGPCRdb!$A:$U,MATCH(E$1,StructureInfoFromGPCRdb!$A$1:$U$1,0),FALSE)</f>
        <v>Angiotensin</v>
      </c>
      <c r="F61" s="11" t="str">
        <f>VLOOKUP($C61,StructureInfoFromGPCRdb!$A:$U,MATCH(F$1,StructureInfoFromGPCRdb!$A$1:$U$1,0),FALSE)</f>
        <v>AGTR1</v>
      </c>
      <c r="G61" s="11" t="str">
        <f>VLOOKUP($C61,StructureInfoFromGPCRdb!$A:$U,MATCH(G$1,StructureInfoFromGPCRdb!$A$1:$U$1,0),FALSE)</f>
        <v>AT1</v>
      </c>
      <c r="J61" s="47">
        <f>VLOOKUP($C61,StructureInfoFromGPCRdb!$A:$U,MATCH(J$1,StructureInfoFromGPCRdb!$A$1:$U$1,0),FALSE)</f>
        <v>93</v>
      </c>
      <c r="K61" s="6" t="str">
        <f>VLOOKUP($C61,StructureInfoFromGPCRdb!$A:$U,MATCH(K$1,StructureInfoFromGPCRdb!$A$1:$U$1,0),FALSE)</f>
        <v>Human</v>
      </c>
      <c r="L61" s="10">
        <f>VLOOKUP($C61,StructureInfoFromGPCRdb!$A:$U,MATCH(L$1,StructureInfoFromGPCRdb!$A$1:$U$1,0),FALSE)</f>
        <v>100</v>
      </c>
      <c r="M61" s="50" t="str">
        <f>VLOOKUP($C61,StructureInfoFromGPCRdb!$A:$U,MATCH(M$1,StructureInfoFromGPCRdb!$A$1:$U$1,0),FALSE)</f>
        <v>X-ray</v>
      </c>
      <c r="N61" s="51">
        <f>VLOOKUP($C61,StructureInfoFromGPCRdb!$A:$U,MATCH(N$1,StructureInfoFromGPCRdb!$A$1:$U$1,0),FALSE)</f>
        <v>2.8</v>
      </c>
      <c r="O61" s="10" t="str">
        <f>VLOOKUP($C61,StructureInfoFromGPCRdb!$A:$U,MATCH(O$1,StructureInfoFromGPCRdb!$A$1:$U$1,0),FALSE)</f>
        <v>Active</v>
      </c>
      <c r="P61" s="10">
        <f>VLOOKUP($C61,StructureInfoFromGPCRdb!$A:$U,MATCH(P$1,StructureInfoFromGPCRdb!$A$1:$U$1,0),FALSE)</f>
        <v>90</v>
      </c>
      <c r="Q61" s="10">
        <f>VLOOKUP($C61,StructureInfoFromGPCRdb!$A:$U,MATCH(Q$1,StructureInfoFromGPCRdb!$A$1:$U$1,0),FALSE)</f>
        <v>79</v>
      </c>
      <c r="R61" s="42" t="str">
        <f>IF(VLOOKUP($C61,StructureInfoFromGPCRdb!$A:$U,MATCH(R$1,StructureInfoFromGPCRdb!$A$1:$U$1,0),FALSE)="","",VLOOKUP($C61,StructureInfoFromGPCRdb!$A:$U,MATCH(R$1,StructureInfoFromGPCRdb!$A$1:$U$1,0),FALSE))</f>
        <v/>
      </c>
      <c r="S61" s="5" t="str">
        <f>IF(VLOOKUP($C61,StructureInfoFromGPCRdb!$A:$U,MATCH(S$1,StructureInfoFromGPCRdb!$A$1:$U$1,0),FALSE)="","",VLOOKUP($C61,StructureInfoFromGPCRdb!$A:$U,MATCH(S$1,StructureInfoFromGPCRdb!$A$1:$U$1,0),FALSE))</f>
        <v/>
      </c>
      <c r="T61" s="5" t="str">
        <f>IF(VLOOKUP($C61,StructureInfoFromGPCRdb!$A:$U,MATCH(T$1,StructureInfoFromGPCRdb!$A$1:$U$1,0),FALSE)="","",VLOOKUP($C61,StructureInfoFromGPCRdb!$A:$U,MATCH(T$1,StructureInfoFromGPCRdb!$A$1:$U$1,0),FALSE))</f>
        <v/>
      </c>
      <c r="U61" s="5" t="str">
        <f>IF(VLOOKUP($C61,StructureInfoFromGPCRdb!$A:$U,MATCH(U$1,StructureInfoFromGPCRdb!$A$1:$U$1,0),FALSE)="","",VLOOKUP($C61,StructureInfoFromGPCRdb!$A:$U,MATCH(U$1,StructureInfoFromGPCRdb!$A$1:$U$1,0),FALSE))</f>
        <v/>
      </c>
      <c r="V61" s="52" t="str">
        <f>VLOOKUP($C61,StructureInfoFromGPCRdb!$A:$U,MATCH(V$1,StructureInfoFromGPCRdb!$A$1:$U$1,0),FALSE)</f>
        <v>BRIL</v>
      </c>
      <c r="W61" s="10" t="str">
        <f>VLOOKUP($C61,StructureInfoFromGPCRdb!$A:$U,MATCH(W$1,StructureInfoFromGPCRdb!$A$1:$U$1,0),FALSE)</f>
        <v>Nanobody Nb.AT110i1..</v>
      </c>
      <c r="X61" s="52" t="str">
        <f>VLOOKUP($C61,StructureInfoFromGPCRdb!$A:$U,MATCH(X$1,StructureInfoFromGPCRdb!$A$1:$U$1,0),FALSE)</f>
        <v>TRV023</v>
      </c>
      <c r="Y61" s="10" t="str">
        <f>VLOOKUP($C61,StructureInfoFromGPCRdb!$A:$U,MATCH(Y$1,StructureInfoFromGPCRdb!$A$1:$U$1,0),FALSE)</f>
        <v>Agonist</v>
      </c>
    </row>
    <row r="62" spans="1:26" x14ac:dyDescent="0.2">
      <c r="A62" s="4" t="str">
        <f t="shared" si="0"/>
        <v>AActive</v>
      </c>
      <c r="B62" s="4" t="str">
        <f t="shared" si="1"/>
        <v>AGTR2Active</v>
      </c>
      <c r="C62" s="9" t="s">
        <v>332</v>
      </c>
      <c r="D62" s="10" t="str">
        <f>VLOOKUP($C62,StructureInfoFromGPCRdb!$A:$U,MATCH(D$1,StructureInfoFromGPCRdb!$A$1:$U$1,0),FALSE)</f>
        <v>A</v>
      </c>
      <c r="E62" s="11" t="str">
        <f>VLOOKUP($C62,StructureInfoFromGPCRdb!$A:$U,MATCH(E$1,StructureInfoFromGPCRdb!$A$1:$U$1,0),FALSE)</f>
        <v>Angiotensin</v>
      </c>
      <c r="F62" s="11" t="str">
        <f>VLOOKUP($C62,StructureInfoFromGPCRdb!$A:$U,MATCH(F$1,StructureInfoFromGPCRdb!$A$1:$U$1,0),FALSE)</f>
        <v>AGTR2</v>
      </c>
      <c r="G62" s="11" t="str">
        <f>VLOOKUP($C62,StructureInfoFromGPCRdb!$A:$U,MATCH(G$1,StructureInfoFromGPCRdb!$A$1:$U$1,0),FALSE)</f>
        <v>AT2</v>
      </c>
      <c r="J62" s="47">
        <f>VLOOKUP($C62,StructureInfoFromGPCRdb!$A:$U,MATCH(J$1,StructureInfoFromGPCRdb!$A$1:$U$1,0),FALSE)</f>
        <v>95</v>
      </c>
      <c r="K62" s="6" t="str">
        <f>VLOOKUP($C62,StructureInfoFromGPCRdb!$A:$U,MATCH(K$1,StructureInfoFromGPCRdb!$A$1:$U$1,0),FALSE)</f>
        <v>Human</v>
      </c>
      <c r="L62" s="10">
        <f>VLOOKUP($C62,StructureInfoFromGPCRdb!$A:$U,MATCH(L$1,StructureInfoFromGPCRdb!$A$1:$U$1,0),FALSE)</f>
        <v>100</v>
      </c>
      <c r="M62" s="50" t="str">
        <f>VLOOKUP($C62,StructureInfoFromGPCRdb!$A:$U,MATCH(M$1,StructureInfoFromGPCRdb!$A$1:$U$1,0),FALSE)</f>
        <v>X-ray</v>
      </c>
      <c r="N62" s="51">
        <f>VLOOKUP($C62,StructureInfoFromGPCRdb!$A:$U,MATCH(N$1,StructureInfoFromGPCRdb!$A$1:$U$1,0),FALSE)</f>
        <v>2.8</v>
      </c>
      <c r="O62" s="10" t="str">
        <f>VLOOKUP($C62,StructureInfoFromGPCRdb!$A:$U,MATCH(O$1,StructureInfoFromGPCRdb!$A$1:$U$1,0),FALSE)</f>
        <v>Active</v>
      </c>
      <c r="P62" s="10">
        <f>VLOOKUP($C62,StructureInfoFromGPCRdb!$A:$U,MATCH(P$1,StructureInfoFromGPCRdb!$A$1:$U$1,0),FALSE)</f>
        <v>97</v>
      </c>
      <c r="Q62" s="10">
        <f>VLOOKUP($C62,StructureInfoFromGPCRdb!$A:$U,MATCH(Q$1,StructureInfoFromGPCRdb!$A$1:$U$1,0),FALSE)</f>
        <v>62</v>
      </c>
      <c r="R62" s="42" t="str">
        <f>IF(VLOOKUP($C62,StructureInfoFromGPCRdb!$A:$U,MATCH(R$1,StructureInfoFromGPCRdb!$A$1:$U$1,0),FALSE)="","",VLOOKUP($C62,StructureInfoFromGPCRdb!$A:$U,MATCH(R$1,StructureInfoFromGPCRdb!$A$1:$U$1,0),FALSE))</f>
        <v/>
      </c>
      <c r="S62" s="5" t="str">
        <f>IF(VLOOKUP($C62,StructureInfoFromGPCRdb!$A:$U,MATCH(S$1,StructureInfoFromGPCRdb!$A$1:$U$1,0),FALSE)="","",VLOOKUP($C62,StructureInfoFromGPCRdb!$A:$U,MATCH(S$1,StructureInfoFromGPCRdb!$A$1:$U$1,0),FALSE))</f>
        <v/>
      </c>
      <c r="T62" s="5" t="str">
        <f>IF(VLOOKUP($C62,StructureInfoFromGPCRdb!$A:$U,MATCH(T$1,StructureInfoFromGPCRdb!$A$1:$U$1,0),FALSE)="","",VLOOKUP($C62,StructureInfoFromGPCRdb!$A:$U,MATCH(T$1,StructureInfoFromGPCRdb!$A$1:$U$1,0),FALSE))</f>
        <v/>
      </c>
      <c r="U62" s="5" t="str">
        <f>IF(VLOOKUP($C62,StructureInfoFromGPCRdb!$A:$U,MATCH(U$1,StructureInfoFromGPCRdb!$A$1:$U$1,0),FALSE)="","",VLOOKUP($C62,StructureInfoFromGPCRdb!$A:$U,MATCH(U$1,StructureInfoFromGPCRdb!$A$1:$U$1,0),FALSE))</f>
        <v/>
      </c>
      <c r="V62" s="52" t="str">
        <f>VLOOKUP($C62,StructureInfoFromGPCRdb!$A:$U,MATCH(V$1,StructureInfoFromGPCRdb!$A$1:$U$1,0),FALSE)</f>
        <v>BRIL</v>
      </c>
      <c r="W62" s="10" t="str">
        <f>VLOOKUP($C62,StructureInfoFromGPCRdb!$A:$U,MATCH(W$1,StructureInfoFromGPCRdb!$A$1:$U$1,0),FALSE)</f>
        <v>-</v>
      </c>
      <c r="X62" s="52" t="str">
        <f>VLOOKUP($C62,StructureInfoFromGPCRdb!$A:$U,MATCH(X$1,StructureInfoFromGPCRdb!$A$1:$U$1,0),FALSE)</f>
        <v>N-Benzyl-N-[2-ethyl-..</v>
      </c>
      <c r="Y62" s="10" t="str">
        <f>VLOOKUP($C62,StructureInfoFromGPCRdb!$A:$U,MATCH(Y$1,StructureInfoFromGPCRdb!$A$1:$U$1,0),FALSE)</f>
        <v>Antagonist</v>
      </c>
    </row>
    <row r="63" spans="1:26" x14ac:dyDescent="0.2">
      <c r="A63" s="4" t="str">
        <f t="shared" si="0"/>
        <v>AActive</v>
      </c>
      <c r="B63" s="4" t="str">
        <f t="shared" si="1"/>
        <v>AGTR2Active</v>
      </c>
      <c r="C63" s="9" t="s">
        <v>333</v>
      </c>
      <c r="D63" s="10" t="str">
        <f>VLOOKUP($C63,StructureInfoFromGPCRdb!$A:$U,MATCH(D$1,StructureInfoFromGPCRdb!$A$1:$U$1,0),FALSE)</f>
        <v>A</v>
      </c>
      <c r="E63" s="11" t="str">
        <f>VLOOKUP($C63,StructureInfoFromGPCRdb!$A:$U,MATCH(E$1,StructureInfoFromGPCRdb!$A$1:$U$1,0),FALSE)</f>
        <v>Angiotensin</v>
      </c>
      <c r="F63" s="11" t="str">
        <f>VLOOKUP($C63,StructureInfoFromGPCRdb!$A:$U,MATCH(F$1,StructureInfoFromGPCRdb!$A$1:$U$1,0),FALSE)</f>
        <v>AGTR2</v>
      </c>
      <c r="G63" s="11" t="str">
        <f>VLOOKUP($C63,StructureInfoFromGPCRdb!$A:$U,MATCH(G$1,StructureInfoFromGPCRdb!$A$1:$U$1,0),FALSE)</f>
        <v>AT2</v>
      </c>
      <c r="J63" s="47">
        <f>VLOOKUP($C63,StructureInfoFromGPCRdb!$A:$U,MATCH(J$1,StructureInfoFromGPCRdb!$A$1:$U$1,0),FALSE)</f>
        <v>95</v>
      </c>
      <c r="K63" s="6" t="str">
        <f>VLOOKUP($C63,StructureInfoFromGPCRdb!$A:$U,MATCH(K$1,StructureInfoFromGPCRdb!$A$1:$U$1,0),FALSE)</f>
        <v>Human</v>
      </c>
      <c r="L63" s="10">
        <f>VLOOKUP($C63,StructureInfoFromGPCRdb!$A:$U,MATCH(L$1,StructureInfoFromGPCRdb!$A$1:$U$1,0),FALSE)</f>
        <v>100</v>
      </c>
      <c r="M63" s="50" t="str">
        <f>VLOOKUP($C63,StructureInfoFromGPCRdb!$A:$U,MATCH(M$1,StructureInfoFromGPCRdb!$A$1:$U$1,0),FALSE)</f>
        <v>X-ray</v>
      </c>
      <c r="N63" s="51">
        <f>VLOOKUP($C63,StructureInfoFromGPCRdb!$A:$U,MATCH(N$1,StructureInfoFromGPCRdb!$A$1:$U$1,0),FALSE)</f>
        <v>2.8</v>
      </c>
      <c r="O63" s="10" t="str">
        <f>VLOOKUP($C63,StructureInfoFromGPCRdb!$A:$U,MATCH(O$1,StructureInfoFromGPCRdb!$A$1:$U$1,0),FALSE)</f>
        <v>Active</v>
      </c>
      <c r="P63" s="10">
        <f>VLOOKUP($C63,StructureInfoFromGPCRdb!$A:$U,MATCH(P$1,StructureInfoFromGPCRdb!$A$1:$U$1,0),FALSE)</f>
        <v>97</v>
      </c>
      <c r="Q63" s="10">
        <f>VLOOKUP($C63,StructureInfoFromGPCRdb!$A:$U,MATCH(Q$1,StructureInfoFromGPCRdb!$A$1:$U$1,0),FALSE)</f>
        <v>64</v>
      </c>
      <c r="R63" s="42" t="str">
        <f>IF(VLOOKUP($C63,StructureInfoFromGPCRdb!$A:$U,MATCH(R$1,StructureInfoFromGPCRdb!$A$1:$U$1,0),FALSE)="","",VLOOKUP($C63,StructureInfoFromGPCRdb!$A:$U,MATCH(R$1,StructureInfoFromGPCRdb!$A$1:$U$1,0),FALSE))</f>
        <v/>
      </c>
      <c r="S63" s="5" t="str">
        <f>IF(VLOOKUP($C63,StructureInfoFromGPCRdb!$A:$U,MATCH(S$1,StructureInfoFromGPCRdb!$A$1:$U$1,0),FALSE)="","",VLOOKUP($C63,StructureInfoFromGPCRdb!$A:$U,MATCH(S$1,StructureInfoFromGPCRdb!$A$1:$U$1,0),FALSE))</f>
        <v/>
      </c>
      <c r="T63" s="5" t="str">
        <f>IF(VLOOKUP($C63,StructureInfoFromGPCRdb!$A:$U,MATCH(T$1,StructureInfoFromGPCRdb!$A$1:$U$1,0),FALSE)="","",VLOOKUP($C63,StructureInfoFromGPCRdb!$A:$U,MATCH(T$1,StructureInfoFromGPCRdb!$A$1:$U$1,0),FALSE))</f>
        <v/>
      </c>
      <c r="U63" s="5" t="str">
        <f>IF(VLOOKUP($C63,StructureInfoFromGPCRdb!$A:$U,MATCH(U$1,StructureInfoFromGPCRdb!$A$1:$U$1,0),FALSE)="","",VLOOKUP($C63,StructureInfoFromGPCRdb!$A:$U,MATCH(U$1,StructureInfoFromGPCRdb!$A$1:$U$1,0),FALSE))</f>
        <v/>
      </c>
      <c r="V63" s="52" t="str">
        <f>VLOOKUP($C63,StructureInfoFromGPCRdb!$A:$U,MATCH(V$1,StructureInfoFromGPCRdb!$A$1:$U$1,0),FALSE)</f>
        <v>BRIL</v>
      </c>
      <c r="W63" s="10" t="str">
        <f>VLOOKUP($C63,StructureInfoFromGPCRdb!$A:$U,MATCH(W$1,StructureInfoFromGPCRdb!$A$1:$U$1,0),FALSE)</f>
        <v>-</v>
      </c>
      <c r="X63" s="52" t="str">
        <f>VLOOKUP($C63,StructureInfoFromGPCRdb!$A:$U,MATCH(X$1,StructureInfoFromGPCRdb!$A$1:$U$1,0),FALSE)</f>
        <v>N-Benzyl-N-[2-ethyl-..</v>
      </c>
      <c r="Y63" s="10" t="str">
        <f>VLOOKUP($C63,StructureInfoFromGPCRdb!$A:$U,MATCH(Y$1,StructureInfoFromGPCRdb!$A$1:$U$1,0),FALSE)</f>
        <v>Antagonist</v>
      </c>
    </row>
    <row r="64" spans="1:26" x14ac:dyDescent="0.2">
      <c r="A64" s="4" t="str">
        <f t="shared" si="0"/>
        <v>AActive</v>
      </c>
      <c r="B64" s="4" t="str">
        <f t="shared" si="1"/>
        <v>AGTR2Active</v>
      </c>
      <c r="C64" s="9" t="s">
        <v>331</v>
      </c>
      <c r="D64" s="10" t="str">
        <f>VLOOKUP($C64,StructureInfoFromGPCRdb!$A:$U,MATCH(D$1,StructureInfoFromGPCRdb!$A$1:$U$1,0),FALSE)</f>
        <v>A</v>
      </c>
      <c r="E64" s="11" t="str">
        <f>VLOOKUP($C64,StructureInfoFromGPCRdb!$A:$U,MATCH(E$1,StructureInfoFromGPCRdb!$A$1:$U$1,0),FALSE)</f>
        <v>Angiotensin</v>
      </c>
      <c r="F64" s="11" t="str">
        <f>VLOOKUP($C64,StructureInfoFromGPCRdb!$A:$U,MATCH(F$1,StructureInfoFromGPCRdb!$A$1:$U$1,0),FALSE)</f>
        <v>AGTR2</v>
      </c>
      <c r="G64" s="11" t="str">
        <f>VLOOKUP($C64,StructureInfoFromGPCRdb!$A:$U,MATCH(G$1,StructureInfoFromGPCRdb!$A$1:$U$1,0),FALSE)</f>
        <v>AT2</v>
      </c>
      <c r="J64" s="47">
        <f>VLOOKUP($C64,StructureInfoFromGPCRdb!$A:$U,MATCH(J$1,StructureInfoFromGPCRdb!$A$1:$U$1,0),FALSE)</f>
        <v>93</v>
      </c>
      <c r="K64" s="6" t="str">
        <f>VLOOKUP($C64,StructureInfoFromGPCRdb!$A:$U,MATCH(K$1,StructureInfoFromGPCRdb!$A$1:$U$1,0),FALSE)</f>
        <v>Human</v>
      </c>
      <c r="L64" s="10">
        <f>VLOOKUP($C64,StructureInfoFromGPCRdb!$A:$U,MATCH(L$1,StructureInfoFromGPCRdb!$A$1:$U$1,0),FALSE)</f>
        <v>100</v>
      </c>
      <c r="M64" s="50" t="str">
        <f>VLOOKUP($C64,StructureInfoFromGPCRdb!$A:$U,MATCH(M$1,StructureInfoFromGPCRdb!$A$1:$U$1,0),FALSE)</f>
        <v>X-ray</v>
      </c>
      <c r="N64" s="51">
        <f>VLOOKUP($C64,StructureInfoFromGPCRdb!$A:$U,MATCH(N$1,StructureInfoFromGPCRdb!$A$1:$U$1,0),FALSE)</f>
        <v>2.9</v>
      </c>
      <c r="O64" s="10" t="str">
        <f>VLOOKUP($C64,StructureInfoFromGPCRdb!$A:$U,MATCH(O$1,StructureInfoFromGPCRdb!$A$1:$U$1,0),FALSE)</f>
        <v>Active</v>
      </c>
      <c r="P64" s="10">
        <f>VLOOKUP($C64,StructureInfoFromGPCRdb!$A:$U,MATCH(P$1,StructureInfoFromGPCRdb!$A$1:$U$1,0),FALSE)</f>
        <v>97</v>
      </c>
      <c r="Q64" s="10">
        <f>VLOOKUP($C64,StructureInfoFromGPCRdb!$A:$U,MATCH(Q$1,StructureInfoFromGPCRdb!$A$1:$U$1,0),FALSE)</f>
        <v>65</v>
      </c>
      <c r="R64" s="42" t="str">
        <f>IF(VLOOKUP($C64,StructureInfoFromGPCRdb!$A:$U,MATCH(R$1,StructureInfoFromGPCRdb!$A$1:$U$1,0),FALSE)="","",VLOOKUP($C64,StructureInfoFromGPCRdb!$A:$U,MATCH(R$1,StructureInfoFromGPCRdb!$A$1:$U$1,0),FALSE))</f>
        <v/>
      </c>
      <c r="S64" s="5" t="str">
        <f>IF(VLOOKUP($C64,StructureInfoFromGPCRdb!$A:$U,MATCH(S$1,StructureInfoFromGPCRdb!$A$1:$U$1,0),FALSE)="","",VLOOKUP($C64,StructureInfoFromGPCRdb!$A:$U,MATCH(S$1,StructureInfoFromGPCRdb!$A$1:$U$1,0),FALSE))</f>
        <v/>
      </c>
      <c r="T64" s="5" t="str">
        <f>IF(VLOOKUP($C64,StructureInfoFromGPCRdb!$A:$U,MATCH(T$1,StructureInfoFromGPCRdb!$A$1:$U$1,0),FALSE)="","",VLOOKUP($C64,StructureInfoFromGPCRdb!$A:$U,MATCH(T$1,StructureInfoFromGPCRdb!$A$1:$U$1,0),FALSE))</f>
        <v/>
      </c>
      <c r="U64" s="5" t="str">
        <f>IF(VLOOKUP($C64,StructureInfoFromGPCRdb!$A:$U,MATCH(U$1,StructureInfoFromGPCRdb!$A$1:$U$1,0),FALSE)="","",VLOOKUP($C64,StructureInfoFromGPCRdb!$A:$U,MATCH(U$1,StructureInfoFromGPCRdb!$A$1:$U$1,0),FALSE))</f>
        <v/>
      </c>
      <c r="V64" s="52" t="str">
        <f>VLOOKUP($C64,StructureInfoFromGPCRdb!$A:$U,MATCH(V$1,StructureInfoFromGPCRdb!$A$1:$U$1,0),FALSE)</f>
        <v>BRIL</v>
      </c>
      <c r="W64" s="10" t="str">
        <f>VLOOKUP($C64,StructureInfoFromGPCRdb!$A:$U,MATCH(W$1,StructureInfoFromGPCRdb!$A$1:$U$1,0),FALSE)</f>
        <v>-</v>
      </c>
      <c r="X64" s="52" t="str">
        <f>VLOOKUP($C64,StructureInfoFromGPCRdb!$A:$U,MATCH(X$1,StructureInfoFromGPCRdb!$A$1:$U$1,0),FALSE)</f>
        <v>N-[(Furan-2-Yl)methy..</v>
      </c>
      <c r="Y64" s="10" t="str">
        <f>VLOOKUP($C64,StructureInfoFromGPCRdb!$A:$U,MATCH(Y$1,StructureInfoFromGPCRdb!$A$1:$U$1,0),FALSE)</f>
        <v>Antagonist</v>
      </c>
    </row>
    <row r="65" spans="1:25" x14ac:dyDescent="0.2">
      <c r="A65" s="4" t="str">
        <f t="shared" si="0"/>
        <v>AActive</v>
      </c>
      <c r="B65" s="4" t="str">
        <f t="shared" si="1"/>
        <v>AGTR2Active</v>
      </c>
      <c r="C65" s="9" t="s">
        <v>92</v>
      </c>
      <c r="D65" s="10" t="str">
        <f>VLOOKUP($C65,StructureInfoFromGPCRdb!$A:$U,MATCH(D$1,StructureInfoFromGPCRdb!$A$1:$U$1,0),FALSE)</f>
        <v>A</v>
      </c>
      <c r="E65" s="11" t="str">
        <f>VLOOKUP($C65,StructureInfoFromGPCRdb!$A:$U,MATCH(E$1,StructureInfoFromGPCRdb!$A$1:$U$1,0),FALSE)</f>
        <v>Angiotensin</v>
      </c>
      <c r="F65" s="11" t="str">
        <f>VLOOKUP($C65,StructureInfoFromGPCRdb!$A:$U,MATCH(F$1,StructureInfoFromGPCRdb!$A$1:$U$1,0),FALSE)</f>
        <v>AGTR2</v>
      </c>
      <c r="G65" s="11" t="str">
        <f>VLOOKUP($C65,StructureInfoFromGPCRdb!$A:$U,MATCH(G$1,StructureInfoFromGPCRdb!$A$1:$U$1,0),FALSE)</f>
        <v>AT2</v>
      </c>
      <c r="J65" s="47">
        <f>VLOOKUP($C65,StructureInfoFromGPCRdb!$A:$U,MATCH(J$1,StructureInfoFromGPCRdb!$A$1:$U$1,0),FALSE)</f>
        <v>91</v>
      </c>
      <c r="K65" s="6" t="str">
        <f>VLOOKUP($C65,StructureInfoFromGPCRdb!$A:$U,MATCH(K$1,StructureInfoFromGPCRdb!$A$1:$U$1,0),FALSE)</f>
        <v>Human</v>
      </c>
      <c r="L65" s="10">
        <f>VLOOKUP($C65,StructureInfoFromGPCRdb!$A:$U,MATCH(L$1,StructureInfoFromGPCRdb!$A$1:$U$1,0),FALSE)</f>
        <v>100</v>
      </c>
      <c r="M65" s="50" t="str">
        <f>VLOOKUP($C65,StructureInfoFromGPCRdb!$A:$U,MATCH(M$1,StructureInfoFromGPCRdb!$A$1:$U$1,0),FALSE)</f>
        <v>X-ray</v>
      </c>
      <c r="N65" s="51">
        <f>VLOOKUP($C65,StructureInfoFromGPCRdb!$A:$U,MATCH(N$1,StructureInfoFromGPCRdb!$A$1:$U$1,0),FALSE)</f>
        <v>3.2</v>
      </c>
      <c r="O65" s="10" t="str">
        <f>VLOOKUP($C65,StructureInfoFromGPCRdb!$A:$U,MATCH(O$1,StructureInfoFromGPCRdb!$A$1:$U$1,0),FALSE)</f>
        <v>Active</v>
      </c>
      <c r="P65" s="10">
        <f>VLOOKUP($C65,StructureInfoFromGPCRdb!$A:$U,MATCH(P$1,StructureInfoFromGPCRdb!$A$1:$U$1,0),FALSE)</f>
        <v>97</v>
      </c>
      <c r="Q65" s="10">
        <f>VLOOKUP($C65,StructureInfoFromGPCRdb!$A:$U,MATCH(Q$1,StructureInfoFromGPCRdb!$A$1:$U$1,0),FALSE)</f>
        <v>61</v>
      </c>
      <c r="R65" s="42" t="str">
        <f>IF(VLOOKUP($C65,StructureInfoFromGPCRdb!$A:$U,MATCH(R$1,StructureInfoFromGPCRdb!$A$1:$U$1,0),FALSE)="","",VLOOKUP($C65,StructureInfoFromGPCRdb!$A:$U,MATCH(R$1,StructureInfoFromGPCRdb!$A$1:$U$1,0),FALSE))</f>
        <v/>
      </c>
      <c r="S65" s="5" t="str">
        <f>IF(VLOOKUP($C65,StructureInfoFromGPCRdb!$A:$U,MATCH(S$1,StructureInfoFromGPCRdb!$A$1:$U$1,0),FALSE)="","",VLOOKUP($C65,StructureInfoFromGPCRdb!$A:$U,MATCH(S$1,StructureInfoFromGPCRdb!$A$1:$U$1,0),FALSE))</f>
        <v/>
      </c>
      <c r="T65" s="5" t="str">
        <f>IF(VLOOKUP($C65,StructureInfoFromGPCRdb!$A:$U,MATCH(T$1,StructureInfoFromGPCRdb!$A$1:$U$1,0),FALSE)="","",VLOOKUP($C65,StructureInfoFromGPCRdb!$A:$U,MATCH(T$1,StructureInfoFromGPCRdb!$A$1:$U$1,0),FALSE))</f>
        <v/>
      </c>
      <c r="U65" s="5" t="str">
        <f>IF(VLOOKUP($C65,StructureInfoFromGPCRdb!$A:$U,MATCH(U$1,StructureInfoFromGPCRdb!$A$1:$U$1,0),FALSE)="","",VLOOKUP($C65,StructureInfoFromGPCRdb!$A:$U,MATCH(U$1,StructureInfoFromGPCRdb!$A$1:$U$1,0),FALSE))</f>
        <v/>
      </c>
      <c r="V65" s="52" t="str">
        <f>VLOOKUP($C65,StructureInfoFromGPCRdb!$A:$U,MATCH(V$1,StructureInfoFromGPCRdb!$A$1:$U$1,0),FALSE)</f>
        <v>BRIL</v>
      </c>
      <c r="W65" s="10" t="str">
        <f>VLOOKUP($C65,StructureInfoFromGPCRdb!$A:$U,MATCH(W$1,StructureInfoFromGPCRdb!$A$1:$U$1,0),FALSE)</f>
        <v>Fab</v>
      </c>
      <c r="X65" s="52" t="str">
        <f>VLOOKUP($C65,StructureInfoFromGPCRdb!$A:$U,MATCH(X$1,StructureInfoFromGPCRdb!$A$1:$U$1,0),FALSE)</f>
        <v>(Sar1,Ile8)-Angionte..</v>
      </c>
      <c r="Y65" s="10" t="str">
        <f>VLOOKUP($C65,StructureInfoFromGPCRdb!$A:$U,MATCH(Y$1,StructureInfoFromGPCRdb!$A$1:$U$1,0),FALSE)</f>
        <v>Agonist</v>
      </c>
    </row>
    <row r="66" spans="1:25" x14ac:dyDescent="0.2">
      <c r="A66" s="4" t="str">
        <f t="shared" ref="A66:A129" si="2">CONCATENATE(D66,H66,I66,O66)</f>
        <v>AActive</v>
      </c>
      <c r="B66" s="4" t="str">
        <f t="shared" ref="B66:B129" si="3">CONCATENATE(F66,H66,I66,O66)</f>
        <v>AGTR2Active</v>
      </c>
      <c r="C66" s="37" t="s">
        <v>895</v>
      </c>
      <c r="D66" s="10" t="str">
        <f>VLOOKUP($C66,StructureInfoFromGPCRdb!$A:$U,MATCH(D$1,StructureInfoFromGPCRdb!$A$1:$U$1,0),FALSE)</f>
        <v>A</v>
      </c>
      <c r="E66" s="11" t="str">
        <f>VLOOKUP($C66,StructureInfoFromGPCRdb!$A:$U,MATCH(E$1,StructureInfoFromGPCRdb!$A$1:$U$1,0),FALSE)</f>
        <v>Angiotensin</v>
      </c>
      <c r="F66" s="11" t="str">
        <f>VLOOKUP($C66,StructureInfoFromGPCRdb!$A:$U,MATCH(F$1,StructureInfoFromGPCRdb!$A$1:$U$1,0),FALSE)</f>
        <v>AGTR2</v>
      </c>
      <c r="G66" s="11" t="str">
        <f>VLOOKUP($C66,StructureInfoFromGPCRdb!$A:$U,MATCH(G$1,StructureInfoFromGPCRdb!$A$1:$U$1,0),FALSE)</f>
        <v>AT2</v>
      </c>
      <c r="J66" s="47">
        <f>VLOOKUP($C66,StructureInfoFromGPCRdb!$A:$U,MATCH(J$1,StructureInfoFromGPCRdb!$A$1:$U$1,0),FALSE)</f>
        <v>90</v>
      </c>
      <c r="K66" s="6" t="str">
        <f>VLOOKUP($C66,StructureInfoFromGPCRdb!$A:$U,MATCH(K$1,StructureInfoFromGPCRdb!$A$1:$U$1,0),FALSE)</f>
        <v>Human</v>
      </c>
      <c r="L66" s="10">
        <f>VLOOKUP($C66,StructureInfoFromGPCRdb!$A:$U,MATCH(L$1,StructureInfoFromGPCRdb!$A$1:$U$1,0),FALSE)</f>
        <v>100</v>
      </c>
      <c r="M66" s="50" t="str">
        <f>VLOOKUP($C66,StructureInfoFromGPCRdb!$A:$U,MATCH(M$1,StructureInfoFromGPCRdb!$A$1:$U$1,0),FALSE)</f>
        <v>X-ray</v>
      </c>
      <c r="N66" s="51">
        <f>VLOOKUP($C66,StructureInfoFromGPCRdb!$A:$U,MATCH(N$1,StructureInfoFromGPCRdb!$A$1:$U$1,0),FALSE)</f>
        <v>3.4</v>
      </c>
      <c r="O66" s="10" t="str">
        <f>VLOOKUP($C66,StructureInfoFromGPCRdb!$A:$U,MATCH(O$1,StructureInfoFromGPCRdb!$A$1:$U$1,0),FALSE)</f>
        <v>Active</v>
      </c>
      <c r="P66" s="10">
        <f>VLOOKUP($C66,StructureInfoFromGPCRdb!$A:$U,MATCH(P$1,StructureInfoFromGPCRdb!$A$1:$U$1,0),FALSE)</f>
        <v>97</v>
      </c>
      <c r="Q66" s="10">
        <f>VLOOKUP($C66,StructureInfoFromGPCRdb!$A:$U,MATCH(Q$1,StructureInfoFromGPCRdb!$A$1:$U$1,0),FALSE)</f>
        <v>61</v>
      </c>
      <c r="R66" s="42" t="str">
        <f>IF(VLOOKUP($C66,StructureInfoFromGPCRdb!$A:$U,MATCH(R$1,StructureInfoFromGPCRdb!$A$1:$U$1,0),FALSE)="","",VLOOKUP($C66,StructureInfoFromGPCRdb!$A:$U,MATCH(R$1,StructureInfoFromGPCRdb!$A$1:$U$1,0),FALSE))</f>
        <v/>
      </c>
      <c r="S66" s="5" t="str">
        <f>IF(VLOOKUP($C66,StructureInfoFromGPCRdb!$A:$U,MATCH(S$1,StructureInfoFromGPCRdb!$A$1:$U$1,0),FALSE)="","",VLOOKUP($C66,StructureInfoFromGPCRdb!$A:$U,MATCH(S$1,StructureInfoFromGPCRdb!$A$1:$U$1,0),FALSE))</f>
        <v/>
      </c>
      <c r="T66" s="5" t="str">
        <f>IF(VLOOKUP($C66,StructureInfoFromGPCRdb!$A:$U,MATCH(T$1,StructureInfoFromGPCRdb!$A$1:$U$1,0),FALSE)="","",VLOOKUP($C66,StructureInfoFromGPCRdb!$A:$U,MATCH(T$1,StructureInfoFromGPCRdb!$A$1:$U$1,0),FALSE))</f>
        <v/>
      </c>
      <c r="U66" s="5" t="str">
        <f>IF(VLOOKUP($C66,StructureInfoFromGPCRdb!$A:$U,MATCH(U$1,StructureInfoFromGPCRdb!$A$1:$U$1,0),FALSE)="","",VLOOKUP($C66,StructureInfoFromGPCRdb!$A:$U,MATCH(U$1,StructureInfoFromGPCRdb!$A$1:$U$1,0),FALSE))</f>
        <v/>
      </c>
      <c r="V66" s="52" t="str">
        <f>VLOOKUP($C66,StructureInfoFromGPCRdb!$A:$U,MATCH(V$1,StructureInfoFromGPCRdb!$A$1:$U$1,0),FALSE)</f>
        <v>BRIL</v>
      </c>
      <c r="W66" s="10" t="str">
        <f>VLOOKUP($C66,StructureInfoFromGPCRdb!$A:$U,MATCH(W$1,StructureInfoFromGPCRdb!$A$1:$U$1,0),FALSE)</f>
        <v>IgG heavy chain Ig..</v>
      </c>
      <c r="X66" s="52" t="str">
        <f>VLOOKUP($C66,StructureInfoFromGPCRdb!$A:$U,MATCH(X$1,StructureInfoFromGPCRdb!$A$1:$U$1,0),FALSE)</f>
        <v>(Sar1,Ile8)-Angioten..</v>
      </c>
      <c r="Y66" s="10" t="str">
        <f>VLOOKUP($C66,StructureInfoFromGPCRdb!$A:$U,MATCH(Y$1,StructureInfoFromGPCRdb!$A$1:$U$1,0),FALSE)</f>
        <v>Agonist</v>
      </c>
    </row>
    <row r="67" spans="1:25" x14ac:dyDescent="0.2">
      <c r="A67" s="4" t="str">
        <f t="shared" si="2"/>
        <v>AActive</v>
      </c>
      <c r="B67" s="4" t="str">
        <f t="shared" si="3"/>
        <v>GPBARActive</v>
      </c>
      <c r="C67" s="37" t="s">
        <v>859</v>
      </c>
      <c r="D67" s="10" t="str">
        <f>VLOOKUP($C67,StructureInfoFromGPCRdb!$A:$U,MATCH(D$1,StructureInfoFromGPCRdb!$A$1:$U$1,0),FALSE)</f>
        <v>A</v>
      </c>
      <c r="E67" s="11" t="str">
        <f>VLOOKUP($C67,StructureInfoFromGPCRdb!$A:$U,MATCH(E$1,StructureInfoFromGPCRdb!$A$1:$U$1,0),FALSE)</f>
        <v>Bile acid</v>
      </c>
      <c r="F67" s="11" t="str">
        <f>VLOOKUP($C67,StructureInfoFromGPCRdb!$A:$U,MATCH(F$1,StructureInfoFromGPCRdb!$A$1:$U$1,0),FALSE)</f>
        <v>GPBAR</v>
      </c>
      <c r="G67" s="11" t="str">
        <f>VLOOKUP($C67,StructureInfoFromGPCRdb!$A:$U,MATCH(G$1,StructureInfoFromGPCRdb!$A$1:$U$1,0),FALSE)</f>
        <v>GPBA</v>
      </c>
      <c r="J67" s="47">
        <f>VLOOKUP($C67,StructureInfoFromGPCRdb!$A:$U,MATCH(J$1,StructureInfoFromGPCRdb!$A$1:$U$1,0),FALSE)</f>
        <v>89</v>
      </c>
      <c r="K67" s="6" t="str">
        <f>VLOOKUP($C67,StructureInfoFromGPCRdb!$A:$U,MATCH(K$1,StructureInfoFromGPCRdb!$A$1:$U$1,0),FALSE)</f>
        <v>Human</v>
      </c>
      <c r="L67" s="10">
        <f>VLOOKUP($C67,StructureInfoFromGPCRdb!$A:$U,MATCH(L$1,StructureInfoFromGPCRdb!$A$1:$U$1,0),FALSE)</f>
        <v>100</v>
      </c>
      <c r="M67" s="50" t="str">
        <f>VLOOKUP($C67,StructureInfoFromGPCRdb!$A:$U,MATCH(M$1,StructureInfoFromGPCRdb!$A$1:$U$1,0),FALSE)</f>
        <v>cryo-EM</v>
      </c>
      <c r="N67" s="51">
        <f>VLOOKUP($C67,StructureInfoFromGPCRdb!$A:$U,MATCH(N$1,StructureInfoFromGPCRdb!$A$1:$U$1,0),FALSE)</f>
        <v>3</v>
      </c>
      <c r="O67" s="10" t="str">
        <f>VLOOKUP($C67,StructureInfoFromGPCRdb!$A:$U,MATCH(O$1,StructureInfoFromGPCRdb!$A$1:$U$1,0),FALSE)</f>
        <v>Active</v>
      </c>
      <c r="P67" s="10">
        <f>VLOOKUP($C67,StructureInfoFromGPCRdb!$A:$U,MATCH(P$1,StructureInfoFromGPCRdb!$A$1:$U$1,0),FALSE)</f>
        <v>100</v>
      </c>
      <c r="Q67" s="10">
        <f>VLOOKUP($C67,StructureInfoFromGPCRdb!$A:$U,MATCH(Q$1,StructureInfoFromGPCRdb!$A$1:$U$1,0),FALSE)</f>
        <v>100</v>
      </c>
      <c r="R67" s="42" t="str">
        <f>IF(VLOOKUP($C67,StructureInfoFromGPCRdb!$A:$U,MATCH(R$1,StructureInfoFromGPCRdb!$A$1:$U$1,0),FALSE)="","",VLOOKUP($C67,StructureInfoFromGPCRdb!$A:$U,MATCH(R$1,StructureInfoFromGPCRdb!$A$1:$U$1,0),FALSE))</f>
        <v>Gs</v>
      </c>
      <c r="S67" s="5" t="str">
        <f>IF(VLOOKUP($C67,StructureInfoFromGPCRdb!$A:$U,MATCH(S$1,StructureInfoFromGPCRdb!$A$1:$U$1,0),FALSE)="","",VLOOKUP($C67,StructureInfoFromGPCRdb!$A:$U,MATCH(S$1,StructureInfoFromGPCRdb!$A$1:$U$1,0),FALSE))</f>
        <v>αs</v>
      </c>
      <c r="T67" s="5" t="str">
        <f>IF(VLOOKUP($C67,StructureInfoFromGPCRdb!$A:$U,MATCH(T$1,StructureInfoFromGPCRdb!$A$1:$U$1,0),FALSE)="","",VLOOKUP($C67,StructureInfoFromGPCRdb!$A:$U,MATCH(T$1,StructureInfoFromGPCRdb!$A$1:$U$1,0),FALSE))</f>
        <v/>
      </c>
      <c r="U67" s="5">
        <f>IF(VLOOKUP($C67,StructureInfoFromGPCRdb!$A:$U,MATCH(U$1,StructureInfoFromGPCRdb!$A$1:$U$1,0),FALSE)="","",VLOOKUP($C67,StructureInfoFromGPCRdb!$A:$U,MATCH(U$1,StructureInfoFromGPCRdb!$A$1:$U$1,0),FALSE))</f>
        <v>58</v>
      </c>
      <c r="V67" s="52" t="str">
        <f>VLOOKUP($C67,StructureInfoFromGPCRdb!$A:$U,MATCH(V$1,StructureInfoFromGPCRdb!$A$1:$U$1,0),FALSE)</f>
        <v>-</v>
      </c>
      <c r="W67" s="10" t="str">
        <f>VLOOKUP($C67,StructureInfoFromGPCRdb!$A:$U,MATCH(W$1,StructureInfoFromGPCRdb!$A$1:$U$1,0),FALSE)</f>
        <v>Nanobody-35</v>
      </c>
      <c r="X67" s="52" t="str">
        <f>VLOOKUP($C67,StructureInfoFromGPCRdb!$A:$U,MATCH(X$1,StructureInfoFromGPCRdb!$A$1:$U$1,0),FALSE)</f>
        <v>P395</v>
      </c>
      <c r="Y67" s="10" t="str">
        <f>VLOOKUP($C67,StructureInfoFromGPCRdb!$A:$U,MATCH(Y$1,StructureInfoFromGPCRdb!$A$1:$U$1,0),FALSE)</f>
        <v>Agonist</v>
      </c>
    </row>
    <row r="68" spans="1:25" x14ac:dyDescent="0.2">
      <c r="A68" s="4" t="str">
        <f t="shared" si="2"/>
        <v>AActive</v>
      </c>
      <c r="B68" s="4" t="str">
        <f t="shared" si="3"/>
        <v>GPBARActive</v>
      </c>
      <c r="C68" s="37" t="s">
        <v>868</v>
      </c>
      <c r="D68" s="10" t="str">
        <f>VLOOKUP($C68,StructureInfoFromGPCRdb!$A:$U,MATCH(D$1,StructureInfoFromGPCRdb!$A$1:$U$1,0),FALSE)</f>
        <v>A</v>
      </c>
      <c r="E68" s="11" t="str">
        <f>VLOOKUP($C68,StructureInfoFromGPCRdb!$A:$U,MATCH(E$1,StructureInfoFromGPCRdb!$A$1:$U$1,0),FALSE)</f>
        <v>Bile acid</v>
      </c>
      <c r="F68" s="11" t="str">
        <f>VLOOKUP($C68,StructureInfoFromGPCRdb!$A:$U,MATCH(F$1,StructureInfoFromGPCRdb!$A$1:$U$1,0),FALSE)</f>
        <v>GPBAR</v>
      </c>
      <c r="G68" s="11" t="str">
        <f>VLOOKUP($C68,StructureInfoFromGPCRdb!$A:$U,MATCH(G$1,StructureInfoFromGPCRdb!$A$1:$U$1,0),FALSE)</f>
        <v>GPBA</v>
      </c>
      <c r="J68" s="47">
        <f>VLOOKUP($C68,StructureInfoFromGPCRdb!$A:$U,MATCH(J$1,StructureInfoFromGPCRdb!$A$1:$U$1,0),FALSE)</f>
        <v>89</v>
      </c>
      <c r="K68" s="6" t="str">
        <f>VLOOKUP($C68,StructureInfoFromGPCRdb!$A:$U,MATCH(K$1,StructureInfoFromGPCRdb!$A$1:$U$1,0),FALSE)</f>
        <v>Human</v>
      </c>
      <c r="L68" s="10">
        <f>VLOOKUP($C68,StructureInfoFromGPCRdb!$A:$U,MATCH(L$1,StructureInfoFromGPCRdb!$A$1:$U$1,0),FALSE)</f>
        <v>100</v>
      </c>
      <c r="M68" s="50" t="str">
        <f>VLOOKUP($C68,StructureInfoFromGPCRdb!$A:$U,MATCH(M$1,StructureInfoFromGPCRdb!$A$1:$U$1,0),FALSE)</f>
        <v>cryo-EM</v>
      </c>
      <c r="N68" s="51">
        <f>VLOOKUP($C68,StructureInfoFromGPCRdb!$A:$U,MATCH(N$1,StructureInfoFromGPCRdb!$A$1:$U$1,0),FALSE)</f>
        <v>3.9</v>
      </c>
      <c r="O68" s="10" t="str">
        <f>VLOOKUP($C68,StructureInfoFromGPCRdb!$A:$U,MATCH(O$1,StructureInfoFromGPCRdb!$A$1:$U$1,0),FALSE)</f>
        <v>Active</v>
      </c>
      <c r="P68" s="10">
        <f>VLOOKUP($C68,StructureInfoFromGPCRdb!$A:$U,MATCH(P$1,StructureInfoFromGPCRdb!$A$1:$U$1,0),FALSE)</f>
        <v>100</v>
      </c>
      <c r="Q68" s="10">
        <f>VLOOKUP($C68,StructureInfoFromGPCRdb!$A:$U,MATCH(Q$1,StructureInfoFromGPCRdb!$A$1:$U$1,0),FALSE)</f>
        <v>85</v>
      </c>
      <c r="R68" s="42" t="str">
        <f>IF(VLOOKUP($C68,StructureInfoFromGPCRdb!$A:$U,MATCH(R$1,StructureInfoFromGPCRdb!$A$1:$U$1,0),FALSE)="","",VLOOKUP($C68,StructureInfoFromGPCRdb!$A:$U,MATCH(R$1,StructureInfoFromGPCRdb!$A$1:$U$1,0),FALSE))</f>
        <v>Gs</v>
      </c>
      <c r="S68" s="5" t="str">
        <f>IF(VLOOKUP($C68,StructureInfoFromGPCRdb!$A:$U,MATCH(S$1,StructureInfoFromGPCRdb!$A$1:$U$1,0),FALSE)="","",VLOOKUP($C68,StructureInfoFromGPCRdb!$A:$U,MATCH(S$1,StructureInfoFromGPCRdb!$A$1:$U$1,0),FALSE))</f>
        <v>αs</v>
      </c>
      <c r="T68" s="5" t="str">
        <f>IF(VLOOKUP($C68,StructureInfoFromGPCRdb!$A:$U,MATCH(T$1,StructureInfoFromGPCRdb!$A$1:$U$1,0),FALSE)="","",VLOOKUP($C68,StructureInfoFromGPCRdb!$A:$U,MATCH(T$1,StructureInfoFromGPCRdb!$A$1:$U$1,0),FALSE))</f>
        <v/>
      </c>
      <c r="U68" s="5">
        <f>IF(VLOOKUP($C68,StructureInfoFromGPCRdb!$A:$U,MATCH(U$1,StructureInfoFromGPCRdb!$A$1:$U$1,0),FALSE)="","",VLOOKUP($C68,StructureInfoFromGPCRdb!$A:$U,MATCH(U$1,StructureInfoFromGPCRdb!$A$1:$U$1,0),FALSE))</f>
        <v>56</v>
      </c>
      <c r="V68" s="52" t="str">
        <f>VLOOKUP($C68,StructureInfoFromGPCRdb!$A:$U,MATCH(V$1,StructureInfoFromGPCRdb!$A$1:$U$1,0),FALSE)</f>
        <v>BRIL</v>
      </c>
      <c r="W68" s="10" t="str">
        <f>VLOOKUP($C68,StructureInfoFromGPCRdb!$A:$U,MATCH(W$1,StructureInfoFromGPCRdb!$A$1:$U$1,0),FALSE)</f>
        <v>Nanobody-35</v>
      </c>
      <c r="X68" s="52" t="str">
        <f>VLOOKUP($C68,StructureInfoFromGPCRdb!$A:$U,MATCH(X$1,StructureInfoFromGPCRdb!$A$1:$U$1,0),FALSE)</f>
        <v>-</v>
      </c>
      <c r="Y68" s="10" t="str">
        <f>VLOOKUP($C68,StructureInfoFromGPCRdb!$A:$U,MATCH(Y$1,StructureInfoFromGPCRdb!$A$1:$U$1,0),FALSE)</f>
        <v>-</v>
      </c>
    </row>
    <row r="69" spans="1:25" x14ac:dyDescent="0.2">
      <c r="A69" s="4" t="str">
        <f t="shared" si="2"/>
        <v>AActive</v>
      </c>
      <c r="B69" s="4" t="str">
        <f t="shared" si="3"/>
        <v>CNR1Active</v>
      </c>
      <c r="C69" s="9" t="s">
        <v>143</v>
      </c>
      <c r="D69" s="10" t="str">
        <f>VLOOKUP($C69,StructureInfoFromGPCRdb!$A:$U,MATCH(D$1,StructureInfoFromGPCRdb!$A$1:$U$1,0),FALSE)</f>
        <v>A</v>
      </c>
      <c r="E69" s="11" t="str">
        <f>VLOOKUP($C69,StructureInfoFromGPCRdb!$A:$U,MATCH(E$1,StructureInfoFromGPCRdb!$A$1:$U$1,0),FALSE)</f>
        <v>Cannabinoid</v>
      </c>
      <c r="F69" s="11" t="str">
        <f>VLOOKUP($C69,StructureInfoFromGPCRdb!$A:$U,MATCH(F$1,StructureInfoFromGPCRdb!$A$1:$U$1,0),FALSE)</f>
        <v>CNR1</v>
      </c>
      <c r="G69" s="11" t="str">
        <f>VLOOKUP($C69,StructureInfoFromGPCRdb!$A:$U,MATCH(G$1,StructureInfoFromGPCRdb!$A$1:$U$1,0),FALSE)</f>
        <v>CB1</v>
      </c>
      <c r="J69" s="47">
        <f>VLOOKUP($C69,StructureInfoFromGPCRdb!$A:$U,MATCH(J$1,StructureInfoFromGPCRdb!$A$1:$U$1,0),FALSE)</f>
        <v>91</v>
      </c>
      <c r="K69" s="6" t="str">
        <f>VLOOKUP($C69,StructureInfoFromGPCRdb!$A:$U,MATCH(K$1,StructureInfoFromGPCRdb!$A$1:$U$1,0),FALSE)</f>
        <v>Human</v>
      </c>
      <c r="L69" s="10">
        <f>VLOOKUP($C69,StructureInfoFromGPCRdb!$A:$U,MATCH(L$1,StructureInfoFromGPCRdb!$A$1:$U$1,0),FALSE)</f>
        <v>100</v>
      </c>
      <c r="M69" s="50" t="str">
        <f>VLOOKUP($C69,StructureInfoFromGPCRdb!$A:$U,MATCH(M$1,StructureInfoFromGPCRdb!$A$1:$U$1,0),FALSE)</f>
        <v>X-ray</v>
      </c>
      <c r="N69" s="51">
        <f>VLOOKUP($C69,StructureInfoFromGPCRdb!$A:$U,MATCH(N$1,StructureInfoFromGPCRdb!$A$1:$U$1,0),FALSE)</f>
        <v>2.8</v>
      </c>
      <c r="O69" s="10" t="str">
        <f>VLOOKUP($C69,StructureInfoFromGPCRdb!$A:$U,MATCH(O$1,StructureInfoFromGPCRdb!$A$1:$U$1,0),FALSE)</f>
        <v>Active</v>
      </c>
      <c r="P69" s="10">
        <f>VLOOKUP($C69,StructureInfoFromGPCRdb!$A:$U,MATCH(P$1,StructureInfoFromGPCRdb!$A$1:$U$1,0),FALSE)</f>
        <v>98</v>
      </c>
      <c r="Q69" s="10">
        <f>VLOOKUP($C69,StructureInfoFromGPCRdb!$A:$U,MATCH(Q$1,StructureInfoFromGPCRdb!$A$1:$U$1,0),FALSE)</f>
        <v>59</v>
      </c>
      <c r="R69" s="42" t="str">
        <f>IF(VLOOKUP($C69,StructureInfoFromGPCRdb!$A:$U,MATCH(R$1,StructureInfoFromGPCRdb!$A$1:$U$1,0),FALSE)="","",VLOOKUP($C69,StructureInfoFromGPCRdb!$A:$U,MATCH(R$1,StructureInfoFromGPCRdb!$A$1:$U$1,0),FALSE))</f>
        <v/>
      </c>
      <c r="S69" s="5" t="str">
        <f>IF(VLOOKUP($C69,StructureInfoFromGPCRdb!$A:$U,MATCH(S$1,StructureInfoFromGPCRdb!$A$1:$U$1,0),FALSE)="","",VLOOKUP($C69,StructureInfoFromGPCRdb!$A:$U,MATCH(S$1,StructureInfoFromGPCRdb!$A$1:$U$1,0),FALSE))</f>
        <v/>
      </c>
      <c r="T69" s="5" t="str">
        <f>IF(VLOOKUP($C69,StructureInfoFromGPCRdb!$A:$U,MATCH(T$1,StructureInfoFromGPCRdb!$A$1:$U$1,0),FALSE)="","",VLOOKUP($C69,StructureInfoFromGPCRdb!$A:$U,MATCH(T$1,StructureInfoFromGPCRdb!$A$1:$U$1,0),FALSE))</f>
        <v/>
      </c>
      <c r="U69" s="5" t="str">
        <f>IF(VLOOKUP($C69,StructureInfoFromGPCRdb!$A:$U,MATCH(U$1,StructureInfoFromGPCRdb!$A$1:$U$1,0),FALSE)="","",VLOOKUP($C69,StructureInfoFromGPCRdb!$A:$U,MATCH(U$1,StructureInfoFromGPCRdb!$A$1:$U$1,0),FALSE))</f>
        <v/>
      </c>
      <c r="V69" s="52" t="str">
        <f>VLOOKUP($C69,StructureInfoFromGPCRdb!$A:$U,MATCH(V$1,StructureInfoFromGPCRdb!$A$1:$U$1,0),FALSE)</f>
        <v>Flavodoxin</v>
      </c>
      <c r="W69" s="10" t="str">
        <f>VLOOKUP($C69,StructureInfoFromGPCRdb!$A:$U,MATCH(W$1,StructureInfoFromGPCRdb!$A$1:$U$1,0),FALSE)</f>
        <v>-</v>
      </c>
      <c r="X69" s="52" t="str">
        <f>VLOOKUP($C69,StructureInfoFromGPCRdb!$A:$U,MATCH(X$1,StructureInfoFromGPCRdb!$A$1:$U$1,0),FALSE)</f>
        <v>AM11542</v>
      </c>
      <c r="Y69" s="10" t="str">
        <f>VLOOKUP($C69,StructureInfoFromGPCRdb!$A:$U,MATCH(Y$1,StructureInfoFromGPCRdb!$A$1:$U$1,0),FALSE)</f>
        <v>Agonist</v>
      </c>
    </row>
    <row r="70" spans="1:25" x14ac:dyDescent="0.2">
      <c r="A70" s="4" t="str">
        <f t="shared" si="2"/>
        <v>AActive</v>
      </c>
      <c r="B70" s="4" t="str">
        <f t="shared" si="3"/>
        <v>CNR1Active</v>
      </c>
      <c r="C70" s="9" t="s">
        <v>145</v>
      </c>
      <c r="D70" s="10" t="str">
        <f>VLOOKUP($C70,StructureInfoFromGPCRdb!$A:$U,MATCH(D$1,StructureInfoFromGPCRdb!$A$1:$U$1,0),FALSE)</f>
        <v>A</v>
      </c>
      <c r="E70" s="11" t="str">
        <f>VLOOKUP($C70,StructureInfoFromGPCRdb!$A:$U,MATCH(E$1,StructureInfoFromGPCRdb!$A$1:$U$1,0),FALSE)</f>
        <v>Cannabinoid</v>
      </c>
      <c r="F70" s="11" t="str">
        <f>VLOOKUP($C70,StructureInfoFromGPCRdb!$A:$U,MATCH(F$1,StructureInfoFromGPCRdb!$A$1:$U$1,0),FALSE)</f>
        <v>CNR1</v>
      </c>
      <c r="G70" s="11" t="str">
        <f>VLOOKUP($C70,StructureInfoFromGPCRdb!$A:$U,MATCH(G$1,StructureInfoFromGPCRdb!$A$1:$U$1,0),FALSE)</f>
        <v>CB1</v>
      </c>
      <c r="J70" s="47">
        <f>VLOOKUP($C70,StructureInfoFromGPCRdb!$A:$U,MATCH(J$1,StructureInfoFromGPCRdb!$A$1:$U$1,0),FALSE)</f>
        <v>91</v>
      </c>
      <c r="K70" s="6" t="str">
        <f>VLOOKUP($C70,StructureInfoFromGPCRdb!$A:$U,MATCH(K$1,StructureInfoFromGPCRdb!$A$1:$U$1,0),FALSE)</f>
        <v>Human</v>
      </c>
      <c r="L70" s="10">
        <f>VLOOKUP($C70,StructureInfoFromGPCRdb!$A:$U,MATCH(L$1,StructureInfoFromGPCRdb!$A$1:$U$1,0),FALSE)</f>
        <v>100</v>
      </c>
      <c r="M70" s="50" t="str">
        <f>VLOOKUP($C70,StructureInfoFromGPCRdb!$A:$U,MATCH(M$1,StructureInfoFromGPCRdb!$A$1:$U$1,0),FALSE)</f>
        <v>X-ray</v>
      </c>
      <c r="N70" s="51">
        <f>VLOOKUP($C70,StructureInfoFromGPCRdb!$A:$U,MATCH(N$1,StructureInfoFromGPCRdb!$A$1:$U$1,0),FALSE)</f>
        <v>3</v>
      </c>
      <c r="O70" s="10" t="str">
        <f>VLOOKUP($C70,StructureInfoFromGPCRdb!$A:$U,MATCH(O$1,StructureInfoFromGPCRdb!$A$1:$U$1,0),FALSE)</f>
        <v>Active</v>
      </c>
      <c r="P70" s="10">
        <f>VLOOKUP($C70,StructureInfoFromGPCRdb!$A:$U,MATCH(P$1,StructureInfoFromGPCRdb!$A$1:$U$1,0),FALSE)</f>
        <v>98</v>
      </c>
      <c r="Q70" s="10">
        <f>VLOOKUP($C70,StructureInfoFromGPCRdb!$A:$U,MATCH(Q$1,StructureInfoFromGPCRdb!$A$1:$U$1,0),FALSE)</f>
        <v>57</v>
      </c>
      <c r="R70" s="42" t="str">
        <f>IF(VLOOKUP($C70,StructureInfoFromGPCRdb!$A:$U,MATCH(R$1,StructureInfoFromGPCRdb!$A$1:$U$1,0),FALSE)="","",VLOOKUP($C70,StructureInfoFromGPCRdb!$A:$U,MATCH(R$1,StructureInfoFromGPCRdb!$A$1:$U$1,0),FALSE))</f>
        <v/>
      </c>
      <c r="S70" s="5" t="str">
        <f>IF(VLOOKUP($C70,StructureInfoFromGPCRdb!$A:$U,MATCH(S$1,StructureInfoFromGPCRdb!$A$1:$U$1,0),FALSE)="","",VLOOKUP($C70,StructureInfoFromGPCRdb!$A:$U,MATCH(S$1,StructureInfoFromGPCRdb!$A$1:$U$1,0),FALSE))</f>
        <v/>
      </c>
      <c r="T70" s="5" t="str">
        <f>IF(VLOOKUP($C70,StructureInfoFromGPCRdb!$A:$U,MATCH(T$1,StructureInfoFromGPCRdb!$A$1:$U$1,0),FALSE)="","",VLOOKUP($C70,StructureInfoFromGPCRdb!$A:$U,MATCH(T$1,StructureInfoFromGPCRdb!$A$1:$U$1,0),FALSE))</f>
        <v/>
      </c>
      <c r="U70" s="5" t="str">
        <f>IF(VLOOKUP($C70,StructureInfoFromGPCRdb!$A:$U,MATCH(U$1,StructureInfoFromGPCRdb!$A$1:$U$1,0),FALSE)="","",VLOOKUP($C70,StructureInfoFromGPCRdb!$A:$U,MATCH(U$1,StructureInfoFromGPCRdb!$A$1:$U$1,0),FALSE))</f>
        <v/>
      </c>
      <c r="V70" s="52" t="str">
        <f>VLOOKUP($C70,StructureInfoFromGPCRdb!$A:$U,MATCH(V$1,StructureInfoFromGPCRdb!$A$1:$U$1,0),FALSE)</f>
        <v>Flavodoxin</v>
      </c>
      <c r="W70" s="10" t="str">
        <f>VLOOKUP($C70,StructureInfoFromGPCRdb!$A:$U,MATCH(W$1,StructureInfoFromGPCRdb!$A$1:$U$1,0),FALSE)</f>
        <v>-</v>
      </c>
      <c r="X70" s="52" t="str">
        <f>VLOOKUP($C70,StructureInfoFromGPCRdb!$A:$U,MATCH(X$1,StructureInfoFromGPCRdb!$A$1:$U$1,0),FALSE)</f>
        <v>(6Ar,9R,10aR)-9-(hyd..</v>
      </c>
      <c r="Y70" s="10" t="str">
        <f>VLOOKUP($C70,StructureInfoFromGPCRdb!$A:$U,MATCH(Y$1,StructureInfoFromGPCRdb!$A$1:$U$1,0),FALSE)</f>
        <v>Agonist</v>
      </c>
    </row>
    <row r="71" spans="1:25" x14ac:dyDescent="0.2">
      <c r="A71" s="4" t="str">
        <f t="shared" si="2"/>
        <v>AActive</v>
      </c>
      <c r="B71" s="4" t="str">
        <f t="shared" si="3"/>
        <v>CNR1Active</v>
      </c>
      <c r="C71" s="9" t="s">
        <v>692</v>
      </c>
      <c r="D71" s="10" t="str">
        <f>VLOOKUP($C71,StructureInfoFromGPCRdb!$A:$U,MATCH(D$1,StructureInfoFromGPCRdb!$A$1:$U$1,0),FALSE)</f>
        <v>A</v>
      </c>
      <c r="E71" s="11" t="str">
        <f>VLOOKUP($C71,StructureInfoFromGPCRdb!$A:$U,MATCH(E$1,StructureInfoFromGPCRdb!$A$1:$U$1,0),FALSE)</f>
        <v>Cannabinoid</v>
      </c>
      <c r="F71" s="11" t="str">
        <f>VLOOKUP($C71,StructureInfoFromGPCRdb!$A:$U,MATCH(F$1,StructureInfoFromGPCRdb!$A$1:$U$1,0),FALSE)</f>
        <v>CNR1</v>
      </c>
      <c r="G71" s="11" t="str">
        <f>VLOOKUP($C71,StructureInfoFromGPCRdb!$A:$U,MATCH(G$1,StructureInfoFromGPCRdb!$A$1:$U$1,0),FALSE)</f>
        <v>CB1</v>
      </c>
      <c r="J71" s="47">
        <f>VLOOKUP($C71,StructureInfoFromGPCRdb!$A:$U,MATCH(J$1,StructureInfoFromGPCRdb!$A$1:$U$1,0),FALSE)</f>
        <v>91</v>
      </c>
      <c r="K71" s="6" t="str">
        <f>VLOOKUP($C71,StructureInfoFromGPCRdb!$A:$U,MATCH(K$1,StructureInfoFromGPCRdb!$A$1:$U$1,0),FALSE)</f>
        <v>Human</v>
      </c>
      <c r="L71" s="10">
        <f>VLOOKUP($C71,StructureInfoFromGPCRdb!$A:$U,MATCH(L$1,StructureInfoFromGPCRdb!$A$1:$U$1,0),FALSE)</f>
        <v>100</v>
      </c>
      <c r="M71" s="50" t="str">
        <f>VLOOKUP($C71,StructureInfoFromGPCRdb!$A:$U,MATCH(M$1,StructureInfoFromGPCRdb!$A$1:$U$1,0),FALSE)</f>
        <v>cryo-EM</v>
      </c>
      <c r="N71" s="51">
        <f>VLOOKUP($C71,StructureInfoFromGPCRdb!$A:$U,MATCH(N$1,StructureInfoFromGPCRdb!$A$1:$U$1,0),FALSE)</f>
        <v>3</v>
      </c>
      <c r="O71" s="10" t="str">
        <f>VLOOKUP($C71,StructureInfoFromGPCRdb!$A:$U,MATCH(O$1,StructureInfoFromGPCRdb!$A$1:$U$1,0),FALSE)</f>
        <v>Active</v>
      </c>
      <c r="P71" s="10">
        <f>VLOOKUP($C71,StructureInfoFromGPCRdb!$A:$U,MATCH(P$1,StructureInfoFromGPCRdb!$A$1:$U$1,0),FALSE)</f>
        <v>100</v>
      </c>
      <c r="Q71" s="10">
        <f>VLOOKUP($C71,StructureInfoFromGPCRdb!$A:$U,MATCH(Q$1,StructureInfoFromGPCRdb!$A$1:$U$1,0),FALSE)</f>
        <v>61</v>
      </c>
      <c r="R71" s="42" t="str">
        <f>IF(VLOOKUP($C71,StructureInfoFromGPCRdb!$A:$U,MATCH(R$1,StructureInfoFromGPCRdb!$A$1:$U$1,0),FALSE)="","",VLOOKUP($C71,StructureInfoFromGPCRdb!$A:$U,MATCH(R$1,StructureInfoFromGPCRdb!$A$1:$U$1,0),FALSE))</f>
        <v>Gi/o</v>
      </c>
      <c r="S71" s="5" t="str">
        <f>IF(VLOOKUP($C71,StructureInfoFromGPCRdb!$A:$U,MATCH(S$1,StructureInfoFromGPCRdb!$A$1:$U$1,0),FALSE)="","",VLOOKUP($C71,StructureInfoFromGPCRdb!$A:$U,MATCH(S$1,StructureInfoFromGPCRdb!$A$1:$U$1,0),FALSE))</f>
        <v>αi1</v>
      </c>
      <c r="T71" s="5" t="str">
        <f>IF(VLOOKUP($C71,StructureInfoFromGPCRdb!$A:$U,MATCH(T$1,StructureInfoFromGPCRdb!$A$1:$U$1,0),FALSE)="","",VLOOKUP($C71,StructureInfoFromGPCRdb!$A:$U,MATCH(T$1,StructureInfoFromGPCRdb!$A$1:$U$1,0),FALSE))</f>
        <v/>
      </c>
      <c r="U71" s="5">
        <f>IF(VLOOKUP($C71,StructureInfoFromGPCRdb!$A:$U,MATCH(U$1,StructureInfoFromGPCRdb!$A$1:$U$1,0),FALSE)="","",VLOOKUP($C71,StructureInfoFromGPCRdb!$A:$U,MATCH(U$1,StructureInfoFromGPCRdb!$A$1:$U$1,0),FALSE))</f>
        <v>64</v>
      </c>
      <c r="V71" s="52" t="str">
        <f>VLOOKUP($C71,StructureInfoFromGPCRdb!$A:$U,MATCH(V$1,StructureInfoFromGPCRdb!$A$1:$U$1,0),FALSE)</f>
        <v>-</v>
      </c>
      <c r="W71" s="10" t="str">
        <f>VLOOKUP($C71,StructureInfoFromGPCRdb!$A:$U,MATCH(W$1,StructureInfoFromGPCRdb!$A$1:$U$1,0),FALSE)</f>
        <v>scFv16</v>
      </c>
      <c r="X71" s="52" t="str">
        <f>VLOOKUP($C71,StructureInfoFromGPCRdb!$A:$U,MATCH(X$1,StructureInfoFromGPCRdb!$A$1:$U$1,0),FALSE)</f>
        <v>(6Ar,9R,10aR)-9-(hyd..</v>
      </c>
      <c r="Y71" s="10" t="str">
        <f>VLOOKUP($C71,StructureInfoFromGPCRdb!$A:$U,MATCH(Y$1,StructureInfoFromGPCRdb!$A$1:$U$1,0),FALSE)</f>
        <v>Agonist</v>
      </c>
    </row>
    <row r="72" spans="1:25" x14ac:dyDescent="0.2">
      <c r="A72" s="4" t="str">
        <f t="shared" si="2"/>
        <v>AActive</v>
      </c>
      <c r="B72" s="4" t="str">
        <f t="shared" si="3"/>
        <v>CNR2Active</v>
      </c>
      <c r="C72" s="9" t="s">
        <v>694</v>
      </c>
      <c r="D72" s="10" t="str">
        <f>VLOOKUP($C72,StructureInfoFromGPCRdb!$A:$U,MATCH(D$1,StructureInfoFromGPCRdb!$A$1:$U$1,0),FALSE)</f>
        <v>A</v>
      </c>
      <c r="E72" s="11" t="str">
        <f>VLOOKUP($C72,StructureInfoFromGPCRdb!$A:$U,MATCH(E$1,StructureInfoFromGPCRdb!$A$1:$U$1,0),FALSE)</f>
        <v>Cannabinoid</v>
      </c>
      <c r="F72" s="11" t="str">
        <f>VLOOKUP($C72,StructureInfoFromGPCRdb!$A:$U,MATCH(F$1,StructureInfoFromGPCRdb!$A$1:$U$1,0),FALSE)</f>
        <v>CNR2</v>
      </c>
      <c r="G72" s="11" t="str">
        <f>VLOOKUP($C72,StructureInfoFromGPCRdb!$A:$U,MATCH(G$1,StructureInfoFromGPCRdb!$A$1:$U$1,0),FALSE)</f>
        <v>CB2</v>
      </c>
      <c r="J72" s="47">
        <f>VLOOKUP($C72,StructureInfoFromGPCRdb!$A:$U,MATCH(J$1,StructureInfoFromGPCRdb!$A$1:$U$1,0),FALSE)</f>
        <v>100</v>
      </c>
      <c r="K72" s="6" t="str">
        <f>VLOOKUP($C72,StructureInfoFromGPCRdb!$A:$U,MATCH(K$1,StructureInfoFromGPCRdb!$A$1:$U$1,0),FALSE)</f>
        <v>Human</v>
      </c>
      <c r="L72" s="10">
        <f>VLOOKUP($C72,StructureInfoFromGPCRdb!$A:$U,MATCH(L$1,StructureInfoFromGPCRdb!$A$1:$U$1,0),FALSE)</f>
        <v>100</v>
      </c>
      <c r="M72" s="50" t="str">
        <f>VLOOKUP($C72,StructureInfoFromGPCRdb!$A:$U,MATCH(M$1,StructureInfoFromGPCRdb!$A$1:$U$1,0),FALSE)</f>
        <v>cryo-EM</v>
      </c>
      <c r="N72" s="51">
        <f>VLOOKUP($C72,StructureInfoFromGPCRdb!$A:$U,MATCH(N$1,StructureInfoFromGPCRdb!$A$1:$U$1,0),FALSE)</f>
        <v>3.2</v>
      </c>
      <c r="O72" s="10" t="str">
        <f>VLOOKUP($C72,StructureInfoFromGPCRdb!$A:$U,MATCH(O$1,StructureInfoFromGPCRdb!$A$1:$U$1,0),FALSE)</f>
        <v>Active</v>
      </c>
      <c r="P72" s="10">
        <f>VLOOKUP($C72,StructureInfoFromGPCRdb!$A:$U,MATCH(P$1,StructureInfoFromGPCRdb!$A$1:$U$1,0),FALSE)</f>
        <v>100</v>
      </c>
      <c r="Q72" s="10">
        <f>VLOOKUP($C72,StructureInfoFromGPCRdb!$A:$U,MATCH(Q$1,StructureInfoFromGPCRdb!$A$1:$U$1,0),FALSE)</f>
        <v>58</v>
      </c>
      <c r="R72" s="42" t="str">
        <f>IF(VLOOKUP($C72,StructureInfoFromGPCRdb!$A:$U,MATCH(R$1,StructureInfoFromGPCRdb!$A$1:$U$1,0),FALSE)="","",VLOOKUP($C72,StructureInfoFromGPCRdb!$A:$U,MATCH(R$1,StructureInfoFromGPCRdb!$A$1:$U$1,0),FALSE))</f>
        <v>Gi/o</v>
      </c>
      <c r="S72" s="5" t="str">
        <f>IF(VLOOKUP($C72,StructureInfoFromGPCRdb!$A:$U,MATCH(S$1,StructureInfoFromGPCRdb!$A$1:$U$1,0),FALSE)="","",VLOOKUP($C72,StructureInfoFromGPCRdb!$A:$U,MATCH(S$1,StructureInfoFromGPCRdb!$A$1:$U$1,0),FALSE))</f>
        <v>αi1</v>
      </c>
      <c r="T72" s="5" t="str">
        <f>IF(VLOOKUP($C72,StructureInfoFromGPCRdb!$A:$U,MATCH(T$1,StructureInfoFromGPCRdb!$A$1:$U$1,0),FALSE)="","",VLOOKUP($C72,StructureInfoFromGPCRdb!$A:$U,MATCH(T$1,StructureInfoFromGPCRdb!$A$1:$U$1,0),FALSE))</f>
        <v/>
      </c>
      <c r="U72" s="5">
        <f>IF(VLOOKUP($C72,StructureInfoFromGPCRdb!$A:$U,MATCH(U$1,StructureInfoFromGPCRdb!$A$1:$U$1,0),FALSE)="","",VLOOKUP($C72,StructureInfoFromGPCRdb!$A:$U,MATCH(U$1,StructureInfoFromGPCRdb!$A$1:$U$1,0),FALSE))</f>
        <v>100</v>
      </c>
      <c r="V72" s="52" t="str">
        <f>VLOOKUP($C72,StructureInfoFromGPCRdb!$A:$U,MATCH(V$1,StructureInfoFromGPCRdb!$A$1:$U$1,0),FALSE)</f>
        <v>-</v>
      </c>
      <c r="W72" s="10" t="str">
        <f>VLOOKUP($C72,StructureInfoFromGPCRdb!$A:$U,MATCH(W$1,StructureInfoFromGPCRdb!$A$1:$U$1,0),FALSE)</f>
        <v>scFv16</v>
      </c>
      <c r="X72" s="52" t="str">
        <f>VLOOKUP($C72,StructureInfoFromGPCRdb!$A:$U,MATCH(X$1,StructureInfoFromGPCRdb!$A$1:$U$1,0),FALSE)</f>
        <v>Win 55212-2</v>
      </c>
      <c r="Y72" s="10" t="str">
        <f>VLOOKUP($C72,StructureInfoFromGPCRdb!$A:$U,MATCH(Y$1,StructureInfoFromGPCRdb!$A$1:$U$1,0),FALSE)</f>
        <v>Agonist</v>
      </c>
    </row>
    <row r="73" spans="1:25" x14ac:dyDescent="0.2">
      <c r="A73" s="4" t="str">
        <f t="shared" si="2"/>
        <v>AActive</v>
      </c>
      <c r="B73" s="4" t="str">
        <f t="shared" si="3"/>
        <v>CXCR2Active</v>
      </c>
      <c r="C73" s="37" t="s">
        <v>866</v>
      </c>
      <c r="D73" s="10" t="str">
        <f>VLOOKUP($C73,StructureInfoFromGPCRdb!$A:$U,MATCH(D$1,StructureInfoFromGPCRdb!$A$1:$U$1,0),FALSE)</f>
        <v>A</v>
      </c>
      <c r="E73" s="11" t="str">
        <f>VLOOKUP($C73,StructureInfoFromGPCRdb!$A:$U,MATCH(E$1,StructureInfoFromGPCRdb!$A$1:$U$1,0),FALSE)</f>
        <v>Chemokine</v>
      </c>
      <c r="F73" s="11" t="str">
        <f>VLOOKUP($C73,StructureInfoFromGPCRdb!$A:$U,MATCH(F$1,StructureInfoFromGPCRdb!$A$1:$U$1,0),FALSE)</f>
        <v>CXCR2</v>
      </c>
      <c r="G73" s="11" t="str">
        <f>VLOOKUP($C73,StructureInfoFromGPCRdb!$A:$U,MATCH(G$1,StructureInfoFromGPCRdb!$A$1:$U$1,0),FALSE)</f>
        <v>CXCR2</v>
      </c>
      <c r="J73" s="47">
        <f>VLOOKUP($C73,StructureInfoFromGPCRdb!$A:$U,MATCH(J$1,StructureInfoFromGPCRdb!$A$1:$U$1,0),FALSE)</f>
        <v>95</v>
      </c>
      <c r="K73" s="6" t="str">
        <f>VLOOKUP($C73,StructureInfoFromGPCRdb!$A:$U,MATCH(K$1,StructureInfoFromGPCRdb!$A$1:$U$1,0),FALSE)</f>
        <v>Human</v>
      </c>
      <c r="L73" s="10">
        <f>VLOOKUP($C73,StructureInfoFromGPCRdb!$A:$U,MATCH(L$1,StructureInfoFromGPCRdb!$A$1:$U$1,0),FALSE)</f>
        <v>100</v>
      </c>
      <c r="M73" s="50" t="str">
        <f>VLOOKUP($C73,StructureInfoFromGPCRdb!$A:$U,MATCH(M$1,StructureInfoFromGPCRdb!$A$1:$U$1,0),FALSE)</f>
        <v>cryo-EM</v>
      </c>
      <c r="N73" s="51">
        <f>VLOOKUP($C73,StructureInfoFromGPCRdb!$A:$U,MATCH(N$1,StructureInfoFromGPCRdb!$A$1:$U$1,0),FALSE)</f>
        <v>3.5</v>
      </c>
      <c r="O73" s="10" t="str">
        <f>VLOOKUP($C73,StructureInfoFromGPCRdb!$A:$U,MATCH(O$1,StructureInfoFromGPCRdb!$A$1:$U$1,0),FALSE)</f>
        <v>Active</v>
      </c>
      <c r="P73" s="10">
        <f>VLOOKUP($C73,StructureInfoFromGPCRdb!$A:$U,MATCH(P$1,StructureInfoFromGPCRdb!$A$1:$U$1,0),FALSE)</f>
        <v>100</v>
      </c>
      <c r="Q73" s="10">
        <f>VLOOKUP($C73,StructureInfoFromGPCRdb!$A:$U,MATCH(Q$1,StructureInfoFromGPCRdb!$A$1:$U$1,0),FALSE)</f>
        <v>63</v>
      </c>
      <c r="R73" s="42" t="str">
        <f>IF(VLOOKUP($C73,StructureInfoFromGPCRdb!$A:$U,MATCH(R$1,StructureInfoFromGPCRdb!$A$1:$U$1,0),FALSE)="","",VLOOKUP($C73,StructureInfoFromGPCRdb!$A:$U,MATCH(R$1,StructureInfoFromGPCRdb!$A$1:$U$1,0),FALSE))</f>
        <v>Gi/o</v>
      </c>
      <c r="S73" s="5" t="str">
        <f>IF(VLOOKUP($C73,StructureInfoFromGPCRdb!$A:$U,MATCH(S$1,StructureInfoFromGPCRdb!$A$1:$U$1,0),FALSE)="","",VLOOKUP($C73,StructureInfoFromGPCRdb!$A:$U,MATCH(S$1,StructureInfoFromGPCRdb!$A$1:$U$1,0),FALSE))</f>
        <v>αi1</v>
      </c>
      <c r="T73" s="5" t="str">
        <f>IF(VLOOKUP($C73,StructureInfoFromGPCRdb!$A:$U,MATCH(T$1,StructureInfoFromGPCRdb!$A$1:$U$1,0),FALSE)="","",VLOOKUP($C73,StructureInfoFromGPCRdb!$A:$U,MATCH(T$1,StructureInfoFromGPCRdb!$A$1:$U$1,0),FALSE))</f>
        <v/>
      </c>
      <c r="U73" s="5">
        <f>IF(VLOOKUP($C73,StructureInfoFromGPCRdb!$A:$U,MATCH(U$1,StructureInfoFromGPCRdb!$A$1:$U$1,0),FALSE)="","",VLOOKUP($C73,StructureInfoFromGPCRdb!$A:$U,MATCH(U$1,StructureInfoFromGPCRdb!$A$1:$U$1,0),FALSE))</f>
        <v>65</v>
      </c>
      <c r="V73" s="52" t="str">
        <f>VLOOKUP($C73,StructureInfoFromGPCRdb!$A:$U,MATCH(V$1,StructureInfoFromGPCRdb!$A$1:$U$1,0),FALSE)</f>
        <v>-</v>
      </c>
      <c r="W73" s="10" t="str">
        <f>VLOOKUP($C73,StructureInfoFromGPCRdb!$A:$U,MATCH(W$1,StructureInfoFromGPCRdb!$A$1:$U$1,0),FALSE)</f>
        <v>scFv16</v>
      </c>
      <c r="X73" s="52" t="str">
        <f>VLOOKUP($C73,StructureInfoFromGPCRdb!$A:$U,MATCH(X$1,StructureInfoFromGPCRdb!$A$1:$U$1,0),FALSE)</f>
        <v>Interleukin-8</v>
      </c>
      <c r="Y73" s="10" t="str">
        <f>VLOOKUP($C73,StructureInfoFromGPCRdb!$A:$U,MATCH(Y$1,StructureInfoFromGPCRdb!$A$1:$U$1,0),FALSE)</f>
        <v>Agonist</v>
      </c>
    </row>
    <row r="74" spans="1:25" x14ac:dyDescent="0.2">
      <c r="A74" s="4" t="str">
        <f t="shared" si="2"/>
        <v>AActive</v>
      </c>
      <c r="B74" s="4" t="str">
        <f t="shared" si="3"/>
        <v>FPR2Active</v>
      </c>
      <c r="C74" s="9" t="s">
        <v>741</v>
      </c>
      <c r="D74" s="10" t="str">
        <f>VLOOKUP($C74,StructureInfoFromGPCRdb!$A:$U,MATCH(D$1,StructureInfoFromGPCRdb!$A$1:$U$1,0),FALSE)</f>
        <v>A</v>
      </c>
      <c r="E74" s="11" t="str">
        <f>VLOOKUP($C74,StructureInfoFromGPCRdb!$A:$U,MATCH(E$1,StructureInfoFromGPCRdb!$A$1:$U$1,0),FALSE)</f>
        <v>Formylpeptide</v>
      </c>
      <c r="F74" s="11" t="str">
        <f>VLOOKUP($C74,StructureInfoFromGPCRdb!$A:$U,MATCH(F$1,StructureInfoFromGPCRdb!$A$1:$U$1,0),FALSE)</f>
        <v>FPR2</v>
      </c>
      <c r="G74" s="11" t="str">
        <f>VLOOKUP($C74,StructureInfoFromGPCRdb!$A:$U,MATCH(G$1,StructureInfoFromGPCRdb!$A$1:$U$1,0),FALSE)</f>
        <v>FPR2/ALX</v>
      </c>
      <c r="J74" s="47">
        <f>VLOOKUP($C74,StructureInfoFromGPCRdb!$A:$U,MATCH(J$1,StructureInfoFromGPCRdb!$A$1:$U$1,0),FALSE)</f>
        <v>95</v>
      </c>
      <c r="K74" s="6" t="str">
        <f>VLOOKUP($C74,StructureInfoFromGPCRdb!$A:$U,MATCH(K$1,StructureInfoFromGPCRdb!$A$1:$U$1,0),FALSE)</f>
        <v>Human</v>
      </c>
      <c r="L74" s="10">
        <f>VLOOKUP($C74,StructureInfoFromGPCRdb!$A:$U,MATCH(L$1,StructureInfoFromGPCRdb!$A$1:$U$1,0),FALSE)</f>
        <v>100</v>
      </c>
      <c r="M74" s="50" t="str">
        <f>VLOOKUP($C74,StructureInfoFromGPCRdb!$A:$U,MATCH(M$1,StructureInfoFromGPCRdb!$A$1:$U$1,0),FALSE)</f>
        <v>X-ray</v>
      </c>
      <c r="N74" s="51">
        <f>VLOOKUP($C74,StructureInfoFromGPCRdb!$A:$U,MATCH(N$1,StructureInfoFromGPCRdb!$A$1:$U$1,0),FALSE)</f>
        <v>2.8</v>
      </c>
      <c r="O74" s="10" t="str">
        <f>VLOOKUP($C74,StructureInfoFromGPCRdb!$A:$U,MATCH(O$1,StructureInfoFromGPCRdb!$A$1:$U$1,0),FALSE)</f>
        <v>Active</v>
      </c>
      <c r="P74" s="10">
        <f>VLOOKUP($C74,StructureInfoFromGPCRdb!$A:$U,MATCH(P$1,StructureInfoFromGPCRdb!$A$1:$U$1,0),FALSE)</f>
        <v>97</v>
      </c>
      <c r="Q74" s="10">
        <f>VLOOKUP($C74,StructureInfoFromGPCRdb!$A:$U,MATCH(Q$1,StructureInfoFromGPCRdb!$A$1:$U$1,0),FALSE)</f>
        <v>0</v>
      </c>
      <c r="R74" s="42" t="str">
        <f>IF(VLOOKUP($C74,StructureInfoFromGPCRdb!$A:$U,MATCH(R$1,StructureInfoFromGPCRdb!$A$1:$U$1,0),FALSE)="","",VLOOKUP($C74,StructureInfoFromGPCRdb!$A:$U,MATCH(R$1,StructureInfoFromGPCRdb!$A$1:$U$1,0),FALSE))</f>
        <v/>
      </c>
      <c r="S74" s="5" t="str">
        <f>IF(VLOOKUP($C74,StructureInfoFromGPCRdb!$A:$U,MATCH(S$1,StructureInfoFromGPCRdb!$A$1:$U$1,0),FALSE)="","",VLOOKUP($C74,StructureInfoFromGPCRdb!$A:$U,MATCH(S$1,StructureInfoFromGPCRdb!$A$1:$U$1,0),FALSE))</f>
        <v/>
      </c>
      <c r="T74" s="5" t="str">
        <f>IF(VLOOKUP($C74,StructureInfoFromGPCRdb!$A:$U,MATCH(T$1,StructureInfoFromGPCRdb!$A$1:$U$1,0),FALSE)="","",VLOOKUP($C74,StructureInfoFromGPCRdb!$A:$U,MATCH(T$1,StructureInfoFromGPCRdb!$A$1:$U$1,0),FALSE))</f>
        <v/>
      </c>
      <c r="U74" s="5" t="str">
        <f>IF(VLOOKUP($C74,StructureInfoFromGPCRdb!$A:$U,MATCH(U$1,StructureInfoFromGPCRdb!$A$1:$U$1,0),FALSE)="","",VLOOKUP($C74,StructureInfoFromGPCRdb!$A:$U,MATCH(U$1,StructureInfoFromGPCRdb!$A$1:$U$1,0),FALSE))</f>
        <v/>
      </c>
      <c r="V74" s="52" t="str">
        <f>VLOOKUP($C74,StructureInfoFromGPCRdb!$A:$U,MATCH(V$1,StructureInfoFromGPCRdb!$A$1:$U$1,0),FALSE)</f>
        <v>BRIL</v>
      </c>
      <c r="W74" s="10" t="str">
        <f>VLOOKUP($C74,StructureInfoFromGPCRdb!$A:$U,MATCH(W$1,StructureInfoFromGPCRdb!$A$1:$U$1,0),FALSE)</f>
        <v>-</v>
      </c>
      <c r="X74" s="52" t="str">
        <f>VLOOKUP($C74,StructureInfoFromGPCRdb!$A:$U,MATCH(X$1,StructureInfoFromGPCRdb!$A$1:$U$1,0),FALSE)</f>
        <v>WKYMVm</v>
      </c>
      <c r="Y74" s="10" t="str">
        <f>VLOOKUP($C74,StructureInfoFromGPCRdb!$A:$U,MATCH(Y$1,StructureInfoFromGPCRdb!$A$1:$U$1,0),FALSE)</f>
        <v>Agonist</v>
      </c>
    </row>
    <row r="75" spans="1:25" x14ac:dyDescent="0.2">
      <c r="A75" s="4" t="str">
        <f t="shared" si="2"/>
        <v>AActive</v>
      </c>
      <c r="B75" s="4" t="str">
        <f t="shared" si="3"/>
        <v>NTR1Active</v>
      </c>
      <c r="C75" s="9" t="s">
        <v>173</v>
      </c>
      <c r="D75" s="10" t="str">
        <f>VLOOKUP($C75,StructureInfoFromGPCRdb!$A:$U,MATCH(D$1,StructureInfoFromGPCRdb!$A$1:$U$1,0),FALSE)</f>
        <v>A</v>
      </c>
      <c r="E75" s="11" t="str">
        <f>VLOOKUP($C75,StructureInfoFromGPCRdb!$A:$U,MATCH(E$1,StructureInfoFromGPCRdb!$A$1:$U$1,0),FALSE)</f>
        <v>Neurotensin</v>
      </c>
      <c r="F75" s="11" t="str">
        <f>VLOOKUP($C75,StructureInfoFromGPCRdb!$A:$U,MATCH(F$1,StructureInfoFromGPCRdb!$A$1:$U$1,0),FALSE)</f>
        <v>NTR1</v>
      </c>
      <c r="G75" s="11" t="str">
        <f>VLOOKUP($C75,StructureInfoFromGPCRdb!$A:$U,MATCH(G$1,StructureInfoFromGPCRdb!$A$1:$U$1,0),FALSE)</f>
        <v>NTS1</v>
      </c>
      <c r="J75" s="47">
        <f>VLOOKUP($C75,StructureInfoFromGPCRdb!$A:$U,MATCH(J$1,StructureInfoFromGPCRdb!$A$1:$U$1,0),FALSE)</f>
        <v>94</v>
      </c>
      <c r="K75" s="6" t="str">
        <f>VLOOKUP($C75,StructureInfoFromGPCRdb!$A:$U,MATCH(K$1,StructureInfoFromGPCRdb!$A$1:$U$1,0),FALSE)</f>
        <v>Rat</v>
      </c>
      <c r="L75" s="10">
        <f>VLOOKUP($C75,StructureInfoFromGPCRdb!$A:$U,MATCH(L$1,StructureInfoFromGPCRdb!$A$1:$U$1,0),FALSE)</f>
        <v>93</v>
      </c>
      <c r="M75" s="50" t="str">
        <f>VLOOKUP($C75,StructureInfoFromGPCRdb!$A:$U,MATCH(M$1,StructureInfoFromGPCRdb!$A$1:$U$1,0),FALSE)</f>
        <v>X-ray</v>
      </c>
      <c r="N75" s="51">
        <f>VLOOKUP($C75,StructureInfoFromGPCRdb!$A:$U,MATCH(N$1,StructureInfoFromGPCRdb!$A$1:$U$1,0),FALSE)</f>
        <v>2.6</v>
      </c>
      <c r="O75" s="10" t="str">
        <f>VLOOKUP($C75,StructureInfoFromGPCRdb!$A:$U,MATCH(O$1,StructureInfoFromGPCRdb!$A$1:$U$1,0),FALSE)</f>
        <v>Active</v>
      </c>
      <c r="P75" s="10">
        <f>VLOOKUP($C75,StructureInfoFromGPCRdb!$A:$U,MATCH(P$1,StructureInfoFromGPCRdb!$A$1:$U$1,0),FALSE)</f>
        <v>96</v>
      </c>
      <c r="Q75" s="10">
        <f>VLOOKUP($C75,StructureInfoFromGPCRdb!$A:$U,MATCH(Q$1,StructureInfoFromGPCRdb!$A$1:$U$1,0),FALSE)</f>
        <v>46</v>
      </c>
      <c r="R75" s="42" t="str">
        <f>IF(VLOOKUP($C75,StructureInfoFromGPCRdb!$A:$U,MATCH(R$1,StructureInfoFromGPCRdb!$A$1:$U$1,0),FALSE)="","",VLOOKUP($C75,StructureInfoFromGPCRdb!$A:$U,MATCH(R$1,StructureInfoFromGPCRdb!$A$1:$U$1,0),FALSE))</f>
        <v/>
      </c>
      <c r="S75" s="5" t="str">
        <f>IF(VLOOKUP($C75,StructureInfoFromGPCRdb!$A:$U,MATCH(S$1,StructureInfoFromGPCRdb!$A$1:$U$1,0),FALSE)="","",VLOOKUP($C75,StructureInfoFromGPCRdb!$A:$U,MATCH(S$1,StructureInfoFromGPCRdb!$A$1:$U$1,0),FALSE))</f>
        <v/>
      </c>
      <c r="T75" s="5" t="str">
        <f>IF(VLOOKUP($C75,StructureInfoFromGPCRdb!$A:$U,MATCH(T$1,StructureInfoFromGPCRdb!$A$1:$U$1,0),FALSE)="","",VLOOKUP($C75,StructureInfoFromGPCRdb!$A:$U,MATCH(T$1,StructureInfoFromGPCRdb!$A$1:$U$1,0),FALSE))</f>
        <v/>
      </c>
      <c r="U75" s="5" t="str">
        <f>IF(VLOOKUP($C75,StructureInfoFromGPCRdb!$A:$U,MATCH(U$1,StructureInfoFromGPCRdb!$A$1:$U$1,0),FALSE)="","",VLOOKUP($C75,StructureInfoFromGPCRdb!$A:$U,MATCH(U$1,StructureInfoFromGPCRdb!$A$1:$U$1,0),FALSE))</f>
        <v/>
      </c>
      <c r="V75" s="52" t="str">
        <f>VLOOKUP($C75,StructureInfoFromGPCRdb!$A:$U,MATCH(V$1,StructureInfoFromGPCRdb!$A$1:$U$1,0),FALSE)</f>
        <v>T4-Lysozyme</v>
      </c>
      <c r="W75" s="10" t="str">
        <f>VLOOKUP($C75,StructureInfoFromGPCRdb!$A:$U,MATCH(W$1,StructureInfoFromGPCRdb!$A$1:$U$1,0),FALSE)</f>
        <v>-</v>
      </c>
      <c r="X75" s="52" t="str">
        <f>VLOOKUP($C75,StructureInfoFromGPCRdb!$A:$U,MATCH(X$1,StructureInfoFromGPCRdb!$A$1:$U$1,0),FALSE)</f>
        <v>neurotensin</v>
      </c>
      <c r="Y75" s="10" t="str">
        <f>VLOOKUP($C75,StructureInfoFromGPCRdb!$A:$U,MATCH(Y$1,StructureInfoFromGPCRdb!$A$1:$U$1,0),FALSE)</f>
        <v>Agonist</v>
      </c>
    </row>
    <row r="76" spans="1:25" x14ac:dyDescent="0.2">
      <c r="A76" s="4" t="str">
        <f t="shared" si="2"/>
        <v>AActive</v>
      </c>
      <c r="B76" s="4" t="str">
        <f t="shared" si="3"/>
        <v>NTR1Active</v>
      </c>
      <c r="C76" s="9" t="s">
        <v>198</v>
      </c>
      <c r="D76" s="10" t="str">
        <f>VLOOKUP($C76,StructureInfoFromGPCRdb!$A:$U,MATCH(D$1,StructureInfoFromGPCRdb!$A$1:$U$1,0),FALSE)</f>
        <v>A</v>
      </c>
      <c r="E76" s="11" t="str">
        <f>VLOOKUP($C76,StructureInfoFromGPCRdb!$A:$U,MATCH(E$1,StructureInfoFromGPCRdb!$A$1:$U$1,0),FALSE)</f>
        <v>Neurotensin</v>
      </c>
      <c r="F76" s="11" t="str">
        <f>VLOOKUP($C76,StructureInfoFromGPCRdb!$A:$U,MATCH(F$1,StructureInfoFromGPCRdb!$A$1:$U$1,0),FALSE)</f>
        <v>NTR1</v>
      </c>
      <c r="G76" s="11" t="str">
        <f>VLOOKUP($C76,StructureInfoFromGPCRdb!$A:$U,MATCH(G$1,StructureInfoFromGPCRdb!$A$1:$U$1,0),FALSE)</f>
        <v>NTS1</v>
      </c>
      <c r="J76" s="47">
        <f>VLOOKUP($C76,StructureInfoFromGPCRdb!$A:$U,MATCH(J$1,StructureInfoFromGPCRdb!$A$1:$U$1,0),FALSE)</f>
        <v>79</v>
      </c>
      <c r="K76" s="6" t="str">
        <f>VLOOKUP($C76,StructureInfoFromGPCRdb!$A:$U,MATCH(K$1,StructureInfoFromGPCRdb!$A$1:$U$1,0),FALSE)</f>
        <v>Rat</v>
      </c>
      <c r="L76" s="10">
        <f>VLOOKUP($C76,StructureInfoFromGPCRdb!$A:$U,MATCH(L$1,StructureInfoFromGPCRdb!$A$1:$U$1,0),FALSE)</f>
        <v>93</v>
      </c>
      <c r="M76" s="50" t="str">
        <f>VLOOKUP($C76,StructureInfoFromGPCRdb!$A:$U,MATCH(M$1,StructureInfoFromGPCRdb!$A$1:$U$1,0),FALSE)</f>
        <v>X-ray</v>
      </c>
      <c r="N76" s="51">
        <f>VLOOKUP($C76,StructureInfoFromGPCRdb!$A:$U,MATCH(N$1,StructureInfoFromGPCRdb!$A$1:$U$1,0),FALSE)</f>
        <v>2.8</v>
      </c>
      <c r="O76" s="10" t="str">
        <f>VLOOKUP($C76,StructureInfoFromGPCRdb!$A:$U,MATCH(O$1,StructureInfoFromGPCRdb!$A$1:$U$1,0),FALSE)</f>
        <v>Active</v>
      </c>
      <c r="P76" s="10">
        <f>VLOOKUP($C76,StructureInfoFromGPCRdb!$A:$U,MATCH(P$1,StructureInfoFromGPCRdb!$A$1:$U$1,0),FALSE)</f>
        <v>96</v>
      </c>
      <c r="Q76" s="10">
        <f>VLOOKUP($C76,StructureInfoFromGPCRdb!$A:$U,MATCH(Q$1,StructureInfoFromGPCRdb!$A$1:$U$1,0),FALSE)</f>
        <v>57</v>
      </c>
      <c r="R76" s="42" t="str">
        <f>IF(VLOOKUP($C76,StructureInfoFromGPCRdb!$A:$U,MATCH(R$1,StructureInfoFromGPCRdb!$A$1:$U$1,0),FALSE)="","",VLOOKUP($C76,StructureInfoFromGPCRdb!$A:$U,MATCH(R$1,StructureInfoFromGPCRdb!$A$1:$U$1,0),FALSE))</f>
        <v/>
      </c>
      <c r="S76" s="5" t="str">
        <f>IF(VLOOKUP($C76,StructureInfoFromGPCRdb!$A:$U,MATCH(S$1,StructureInfoFromGPCRdb!$A$1:$U$1,0),FALSE)="","",VLOOKUP($C76,StructureInfoFromGPCRdb!$A:$U,MATCH(S$1,StructureInfoFromGPCRdb!$A$1:$U$1,0),FALSE))</f>
        <v/>
      </c>
      <c r="T76" s="5" t="str">
        <f>IF(VLOOKUP($C76,StructureInfoFromGPCRdb!$A:$U,MATCH(T$1,StructureInfoFromGPCRdb!$A$1:$U$1,0),FALSE)="","",VLOOKUP($C76,StructureInfoFromGPCRdb!$A:$U,MATCH(T$1,StructureInfoFromGPCRdb!$A$1:$U$1,0),FALSE))</f>
        <v/>
      </c>
      <c r="U76" s="5" t="str">
        <f>IF(VLOOKUP($C76,StructureInfoFromGPCRdb!$A:$U,MATCH(U$1,StructureInfoFromGPCRdb!$A$1:$U$1,0),FALSE)="","",VLOOKUP($C76,StructureInfoFromGPCRdb!$A:$U,MATCH(U$1,StructureInfoFromGPCRdb!$A$1:$U$1,0),FALSE))</f>
        <v/>
      </c>
      <c r="V76" s="52" t="str">
        <f>VLOOKUP($C76,StructureInfoFromGPCRdb!$A:$U,MATCH(V$1,StructureInfoFromGPCRdb!$A$1:$U$1,0),FALSE)</f>
        <v>T4-Lysozyme</v>
      </c>
      <c r="W76" s="10" t="str">
        <f>VLOOKUP($C76,StructureInfoFromGPCRdb!$A:$U,MATCH(W$1,StructureInfoFromGPCRdb!$A$1:$U$1,0),FALSE)</f>
        <v>-</v>
      </c>
      <c r="X76" s="52" t="str">
        <f>VLOOKUP($C76,StructureInfoFromGPCRdb!$A:$U,MATCH(X$1,StructureInfoFromGPCRdb!$A$1:$U$1,0),FALSE)</f>
        <v>Neurotensin (8-13)</v>
      </c>
      <c r="Y76" s="10" t="str">
        <f>VLOOKUP($C76,StructureInfoFromGPCRdb!$A:$U,MATCH(Y$1,StructureInfoFromGPCRdb!$A$1:$U$1,0),FALSE)</f>
        <v>Agonist</v>
      </c>
    </row>
    <row r="77" spans="1:25" x14ac:dyDescent="0.2">
      <c r="A77" s="4" t="str">
        <f t="shared" si="2"/>
        <v>AActive</v>
      </c>
      <c r="B77" s="4" t="str">
        <f t="shared" si="3"/>
        <v>NTR1Active</v>
      </c>
      <c r="C77" s="9" t="s">
        <v>172</v>
      </c>
      <c r="D77" s="10" t="str">
        <f>VLOOKUP($C77,StructureInfoFromGPCRdb!$A:$U,MATCH(D$1,StructureInfoFromGPCRdb!$A$1:$U$1,0),FALSE)</f>
        <v>A</v>
      </c>
      <c r="E77" s="11" t="str">
        <f>VLOOKUP($C77,StructureInfoFromGPCRdb!$A:$U,MATCH(E$1,StructureInfoFromGPCRdb!$A$1:$U$1,0),FALSE)</f>
        <v>Neurotensin</v>
      </c>
      <c r="F77" s="11" t="str">
        <f>VLOOKUP($C77,StructureInfoFromGPCRdb!$A:$U,MATCH(F$1,StructureInfoFromGPCRdb!$A$1:$U$1,0),FALSE)</f>
        <v>NTR1</v>
      </c>
      <c r="G77" s="11" t="str">
        <f>VLOOKUP($C77,StructureInfoFromGPCRdb!$A:$U,MATCH(G$1,StructureInfoFromGPCRdb!$A$1:$U$1,0),FALSE)</f>
        <v>NTS1</v>
      </c>
      <c r="J77" s="47">
        <f>VLOOKUP($C77,StructureInfoFromGPCRdb!$A:$U,MATCH(J$1,StructureInfoFromGPCRdb!$A$1:$U$1,0),FALSE)</f>
        <v>93</v>
      </c>
      <c r="K77" s="6" t="str">
        <f>VLOOKUP($C77,StructureInfoFromGPCRdb!$A:$U,MATCH(K$1,StructureInfoFromGPCRdb!$A$1:$U$1,0),FALSE)</f>
        <v>Rat</v>
      </c>
      <c r="L77" s="10">
        <f>VLOOKUP($C77,StructureInfoFromGPCRdb!$A:$U,MATCH(L$1,StructureInfoFromGPCRdb!$A$1:$U$1,0),FALSE)</f>
        <v>93</v>
      </c>
      <c r="M77" s="50" t="str">
        <f>VLOOKUP($C77,StructureInfoFromGPCRdb!$A:$U,MATCH(M$1,StructureInfoFromGPCRdb!$A$1:$U$1,0),FALSE)</f>
        <v>X-ray</v>
      </c>
      <c r="N77" s="51">
        <f>VLOOKUP($C77,StructureInfoFromGPCRdb!$A:$U,MATCH(N$1,StructureInfoFromGPCRdb!$A$1:$U$1,0),FALSE)</f>
        <v>2.9</v>
      </c>
      <c r="O77" s="10" t="str">
        <f>VLOOKUP($C77,StructureInfoFromGPCRdb!$A:$U,MATCH(O$1,StructureInfoFromGPCRdb!$A$1:$U$1,0),FALSE)</f>
        <v>Active</v>
      </c>
      <c r="P77" s="10">
        <f>VLOOKUP($C77,StructureInfoFromGPCRdb!$A:$U,MATCH(P$1,StructureInfoFromGPCRdb!$A$1:$U$1,0),FALSE)</f>
        <v>96</v>
      </c>
      <c r="Q77" s="10">
        <f>VLOOKUP($C77,StructureInfoFromGPCRdb!$A:$U,MATCH(Q$1,StructureInfoFromGPCRdb!$A$1:$U$1,0),FALSE)</f>
        <v>46</v>
      </c>
      <c r="R77" s="42" t="str">
        <f>IF(VLOOKUP($C77,StructureInfoFromGPCRdb!$A:$U,MATCH(R$1,StructureInfoFromGPCRdb!$A$1:$U$1,0),FALSE)="","",VLOOKUP($C77,StructureInfoFromGPCRdb!$A:$U,MATCH(R$1,StructureInfoFromGPCRdb!$A$1:$U$1,0),FALSE))</f>
        <v/>
      </c>
      <c r="S77" s="5" t="str">
        <f>IF(VLOOKUP($C77,StructureInfoFromGPCRdb!$A:$U,MATCH(S$1,StructureInfoFromGPCRdb!$A$1:$U$1,0),FALSE)="","",VLOOKUP($C77,StructureInfoFromGPCRdb!$A:$U,MATCH(S$1,StructureInfoFromGPCRdb!$A$1:$U$1,0),FALSE))</f>
        <v/>
      </c>
      <c r="T77" s="5" t="str">
        <f>IF(VLOOKUP($C77,StructureInfoFromGPCRdb!$A:$U,MATCH(T$1,StructureInfoFromGPCRdb!$A$1:$U$1,0),FALSE)="","",VLOOKUP($C77,StructureInfoFromGPCRdb!$A:$U,MATCH(T$1,StructureInfoFromGPCRdb!$A$1:$U$1,0),FALSE))</f>
        <v/>
      </c>
      <c r="U77" s="5" t="str">
        <f>IF(VLOOKUP($C77,StructureInfoFromGPCRdb!$A:$U,MATCH(U$1,StructureInfoFromGPCRdb!$A$1:$U$1,0),FALSE)="","",VLOOKUP($C77,StructureInfoFromGPCRdb!$A:$U,MATCH(U$1,StructureInfoFromGPCRdb!$A$1:$U$1,0),FALSE))</f>
        <v/>
      </c>
      <c r="V77" s="52" t="str">
        <f>VLOOKUP($C77,StructureInfoFromGPCRdb!$A:$U,MATCH(V$1,StructureInfoFromGPCRdb!$A$1:$U$1,0),FALSE)</f>
        <v>T4-Lysozyme</v>
      </c>
      <c r="W77" s="10" t="str">
        <f>VLOOKUP($C77,StructureInfoFromGPCRdb!$A:$U,MATCH(W$1,StructureInfoFromGPCRdb!$A$1:$U$1,0),FALSE)</f>
        <v>-</v>
      </c>
      <c r="X77" s="52" t="str">
        <f>VLOOKUP($C77,StructureInfoFromGPCRdb!$A:$U,MATCH(X$1,StructureInfoFromGPCRdb!$A$1:$U$1,0),FALSE)</f>
        <v>neurotensin</v>
      </c>
      <c r="Y77" s="10" t="str">
        <f>VLOOKUP($C77,StructureInfoFromGPCRdb!$A:$U,MATCH(Y$1,StructureInfoFromGPCRdb!$A$1:$U$1,0),FALSE)</f>
        <v>Agonist</v>
      </c>
    </row>
    <row r="78" spans="1:25" x14ac:dyDescent="0.2">
      <c r="A78" s="4" t="str">
        <f t="shared" si="2"/>
        <v>AActive</v>
      </c>
      <c r="B78" s="4" t="str">
        <f t="shared" si="3"/>
        <v>NTR1Active</v>
      </c>
      <c r="C78" s="9" t="s">
        <v>5</v>
      </c>
      <c r="D78" s="10" t="str">
        <f>VLOOKUP($C78,StructureInfoFromGPCRdb!$A:$U,MATCH(D$1,StructureInfoFromGPCRdb!$A$1:$U$1,0),FALSE)</f>
        <v>A</v>
      </c>
      <c r="E78" s="11" t="str">
        <f>VLOOKUP($C78,StructureInfoFromGPCRdb!$A:$U,MATCH(E$1,StructureInfoFromGPCRdb!$A$1:$U$1,0),FALSE)</f>
        <v>Neurotensin</v>
      </c>
      <c r="F78" s="11" t="str">
        <f>VLOOKUP($C78,StructureInfoFromGPCRdb!$A:$U,MATCH(F$1,StructureInfoFromGPCRdb!$A$1:$U$1,0),FALSE)</f>
        <v>NTR1</v>
      </c>
      <c r="G78" s="11" t="str">
        <f>VLOOKUP($C78,StructureInfoFromGPCRdb!$A:$U,MATCH(G$1,StructureInfoFromGPCRdb!$A$1:$U$1,0),FALSE)</f>
        <v>NTS1</v>
      </c>
      <c r="J78" s="47">
        <f>VLOOKUP($C78,StructureInfoFromGPCRdb!$A:$U,MATCH(J$1,StructureInfoFromGPCRdb!$A$1:$U$1,0),FALSE)</f>
        <v>99</v>
      </c>
      <c r="K78" s="6" t="str">
        <f>VLOOKUP($C78,StructureInfoFromGPCRdb!$A:$U,MATCH(K$1,StructureInfoFromGPCRdb!$A$1:$U$1,0),FALSE)</f>
        <v>Human</v>
      </c>
      <c r="L78" s="10">
        <f>VLOOKUP($C78,StructureInfoFromGPCRdb!$A:$U,MATCH(L$1,StructureInfoFromGPCRdb!$A$1:$U$1,0),FALSE)</f>
        <v>100</v>
      </c>
      <c r="M78" s="50" t="str">
        <f>VLOOKUP($C78,StructureInfoFromGPCRdb!$A:$U,MATCH(M$1,StructureInfoFromGPCRdb!$A$1:$U$1,0),FALSE)</f>
        <v>cryo-EM</v>
      </c>
      <c r="N78" s="51">
        <f>VLOOKUP($C78,StructureInfoFromGPCRdb!$A:$U,MATCH(N$1,StructureInfoFromGPCRdb!$A$1:$U$1,0),FALSE)</f>
        <v>3</v>
      </c>
      <c r="O78" s="10" t="str">
        <f>VLOOKUP($C78,StructureInfoFromGPCRdb!$A:$U,MATCH(O$1,StructureInfoFromGPCRdb!$A$1:$U$1,0),FALSE)</f>
        <v>Active</v>
      </c>
      <c r="P78" s="10">
        <f>VLOOKUP($C78,StructureInfoFromGPCRdb!$A:$U,MATCH(P$1,StructureInfoFromGPCRdb!$A$1:$U$1,0),FALSE)</f>
        <v>100</v>
      </c>
      <c r="Q78" s="10">
        <f>VLOOKUP($C78,StructureInfoFromGPCRdb!$A:$U,MATCH(Q$1,StructureInfoFromGPCRdb!$A$1:$U$1,0),FALSE)</f>
        <v>48</v>
      </c>
      <c r="R78" s="42" t="str">
        <f>IF(VLOOKUP($C78,StructureInfoFromGPCRdb!$A:$U,MATCH(R$1,StructureInfoFromGPCRdb!$A$1:$U$1,0),FALSE)="","",VLOOKUP($C78,StructureInfoFromGPCRdb!$A:$U,MATCH(R$1,StructureInfoFromGPCRdb!$A$1:$U$1,0),FALSE))</f>
        <v>Gi/o</v>
      </c>
      <c r="S78" s="5" t="str">
        <f>IF(VLOOKUP($C78,StructureInfoFromGPCRdb!$A:$U,MATCH(S$1,StructureInfoFromGPCRdb!$A$1:$U$1,0),FALSE)="","",VLOOKUP($C78,StructureInfoFromGPCRdb!$A:$U,MATCH(S$1,StructureInfoFromGPCRdb!$A$1:$U$1,0),FALSE))</f>
        <v>αi1</v>
      </c>
      <c r="T78" s="5" t="str">
        <f>IF(VLOOKUP($C78,StructureInfoFromGPCRdb!$A:$U,MATCH(T$1,StructureInfoFromGPCRdb!$A$1:$U$1,0),FALSE)="","",VLOOKUP($C78,StructureInfoFromGPCRdb!$A:$U,MATCH(T$1,StructureInfoFromGPCRdb!$A$1:$U$1,0),FALSE))</f>
        <v>Non-canonical confor...</v>
      </c>
      <c r="U78" s="5">
        <f>IF(VLOOKUP($C78,StructureInfoFromGPCRdb!$A:$U,MATCH(U$1,StructureInfoFromGPCRdb!$A$1:$U$1,0),FALSE)="","",VLOOKUP($C78,StructureInfoFromGPCRdb!$A:$U,MATCH(U$1,StructureInfoFromGPCRdb!$A$1:$U$1,0),FALSE))</f>
        <v>62</v>
      </c>
      <c r="V78" s="52" t="str">
        <f>VLOOKUP($C78,StructureInfoFromGPCRdb!$A:$U,MATCH(V$1,StructureInfoFromGPCRdb!$A$1:$U$1,0),FALSE)</f>
        <v>-</v>
      </c>
      <c r="W78" s="10" t="str">
        <f>VLOOKUP($C78,StructureInfoFromGPCRdb!$A:$U,MATCH(W$1,StructureInfoFromGPCRdb!$A$1:$U$1,0),FALSE)</f>
        <v>-</v>
      </c>
      <c r="X78" s="52" t="str">
        <f>VLOOKUP($C78,StructureInfoFromGPCRdb!$A:$U,MATCH(X$1,StructureInfoFromGPCRdb!$A$1:$U$1,0),FALSE)</f>
        <v>JMV449</v>
      </c>
      <c r="Y78" s="10" t="str">
        <f>VLOOKUP($C78,StructureInfoFromGPCRdb!$A:$U,MATCH(Y$1,StructureInfoFromGPCRdb!$A$1:$U$1,0),FALSE)</f>
        <v>Agonist</v>
      </c>
    </row>
    <row r="79" spans="1:25" x14ac:dyDescent="0.2">
      <c r="A79" s="4" t="str">
        <f t="shared" si="2"/>
        <v>AActive</v>
      </c>
      <c r="B79" s="4" t="str">
        <f t="shared" si="3"/>
        <v>NTR1Active</v>
      </c>
      <c r="C79" s="9" t="s">
        <v>162</v>
      </c>
      <c r="D79" s="10" t="str">
        <f>VLOOKUP($C79,StructureInfoFromGPCRdb!$A:$U,MATCH(D$1,StructureInfoFromGPCRdb!$A$1:$U$1,0),FALSE)</f>
        <v>A</v>
      </c>
      <c r="E79" s="11" t="str">
        <f>VLOOKUP($C79,StructureInfoFromGPCRdb!$A:$U,MATCH(E$1,StructureInfoFromGPCRdb!$A$1:$U$1,0),FALSE)</f>
        <v>Neurotensin</v>
      </c>
      <c r="F79" s="11" t="str">
        <f>VLOOKUP($C79,StructureInfoFromGPCRdb!$A:$U,MATCH(F$1,StructureInfoFromGPCRdb!$A$1:$U$1,0),FALSE)</f>
        <v>NTR1</v>
      </c>
      <c r="G79" s="11" t="str">
        <f>VLOOKUP($C79,StructureInfoFromGPCRdb!$A:$U,MATCH(G$1,StructureInfoFromGPCRdb!$A$1:$U$1,0),FALSE)</f>
        <v>NTS1</v>
      </c>
      <c r="J79" s="47">
        <f>VLOOKUP($C79,StructureInfoFromGPCRdb!$A:$U,MATCH(J$1,StructureInfoFromGPCRdb!$A$1:$U$1,0),FALSE)</f>
        <v>86</v>
      </c>
      <c r="K79" s="6" t="str">
        <f>VLOOKUP($C79,StructureInfoFromGPCRdb!$A:$U,MATCH(K$1,StructureInfoFromGPCRdb!$A$1:$U$1,0),FALSE)</f>
        <v>Rat</v>
      </c>
      <c r="L79" s="10">
        <f>VLOOKUP($C79,StructureInfoFromGPCRdb!$A:$U,MATCH(L$1,StructureInfoFromGPCRdb!$A$1:$U$1,0),FALSE)</f>
        <v>93</v>
      </c>
      <c r="M79" s="50" t="str">
        <f>VLOOKUP($C79,StructureInfoFromGPCRdb!$A:$U,MATCH(M$1,StructureInfoFromGPCRdb!$A$1:$U$1,0),FALSE)</f>
        <v>X-ray</v>
      </c>
      <c r="N79" s="51">
        <f>VLOOKUP($C79,StructureInfoFromGPCRdb!$A:$U,MATCH(N$1,StructureInfoFromGPCRdb!$A$1:$U$1,0),FALSE)</f>
        <v>3.3</v>
      </c>
      <c r="O79" s="10" t="str">
        <f>VLOOKUP($C79,StructureInfoFromGPCRdb!$A:$U,MATCH(O$1,StructureInfoFromGPCRdb!$A$1:$U$1,0),FALSE)</f>
        <v>Active</v>
      </c>
      <c r="P79" s="10">
        <f>VLOOKUP($C79,StructureInfoFromGPCRdb!$A:$U,MATCH(P$1,StructureInfoFromGPCRdb!$A$1:$U$1,0),FALSE)</f>
        <v>96</v>
      </c>
      <c r="Q79" s="10">
        <f>VLOOKUP($C79,StructureInfoFromGPCRdb!$A:$U,MATCH(Q$1,StructureInfoFromGPCRdb!$A$1:$U$1,0),FALSE)</f>
        <v>56</v>
      </c>
      <c r="R79" s="42" t="str">
        <f>IF(VLOOKUP($C79,StructureInfoFromGPCRdb!$A:$U,MATCH(R$1,StructureInfoFromGPCRdb!$A$1:$U$1,0),FALSE)="","",VLOOKUP($C79,StructureInfoFromGPCRdb!$A:$U,MATCH(R$1,StructureInfoFromGPCRdb!$A$1:$U$1,0),FALSE))</f>
        <v/>
      </c>
      <c r="S79" s="5" t="str">
        <f>IF(VLOOKUP($C79,StructureInfoFromGPCRdb!$A:$U,MATCH(S$1,StructureInfoFromGPCRdb!$A$1:$U$1,0),FALSE)="","",VLOOKUP($C79,StructureInfoFromGPCRdb!$A:$U,MATCH(S$1,StructureInfoFromGPCRdb!$A$1:$U$1,0),FALSE))</f>
        <v/>
      </c>
      <c r="T79" s="5" t="str">
        <f>IF(VLOOKUP($C79,StructureInfoFromGPCRdb!$A:$U,MATCH(T$1,StructureInfoFromGPCRdb!$A$1:$U$1,0),FALSE)="","",VLOOKUP($C79,StructureInfoFromGPCRdb!$A:$U,MATCH(T$1,StructureInfoFromGPCRdb!$A$1:$U$1,0),FALSE))</f>
        <v/>
      </c>
      <c r="U79" s="5" t="str">
        <f>IF(VLOOKUP($C79,StructureInfoFromGPCRdb!$A:$U,MATCH(U$1,StructureInfoFromGPCRdb!$A$1:$U$1,0),FALSE)="","",VLOOKUP($C79,StructureInfoFromGPCRdb!$A:$U,MATCH(U$1,StructureInfoFromGPCRdb!$A$1:$U$1,0),FALSE))</f>
        <v/>
      </c>
      <c r="V79" s="52" t="str">
        <f>VLOOKUP($C79,StructureInfoFromGPCRdb!$A:$U,MATCH(V$1,StructureInfoFromGPCRdb!$A$1:$U$1,0),FALSE)</f>
        <v>T4-Lysozyme</v>
      </c>
      <c r="W79" s="10" t="str">
        <f>VLOOKUP($C79,StructureInfoFromGPCRdb!$A:$U,MATCH(W$1,StructureInfoFromGPCRdb!$A$1:$U$1,0),FALSE)</f>
        <v>-</v>
      </c>
      <c r="X79" s="52" t="str">
        <f>VLOOKUP($C79,StructureInfoFromGPCRdb!$A:$U,MATCH(X$1,StructureInfoFromGPCRdb!$A$1:$U$1,0),FALSE)</f>
        <v>neurotensin</v>
      </c>
      <c r="Y79" s="10" t="str">
        <f>VLOOKUP($C79,StructureInfoFromGPCRdb!$A:$U,MATCH(Y$1,StructureInfoFromGPCRdb!$A$1:$U$1,0),FALSE)</f>
        <v>Agonist</v>
      </c>
    </row>
    <row r="80" spans="1:25" x14ac:dyDescent="0.2">
      <c r="A80" s="4" t="str">
        <f t="shared" si="2"/>
        <v>AActive</v>
      </c>
      <c r="B80" s="4" t="str">
        <f t="shared" si="3"/>
        <v>NTR1Active</v>
      </c>
      <c r="C80" s="9" t="s">
        <v>679</v>
      </c>
      <c r="D80" s="10" t="str">
        <f>VLOOKUP($C80,StructureInfoFromGPCRdb!$A:$U,MATCH(D$1,StructureInfoFromGPCRdb!$A$1:$U$1,0),FALSE)</f>
        <v>A</v>
      </c>
      <c r="E80" s="11" t="str">
        <f>VLOOKUP($C80,StructureInfoFromGPCRdb!$A:$U,MATCH(E$1,StructureInfoFromGPCRdb!$A$1:$U$1,0),FALSE)</f>
        <v>Neurotensin</v>
      </c>
      <c r="F80" s="11" t="str">
        <f>VLOOKUP($C80,StructureInfoFromGPCRdb!$A:$U,MATCH(F$1,StructureInfoFromGPCRdb!$A$1:$U$1,0),FALSE)</f>
        <v>NTR1</v>
      </c>
      <c r="G80" s="11" t="str">
        <f>VLOOKUP($C80,StructureInfoFromGPCRdb!$A:$U,MATCH(G$1,StructureInfoFromGPCRdb!$A$1:$U$1,0),FALSE)</f>
        <v>NTS1</v>
      </c>
      <c r="J80" s="47">
        <f>VLOOKUP($C80,StructureInfoFromGPCRdb!$A:$U,MATCH(J$1,StructureInfoFromGPCRdb!$A$1:$U$1,0),FALSE)</f>
        <v>96</v>
      </c>
      <c r="K80" s="6" t="str">
        <f>VLOOKUP($C80,StructureInfoFromGPCRdb!$A:$U,MATCH(K$1,StructureInfoFromGPCRdb!$A$1:$U$1,0),FALSE)</f>
        <v>Human</v>
      </c>
      <c r="L80" s="10">
        <f>VLOOKUP($C80,StructureInfoFromGPCRdb!$A:$U,MATCH(L$1,StructureInfoFromGPCRdb!$A$1:$U$1,0),FALSE)</f>
        <v>100</v>
      </c>
      <c r="M80" s="50" t="str">
        <f>VLOOKUP($C80,StructureInfoFromGPCRdb!$A:$U,MATCH(M$1,StructureInfoFromGPCRdb!$A$1:$U$1,0),FALSE)</f>
        <v>cryo-EM</v>
      </c>
      <c r="N80" s="51">
        <f>VLOOKUP($C80,StructureInfoFromGPCRdb!$A:$U,MATCH(N$1,StructureInfoFromGPCRdb!$A$1:$U$1,0),FALSE)</f>
        <v>4.2</v>
      </c>
      <c r="O80" s="10" t="str">
        <f>VLOOKUP($C80,StructureInfoFromGPCRdb!$A:$U,MATCH(O$1,StructureInfoFromGPCRdb!$A$1:$U$1,0),FALSE)</f>
        <v>Active</v>
      </c>
      <c r="P80" s="10">
        <f>VLOOKUP($C80,StructureInfoFromGPCRdb!$A:$U,MATCH(P$1,StructureInfoFromGPCRdb!$A$1:$U$1,0),FALSE)</f>
        <v>96</v>
      </c>
      <c r="Q80" s="10">
        <f>VLOOKUP($C80,StructureInfoFromGPCRdb!$A:$U,MATCH(Q$1,StructureInfoFromGPCRdb!$A$1:$U$1,0),FALSE)</f>
        <v>58</v>
      </c>
      <c r="R80" s="42" t="str">
        <f>IF(VLOOKUP($C80,StructureInfoFromGPCRdb!$A:$U,MATCH(R$1,StructureInfoFromGPCRdb!$A$1:$U$1,0),FALSE)="","",VLOOKUP($C80,StructureInfoFromGPCRdb!$A:$U,MATCH(R$1,StructureInfoFromGPCRdb!$A$1:$U$1,0),FALSE))</f>
        <v>Arrestin</v>
      </c>
      <c r="S80" s="5" t="str">
        <f>IF(VLOOKUP($C80,StructureInfoFromGPCRdb!$A:$U,MATCH(S$1,StructureInfoFromGPCRdb!$A$1:$U$1,0),FALSE)="","",VLOOKUP($C80,StructureInfoFromGPCRdb!$A:$U,MATCH(S$1,StructureInfoFromGPCRdb!$A$1:$U$1,0),FALSE))</f>
        <v>Beta-arrestin-1</v>
      </c>
      <c r="T80" s="5" t="str">
        <f>IF(VLOOKUP($C80,StructureInfoFromGPCRdb!$A:$U,MATCH(T$1,StructureInfoFromGPCRdb!$A$1:$U$1,0),FALSE)="","",VLOOKUP($C80,StructureInfoFromGPCRdb!$A:$U,MATCH(T$1,StructureInfoFromGPCRdb!$A$1:$U$1,0),FALSE))</f>
        <v/>
      </c>
      <c r="U80" s="5">
        <f>IF(VLOOKUP($C80,StructureInfoFromGPCRdb!$A:$U,MATCH(U$1,StructureInfoFromGPCRdb!$A$1:$U$1,0),FALSE)="","",VLOOKUP($C80,StructureInfoFromGPCRdb!$A:$U,MATCH(U$1,StructureInfoFromGPCRdb!$A$1:$U$1,0),FALSE))</f>
        <v>83</v>
      </c>
      <c r="V80" s="52" t="str">
        <f>VLOOKUP($C80,StructureInfoFromGPCRdb!$A:$U,MATCH(V$1,StructureInfoFromGPCRdb!$A$1:$U$1,0),FALSE)</f>
        <v>-</v>
      </c>
      <c r="W80" s="10" t="str">
        <f>VLOOKUP($C80,StructureInfoFromGPCRdb!$A:$U,MATCH(W$1,StructureInfoFromGPCRdb!$A$1:$U$1,0),FALSE)</f>
        <v>Unidentified peptide</v>
      </c>
      <c r="X80" s="52" t="str">
        <f>VLOOKUP($C80,StructureInfoFromGPCRdb!$A:$U,MATCH(X$1,StructureInfoFromGPCRdb!$A$1:$U$1,0),FALSE)</f>
        <v>ARG-ARG-PRO-TYR-ILE-..</v>
      </c>
      <c r="Y80" s="10" t="str">
        <f>VLOOKUP($C80,StructureInfoFromGPCRdb!$A:$U,MATCH(Y$1,StructureInfoFromGPCRdb!$A$1:$U$1,0),FALSE)</f>
        <v>Agonist</v>
      </c>
    </row>
    <row r="81" spans="1:25" x14ac:dyDescent="0.2">
      <c r="A81" s="4" t="str">
        <f t="shared" si="2"/>
        <v>AActive</v>
      </c>
      <c r="B81" s="4" t="str">
        <f t="shared" si="3"/>
        <v>NTR1Active</v>
      </c>
      <c r="C81" s="9" t="s">
        <v>718</v>
      </c>
      <c r="D81" s="10" t="str">
        <f>VLOOKUP($C81,StructureInfoFromGPCRdb!$A:$U,MATCH(D$1,StructureInfoFromGPCRdb!$A$1:$U$1,0),FALSE)</f>
        <v>A</v>
      </c>
      <c r="E81" s="11" t="str">
        <f>VLOOKUP($C81,StructureInfoFromGPCRdb!$A:$U,MATCH(E$1,StructureInfoFromGPCRdb!$A$1:$U$1,0),FALSE)</f>
        <v>Neurotensin</v>
      </c>
      <c r="F81" s="11" t="str">
        <f>VLOOKUP($C81,StructureInfoFromGPCRdb!$A:$U,MATCH(F$1,StructureInfoFromGPCRdb!$A$1:$U$1,0),FALSE)</f>
        <v>NTR1</v>
      </c>
      <c r="G81" s="11" t="str">
        <f>VLOOKUP($C81,StructureInfoFromGPCRdb!$A:$U,MATCH(G$1,StructureInfoFromGPCRdb!$A$1:$U$1,0),FALSE)</f>
        <v>NTS1</v>
      </c>
      <c r="J81" s="47">
        <f>VLOOKUP($C81,StructureInfoFromGPCRdb!$A:$U,MATCH(J$1,StructureInfoFromGPCRdb!$A$1:$U$1,0),FALSE)</f>
        <v>97</v>
      </c>
      <c r="K81" s="6" t="str">
        <f>VLOOKUP($C81,StructureInfoFromGPCRdb!$A:$U,MATCH(K$1,StructureInfoFromGPCRdb!$A$1:$U$1,0),FALSE)</f>
        <v>Human</v>
      </c>
      <c r="L81" s="10">
        <f>VLOOKUP($C81,StructureInfoFromGPCRdb!$A:$U,MATCH(L$1,StructureInfoFromGPCRdb!$A$1:$U$1,0),FALSE)</f>
        <v>100</v>
      </c>
      <c r="M81" s="50" t="str">
        <f>VLOOKUP($C81,StructureInfoFromGPCRdb!$A:$U,MATCH(M$1,StructureInfoFromGPCRdb!$A$1:$U$1,0),FALSE)</f>
        <v>cryo-EM</v>
      </c>
      <c r="N81" s="51">
        <f>VLOOKUP($C81,StructureInfoFromGPCRdb!$A:$U,MATCH(N$1,StructureInfoFromGPCRdb!$A$1:$U$1,0),FALSE)</f>
        <v>4.9000000000000004</v>
      </c>
      <c r="O81" s="10" t="str">
        <f>VLOOKUP($C81,StructureInfoFromGPCRdb!$A:$U,MATCH(O$1,StructureInfoFromGPCRdb!$A$1:$U$1,0),FALSE)</f>
        <v>Active</v>
      </c>
      <c r="P81" s="10">
        <f>VLOOKUP($C81,StructureInfoFromGPCRdb!$A:$U,MATCH(P$1,StructureInfoFromGPCRdb!$A$1:$U$1,0),FALSE)</f>
        <v>83</v>
      </c>
      <c r="Q81" s="10">
        <f>VLOOKUP($C81,StructureInfoFromGPCRdb!$A:$U,MATCH(Q$1,StructureInfoFromGPCRdb!$A$1:$U$1,0),FALSE)</f>
        <v>64</v>
      </c>
      <c r="R81" s="42" t="str">
        <f>IF(VLOOKUP($C81,StructureInfoFromGPCRdb!$A:$U,MATCH(R$1,StructureInfoFromGPCRdb!$A$1:$U$1,0),FALSE)="","",VLOOKUP($C81,StructureInfoFromGPCRdb!$A:$U,MATCH(R$1,StructureInfoFromGPCRdb!$A$1:$U$1,0),FALSE))</f>
        <v>Arrestin</v>
      </c>
      <c r="S81" s="5" t="str">
        <f>IF(VLOOKUP($C81,StructureInfoFromGPCRdb!$A:$U,MATCH(S$1,StructureInfoFromGPCRdb!$A$1:$U$1,0),FALSE)="","",VLOOKUP($C81,StructureInfoFromGPCRdb!$A:$U,MATCH(S$1,StructureInfoFromGPCRdb!$A$1:$U$1,0),FALSE))</f>
        <v>Beta-arrestin-1</v>
      </c>
      <c r="T81" s="5" t="str">
        <f>IF(VLOOKUP($C81,StructureInfoFromGPCRdb!$A:$U,MATCH(T$1,StructureInfoFromGPCRdb!$A$1:$U$1,0),FALSE)="","",VLOOKUP($C81,StructureInfoFromGPCRdb!$A:$U,MATCH(T$1,StructureInfoFromGPCRdb!$A$1:$U$1,0),FALSE))</f>
        <v/>
      </c>
      <c r="U81" s="5">
        <f>IF(VLOOKUP($C81,StructureInfoFromGPCRdb!$A:$U,MATCH(U$1,StructureInfoFromGPCRdb!$A$1:$U$1,0),FALSE)="","",VLOOKUP($C81,StructureInfoFromGPCRdb!$A:$U,MATCH(U$1,StructureInfoFromGPCRdb!$A$1:$U$1,0),FALSE))</f>
        <v>94</v>
      </c>
      <c r="V81" s="52" t="str">
        <f>VLOOKUP($C81,StructureInfoFromGPCRdb!$A:$U,MATCH(V$1,StructureInfoFromGPCRdb!$A$1:$U$1,0),FALSE)</f>
        <v>-</v>
      </c>
      <c r="W81" s="10" t="str">
        <f>VLOOKUP($C81,StructureInfoFromGPCRdb!$A:$U,MATCH(W$1,StructureInfoFromGPCRdb!$A$1:$U$1,0),FALSE)</f>
        <v>Fab30 heavy chain F..</v>
      </c>
      <c r="X81" s="52" t="str">
        <f>VLOOKUP($C81,StructureInfoFromGPCRdb!$A:$U,MATCH(X$1,StructureInfoFromGPCRdb!$A$1:$U$1,0),FALSE)</f>
        <v>neurotensin</v>
      </c>
      <c r="Y81" s="10" t="str">
        <f>VLOOKUP($C81,StructureInfoFromGPCRdb!$A:$U,MATCH(Y$1,StructureInfoFromGPCRdb!$A$1:$U$1,0),FALSE)</f>
        <v>Agonist</v>
      </c>
    </row>
    <row r="82" spans="1:25" x14ac:dyDescent="0.2">
      <c r="A82" s="4" t="str">
        <f t="shared" si="2"/>
        <v>AActive</v>
      </c>
      <c r="B82" s="4" t="str">
        <f t="shared" si="3"/>
        <v>OPRDActive</v>
      </c>
      <c r="C82" s="37" t="s">
        <v>959</v>
      </c>
      <c r="D82" s="10" t="str">
        <f>VLOOKUP($C82,StructureInfoFromGPCRdb!$A:$U,MATCH(D$1,StructureInfoFromGPCRdb!$A$1:$U$1,0),FALSE)</f>
        <v>A</v>
      </c>
      <c r="E82" s="11" t="str">
        <f>VLOOKUP($C82,StructureInfoFromGPCRdb!$A:$U,MATCH(E$1,StructureInfoFromGPCRdb!$A$1:$U$1,0),FALSE)</f>
        <v>Opioid</v>
      </c>
      <c r="F82" s="11" t="str">
        <f>VLOOKUP($C82,StructureInfoFromGPCRdb!$A:$U,MATCH(F$1,StructureInfoFromGPCRdb!$A$1:$U$1,0),FALSE)</f>
        <v>OPRD</v>
      </c>
      <c r="G82" s="11" t="str">
        <f>VLOOKUP($C82,StructureInfoFromGPCRdb!$A:$U,MATCH(G$1,StructureInfoFromGPCRdb!$A$1:$U$1,0),FALSE)</f>
        <v>δ</v>
      </c>
      <c r="J82" s="47">
        <f>VLOOKUP($C82,StructureInfoFromGPCRdb!$A:$U,MATCH(J$1,StructureInfoFromGPCRdb!$A$1:$U$1,0),FALSE)</f>
        <v>95</v>
      </c>
      <c r="K82" s="6" t="str">
        <f>VLOOKUP($C82,StructureInfoFromGPCRdb!$A:$U,MATCH(K$1,StructureInfoFromGPCRdb!$A$1:$U$1,0),FALSE)</f>
        <v>Human</v>
      </c>
      <c r="L82" s="10">
        <f>VLOOKUP($C82,StructureInfoFromGPCRdb!$A:$U,MATCH(L$1,StructureInfoFromGPCRdb!$A$1:$U$1,0),FALSE)</f>
        <v>100</v>
      </c>
      <c r="M82" s="50" t="str">
        <f>VLOOKUP($C82,StructureInfoFromGPCRdb!$A:$U,MATCH(M$1,StructureInfoFromGPCRdb!$A$1:$U$1,0),FALSE)</f>
        <v>X-ray</v>
      </c>
      <c r="N82" s="51">
        <f>VLOOKUP($C82,StructureInfoFromGPCRdb!$A:$U,MATCH(N$1,StructureInfoFromGPCRdb!$A$1:$U$1,0),FALSE)</f>
        <v>3.3</v>
      </c>
      <c r="O82" s="10" t="str">
        <f>VLOOKUP($C82,StructureInfoFromGPCRdb!$A:$U,MATCH(O$1,StructureInfoFromGPCRdb!$A$1:$U$1,0),FALSE)</f>
        <v>Active</v>
      </c>
      <c r="P82" s="10">
        <f>VLOOKUP($C82,StructureInfoFromGPCRdb!$A:$U,MATCH(P$1,StructureInfoFromGPCRdb!$A$1:$U$1,0),FALSE)</f>
        <v>79</v>
      </c>
      <c r="Q82" s="10">
        <f>VLOOKUP($C82,StructureInfoFromGPCRdb!$A:$U,MATCH(Q$1,StructureInfoFromGPCRdb!$A$1:$U$1,0),FALSE)</f>
        <v>46</v>
      </c>
      <c r="R82" s="42" t="str">
        <f>IF(VLOOKUP($C82,StructureInfoFromGPCRdb!$A:$U,MATCH(R$1,StructureInfoFromGPCRdb!$A$1:$U$1,0),FALSE)="","",VLOOKUP($C82,StructureInfoFromGPCRdb!$A:$U,MATCH(R$1,StructureInfoFromGPCRdb!$A$1:$U$1,0),FALSE))</f>
        <v/>
      </c>
      <c r="S82" s="5" t="str">
        <f>IF(VLOOKUP($C82,StructureInfoFromGPCRdb!$A:$U,MATCH(S$1,StructureInfoFromGPCRdb!$A$1:$U$1,0),FALSE)="","",VLOOKUP($C82,StructureInfoFromGPCRdb!$A:$U,MATCH(S$1,StructureInfoFromGPCRdb!$A$1:$U$1,0),FALSE))</f>
        <v/>
      </c>
      <c r="T82" s="5" t="str">
        <f>IF(VLOOKUP($C82,StructureInfoFromGPCRdb!$A:$U,MATCH(T$1,StructureInfoFromGPCRdb!$A$1:$U$1,0),FALSE)="","",VLOOKUP($C82,StructureInfoFromGPCRdb!$A:$U,MATCH(T$1,StructureInfoFromGPCRdb!$A$1:$U$1,0),FALSE))</f>
        <v/>
      </c>
      <c r="U82" s="5" t="str">
        <f>IF(VLOOKUP($C82,StructureInfoFromGPCRdb!$A:$U,MATCH(U$1,StructureInfoFromGPCRdb!$A$1:$U$1,0),FALSE)="","",VLOOKUP($C82,StructureInfoFromGPCRdb!$A:$U,MATCH(U$1,StructureInfoFromGPCRdb!$A$1:$U$1,0),FALSE))</f>
        <v/>
      </c>
      <c r="V82" s="52" t="str">
        <f>VLOOKUP($C82,StructureInfoFromGPCRdb!$A:$U,MATCH(V$1,StructureInfoFromGPCRdb!$A$1:$U$1,0),FALSE)</f>
        <v>BRIL</v>
      </c>
      <c r="W82" s="10" t="str">
        <f>VLOOKUP($C82,StructureInfoFromGPCRdb!$A:$U,MATCH(W$1,StructureInfoFromGPCRdb!$A$1:$U$1,0),FALSE)</f>
        <v>-</v>
      </c>
      <c r="X82" s="52" t="str">
        <f>VLOOKUP($C82,StructureInfoFromGPCRdb!$A:$U,MATCH(X$1,StructureInfoFromGPCRdb!$A$1:$U$1,0),FALSE)</f>
        <v>DPI-287</v>
      </c>
      <c r="Y82" s="10" t="str">
        <f>VLOOKUP($C82,StructureInfoFromGPCRdb!$A:$U,MATCH(Y$1,StructureInfoFromGPCRdb!$A$1:$U$1,0),FALSE)</f>
        <v>Agonist</v>
      </c>
    </row>
    <row r="83" spans="1:25" x14ac:dyDescent="0.2">
      <c r="A83" s="4" t="str">
        <f t="shared" si="2"/>
        <v>AActive</v>
      </c>
      <c r="B83" s="4" t="str">
        <f t="shared" si="3"/>
        <v>OPRMActive</v>
      </c>
      <c r="C83" s="9" t="s">
        <v>171</v>
      </c>
      <c r="D83" s="10" t="str">
        <f>VLOOKUP($C83,StructureInfoFromGPCRdb!$A:$U,MATCH(D$1,StructureInfoFromGPCRdb!$A$1:$U$1,0),FALSE)</f>
        <v>A</v>
      </c>
      <c r="E83" s="11" t="str">
        <f>VLOOKUP($C83,StructureInfoFromGPCRdb!$A:$U,MATCH(E$1,StructureInfoFromGPCRdb!$A$1:$U$1,0),FALSE)</f>
        <v>Opioid</v>
      </c>
      <c r="F83" s="11" t="str">
        <f>VLOOKUP($C83,StructureInfoFromGPCRdb!$A:$U,MATCH(F$1,StructureInfoFromGPCRdb!$A$1:$U$1,0),FALSE)</f>
        <v>OPRM</v>
      </c>
      <c r="G83" s="11" t="str">
        <f>VLOOKUP($C83,StructureInfoFromGPCRdb!$A:$U,MATCH(G$1,StructureInfoFromGPCRdb!$A$1:$U$1,0),FALSE)</f>
        <v>μ</v>
      </c>
      <c r="J83" s="47">
        <f>VLOOKUP($C83,StructureInfoFromGPCRdb!$A:$U,MATCH(J$1,StructureInfoFromGPCRdb!$A$1:$U$1,0),FALSE)</f>
        <v>91</v>
      </c>
      <c r="K83" s="6" t="str">
        <f>VLOOKUP($C83,StructureInfoFromGPCRdb!$A:$U,MATCH(K$1,StructureInfoFromGPCRdb!$A$1:$U$1,0),FALSE)</f>
        <v>Mouse</v>
      </c>
      <c r="L83" s="10">
        <f>VLOOKUP($C83,StructureInfoFromGPCRdb!$A:$U,MATCH(L$1,StructureInfoFromGPCRdb!$A$1:$U$1,0),FALSE)</f>
        <v>98</v>
      </c>
      <c r="M83" s="50" t="str">
        <f>VLOOKUP($C83,StructureInfoFromGPCRdb!$A:$U,MATCH(M$1,StructureInfoFromGPCRdb!$A$1:$U$1,0),FALSE)</f>
        <v>X-ray</v>
      </c>
      <c r="N83" s="51">
        <f>VLOOKUP($C83,StructureInfoFromGPCRdb!$A:$U,MATCH(N$1,StructureInfoFromGPCRdb!$A$1:$U$1,0),FALSE)</f>
        <v>2.1</v>
      </c>
      <c r="O83" s="10" t="str">
        <f>VLOOKUP($C83,StructureInfoFromGPCRdb!$A:$U,MATCH(O$1,StructureInfoFromGPCRdb!$A$1:$U$1,0),FALSE)</f>
        <v>Active</v>
      </c>
      <c r="P83" s="10">
        <f>VLOOKUP($C83,StructureInfoFromGPCRdb!$A:$U,MATCH(P$1,StructureInfoFromGPCRdb!$A$1:$U$1,0),FALSE)</f>
        <v>97</v>
      </c>
      <c r="Q83" s="10">
        <f>VLOOKUP($C83,StructureInfoFromGPCRdb!$A:$U,MATCH(Q$1,StructureInfoFromGPCRdb!$A$1:$U$1,0),FALSE)</f>
        <v>67</v>
      </c>
      <c r="R83" s="42" t="str">
        <f>IF(VLOOKUP($C83,StructureInfoFromGPCRdb!$A:$U,MATCH(R$1,StructureInfoFromGPCRdb!$A$1:$U$1,0),FALSE)="","",VLOOKUP($C83,StructureInfoFromGPCRdb!$A:$U,MATCH(R$1,StructureInfoFromGPCRdb!$A$1:$U$1,0),FALSE))</f>
        <v/>
      </c>
      <c r="S83" s="5" t="str">
        <f>IF(VLOOKUP($C83,StructureInfoFromGPCRdb!$A:$U,MATCH(S$1,StructureInfoFromGPCRdb!$A$1:$U$1,0),FALSE)="","",VLOOKUP($C83,StructureInfoFromGPCRdb!$A:$U,MATCH(S$1,StructureInfoFromGPCRdb!$A$1:$U$1,0),FALSE))</f>
        <v/>
      </c>
      <c r="T83" s="5" t="str">
        <f>IF(VLOOKUP($C83,StructureInfoFromGPCRdb!$A:$U,MATCH(T$1,StructureInfoFromGPCRdb!$A$1:$U$1,0),FALSE)="","",VLOOKUP($C83,StructureInfoFromGPCRdb!$A:$U,MATCH(T$1,StructureInfoFromGPCRdb!$A$1:$U$1,0),FALSE))</f>
        <v/>
      </c>
      <c r="U83" s="5" t="str">
        <f>IF(VLOOKUP($C83,StructureInfoFromGPCRdb!$A:$U,MATCH(U$1,StructureInfoFromGPCRdb!$A$1:$U$1,0),FALSE)="","",VLOOKUP($C83,StructureInfoFromGPCRdb!$A:$U,MATCH(U$1,StructureInfoFromGPCRdb!$A$1:$U$1,0),FALSE))</f>
        <v/>
      </c>
      <c r="V83" s="52" t="str">
        <f>VLOOKUP($C83,StructureInfoFromGPCRdb!$A:$U,MATCH(V$1,StructureInfoFromGPCRdb!$A$1:$U$1,0),FALSE)</f>
        <v>-</v>
      </c>
      <c r="W83" s="10" t="str">
        <f>VLOOKUP($C83,StructureInfoFromGPCRdb!$A:$U,MATCH(W$1,StructureInfoFromGPCRdb!$A$1:$U$1,0),FALSE)</f>
        <v>Antibody</v>
      </c>
      <c r="X83" s="52" t="str">
        <f>VLOOKUP($C83,StructureInfoFromGPCRdb!$A:$U,MATCH(X$1,StructureInfoFromGPCRdb!$A$1:$U$1,0),FALSE)</f>
        <v>GTPL9363</v>
      </c>
      <c r="Y83" s="10" t="str">
        <f>VLOOKUP($C83,StructureInfoFromGPCRdb!$A:$U,MATCH(Y$1,StructureInfoFromGPCRdb!$A$1:$U$1,0),FALSE)</f>
        <v>Agonist</v>
      </c>
    </row>
    <row r="84" spans="1:25" x14ac:dyDescent="0.2">
      <c r="A84" s="4" t="str">
        <f t="shared" si="2"/>
        <v>AActive</v>
      </c>
      <c r="B84" s="4" t="str">
        <f t="shared" si="3"/>
        <v>OPRMActive</v>
      </c>
      <c r="C84" s="9" t="s">
        <v>105</v>
      </c>
      <c r="D84" s="10" t="str">
        <f>VLOOKUP($C84,StructureInfoFromGPCRdb!$A:$U,MATCH(D$1,StructureInfoFromGPCRdb!$A$1:$U$1,0),FALSE)</f>
        <v>A</v>
      </c>
      <c r="E84" s="11" t="str">
        <f>VLOOKUP($C84,StructureInfoFromGPCRdb!$A:$U,MATCH(E$1,StructureInfoFromGPCRdb!$A$1:$U$1,0),FALSE)</f>
        <v>Opioid</v>
      </c>
      <c r="F84" s="11" t="str">
        <f>VLOOKUP($C84,StructureInfoFromGPCRdb!$A:$U,MATCH(F$1,StructureInfoFromGPCRdb!$A$1:$U$1,0),FALSE)</f>
        <v>OPRM</v>
      </c>
      <c r="G84" s="11" t="str">
        <f>VLOOKUP($C84,StructureInfoFromGPCRdb!$A:$U,MATCH(G$1,StructureInfoFromGPCRdb!$A$1:$U$1,0),FALSE)</f>
        <v>μ</v>
      </c>
      <c r="J84" s="47">
        <f>VLOOKUP($C84,StructureInfoFromGPCRdb!$A:$U,MATCH(J$1,StructureInfoFromGPCRdb!$A$1:$U$1,0),FALSE)</f>
        <v>89</v>
      </c>
      <c r="K84" s="6" t="str">
        <f>VLOOKUP($C84,StructureInfoFromGPCRdb!$A:$U,MATCH(K$1,StructureInfoFromGPCRdb!$A$1:$U$1,0),FALSE)</f>
        <v>Mouse</v>
      </c>
      <c r="L84" s="10">
        <f>VLOOKUP($C84,StructureInfoFromGPCRdb!$A:$U,MATCH(L$1,StructureInfoFromGPCRdb!$A$1:$U$1,0),FALSE)</f>
        <v>98</v>
      </c>
      <c r="M84" s="50" t="str">
        <f>VLOOKUP($C84,StructureInfoFromGPCRdb!$A:$U,MATCH(M$1,StructureInfoFromGPCRdb!$A$1:$U$1,0),FALSE)</f>
        <v>cryo-EM</v>
      </c>
      <c r="N84" s="51">
        <f>VLOOKUP($C84,StructureInfoFromGPCRdb!$A:$U,MATCH(N$1,StructureInfoFromGPCRdb!$A$1:$U$1,0),FALSE)</f>
        <v>3.5</v>
      </c>
      <c r="O84" s="10" t="str">
        <f>VLOOKUP($C84,StructureInfoFromGPCRdb!$A:$U,MATCH(O$1,StructureInfoFromGPCRdb!$A$1:$U$1,0),FALSE)</f>
        <v>Active</v>
      </c>
      <c r="P84" s="10">
        <f>VLOOKUP($C84,StructureInfoFromGPCRdb!$A:$U,MATCH(P$1,StructureInfoFromGPCRdb!$A$1:$U$1,0),FALSE)</f>
        <v>100</v>
      </c>
      <c r="Q84" s="10">
        <f>VLOOKUP($C84,StructureInfoFromGPCRdb!$A:$U,MATCH(Q$1,StructureInfoFromGPCRdb!$A$1:$U$1,0),FALSE)</f>
        <v>57</v>
      </c>
      <c r="R84" s="42" t="str">
        <f>IF(VLOOKUP($C84,StructureInfoFromGPCRdb!$A:$U,MATCH(R$1,StructureInfoFromGPCRdb!$A$1:$U$1,0),FALSE)="","",VLOOKUP($C84,StructureInfoFromGPCRdb!$A:$U,MATCH(R$1,StructureInfoFromGPCRdb!$A$1:$U$1,0),FALSE))</f>
        <v>Gi/o</v>
      </c>
      <c r="S84" s="5" t="str">
        <f>IF(VLOOKUP($C84,StructureInfoFromGPCRdb!$A:$U,MATCH(S$1,StructureInfoFromGPCRdb!$A$1:$U$1,0),FALSE)="","",VLOOKUP($C84,StructureInfoFromGPCRdb!$A:$U,MATCH(S$1,StructureInfoFromGPCRdb!$A$1:$U$1,0),FALSE))</f>
        <v>αi1</v>
      </c>
      <c r="T84" s="5" t="str">
        <f>IF(VLOOKUP($C84,StructureInfoFromGPCRdb!$A:$U,MATCH(T$1,StructureInfoFromGPCRdb!$A$1:$U$1,0),FALSE)="","",VLOOKUP($C84,StructureInfoFromGPCRdb!$A:$U,MATCH(T$1,StructureInfoFromGPCRdb!$A$1:$U$1,0),FALSE))</f>
        <v/>
      </c>
      <c r="U84" s="5">
        <f>IF(VLOOKUP($C84,StructureInfoFromGPCRdb!$A:$U,MATCH(U$1,StructureInfoFromGPCRdb!$A$1:$U$1,0),FALSE)="","",VLOOKUP($C84,StructureInfoFromGPCRdb!$A:$U,MATCH(U$1,StructureInfoFromGPCRdb!$A$1:$U$1,0),FALSE))</f>
        <v>61</v>
      </c>
      <c r="V84" s="52" t="str">
        <f>VLOOKUP($C84,StructureInfoFromGPCRdb!$A:$U,MATCH(V$1,StructureInfoFromGPCRdb!$A$1:$U$1,0),FALSE)</f>
        <v>-</v>
      </c>
      <c r="W84" s="10" t="str">
        <f>VLOOKUP($C84,StructureInfoFromGPCRdb!$A:$U,MATCH(W$1,StructureInfoFromGPCRdb!$A$1:$U$1,0),FALSE)</f>
        <v>-</v>
      </c>
      <c r="X84" s="52" t="str">
        <f>VLOOKUP($C84,StructureInfoFromGPCRdb!$A:$U,MATCH(X$1,StructureInfoFromGPCRdb!$A$1:$U$1,0),FALSE)</f>
        <v>DAMGO</v>
      </c>
      <c r="Y84" s="10" t="str">
        <f>VLOOKUP($C84,StructureInfoFromGPCRdb!$A:$U,MATCH(Y$1,StructureInfoFromGPCRdb!$A$1:$U$1,0),FALSE)</f>
        <v>Agonist</v>
      </c>
    </row>
    <row r="85" spans="1:25" x14ac:dyDescent="0.2">
      <c r="A85" s="4" t="str">
        <f t="shared" si="2"/>
        <v>AActive</v>
      </c>
      <c r="B85" s="4" t="str">
        <f t="shared" si="3"/>
        <v>OPSDActive</v>
      </c>
      <c r="C85" s="9" t="s">
        <v>442</v>
      </c>
      <c r="D85" s="10" t="str">
        <f>VLOOKUP($C85,StructureInfoFromGPCRdb!$A:$U,MATCH(D$1,StructureInfoFromGPCRdb!$A$1:$U$1,0),FALSE)</f>
        <v>A</v>
      </c>
      <c r="E85" s="11" t="str">
        <f>VLOOKUP($C85,StructureInfoFromGPCRdb!$A:$U,MATCH(E$1,StructureInfoFromGPCRdb!$A$1:$U$1,0),FALSE)</f>
        <v>Opsins</v>
      </c>
      <c r="F85" s="11" t="str">
        <f>VLOOKUP($C85,StructureInfoFromGPCRdb!$A:$U,MATCH(F$1,StructureInfoFromGPCRdb!$A$1:$U$1,0),FALSE)</f>
        <v>OPSD</v>
      </c>
      <c r="G85" s="11" t="str">
        <f>VLOOKUP($C85,StructureInfoFromGPCRdb!$A:$U,MATCH(G$1,StructureInfoFromGPCRdb!$A$1:$U$1,0),FALSE)</f>
        <v>Rhodopsin</v>
      </c>
      <c r="J85" s="47">
        <f>VLOOKUP($C85,StructureInfoFromGPCRdb!$A:$U,MATCH(J$1,StructureInfoFromGPCRdb!$A$1:$U$1,0),FALSE)</f>
        <v>96</v>
      </c>
      <c r="K85" s="6" t="str">
        <f>VLOOKUP($C85,StructureInfoFromGPCRdb!$A:$U,MATCH(K$1,StructureInfoFromGPCRdb!$A$1:$U$1,0),FALSE)</f>
        <v>Bovine</v>
      </c>
      <c r="L85" s="10">
        <f>VLOOKUP($C85,StructureInfoFromGPCRdb!$A:$U,MATCH(L$1,StructureInfoFromGPCRdb!$A$1:$U$1,0),FALSE)</f>
        <v>94</v>
      </c>
      <c r="M85" s="50" t="str">
        <f>VLOOKUP($C85,StructureInfoFromGPCRdb!$A:$U,MATCH(M$1,StructureInfoFromGPCRdb!$A$1:$U$1,0),FALSE)</f>
        <v>X-ray</v>
      </c>
      <c r="N85" s="51">
        <f>VLOOKUP($C85,StructureInfoFromGPCRdb!$A:$U,MATCH(N$1,StructureInfoFromGPCRdb!$A$1:$U$1,0),FALSE)</f>
        <v>2.2999999999999998</v>
      </c>
      <c r="O85" s="10" t="str">
        <f>VLOOKUP($C85,StructureInfoFromGPCRdb!$A:$U,MATCH(O$1,StructureInfoFromGPCRdb!$A$1:$U$1,0),FALSE)</f>
        <v>Active</v>
      </c>
      <c r="P85" s="10">
        <f>VLOOKUP($C85,StructureInfoFromGPCRdb!$A:$U,MATCH(P$1,StructureInfoFromGPCRdb!$A$1:$U$1,0),FALSE)</f>
        <v>97</v>
      </c>
      <c r="Q85" s="10">
        <f>VLOOKUP($C85,StructureInfoFromGPCRdb!$A:$U,MATCH(Q$1,StructureInfoFromGPCRdb!$A$1:$U$1,0),FALSE)</f>
        <v>64</v>
      </c>
      <c r="R85" s="42" t="str">
        <f>IF(VLOOKUP($C85,StructureInfoFromGPCRdb!$A:$U,MATCH(R$1,StructureInfoFromGPCRdb!$A$1:$U$1,0),FALSE)="","",VLOOKUP($C85,StructureInfoFromGPCRdb!$A:$U,MATCH(R$1,StructureInfoFromGPCRdb!$A$1:$U$1,0),FALSE))</f>
        <v/>
      </c>
      <c r="S85" s="5" t="str">
        <f>IF(VLOOKUP($C85,StructureInfoFromGPCRdb!$A:$U,MATCH(S$1,StructureInfoFromGPCRdb!$A$1:$U$1,0),FALSE)="","",VLOOKUP($C85,StructureInfoFromGPCRdb!$A:$U,MATCH(S$1,StructureInfoFromGPCRdb!$A$1:$U$1,0),FALSE))</f>
        <v/>
      </c>
      <c r="T85" s="5" t="str">
        <f>IF(VLOOKUP($C85,StructureInfoFromGPCRdb!$A:$U,MATCH(T$1,StructureInfoFromGPCRdb!$A$1:$U$1,0),FALSE)="","",VLOOKUP($C85,StructureInfoFromGPCRdb!$A:$U,MATCH(T$1,StructureInfoFromGPCRdb!$A$1:$U$1,0),FALSE))</f>
        <v/>
      </c>
      <c r="U85" s="5" t="str">
        <f>IF(VLOOKUP($C85,StructureInfoFromGPCRdb!$A:$U,MATCH(U$1,StructureInfoFromGPCRdb!$A$1:$U$1,0),FALSE)="","",VLOOKUP($C85,StructureInfoFromGPCRdb!$A:$U,MATCH(U$1,StructureInfoFromGPCRdb!$A$1:$U$1,0),FALSE))</f>
        <v/>
      </c>
      <c r="V85" s="52" t="str">
        <f>VLOOKUP($C85,StructureInfoFromGPCRdb!$A:$U,MATCH(V$1,StructureInfoFromGPCRdb!$A$1:$U$1,0),FALSE)</f>
        <v>-</v>
      </c>
      <c r="W85" s="10" t="str">
        <f>VLOOKUP($C85,StructureInfoFromGPCRdb!$A:$U,MATCH(W$1,StructureInfoFromGPCRdb!$A$1:$U$1,0),FALSE)</f>
        <v>-</v>
      </c>
      <c r="X85" s="52" t="str">
        <f>VLOOKUP($C85,StructureInfoFromGPCRdb!$A:$U,MATCH(X$1,StructureInfoFromGPCRdb!$A$1:$U$1,0),FALSE)</f>
        <v>Retinal (11-cis)</v>
      </c>
      <c r="Y85" s="10" t="str">
        <f>VLOOKUP($C85,StructureInfoFromGPCRdb!$A:$U,MATCH(Y$1,StructureInfoFromGPCRdb!$A$1:$U$1,0),FALSE)</f>
        <v>Agonist</v>
      </c>
    </row>
    <row r="86" spans="1:25" x14ac:dyDescent="0.2">
      <c r="A86" s="4" t="str">
        <f t="shared" si="2"/>
        <v>AActive</v>
      </c>
      <c r="B86" s="4" t="str">
        <f t="shared" si="3"/>
        <v>OPSDActive</v>
      </c>
      <c r="C86" s="9" t="s">
        <v>446</v>
      </c>
      <c r="D86" s="10" t="str">
        <f>VLOOKUP($C86,StructureInfoFromGPCRdb!$A:$U,MATCH(D$1,StructureInfoFromGPCRdb!$A$1:$U$1,0),FALSE)</f>
        <v>A</v>
      </c>
      <c r="E86" s="11" t="str">
        <f>VLOOKUP($C86,StructureInfoFromGPCRdb!$A:$U,MATCH(E$1,StructureInfoFromGPCRdb!$A$1:$U$1,0),FALSE)</f>
        <v>Opsins</v>
      </c>
      <c r="F86" s="11" t="str">
        <f>VLOOKUP($C86,StructureInfoFromGPCRdb!$A:$U,MATCH(F$1,StructureInfoFromGPCRdb!$A$1:$U$1,0),FALSE)</f>
        <v>OPSD</v>
      </c>
      <c r="G86" s="11" t="str">
        <f>VLOOKUP($C86,StructureInfoFromGPCRdb!$A:$U,MATCH(G$1,StructureInfoFromGPCRdb!$A$1:$U$1,0),FALSE)</f>
        <v>Rhodopsin</v>
      </c>
      <c r="J86" s="47">
        <f>VLOOKUP($C86,StructureInfoFromGPCRdb!$A:$U,MATCH(J$1,StructureInfoFromGPCRdb!$A$1:$U$1,0),FALSE)</f>
        <v>100</v>
      </c>
      <c r="K86" s="6" t="str">
        <f>VLOOKUP($C86,StructureInfoFromGPCRdb!$A:$U,MATCH(K$1,StructureInfoFromGPCRdb!$A$1:$U$1,0),FALSE)</f>
        <v>Bovine</v>
      </c>
      <c r="L86" s="10">
        <f>VLOOKUP($C86,StructureInfoFromGPCRdb!$A:$U,MATCH(L$1,StructureInfoFromGPCRdb!$A$1:$U$1,0),FALSE)</f>
        <v>94</v>
      </c>
      <c r="M86" s="50" t="str">
        <f>VLOOKUP($C86,StructureInfoFromGPCRdb!$A:$U,MATCH(M$1,StructureInfoFromGPCRdb!$A$1:$U$1,0),FALSE)</f>
        <v>X-ray</v>
      </c>
      <c r="N86" s="51">
        <f>VLOOKUP($C86,StructureInfoFromGPCRdb!$A:$U,MATCH(N$1,StructureInfoFromGPCRdb!$A$1:$U$1,0),FALSE)</f>
        <v>2.2999999999999998</v>
      </c>
      <c r="O86" s="10" t="str">
        <f>VLOOKUP($C86,StructureInfoFromGPCRdb!$A:$U,MATCH(O$1,StructureInfoFromGPCRdb!$A$1:$U$1,0),FALSE)</f>
        <v>Active</v>
      </c>
      <c r="P86" s="10">
        <f>VLOOKUP($C86,StructureInfoFromGPCRdb!$A:$U,MATCH(P$1,StructureInfoFromGPCRdb!$A$1:$U$1,0),FALSE)</f>
        <v>97</v>
      </c>
      <c r="Q86" s="10">
        <f>VLOOKUP($C86,StructureInfoFromGPCRdb!$A:$U,MATCH(Q$1,StructureInfoFromGPCRdb!$A$1:$U$1,0),FALSE)</f>
        <v>65</v>
      </c>
      <c r="R86" s="42" t="str">
        <f>IF(VLOOKUP($C86,StructureInfoFromGPCRdb!$A:$U,MATCH(R$1,StructureInfoFromGPCRdb!$A$1:$U$1,0),FALSE)="","",VLOOKUP($C86,StructureInfoFromGPCRdb!$A:$U,MATCH(R$1,StructureInfoFromGPCRdb!$A$1:$U$1,0),FALSE))</f>
        <v>Gi/o</v>
      </c>
      <c r="S86" s="5" t="str">
        <f>IF(VLOOKUP($C86,StructureInfoFromGPCRdb!$A:$U,MATCH(S$1,StructureInfoFromGPCRdb!$A$1:$U$1,0),FALSE)="","",VLOOKUP($C86,StructureInfoFromGPCRdb!$A:$U,MATCH(S$1,StructureInfoFromGPCRdb!$A$1:$U$1,0),FALSE))</f>
        <v>αt1</v>
      </c>
      <c r="T86" s="5" t="str">
        <f>IF(VLOOKUP($C86,StructureInfoFromGPCRdb!$A:$U,MATCH(T$1,StructureInfoFromGPCRdb!$A$1:$U$1,0),FALSE)="","",VLOOKUP($C86,StructureInfoFromGPCRdb!$A:$U,MATCH(T$1,StructureInfoFromGPCRdb!$A$1:$U$1,0),FALSE))</f>
        <v>Only H5</v>
      </c>
      <c r="U86" s="5">
        <f>IF(VLOOKUP($C86,StructureInfoFromGPCRdb!$A:$U,MATCH(U$1,StructureInfoFromGPCRdb!$A$1:$U$1,0),FALSE)="","",VLOOKUP($C86,StructureInfoFromGPCRdb!$A:$U,MATCH(U$1,StructureInfoFromGPCRdb!$A$1:$U$1,0),FALSE))</f>
        <v>3</v>
      </c>
      <c r="V86" s="52" t="str">
        <f>VLOOKUP($C86,StructureInfoFromGPCRdb!$A:$U,MATCH(V$1,StructureInfoFromGPCRdb!$A$1:$U$1,0),FALSE)</f>
        <v>-</v>
      </c>
      <c r="W86" s="10" t="str">
        <f>VLOOKUP($C86,StructureInfoFromGPCRdb!$A:$U,MATCH(W$1,StructureInfoFromGPCRdb!$A$1:$U$1,0),FALSE)</f>
        <v>-</v>
      </c>
      <c r="X86" s="52" t="str">
        <f>VLOOKUP($C86,StructureInfoFromGPCRdb!$A:$U,MATCH(X$1,StructureInfoFromGPCRdb!$A$1:$U$1,0),FALSE)</f>
        <v>B-Nonylglucoside</v>
      </c>
      <c r="Y86" s="10" t="str">
        <f>VLOOKUP($C86,StructureInfoFromGPCRdb!$A:$U,MATCH(Y$1,StructureInfoFromGPCRdb!$A$1:$U$1,0),FALSE)</f>
        <v>unknown</v>
      </c>
    </row>
    <row r="87" spans="1:25" x14ac:dyDescent="0.2">
      <c r="A87" s="4" t="str">
        <f t="shared" si="2"/>
        <v>AActive</v>
      </c>
      <c r="B87" s="4" t="str">
        <f t="shared" si="3"/>
        <v>OPSDActive</v>
      </c>
      <c r="C87" s="9" t="s">
        <v>127</v>
      </c>
      <c r="D87" s="10" t="str">
        <f>VLOOKUP($C87,StructureInfoFromGPCRdb!$A:$U,MATCH(D$1,StructureInfoFromGPCRdb!$A$1:$U$1,0),FALSE)</f>
        <v>A</v>
      </c>
      <c r="E87" s="11" t="str">
        <f>VLOOKUP($C87,StructureInfoFromGPCRdb!$A:$U,MATCH(E$1,StructureInfoFromGPCRdb!$A$1:$U$1,0),FALSE)</f>
        <v>Opsins</v>
      </c>
      <c r="F87" s="11" t="str">
        <f>VLOOKUP($C87,StructureInfoFromGPCRdb!$A:$U,MATCH(F$1,StructureInfoFromGPCRdb!$A$1:$U$1,0),FALSE)</f>
        <v>OPSD</v>
      </c>
      <c r="G87" s="11" t="str">
        <f>VLOOKUP($C87,StructureInfoFromGPCRdb!$A:$U,MATCH(G$1,StructureInfoFromGPCRdb!$A$1:$U$1,0),FALSE)</f>
        <v>Rhodopsin</v>
      </c>
      <c r="J87" s="47">
        <f>VLOOKUP($C87,StructureInfoFromGPCRdb!$A:$U,MATCH(J$1,StructureInfoFromGPCRdb!$A$1:$U$1,0),FALSE)</f>
        <v>95</v>
      </c>
      <c r="K87" s="6" t="str">
        <f>VLOOKUP($C87,StructureInfoFromGPCRdb!$A:$U,MATCH(K$1,StructureInfoFromGPCRdb!$A$1:$U$1,0),FALSE)</f>
        <v>Bovine</v>
      </c>
      <c r="L87" s="10">
        <f>VLOOKUP($C87,StructureInfoFromGPCRdb!$A:$U,MATCH(L$1,StructureInfoFromGPCRdb!$A$1:$U$1,0),FALSE)</f>
        <v>94</v>
      </c>
      <c r="M87" s="50" t="str">
        <f>VLOOKUP($C87,StructureInfoFromGPCRdb!$A:$U,MATCH(M$1,StructureInfoFromGPCRdb!$A$1:$U$1,0),FALSE)</f>
        <v>X-ray</v>
      </c>
      <c r="N87" s="51">
        <f>VLOOKUP($C87,StructureInfoFromGPCRdb!$A:$U,MATCH(N$1,StructureInfoFromGPCRdb!$A$1:$U$1,0),FALSE)</f>
        <v>2.4</v>
      </c>
      <c r="O87" s="10" t="str">
        <f>VLOOKUP($C87,StructureInfoFromGPCRdb!$A:$U,MATCH(O$1,StructureInfoFromGPCRdb!$A$1:$U$1,0),FALSE)</f>
        <v>Active</v>
      </c>
      <c r="P87" s="10">
        <f>VLOOKUP($C87,StructureInfoFromGPCRdb!$A:$U,MATCH(P$1,StructureInfoFromGPCRdb!$A$1:$U$1,0),FALSE)</f>
        <v>97</v>
      </c>
      <c r="Q87" s="10">
        <f>VLOOKUP($C87,StructureInfoFromGPCRdb!$A:$U,MATCH(Q$1,StructureInfoFromGPCRdb!$A$1:$U$1,0),FALSE)</f>
        <v>65</v>
      </c>
      <c r="R87" s="42" t="str">
        <f>IF(VLOOKUP($C87,StructureInfoFromGPCRdb!$A:$U,MATCH(R$1,StructureInfoFromGPCRdb!$A$1:$U$1,0),FALSE)="","",VLOOKUP($C87,StructureInfoFromGPCRdb!$A:$U,MATCH(R$1,StructureInfoFromGPCRdb!$A$1:$U$1,0),FALSE))</f>
        <v/>
      </c>
      <c r="S87" s="5" t="str">
        <f>IF(VLOOKUP($C87,StructureInfoFromGPCRdb!$A:$U,MATCH(S$1,StructureInfoFromGPCRdb!$A$1:$U$1,0),FALSE)="","",VLOOKUP($C87,StructureInfoFromGPCRdb!$A:$U,MATCH(S$1,StructureInfoFromGPCRdb!$A$1:$U$1,0),FALSE))</f>
        <v/>
      </c>
      <c r="T87" s="5" t="str">
        <f>IF(VLOOKUP($C87,StructureInfoFromGPCRdb!$A:$U,MATCH(T$1,StructureInfoFromGPCRdb!$A$1:$U$1,0),FALSE)="","",VLOOKUP($C87,StructureInfoFromGPCRdb!$A:$U,MATCH(T$1,StructureInfoFromGPCRdb!$A$1:$U$1,0),FALSE))</f>
        <v/>
      </c>
      <c r="U87" s="5" t="str">
        <f>IF(VLOOKUP($C87,StructureInfoFromGPCRdb!$A:$U,MATCH(U$1,StructureInfoFromGPCRdb!$A$1:$U$1,0),FALSE)="","",VLOOKUP($C87,StructureInfoFromGPCRdb!$A:$U,MATCH(U$1,StructureInfoFromGPCRdb!$A$1:$U$1,0),FALSE))</f>
        <v/>
      </c>
      <c r="V87" s="52" t="str">
        <f>VLOOKUP($C87,StructureInfoFromGPCRdb!$A:$U,MATCH(V$1,StructureInfoFromGPCRdb!$A$1:$U$1,0),FALSE)</f>
        <v>-</v>
      </c>
      <c r="W87" s="10" t="str">
        <f>VLOOKUP($C87,StructureInfoFromGPCRdb!$A:$U,MATCH(W$1,StructureInfoFromGPCRdb!$A$1:$U$1,0),FALSE)</f>
        <v>-</v>
      </c>
      <c r="X87" s="52" t="str">
        <f>VLOOKUP($C87,StructureInfoFromGPCRdb!$A:$U,MATCH(X$1,StructureInfoFromGPCRdb!$A$1:$U$1,0),FALSE)</f>
        <v>(2~{S})-2-(4-chlorop..</v>
      </c>
      <c r="Y87" s="10" t="str">
        <f>VLOOKUP($C87,StructureInfoFromGPCRdb!$A:$U,MATCH(Y$1,StructureInfoFromGPCRdb!$A$1:$U$1,0),FALSE)</f>
        <v>Agonist</v>
      </c>
    </row>
    <row r="88" spans="1:25" x14ac:dyDescent="0.2">
      <c r="A88" s="4" t="str">
        <f t="shared" si="2"/>
        <v>AActive</v>
      </c>
      <c r="B88" s="4" t="str">
        <f t="shared" si="3"/>
        <v>OPSDActive</v>
      </c>
      <c r="C88" s="9" t="s">
        <v>126</v>
      </c>
      <c r="D88" s="10" t="str">
        <f>VLOOKUP($C88,StructureInfoFromGPCRdb!$A:$U,MATCH(D$1,StructureInfoFromGPCRdb!$A$1:$U$1,0),FALSE)</f>
        <v>A</v>
      </c>
      <c r="E88" s="11" t="str">
        <f>VLOOKUP($C88,StructureInfoFromGPCRdb!$A:$U,MATCH(E$1,StructureInfoFromGPCRdb!$A$1:$U$1,0),FALSE)</f>
        <v>Opsins</v>
      </c>
      <c r="F88" s="11" t="str">
        <f>VLOOKUP($C88,StructureInfoFromGPCRdb!$A:$U,MATCH(F$1,StructureInfoFromGPCRdb!$A$1:$U$1,0),FALSE)</f>
        <v>OPSD</v>
      </c>
      <c r="G88" s="11" t="str">
        <f>VLOOKUP($C88,StructureInfoFromGPCRdb!$A:$U,MATCH(G$1,StructureInfoFromGPCRdb!$A$1:$U$1,0),FALSE)</f>
        <v>Rhodopsin</v>
      </c>
      <c r="J88" s="47">
        <f>VLOOKUP($C88,StructureInfoFromGPCRdb!$A:$U,MATCH(J$1,StructureInfoFromGPCRdb!$A$1:$U$1,0),FALSE)</f>
        <v>93</v>
      </c>
      <c r="K88" s="6" t="str">
        <f>VLOOKUP($C88,StructureInfoFromGPCRdb!$A:$U,MATCH(K$1,StructureInfoFromGPCRdb!$A$1:$U$1,0),FALSE)</f>
        <v>Bovine</v>
      </c>
      <c r="L88" s="10">
        <f>VLOOKUP($C88,StructureInfoFromGPCRdb!$A:$U,MATCH(L$1,StructureInfoFromGPCRdb!$A$1:$U$1,0),FALSE)</f>
        <v>94</v>
      </c>
      <c r="M88" s="50" t="str">
        <f>VLOOKUP($C88,StructureInfoFromGPCRdb!$A:$U,MATCH(M$1,StructureInfoFromGPCRdb!$A$1:$U$1,0),FALSE)</f>
        <v>X-ray</v>
      </c>
      <c r="N88" s="51">
        <f>VLOOKUP($C88,StructureInfoFromGPCRdb!$A:$U,MATCH(N$1,StructureInfoFromGPCRdb!$A$1:$U$1,0),FALSE)</f>
        <v>2.5</v>
      </c>
      <c r="O88" s="10" t="str">
        <f>VLOOKUP($C88,StructureInfoFromGPCRdb!$A:$U,MATCH(O$1,StructureInfoFromGPCRdb!$A$1:$U$1,0),FALSE)</f>
        <v>Active</v>
      </c>
      <c r="P88" s="10">
        <f>VLOOKUP($C88,StructureInfoFromGPCRdb!$A:$U,MATCH(P$1,StructureInfoFromGPCRdb!$A$1:$U$1,0),FALSE)</f>
        <v>97</v>
      </c>
      <c r="Q88" s="10">
        <f>VLOOKUP($C88,StructureInfoFromGPCRdb!$A:$U,MATCH(Q$1,StructureInfoFromGPCRdb!$A$1:$U$1,0),FALSE)</f>
        <v>65</v>
      </c>
      <c r="R88" s="42" t="str">
        <f>IF(VLOOKUP($C88,StructureInfoFromGPCRdb!$A:$U,MATCH(R$1,StructureInfoFromGPCRdb!$A$1:$U$1,0),FALSE)="","",VLOOKUP($C88,StructureInfoFromGPCRdb!$A:$U,MATCH(R$1,StructureInfoFromGPCRdb!$A$1:$U$1,0),FALSE))</f>
        <v/>
      </c>
      <c r="S88" s="5" t="str">
        <f>IF(VLOOKUP($C88,StructureInfoFromGPCRdb!$A:$U,MATCH(S$1,StructureInfoFromGPCRdb!$A$1:$U$1,0),FALSE)="","",VLOOKUP($C88,StructureInfoFromGPCRdb!$A:$U,MATCH(S$1,StructureInfoFromGPCRdb!$A$1:$U$1,0),FALSE))</f>
        <v/>
      </c>
      <c r="T88" s="5" t="str">
        <f>IF(VLOOKUP($C88,StructureInfoFromGPCRdb!$A:$U,MATCH(T$1,StructureInfoFromGPCRdb!$A$1:$U$1,0),FALSE)="","",VLOOKUP($C88,StructureInfoFromGPCRdb!$A:$U,MATCH(T$1,StructureInfoFromGPCRdb!$A$1:$U$1,0),FALSE))</f>
        <v/>
      </c>
      <c r="U88" s="5" t="str">
        <f>IF(VLOOKUP($C88,StructureInfoFromGPCRdb!$A:$U,MATCH(U$1,StructureInfoFromGPCRdb!$A$1:$U$1,0),FALSE)="","",VLOOKUP($C88,StructureInfoFromGPCRdb!$A:$U,MATCH(U$1,StructureInfoFromGPCRdb!$A$1:$U$1,0),FALSE))</f>
        <v/>
      </c>
      <c r="V88" s="52" t="str">
        <f>VLOOKUP($C88,StructureInfoFromGPCRdb!$A:$U,MATCH(V$1,StructureInfoFromGPCRdb!$A$1:$U$1,0),FALSE)</f>
        <v>-</v>
      </c>
      <c r="W88" s="10" t="str">
        <f>VLOOKUP($C88,StructureInfoFromGPCRdb!$A:$U,MATCH(W$1,StructureInfoFromGPCRdb!$A$1:$U$1,0),FALSE)</f>
        <v>-</v>
      </c>
      <c r="X88" s="52" t="str">
        <f>VLOOKUP($C88,StructureInfoFromGPCRdb!$A:$U,MATCH(X$1,StructureInfoFromGPCRdb!$A$1:$U$1,0),FALSE)</f>
        <v>5-chloranyl-2-(2-oxi..</v>
      </c>
      <c r="Y88" s="10" t="str">
        <f>VLOOKUP($C88,StructureInfoFromGPCRdb!$A:$U,MATCH(Y$1,StructureInfoFromGPCRdb!$A$1:$U$1,0),FALSE)</f>
        <v>Agonist</v>
      </c>
    </row>
    <row r="89" spans="1:25" x14ac:dyDescent="0.2">
      <c r="A89" s="4" t="str">
        <f t="shared" si="2"/>
        <v>AActive</v>
      </c>
      <c r="B89" s="4" t="str">
        <f t="shared" si="3"/>
        <v>OPSDActive</v>
      </c>
      <c r="C89" s="9" t="s">
        <v>121</v>
      </c>
      <c r="D89" s="10" t="str">
        <f>VLOOKUP($C89,StructureInfoFromGPCRdb!$A:$U,MATCH(D$1,StructureInfoFromGPCRdb!$A$1:$U$1,0),FALSE)</f>
        <v>A</v>
      </c>
      <c r="E89" s="11" t="str">
        <f>VLOOKUP($C89,StructureInfoFromGPCRdb!$A:$U,MATCH(E$1,StructureInfoFromGPCRdb!$A$1:$U$1,0),FALSE)</f>
        <v>Opsins</v>
      </c>
      <c r="F89" s="11" t="str">
        <f>VLOOKUP($C89,StructureInfoFromGPCRdb!$A:$U,MATCH(F$1,StructureInfoFromGPCRdb!$A$1:$U$1,0),FALSE)</f>
        <v>OPSD</v>
      </c>
      <c r="G89" s="11" t="str">
        <f>VLOOKUP($C89,StructureInfoFromGPCRdb!$A:$U,MATCH(G$1,StructureInfoFromGPCRdb!$A$1:$U$1,0),FALSE)</f>
        <v>Rhodopsin</v>
      </c>
      <c r="J89" s="47">
        <f>VLOOKUP($C89,StructureInfoFromGPCRdb!$A:$U,MATCH(J$1,StructureInfoFromGPCRdb!$A$1:$U$1,0),FALSE)</f>
        <v>93</v>
      </c>
      <c r="K89" s="6" t="str">
        <f>VLOOKUP($C89,StructureInfoFromGPCRdb!$A:$U,MATCH(K$1,StructureInfoFromGPCRdb!$A$1:$U$1,0),FALSE)</f>
        <v>Bovine</v>
      </c>
      <c r="L89" s="10">
        <f>VLOOKUP($C89,StructureInfoFromGPCRdb!$A:$U,MATCH(L$1,StructureInfoFromGPCRdb!$A$1:$U$1,0),FALSE)</f>
        <v>94</v>
      </c>
      <c r="M89" s="50" t="str">
        <f>VLOOKUP($C89,StructureInfoFromGPCRdb!$A:$U,MATCH(M$1,StructureInfoFromGPCRdb!$A$1:$U$1,0),FALSE)</f>
        <v>X-ray</v>
      </c>
      <c r="N89" s="51">
        <f>VLOOKUP($C89,StructureInfoFromGPCRdb!$A:$U,MATCH(N$1,StructureInfoFromGPCRdb!$A$1:$U$1,0),FALSE)</f>
        <v>2.5</v>
      </c>
      <c r="O89" s="10" t="str">
        <f>VLOOKUP($C89,StructureInfoFromGPCRdb!$A:$U,MATCH(O$1,StructureInfoFromGPCRdb!$A$1:$U$1,0),FALSE)</f>
        <v>Active</v>
      </c>
      <c r="P89" s="10">
        <f>VLOOKUP($C89,StructureInfoFromGPCRdb!$A:$U,MATCH(P$1,StructureInfoFromGPCRdb!$A$1:$U$1,0),FALSE)</f>
        <v>97</v>
      </c>
      <c r="Q89" s="10">
        <f>VLOOKUP($C89,StructureInfoFromGPCRdb!$A:$U,MATCH(Q$1,StructureInfoFromGPCRdb!$A$1:$U$1,0),FALSE)</f>
        <v>64</v>
      </c>
      <c r="R89" s="42" t="str">
        <f>IF(VLOOKUP($C89,StructureInfoFromGPCRdb!$A:$U,MATCH(R$1,StructureInfoFromGPCRdb!$A$1:$U$1,0),FALSE)="","",VLOOKUP($C89,StructureInfoFromGPCRdb!$A:$U,MATCH(R$1,StructureInfoFromGPCRdb!$A$1:$U$1,0),FALSE))</f>
        <v/>
      </c>
      <c r="S89" s="5" t="str">
        <f>IF(VLOOKUP($C89,StructureInfoFromGPCRdb!$A:$U,MATCH(S$1,StructureInfoFromGPCRdb!$A$1:$U$1,0),FALSE)="","",VLOOKUP($C89,StructureInfoFromGPCRdb!$A:$U,MATCH(S$1,StructureInfoFromGPCRdb!$A$1:$U$1,0),FALSE))</f>
        <v/>
      </c>
      <c r="T89" s="5" t="str">
        <f>IF(VLOOKUP($C89,StructureInfoFromGPCRdb!$A:$U,MATCH(T$1,StructureInfoFromGPCRdb!$A$1:$U$1,0),FALSE)="","",VLOOKUP($C89,StructureInfoFromGPCRdb!$A:$U,MATCH(T$1,StructureInfoFromGPCRdb!$A$1:$U$1,0),FALSE))</f>
        <v/>
      </c>
      <c r="U89" s="5" t="str">
        <f>IF(VLOOKUP($C89,StructureInfoFromGPCRdb!$A:$U,MATCH(U$1,StructureInfoFromGPCRdb!$A$1:$U$1,0),FALSE)="","",VLOOKUP($C89,StructureInfoFromGPCRdb!$A:$U,MATCH(U$1,StructureInfoFromGPCRdb!$A$1:$U$1,0),FALSE))</f>
        <v/>
      </c>
      <c r="V89" s="52" t="str">
        <f>VLOOKUP($C89,StructureInfoFromGPCRdb!$A:$U,MATCH(V$1,StructureInfoFromGPCRdb!$A$1:$U$1,0),FALSE)</f>
        <v>-</v>
      </c>
      <c r="W89" s="10" t="str">
        <f>VLOOKUP($C89,StructureInfoFromGPCRdb!$A:$U,MATCH(W$1,StructureInfoFromGPCRdb!$A$1:$U$1,0),FALSE)</f>
        <v>-</v>
      </c>
      <c r="X89" s="52" t="str">
        <f>VLOOKUP($C89,StructureInfoFromGPCRdb!$A:$U,MATCH(X$1,StructureInfoFromGPCRdb!$A$1:$U$1,0),FALSE)</f>
        <v>3-[1'-[(2~{S})-2-(4-..</v>
      </c>
      <c r="Y89" s="10" t="str">
        <f>VLOOKUP($C89,StructureInfoFromGPCRdb!$A:$U,MATCH(Y$1,StructureInfoFromGPCRdb!$A$1:$U$1,0),FALSE)</f>
        <v>Agonist</v>
      </c>
    </row>
    <row r="90" spans="1:25" x14ac:dyDescent="0.2">
      <c r="A90" s="4" t="str">
        <f t="shared" si="2"/>
        <v>AActive</v>
      </c>
      <c r="B90" s="4" t="str">
        <f t="shared" si="3"/>
        <v>OPSDActive</v>
      </c>
      <c r="C90" s="9" t="s">
        <v>124</v>
      </c>
      <c r="D90" s="10" t="str">
        <f>VLOOKUP($C90,StructureInfoFromGPCRdb!$A:$U,MATCH(D$1,StructureInfoFromGPCRdb!$A$1:$U$1,0),FALSE)</f>
        <v>A</v>
      </c>
      <c r="E90" s="11" t="str">
        <f>VLOOKUP($C90,StructureInfoFromGPCRdb!$A:$U,MATCH(E$1,StructureInfoFromGPCRdb!$A$1:$U$1,0),FALSE)</f>
        <v>Opsins</v>
      </c>
      <c r="F90" s="11" t="str">
        <f>VLOOKUP($C90,StructureInfoFromGPCRdb!$A:$U,MATCH(F$1,StructureInfoFromGPCRdb!$A$1:$U$1,0),FALSE)</f>
        <v>OPSD</v>
      </c>
      <c r="G90" s="11" t="str">
        <f>VLOOKUP($C90,StructureInfoFromGPCRdb!$A:$U,MATCH(G$1,StructureInfoFromGPCRdb!$A$1:$U$1,0),FALSE)</f>
        <v>Rhodopsin</v>
      </c>
      <c r="J90" s="47">
        <f>VLOOKUP($C90,StructureInfoFromGPCRdb!$A:$U,MATCH(J$1,StructureInfoFromGPCRdb!$A$1:$U$1,0),FALSE)</f>
        <v>93</v>
      </c>
      <c r="K90" s="6" t="str">
        <f>VLOOKUP($C90,StructureInfoFromGPCRdb!$A:$U,MATCH(K$1,StructureInfoFromGPCRdb!$A$1:$U$1,0),FALSE)</f>
        <v>Bovine</v>
      </c>
      <c r="L90" s="10">
        <f>VLOOKUP($C90,StructureInfoFromGPCRdb!$A:$U,MATCH(L$1,StructureInfoFromGPCRdb!$A$1:$U$1,0),FALSE)</f>
        <v>94</v>
      </c>
      <c r="M90" s="50" t="str">
        <f>VLOOKUP($C90,StructureInfoFromGPCRdb!$A:$U,MATCH(M$1,StructureInfoFromGPCRdb!$A$1:$U$1,0),FALSE)</f>
        <v>X-ray</v>
      </c>
      <c r="N90" s="51">
        <f>VLOOKUP($C90,StructureInfoFromGPCRdb!$A:$U,MATCH(N$1,StructureInfoFromGPCRdb!$A$1:$U$1,0),FALSE)</f>
        <v>2.6</v>
      </c>
      <c r="O90" s="10" t="str">
        <f>VLOOKUP($C90,StructureInfoFromGPCRdb!$A:$U,MATCH(O$1,StructureInfoFromGPCRdb!$A$1:$U$1,0),FALSE)</f>
        <v>Active</v>
      </c>
      <c r="P90" s="10">
        <f>VLOOKUP($C90,StructureInfoFromGPCRdb!$A:$U,MATCH(P$1,StructureInfoFromGPCRdb!$A$1:$U$1,0),FALSE)</f>
        <v>97</v>
      </c>
      <c r="Q90" s="10">
        <f>VLOOKUP($C90,StructureInfoFromGPCRdb!$A:$U,MATCH(Q$1,StructureInfoFromGPCRdb!$A$1:$U$1,0),FALSE)</f>
        <v>65</v>
      </c>
      <c r="R90" s="42" t="str">
        <f>IF(VLOOKUP($C90,StructureInfoFromGPCRdb!$A:$U,MATCH(R$1,StructureInfoFromGPCRdb!$A$1:$U$1,0),FALSE)="","",VLOOKUP($C90,StructureInfoFromGPCRdb!$A:$U,MATCH(R$1,StructureInfoFromGPCRdb!$A$1:$U$1,0),FALSE))</f>
        <v/>
      </c>
      <c r="S90" s="5" t="str">
        <f>IF(VLOOKUP($C90,StructureInfoFromGPCRdb!$A:$U,MATCH(S$1,StructureInfoFromGPCRdb!$A$1:$U$1,0),FALSE)="","",VLOOKUP($C90,StructureInfoFromGPCRdb!$A:$U,MATCH(S$1,StructureInfoFromGPCRdb!$A$1:$U$1,0),FALSE))</f>
        <v/>
      </c>
      <c r="T90" s="5" t="str">
        <f>IF(VLOOKUP($C90,StructureInfoFromGPCRdb!$A:$U,MATCH(T$1,StructureInfoFromGPCRdb!$A$1:$U$1,0),FALSE)="","",VLOOKUP($C90,StructureInfoFromGPCRdb!$A:$U,MATCH(T$1,StructureInfoFromGPCRdb!$A$1:$U$1,0),FALSE))</f>
        <v/>
      </c>
      <c r="U90" s="5" t="str">
        <f>IF(VLOOKUP($C90,StructureInfoFromGPCRdb!$A:$U,MATCH(U$1,StructureInfoFromGPCRdb!$A$1:$U$1,0),FALSE)="","",VLOOKUP($C90,StructureInfoFromGPCRdb!$A:$U,MATCH(U$1,StructureInfoFromGPCRdb!$A$1:$U$1,0),FALSE))</f>
        <v/>
      </c>
      <c r="V90" s="52" t="str">
        <f>VLOOKUP($C90,StructureInfoFromGPCRdb!$A:$U,MATCH(V$1,StructureInfoFromGPCRdb!$A$1:$U$1,0),FALSE)</f>
        <v>-</v>
      </c>
      <c r="W90" s="10" t="str">
        <f>VLOOKUP($C90,StructureInfoFromGPCRdb!$A:$U,MATCH(W$1,StructureInfoFromGPCRdb!$A$1:$U$1,0),FALSE)</f>
        <v>-</v>
      </c>
      <c r="X90" s="52" t="str">
        <f>VLOOKUP($C90,StructureInfoFromGPCRdb!$A:$U,MATCH(X$1,StructureInfoFromGPCRdb!$A$1:$U$1,0),FALSE)</f>
        <v>(2~{R},3~{R})-2-(4-c..</v>
      </c>
      <c r="Y90" s="10" t="str">
        <f>VLOOKUP($C90,StructureInfoFromGPCRdb!$A:$U,MATCH(Y$1,StructureInfoFromGPCRdb!$A$1:$U$1,0),FALSE)</f>
        <v>Agonist</v>
      </c>
    </row>
    <row r="91" spans="1:25" x14ac:dyDescent="0.2">
      <c r="A91" s="4" t="str">
        <f t="shared" si="2"/>
        <v>AActive</v>
      </c>
      <c r="B91" s="4" t="str">
        <f t="shared" si="3"/>
        <v>OPSDActive</v>
      </c>
      <c r="C91" s="9" t="s">
        <v>125</v>
      </c>
      <c r="D91" s="10" t="str">
        <f>VLOOKUP($C91,StructureInfoFromGPCRdb!$A:$U,MATCH(D$1,StructureInfoFromGPCRdb!$A$1:$U$1,0),FALSE)</f>
        <v>A</v>
      </c>
      <c r="E91" s="11" t="str">
        <f>VLOOKUP($C91,StructureInfoFromGPCRdb!$A:$U,MATCH(E$1,StructureInfoFromGPCRdb!$A$1:$U$1,0),FALSE)</f>
        <v>Opsins</v>
      </c>
      <c r="F91" s="11" t="str">
        <f>VLOOKUP($C91,StructureInfoFromGPCRdb!$A:$U,MATCH(F$1,StructureInfoFromGPCRdb!$A$1:$U$1,0),FALSE)</f>
        <v>OPSD</v>
      </c>
      <c r="G91" s="11" t="str">
        <f>VLOOKUP($C91,StructureInfoFromGPCRdb!$A:$U,MATCH(G$1,StructureInfoFromGPCRdb!$A$1:$U$1,0),FALSE)</f>
        <v>Rhodopsin</v>
      </c>
      <c r="J91" s="47">
        <f>VLOOKUP($C91,StructureInfoFromGPCRdb!$A:$U,MATCH(J$1,StructureInfoFromGPCRdb!$A$1:$U$1,0),FALSE)</f>
        <v>95</v>
      </c>
      <c r="K91" s="6" t="str">
        <f>VLOOKUP($C91,StructureInfoFromGPCRdb!$A:$U,MATCH(K$1,StructureInfoFromGPCRdb!$A$1:$U$1,0),FALSE)</f>
        <v>Bovine</v>
      </c>
      <c r="L91" s="10">
        <f>VLOOKUP($C91,StructureInfoFromGPCRdb!$A:$U,MATCH(L$1,StructureInfoFromGPCRdb!$A$1:$U$1,0),FALSE)</f>
        <v>94</v>
      </c>
      <c r="M91" s="50" t="str">
        <f>VLOOKUP($C91,StructureInfoFromGPCRdb!$A:$U,MATCH(M$1,StructureInfoFromGPCRdb!$A$1:$U$1,0),FALSE)</f>
        <v>X-ray</v>
      </c>
      <c r="N91" s="51">
        <f>VLOOKUP($C91,StructureInfoFromGPCRdb!$A:$U,MATCH(N$1,StructureInfoFromGPCRdb!$A$1:$U$1,0),FALSE)</f>
        <v>2.6</v>
      </c>
      <c r="O91" s="10" t="str">
        <f>VLOOKUP($C91,StructureInfoFromGPCRdb!$A:$U,MATCH(O$1,StructureInfoFromGPCRdb!$A$1:$U$1,0),FALSE)</f>
        <v>Active</v>
      </c>
      <c r="P91" s="10">
        <f>VLOOKUP($C91,StructureInfoFromGPCRdb!$A:$U,MATCH(P$1,StructureInfoFromGPCRdb!$A$1:$U$1,0),FALSE)</f>
        <v>97</v>
      </c>
      <c r="Q91" s="10">
        <f>VLOOKUP($C91,StructureInfoFromGPCRdb!$A:$U,MATCH(Q$1,StructureInfoFromGPCRdb!$A$1:$U$1,0),FALSE)</f>
        <v>64</v>
      </c>
      <c r="R91" s="42" t="str">
        <f>IF(VLOOKUP($C91,StructureInfoFromGPCRdb!$A:$U,MATCH(R$1,StructureInfoFromGPCRdb!$A$1:$U$1,0),FALSE)="","",VLOOKUP($C91,StructureInfoFromGPCRdb!$A:$U,MATCH(R$1,StructureInfoFromGPCRdb!$A$1:$U$1,0),FALSE))</f>
        <v/>
      </c>
      <c r="S91" s="5" t="str">
        <f>IF(VLOOKUP($C91,StructureInfoFromGPCRdb!$A:$U,MATCH(S$1,StructureInfoFromGPCRdb!$A$1:$U$1,0),FALSE)="","",VLOOKUP($C91,StructureInfoFromGPCRdb!$A:$U,MATCH(S$1,StructureInfoFromGPCRdb!$A$1:$U$1,0),FALSE))</f>
        <v/>
      </c>
      <c r="T91" s="5" t="str">
        <f>IF(VLOOKUP($C91,StructureInfoFromGPCRdb!$A:$U,MATCH(T$1,StructureInfoFromGPCRdb!$A$1:$U$1,0),FALSE)="","",VLOOKUP($C91,StructureInfoFromGPCRdb!$A:$U,MATCH(T$1,StructureInfoFromGPCRdb!$A$1:$U$1,0),FALSE))</f>
        <v/>
      </c>
      <c r="U91" s="5" t="str">
        <f>IF(VLOOKUP($C91,StructureInfoFromGPCRdb!$A:$U,MATCH(U$1,StructureInfoFromGPCRdb!$A$1:$U$1,0),FALSE)="","",VLOOKUP($C91,StructureInfoFromGPCRdb!$A:$U,MATCH(U$1,StructureInfoFromGPCRdb!$A$1:$U$1,0),FALSE))</f>
        <v/>
      </c>
      <c r="V91" s="52" t="str">
        <f>VLOOKUP($C91,StructureInfoFromGPCRdb!$A:$U,MATCH(V$1,StructureInfoFromGPCRdb!$A$1:$U$1,0),FALSE)</f>
        <v>-</v>
      </c>
      <c r="W91" s="10" t="str">
        <f>VLOOKUP($C91,StructureInfoFromGPCRdb!$A:$U,MATCH(W$1,StructureInfoFromGPCRdb!$A$1:$U$1,0),FALSE)</f>
        <v>-</v>
      </c>
      <c r="X91" s="52" t="str">
        <f>VLOOKUP($C91,StructureInfoFromGPCRdb!$A:$U,MATCH(X$1,StructureInfoFromGPCRdb!$A$1:$U$1,0),FALSE)</f>
        <v>(2~{S})-3-methyl-2-p..</v>
      </c>
      <c r="Y91" s="10" t="str">
        <f>VLOOKUP($C91,StructureInfoFromGPCRdb!$A:$U,MATCH(Y$1,StructureInfoFromGPCRdb!$A$1:$U$1,0),FALSE)</f>
        <v>Agonist</v>
      </c>
    </row>
    <row r="92" spans="1:25" x14ac:dyDescent="0.2">
      <c r="A92" s="4" t="str">
        <f t="shared" si="2"/>
        <v>AActive</v>
      </c>
      <c r="B92" s="4" t="str">
        <f t="shared" si="3"/>
        <v>OPSDActive</v>
      </c>
      <c r="C92" s="9" t="s">
        <v>493</v>
      </c>
      <c r="D92" s="10" t="str">
        <f>VLOOKUP($C92,StructureInfoFromGPCRdb!$A:$U,MATCH(D$1,StructureInfoFromGPCRdb!$A$1:$U$1,0),FALSE)</f>
        <v>A</v>
      </c>
      <c r="E92" s="11" t="str">
        <f>VLOOKUP($C92,StructureInfoFromGPCRdb!$A:$U,MATCH(E$1,StructureInfoFromGPCRdb!$A$1:$U$1,0),FALSE)</f>
        <v>Opsins</v>
      </c>
      <c r="F92" s="11" t="str">
        <f>VLOOKUP($C92,StructureInfoFromGPCRdb!$A:$U,MATCH(F$1,StructureInfoFromGPCRdb!$A$1:$U$1,0),FALSE)</f>
        <v>OPSD</v>
      </c>
      <c r="G92" s="11" t="str">
        <f>VLOOKUP($C92,StructureInfoFromGPCRdb!$A:$U,MATCH(G$1,StructureInfoFromGPCRdb!$A$1:$U$1,0),FALSE)</f>
        <v>Rhodopsin</v>
      </c>
      <c r="J92" s="47">
        <f>VLOOKUP($C92,StructureInfoFromGPCRdb!$A:$U,MATCH(J$1,StructureInfoFromGPCRdb!$A$1:$U$1,0),FALSE)</f>
        <v>96</v>
      </c>
      <c r="K92" s="6" t="str">
        <f>VLOOKUP($C92,StructureInfoFromGPCRdb!$A:$U,MATCH(K$1,StructureInfoFromGPCRdb!$A$1:$U$1,0),FALSE)</f>
        <v>Bovine</v>
      </c>
      <c r="L92" s="10">
        <f>VLOOKUP($C92,StructureInfoFromGPCRdb!$A:$U,MATCH(L$1,StructureInfoFromGPCRdb!$A$1:$U$1,0),FALSE)</f>
        <v>94</v>
      </c>
      <c r="M92" s="50" t="str">
        <f>VLOOKUP($C92,StructureInfoFromGPCRdb!$A:$U,MATCH(M$1,StructureInfoFromGPCRdb!$A$1:$U$1,0),FALSE)</f>
        <v>X-ray</v>
      </c>
      <c r="N92" s="51">
        <f>VLOOKUP($C92,StructureInfoFromGPCRdb!$A:$U,MATCH(N$1,StructureInfoFromGPCRdb!$A$1:$U$1,0),FALSE)</f>
        <v>2.6</v>
      </c>
      <c r="O92" s="10" t="str">
        <f>VLOOKUP($C92,StructureInfoFromGPCRdb!$A:$U,MATCH(O$1,StructureInfoFromGPCRdb!$A$1:$U$1,0),FALSE)</f>
        <v>Active</v>
      </c>
      <c r="P92" s="10">
        <f>VLOOKUP($C92,StructureInfoFromGPCRdb!$A:$U,MATCH(P$1,StructureInfoFromGPCRdb!$A$1:$U$1,0),FALSE)</f>
        <v>97</v>
      </c>
      <c r="Q92" s="10">
        <f>VLOOKUP($C92,StructureInfoFromGPCRdb!$A:$U,MATCH(Q$1,StructureInfoFromGPCRdb!$A$1:$U$1,0),FALSE)</f>
        <v>64</v>
      </c>
      <c r="R92" s="42" t="str">
        <f>IF(VLOOKUP($C92,StructureInfoFromGPCRdb!$A:$U,MATCH(R$1,StructureInfoFromGPCRdb!$A$1:$U$1,0),FALSE)="","",VLOOKUP($C92,StructureInfoFromGPCRdb!$A:$U,MATCH(R$1,StructureInfoFromGPCRdb!$A$1:$U$1,0),FALSE))</f>
        <v>Gi/o</v>
      </c>
      <c r="S92" s="5" t="str">
        <f>IF(VLOOKUP($C92,StructureInfoFromGPCRdb!$A:$U,MATCH(S$1,StructureInfoFromGPCRdb!$A$1:$U$1,0),FALSE)="","",VLOOKUP($C92,StructureInfoFromGPCRdb!$A:$U,MATCH(S$1,StructureInfoFromGPCRdb!$A$1:$U$1,0),FALSE))</f>
        <v>αt1</v>
      </c>
      <c r="T92" s="5" t="str">
        <f>IF(VLOOKUP($C92,StructureInfoFromGPCRdb!$A:$U,MATCH(T$1,StructureInfoFromGPCRdb!$A$1:$U$1,0),FALSE)="","",VLOOKUP($C92,StructureInfoFromGPCRdb!$A:$U,MATCH(T$1,StructureInfoFromGPCRdb!$A$1:$U$1,0),FALSE))</f>
        <v>Only H5</v>
      </c>
      <c r="U92" s="5">
        <f>IF(VLOOKUP($C92,StructureInfoFromGPCRdb!$A:$U,MATCH(U$1,StructureInfoFromGPCRdb!$A$1:$U$1,0),FALSE)="","",VLOOKUP($C92,StructureInfoFromGPCRdb!$A:$U,MATCH(U$1,StructureInfoFromGPCRdb!$A$1:$U$1,0),FALSE))</f>
        <v>3</v>
      </c>
      <c r="V92" s="52" t="str">
        <f>VLOOKUP($C92,StructureInfoFromGPCRdb!$A:$U,MATCH(V$1,StructureInfoFromGPCRdb!$A$1:$U$1,0),FALSE)</f>
        <v>-</v>
      </c>
      <c r="W92" s="10" t="str">
        <f>VLOOKUP($C92,StructureInfoFromGPCRdb!$A:$U,MATCH(W$1,StructureInfoFromGPCRdb!$A$1:$U$1,0),FALSE)</f>
        <v>-</v>
      </c>
      <c r="X92" s="52" t="str">
        <f>VLOOKUP($C92,StructureInfoFromGPCRdb!$A:$U,MATCH(X$1,StructureInfoFromGPCRdb!$A$1:$U$1,0),FALSE)</f>
        <v>B-Octylglucoside</v>
      </c>
      <c r="Y92" s="10" t="str">
        <f>VLOOKUP($C92,StructureInfoFromGPCRdb!$A:$U,MATCH(Y$1,StructureInfoFromGPCRdb!$A$1:$U$1,0),FALSE)</f>
        <v>unknown</v>
      </c>
    </row>
    <row r="93" spans="1:25" x14ac:dyDescent="0.2">
      <c r="A93" s="4" t="str">
        <f t="shared" si="2"/>
        <v>AActive</v>
      </c>
      <c r="B93" s="4" t="str">
        <f t="shared" si="3"/>
        <v>OPSDActive</v>
      </c>
      <c r="C93" s="9" t="s">
        <v>122</v>
      </c>
      <c r="D93" s="10" t="str">
        <f>VLOOKUP($C93,StructureInfoFromGPCRdb!$A:$U,MATCH(D$1,StructureInfoFromGPCRdb!$A$1:$U$1,0),FALSE)</f>
        <v>A</v>
      </c>
      <c r="E93" s="11" t="str">
        <f>VLOOKUP($C93,StructureInfoFromGPCRdb!$A:$U,MATCH(E$1,StructureInfoFromGPCRdb!$A$1:$U$1,0),FALSE)</f>
        <v>Opsins</v>
      </c>
      <c r="F93" s="11" t="str">
        <f>VLOOKUP($C93,StructureInfoFromGPCRdb!$A:$U,MATCH(F$1,StructureInfoFromGPCRdb!$A$1:$U$1,0),FALSE)</f>
        <v>OPSD</v>
      </c>
      <c r="G93" s="11" t="str">
        <f>VLOOKUP($C93,StructureInfoFromGPCRdb!$A:$U,MATCH(G$1,StructureInfoFromGPCRdb!$A$1:$U$1,0),FALSE)</f>
        <v>Rhodopsin</v>
      </c>
      <c r="J93" s="47">
        <f>VLOOKUP($C93,StructureInfoFromGPCRdb!$A:$U,MATCH(J$1,StructureInfoFromGPCRdb!$A$1:$U$1,0),FALSE)</f>
        <v>95</v>
      </c>
      <c r="K93" s="6" t="str">
        <f>VLOOKUP($C93,StructureInfoFromGPCRdb!$A:$U,MATCH(K$1,StructureInfoFromGPCRdb!$A$1:$U$1,0),FALSE)</f>
        <v>Bovine</v>
      </c>
      <c r="L93" s="10">
        <f>VLOOKUP($C93,StructureInfoFromGPCRdb!$A:$U,MATCH(L$1,StructureInfoFromGPCRdb!$A$1:$U$1,0),FALSE)</f>
        <v>94</v>
      </c>
      <c r="M93" s="50" t="str">
        <f>VLOOKUP($C93,StructureInfoFromGPCRdb!$A:$U,MATCH(M$1,StructureInfoFromGPCRdb!$A$1:$U$1,0),FALSE)</f>
        <v>X-ray</v>
      </c>
      <c r="N93" s="51">
        <f>VLOOKUP($C93,StructureInfoFromGPCRdb!$A:$U,MATCH(N$1,StructureInfoFromGPCRdb!$A$1:$U$1,0),FALSE)</f>
        <v>2.7</v>
      </c>
      <c r="O93" s="10" t="str">
        <f>VLOOKUP($C93,StructureInfoFromGPCRdb!$A:$U,MATCH(O$1,StructureInfoFromGPCRdb!$A$1:$U$1,0),FALSE)</f>
        <v>Active</v>
      </c>
      <c r="P93" s="10">
        <f>VLOOKUP($C93,StructureInfoFromGPCRdb!$A:$U,MATCH(P$1,StructureInfoFromGPCRdb!$A$1:$U$1,0),FALSE)</f>
        <v>97</v>
      </c>
      <c r="Q93" s="10">
        <f>VLOOKUP($C93,StructureInfoFromGPCRdb!$A:$U,MATCH(Q$1,StructureInfoFromGPCRdb!$A$1:$U$1,0),FALSE)</f>
        <v>65</v>
      </c>
      <c r="R93" s="42" t="str">
        <f>IF(VLOOKUP($C93,StructureInfoFromGPCRdb!$A:$U,MATCH(R$1,StructureInfoFromGPCRdb!$A$1:$U$1,0),FALSE)="","",VLOOKUP($C93,StructureInfoFromGPCRdb!$A:$U,MATCH(R$1,StructureInfoFromGPCRdb!$A$1:$U$1,0),FALSE))</f>
        <v/>
      </c>
      <c r="S93" s="5" t="str">
        <f>IF(VLOOKUP($C93,StructureInfoFromGPCRdb!$A:$U,MATCH(S$1,StructureInfoFromGPCRdb!$A$1:$U$1,0),FALSE)="","",VLOOKUP($C93,StructureInfoFromGPCRdb!$A:$U,MATCH(S$1,StructureInfoFromGPCRdb!$A$1:$U$1,0),FALSE))</f>
        <v/>
      </c>
      <c r="T93" s="5" t="str">
        <f>IF(VLOOKUP($C93,StructureInfoFromGPCRdb!$A:$U,MATCH(T$1,StructureInfoFromGPCRdb!$A$1:$U$1,0),FALSE)="","",VLOOKUP($C93,StructureInfoFromGPCRdb!$A:$U,MATCH(T$1,StructureInfoFromGPCRdb!$A$1:$U$1,0),FALSE))</f>
        <v/>
      </c>
      <c r="U93" s="5" t="str">
        <f>IF(VLOOKUP($C93,StructureInfoFromGPCRdb!$A:$U,MATCH(U$1,StructureInfoFromGPCRdb!$A$1:$U$1,0),FALSE)="","",VLOOKUP($C93,StructureInfoFromGPCRdb!$A:$U,MATCH(U$1,StructureInfoFromGPCRdb!$A$1:$U$1,0),FALSE))</f>
        <v/>
      </c>
      <c r="V93" s="52" t="str">
        <f>VLOOKUP($C93,StructureInfoFromGPCRdb!$A:$U,MATCH(V$1,StructureInfoFromGPCRdb!$A$1:$U$1,0),FALSE)</f>
        <v>-</v>
      </c>
      <c r="W93" s="10" t="str">
        <f>VLOOKUP($C93,StructureInfoFromGPCRdb!$A:$U,MATCH(W$1,StructureInfoFromGPCRdb!$A$1:$U$1,0),FALSE)</f>
        <v>-</v>
      </c>
      <c r="X93" s="52" t="str">
        <f>VLOOKUP($C93,StructureInfoFromGPCRdb!$A:$U,MATCH(X$1,StructureInfoFromGPCRdb!$A$1:$U$1,0),FALSE)</f>
        <v>(2~{S})-2-(3,4-dichl..</v>
      </c>
      <c r="Y93" s="10" t="str">
        <f>VLOOKUP($C93,StructureInfoFromGPCRdb!$A:$U,MATCH(Y$1,StructureInfoFromGPCRdb!$A$1:$U$1,0),FALSE)</f>
        <v>Agonist</v>
      </c>
    </row>
    <row r="94" spans="1:25" x14ac:dyDescent="0.2">
      <c r="A94" s="4" t="str">
        <f t="shared" si="2"/>
        <v>AActive</v>
      </c>
      <c r="B94" s="4" t="str">
        <f t="shared" si="3"/>
        <v>OPSDActive</v>
      </c>
      <c r="C94" s="9" t="s">
        <v>485</v>
      </c>
      <c r="D94" s="10" t="str">
        <f>VLOOKUP($C94,StructureInfoFromGPCRdb!$A:$U,MATCH(D$1,StructureInfoFromGPCRdb!$A$1:$U$1,0),FALSE)</f>
        <v>A</v>
      </c>
      <c r="E94" s="11" t="str">
        <f>VLOOKUP($C94,StructureInfoFromGPCRdb!$A:$U,MATCH(E$1,StructureInfoFromGPCRdb!$A$1:$U$1,0),FALSE)</f>
        <v>Opsins</v>
      </c>
      <c r="F94" s="11" t="str">
        <f>VLOOKUP($C94,StructureInfoFromGPCRdb!$A:$U,MATCH(F$1,StructureInfoFromGPCRdb!$A$1:$U$1,0),FALSE)</f>
        <v>OPSD</v>
      </c>
      <c r="G94" s="11" t="str">
        <f>VLOOKUP($C94,StructureInfoFromGPCRdb!$A:$U,MATCH(G$1,StructureInfoFromGPCRdb!$A$1:$U$1,0),FALSE)</f>
        <v>Rhodopsin</v>
      </c>
      <c r="J94" s="47">
        <f>VLOOKUP($C94,StructureInfoFromGPCRdb!$A:$U,MATCH(J$1,StructureInfoFromGPCRdb!$A$1:$U$1,0),FALSE)</f>
        <v>96</v>
      </c>
      <c r="K94" s="6" t="str">
        <f>VLOOKUP($C94,StructureInfoFromGPCRdb!$A:$U,MATCH(K$1,StructureInfoFromGPCRdb!$A$1:$U$1,0),FALSE)</f>
        <v>Bovine</v>
      </c>
      <c r="L94" s="10">
        <f>VLOOKUP($C94,StructureInfoFromGPCRdb!$A:$U,MATCH(L$1,StructureInfoFromGPCRdb!$A$1:$U$1,0),FALSE)</f>
        <v>94</v>
      </c>
      <c r="M94" s="50" t="str">
        <f>VLOOKUP($C94,StructureInfoFromGPCRdb!$A:$U,MATCH(M$1,StructureInfoFromGPCRdb!$A$1:$U$1,0),FALSE)</f>
        <v>X-ray</v>
      </c>
      <c r="N94" s="51">
        <f>VLOOKUP($C94,StructureInfoFromGPCRdb!$A:$U,MATCH(N$1,StructureInfoFromGPCRdb!$A$1:$U$1,0),FALSE)</f>
        <v>2.7</v>
      </c>
      <c r="O94" s="10" t="str">
        <f>VLOOKUP($C94,StructureInfoFromGPCRdb!$A:$U,MATCH(O$1,StructureInfoFromGPCRdb!$A$1:$U$1,0),FALSE)</f>
        <v>Active</v>
      </c>
      <c r="P94" s="10">
        <f>VLOOKUP($C94,StructureInfoFromGPCRdb!$A:$U,MATCH(P$1,StructureInfoFromGPCRdb!$A$1:$U$1,0),FALSE)</f>
        <v>97</v>
      </c>
      <c r="Q94" s="10">
        <f>VLOOKUP($C94,StructureInfoFromGPCRdb!$A:$U,MATCH(Q$1,StructureInfoFromGPCRdb!$A$1:$U$1,0),FALSE)</f>
        <v>64</v>
      </c>
      <c r="R94" s="42" t="str">
        <f>IF(VLOOKUP($C94,StructureInfoFromGPCRdb!$A:$U,MATCH(R$1,StructureInfoFromGPCRdb!$A$1:$U$1,0),FALSE)="","",VLOOKUP($C94,StructureInfoFromGPCRdb!$A:$U,MATCH(R$1,StructureInfoFromGPCRdb!$A$1:$U$1,0),FALSE))</f>
        <v/>
      </c>
      <c r="S94" s="5" t="str">
        <f>IF(VLOOKUP($C94,StructureInfoFromGPCRdb!$A:$U,MATCH(S$1,StructureInfoFromGPCRdb!$A$1:$U$1,0),FALSE)="","",VLOOKUP($C94,StructureInfoFromGPCRdb!$A:$U,MATCH(S$1,StructureInfoFromGPCRdb!$A$1:$U$1,0),FALSE))</f>
        <v/>
      </c>
      <c r="T94" s="5" t="str">
        <f>IF(VLOOKUP($C94,StructureInfoFromGPCRdb!$A:$U,MATCH(T$1,StructureInfoFromGPCRdb!$A$1:$U$1,0),FALSE)="","",VLOOKUP($C94,StructureInfoFromGPCRdb!$A:$U,MATCH(T$1,StructureInfoFromGPCRdb!$A$1:$U$1,0),FALSE))</f>
        <v/>
      </c>
      <c r="U94" s="5" t="str">
        <f>IF(VLOOKUP($C94,StructureInfoFromGPCRdb!$A:$U,MATCH(U$1,StructureInfoFromGPCRdb!$A$1:$U$1,0),FALSE)="","",VLOOKUP($C94,StructureInfoFromGPCRdb!$A:$U,MATCH(U$1,StructureInfoFromGPCRdb!$A$1:$U$1,0),FALSE))</f>
        <v/>
      </c>
      <c r="V94" s="52" t="str">
        <f>VLOOKUP($C94,StructureInfoFromGPCRdb!$A:$U,MATCH(V$1,StructureInfoFromGPCRdb!$A$1:$U$1,0),FALSE)</f>
        <v>-</v>
      </c>
      <c r="W94" s="10" t="str">
        <f>VLOOKUP($C94,StructureInfoFromGPCRdb!$A:$U,MATCH(W$1,StructureInfoFromGPCRdb!$A$1:$U$1,0),FALSE)</f>
        <v>-</v>
      </c>
      <c r="X94" s="52" t="str">
        <f>VLOOKUP($C94,StructureInfoFromGPCRdb!$A:$U,MATCH(X$1,StructureInfoFromGPCRdb!$A$1:$U$1,0),FALSE)</f>
        <v>B-Octylglucoside</v>
      </c>
      <c r="Y94" s="10" t="str">
        <f>VLOOKUP($C94,StructureInfoFromGPCRdb!$A:$U,MATCH(Y$1,StructureInfoFromGPCRdb!$A$1:$U$1,0),FALSE)</f>
        <v>unknown</v>
      </c>
    </row>
    <row r="95" spans="1:25" x14ac:dyDescent="0.2">
      <c r="A95" s="4" t="str">
        <f t="shared" si="2"/>
        <v>AActive</v>
      </c>
      <c r="B95" s="4" t="str">
        <f t="shared" si="3"/>
        <v>OPSDActive</v>
      </c>
      <c r="C95" s="9" t="s">
        <v>786</v>
      </c>
      <c r="D95" s="10" t="str">
        <f>VLOOKUP($C95,StructureInfoFromGPCRdb!$A:$U,MATCH(D$1,StructureInfoFromGPCRdb!$A$1:$U$1,0),FALSE)</f>
        <v>A</v>
      </c>
      <c r="E95" s="11" t="str">
        <f>VLOOKUP($C95,StructureInfoFromGPCRdb!$A:$U,MATCH(E$1,StructureInfoFromGPCRdb!$A$1:$U$1,0),FALSE)</f>
        <v>Opsins</v>
      </c>
      <c r="F95" s="11" t="str">
        <f>VLOOKUP($C95,StructureInfoFromGPCRdb!$A:$U,MATCH(F$1,StructureInfoFromGPCRdb!$A$1:$U$1,0),FALSE)</f>
        <v>OPSD</v>
      </c>
      <c r="G95" s="11" t="str">
        <f>VLOOKUP($C95,StructureInfoFromGPCRdb!$A:$U,MATCH(G$1,StructureInfoFromGPCRdb!$A$1:$U$1,0),FALSE)</f>
        <v>Rhodopsin</v>
      </c>
      <c r="J95" s="47">
        <f>VLOOKUP($C95,StructureInfoFromGPCRdb!$A:$U,MATCH(J$1,StructureInfoFromGPCRdb!$A$1:$U$1,0),FALSE)</f>
        <v>97</v>
      </c>
      <c r="K95" s="6" t="str">
        <f>VLOOKUP($C95,StructureInfoFromGPCRdb!$A:$U,MATCH(K$1,StructureInfoFromGPCRdb!$A$1:$U$1,0),FALSE)</f>
        <v>Bovine</v>
      </c>
      <c r="L95" s="10">
        <f>VLOOKUP($C95,StructureInfoFromGPCRdb!$A:$U,MATCH(L$1,StructureInfoFromGPCRdb!$A$1:$U$1,0),FALSE)</f>
        <v>94</v>
      </c>
      <c r="M95" s="50" t="str">
        <f>VLOOKUP($C95,StructureInfoFromGPCRdb!$A:$U,MATCH(M$1,StructureInfoFromGPCRdb!$A$1:$U$1,0),FALSE)</f>
        <v>X-ray</v>
      </c>
      <c r="N95" s="51">
        <f>VLOOKUP($C95,StructureInfoFromGPCRdb!$A:$U,MATCH(N$1,StructureInfoFromGPCRdb!$A$1:$U$1,0),FALSE)</f>
        <v>2.7</v>
      </c>
      <c r="O95" s="10" t="str">
        <f>VLOOKUP($C95,StructureInfoFromGPCRdb!$A:$U,MATCH(O$1,StructureInfoFromGPCRdb!$A$1:$U$1,0),FALSE)</f>
        <v>Active</v>
      </c>
      <c r="P95" s="10">
        <f>VLOOKUP($C95,StructureInfoFromGPCRdb!$A:$U,MATCH(P$1,StructureInfoFromGPCRdb!$A$1:$U$1,0),FALSE)</f>
        <v>97</v>
      </c>
      <c r="Q95" s="10">
        <f>VLOOKUP($C95,StructureInfoFromGPCRdb!$A:$U,MATCH(Q$1,StructureInfoFromGPCRdb!$A$1:$U$1,0),FALSE)</f>
        <v>64</v>
      </c>
      <c r="R95" s="42" t="str">
        <f>IF(VLOOKUP($C95,StructureInfoFromGPCRdb!$A:$U,MATCH(R$1,StructureInfoFromGPCRdb!$A$1:$U$1,0),FALSE)="","",VLOOKUP($C95,StructureInfoFromGPCRdb!$A:$U,MATCH(R$1,StructureInfoFromGPCRdb!$A$1:$U$1,0),FALSE))</f>
        <v>Gi/o</v>
      </c>
      <c r="S95" s="5" t="str">
        <f>IF(VLOOKUP($C95,StructureInfoFromGPCRdb!$A:$U,MATCH(S$1,StructureInfoFromGPCRdb!$A$1:$U$1,0),FALSE)="","",VLOOKUP($C95,StructureInfoFromGPCRdb!$A:$U,MATCH(S$1,StructureInfoFromGPCRdb!$A$1:$U$1,0),FALSE))</f>
        <v>αt1</v>
      </c>
      <c r="T95" s="5" t="str">
        <f>IF(VLOOKUP($C95,StructureInfoFromGPCRdb!$A:$U,MATCH(T$1,StructureInfoFromGPCRdb!$A$1:$U$1,0),FALSE)="","",VLOOKUP($C95,StructureInfoFromGPCRdb!$A:$U,MATCH(T$1,StructureInfoFromGPCRdb!$A$1:$U$1,0),FALSE))</f>
        <v>Only H5</v>
      </c>
      <c r="U95" s="5">
        <f>IF(VLOOKUP($C95,StructureInfoFromGPCRdb!$A:$U,MATCH(U$1,StructureInfoFromGPCRdb!$A$1:$U$1,0),FALSE)="","",VLOOKUP($C95,StructureInfoFromGPCRdb!$A:$U,MATCH(U$1,StructureInfoFromGPCRdb!$A$1:$U$1,0),FALSE))</f>
        <v>3</v>
      </c>
      <c r="V95" s="52" t="str">
        <f>VLOOKUP($C95,StructureInfoFromGPCRdb!$A:$U,MATCH(V$1,StructureInfoFromGPCRdb!$A$1:$U$1,0),FALSE)</f>
        <v>-</v>
      </c>
      <c r="W95" s="10" t="str">
        <f>VLOOKUP($C95,StructureInfoFromGPCRdb!$A:$U,MATCH(W$1,StructureInfoFromGPCRdb!$A$1:$U$1,0),FALSE)</f>
        <v>-</v>
      </c>
      <c r="X95" s="52" t="str">
        <f>VLOOKUP($C95,StructureInfoFromGPCRdb!$A:$U,MATCH(X$1,StructureInfoFromGPCRdb!$A$1:$U$1,0),FALSE)</f>
        <v>B-Octylglucoside</v>
      </c>
      <c r="Y95" s="10" t="str">
        <f>VLOOKUP($C95,StructureInfoFromGPCRdb!$A:$U,MATCH(Y$1,StructureInfoFromGPCRdb!$A$1:$U$1,0),FALSE)</f>
        <v>unknown</v>
      </c>
    </row>
    <row r="96" spans="1:25" x14ac:dyDescent="0.2">
      <c r="A96" s="4" t="str">
        <f t="shared" si="2"/>
        <v>AActive</v>
      </c>
      <c r="B96" s="4" t="str">
        <f t="shared" si="3"/>
        <v>OPSDActive</v>
      </c>
      <c r="C96" s="9" t="s">
        <v>492</v>
      </c>
      <c r="D96" s="10" t="str">
        <f>VLOOKUP($C96,StructureInfoFromGPCRdb!$A:$U,MATCH(D$1,StructureInfoFromGPCRdb!$A$1:$U$1,0),FALSE)</f>
        <v>A</v>
      </c>
      <c r="E96" s="11" t="str">
        <f>VLOOKUP($C96,StructureInfoFromGPCRdb!$A:$U,MATCH(E$1,StructureInfoFromGPCRdb!$A$1:$U$1,0),FALSE)</f>
        <v>Opsins</v>
      </c>
      <c r="F96" s="11" t="str">
        <f>VLOOKUP($C96,StructureInfoFromGPCRdb!$A:$U,MATCH(F$1,StructureInfoFromGPCRdb!$A$1:$U$1,0),FALSE)</f>
        <v>OPSD</v>
      </c>
      <c r="G96" s="11" t="str">
        <f>VLOOKUP($C96,StructureInfoFromGPCRdb!$A:$U,MATCH(G$1,StructureInfoFromGPCRdb!$A$1:$U$1,0),FALSE)</f>
        <v>Rhodopsin</v>
      </c>
      <c r="J96" s="47">
        <f>VLOOKUP($C96,StructureInfoFromGPCRdb!$A:$U,MATCH(J$1,StructureInfoFromGPCRdb!$A$1:$U$1,0),FALSE)</f>
        <v>100</v>
      </c>
      <c r="K96" s="6" t="str">
        <f>VLOOKUP($C96,StructureInfoFromGPCRdb!$A:$U,MATCH(K$1,StructureInfoFromGPCRdb!$A$1:$U$1,0),FALSE)</f>
        <v>Bovine</v>
      </c>
      <c r="L96" s="10">
        <f>VLOOKUP($C96,StructureInfoFromGPCRdb!$A:$U,MATCH(L$1,StructureInfoFromGPCRdb!$A$1:$U$1,0),FALSE)</f>
        <v>94</v>
      </c>
      <c r="M96" s="50" t="str">
        <f>VLOOKUP($C96,StructureInfoFromGPCRdb!$A:$U,MATCH(M$1,StructureInfoFromGPCRdb!$A$1:$U$1,0),FALSE)</f>
        <v>X-ray</v>
      </c>
      <c r="N96" s="51">
        <f>VLOOKUP($C96,StructureInfoFromGPCRdb!$A:$U,MATCH(N$1,StructureInfoFromGPCRdb!$A$1:$U$1,0),FALSE)</f>
        <v>2.8</v>
      </c>
      <c r="O96" s="10" t="str">
        <f>VLOOKUP($C96,StructureInfoFromGPCRdb!$A:$U,MATCH(O$1,StructureInfoFromGPCRdb!$A$1:$U$1,0),FALSE)</f>
        <v>Active</v>
      </c>
      <c r="P96" s="10">
        <f>VLOOKUP($C96,StructureInfoFromGPCRdb!$A:$U,MATCH(P$1,StructureInfoFromGPCRdb!$A$1:$U$1,0),FALSE)</f>
        <v>97</v>
      </c>
      <c r="Q96" s="10">
        <f>VLOOKUP($C96,StructureInfoFromGPCRdb!$A:$U,MATCH(Q$1,StructureInfoFromGPCRdb!$A$1:$U$1,0),FALSE)</f>
        <v>65</v>
      </c>
      <c r="R96" s="42" t="str">
        <f>IF(VLOOKUP($C96,StructureInfoFromGPCRdb!$A:$U,MATCH(R$1,StructureInfoFromGPCRdb!$A$1:$U$1,0),FALSE)="","",VLOOKUP($C96,StructureInfoFromGPCRdb!$A:$U,MATCH(R$1,StructureInfoFromGPCRdb!$A$1:$U$1,0),FALSE))</f>
        <v>Arrestin</v>
      </c>
      <c r="S96" s="5" t="str">
        <f>IF(VLOOKUP($C96,StructureInfoFromGPCRdb!$A:$U,MATCH(S$1,StructureInfoFromGPCRdb!$A$1:$U$1,0),FALSE)="","",VLOOKUP($C96,StructureInfoFromGPCRdb!$A:$U,MATCH(S$1,StructureInfoFromGPCRdb!$A$1:$U$1,0),FALSE))</f>
        <v>S-arrestin</v>
      </c>
      <c r="T96" s="5" t="str">
        <f>IF(VLOOKUP($C96,StructureInfoFromGPCRdb!$A:$U,MATCH(T$1,StructureInfoFromGPCRdb!$A$1:$U$1,0),FALSE)="","",VLOOKUP($C96,StructureInfoFromGPCRdb!$A:$U,MATCH(T$1,StructureInfoFromGPCRdb!$A$1:$U$1,0),FALSE))</f>
        <v>Fragment</v>
      </c>
      <c r="U96" s="5">
        <f>IF(VLOOKUP($C96,StructureInfoFromGPCRdb!$A:$U,MATCH(U$1,StructureInfoFromGPCRdb!$A$1:$U$1,0),FALSE)="","",VLOOKUP($C96,StructureInfoFromGPCRdb!$A:$U,MATCH(U$1,StructureInfoFromGPCRdb!$A$1:$U$1,0),FALSE))</f>
        <v>3</v>
      </c>
      <c r="V96" s="52" t="str">
        <f>VLOOKUP($C96,StructureInfoFromGPCRdb!$A:$U,MATCH(V$1,StructureInfoFromGPCRdb!$A$1:$U$1,0),FALSE)</f>
        <v>-</v>
      </c>
      <c r="W96" s="10" t="str">
        <f>VLOOKUP($C96,StructureInfoFromGPCRdb!$A:$U,MATCH(W$1,StructureInfoFromGPCRdb!$A$1:$U$1,0),FALSE)</f>
        <v>-</v>
      </c>
      <c r="X96" s="52" t="str">
        <f>VLOOKUP($C96,StructureInfoFromGPCRdb!$A:$U,MATCH(X$1,StructureInfoFromGPCRdb!$A$1:$U$1,0),FALSE)</f>
        <v>B-Octylglucoside</v>
      </c>
      <c r="Y96" s="10" t="str">
        <f>VLOOKUP($C96,StructureInfoFromGPCRdb!$A:$U,MATCH(Y$1,StructureInfoFromGPCRdb!$A$1:$U$1,0),FALSE)</f>
        <v>unknown</v>
      </c>
    </row>
    <row r="97" spans="1:25" x14ac:dyDescent="0.2">
      <c r="A97" s="4" t="str">
        <f t="shared" si="2"/>
        <v>AActive</v>
      </c>
      <c r="B97" s="4" t="str">
        <f t="shared" si="3"/>
        <v>OPSDActive</v>
      </c>
      <c r="C97" s="9" t="s">
        <v>441</v>
      </c>
      <c r="D97" s="10" t="str">
        <f>VLOOKUP($C97,StructureInfoFromGPCRdb!$A:$U,MATCH(D$1,StructureInfoFromGPCRdb!$A$1:$U$1,0),FALSE)</f>
        <v>A</v>
      </c>
      <c r="E97" s="11" t="str">
        <f>VLOOKUP($C97,StructureInfoFromGPCRdb!$A:$U,MATCH(E$1,StructureInfoFromGPCRdb!$A$1:$U$1,0),FALSE)</f>
        <v>Opsins</v>
      </c>
      <c r="F97" s="11" t="str">
        <f>VLOOKUP($C97,StructureInfoFromGPCRdb!$A:$U,MATCH(F$1,StructureInfoFromGPCRdb!$A$1:$U$1,0),FALSE)</f>
        <v>OPSD</v>
      </c>
      <c r="G97" s="11" t="str">
        <f>VLOOKUP($C97,StructureInfoFromGPCRdb!$A:$U,MATCH(G$1,StructureInfoFromGPCRdb!$A$1:$U$1,0),FALSE)</f>
        <v>Rhodopsin</v>
      </c>
      <c r="J97" s="47">
        <f>VLOOKUP($C97,StructureInfoFromGPCRdb!$A:$U,MATCH(J$1,StructureInfoFromGPCRdb!$A$1:$U$1,0),FALSE)</f>
        <v>96</v>
      </c>
      <c r="K97" s="6" t="str">
        <f>VLOOKUP($C97,StructureInfoFromGPCRdb!$A:$U,MATCH(K$1,StructureInfoFromGPCRdb!$A$1:$U$1,0),FALSE)</f>
        <v>Bovine</v>
      </c>
      <c r="L97" s="10">
        <f>VLOOKUP($C97,StructureInfoFromGPCRdb!$A:$U,MATCH(L$1,StructureInfoFromGPCRdb!$A$1:$U$1,0),FALSE)</f>
        <v>94</v>
      </c>
      <c r="M97" s="50" t="str">
        <f>VLOOKUP($C97,StructureInfoFromGPCRdb!$A:$U,MATCH(M$1,StructureInfoFromGPCRdb!$A$1:$U$1,0),FALSE)</f>
        <v>X-ray</v>
      </c>
      <c r="N97" s="51">
        <f>VLOOKUP($C97,StructureInfoFromGPCRdb!$A:$U,MATCH(N$1,StructureInfoFromGPCRdb!$A$1:$U$1,0),FALSE)</f>
        <v>2.8</v>
      </c>
      <c r="O97" s="10" t="str">
        <f>VLOOKUP($C97,StructureInfoFromGPCRdb!$A:$U,MATCH(O$1,StructureInfoFromGPCRdb!$A$1:$U$1,0),FALSE)</f>
        <v>Active</v>
      </c>
      <c r="P97" s="10">
        <f>VLOOKUP($C97,StructureInfoFromGPCRdb!$A:$U,MATCH(P$1,StructureInfoFromGPCRdb!$A$1:$U$1,0),FALSE)</f>
        <v>97</v>
      </c>
      <c r="Q97" s="10">
        <f>VLOOKUP($C97,StructureInfoFromGPCRdb!$A:$U,MATCH(Q$1,StructureInfoFromGPCRdb!$A$1:$U$1,0),FALSE)</f>
        <v>65</v>
      </c>
      <c r="R97" s="42" t="str">
        <f>IF(VLOOKUP($C97,StructureInfoFromGPCRdb!$A:$U,MATCH(R$1,StructureInfoFromGPCRdb!$A$1:$U$1,0),FALSE)="","",VLOOKUP($C97,StructureInfoFromGPCRdb!$A:$U,MATCH(R$1,StructureInfoFromGPCRdb!$A$1:$U$1,0),FALSE))</f>
        <v>Gi/o</v>
      </c>
      <c r="S97" s="5" t="str">
        <f>IF(VLOOKUP($C97,StructureInfoFromGPCRdb!$A:$U,MATCH(S$1,StructureInfoFromGPCRdb!$A$1:$U$1,0),FALSE)="","",VLOOKUP($C97,StructureInfoFromGPCRdb!$A:$U,MATCH(S$1,StructureInfoFromGPCRdb!$A$1:$U$1,0),FALSE))</f>
        <v>αt3</v>
      </c>
      <c r="T97" s="5" t="str">
        <f>IF(VLOOKUP($C97,StructureInfoFromGPCRdb!$A:$U,MATCH(T$1,StructureInfoFromGPCRdb!$A$1:$U$1,0),FALSE)="","",VLOOKUP($C97,StructureInfoFromGPCRdb!$A:$U,MATCH(T$1,StructureInfoFromGPCRdb!$A$1:$U$1,0),FALSE))</f>
        <v>Only H5</v>
      </c>
      <c r="U97" s="5">
        <f>IF(VLOOKUP($C97,StructureInfoFromGPCRdb!$A:$U,MATCH(U$1,StructureInfoFromGPCRdb!$A$1:$U$1,0),FALSE)="","",VLOOKUP($C97,StructureInfoFromGPCRdb!$A:$U,MATCH(U$1,StructureInfoFromGPCRdb!$A$1:$U$1,0),FALSE))</f>
        <v>3</v>
      </c>
      <c r="V97" s="52" t="str">
        <f>VLOOKUP($C97,StructureInfoFromGPCRdb!$A:$U,MATCH(V$1,StructureInfoFromGPCRdb!$A$1:$U$1,0),FALSE)</f>
        <v>-</v>
      </c>
      <c r="W97" s="10" t="str">
        <f>VLOOKUP($C97,StructureInfoFromGPCRdb!$A:$U,MATCH(W$1,StructureInfoFromGPCRdb!$A$1:$U$1,0),FALSE)</f>
        <v>-</v>
      </c>
      <c r="X97" s="52" t="str">
        <f>VLOOKUP($C97,StructureInfoFromGPCRdb!$A:$U,MATCH(X$1,StructureInfoFromGPCRdb!$A$1:$U$1,0),FALSE)</f>
        <v>Retinal (11-cis)</v>
      </c>
      <c r="Y97" s="10" t="str">
        <f>VLOOKUP($C97,StructureInfoFromGPCRdb!$A:$U,MATCH(Y$1,StructureInfoFromGPCRdb!$A$1:$U$1,0),FALSE)</f>
        <v>Agonist</v>
      </c>
    </row>
    <row r="98" spans="1:25" x14ac:dyDescent="0.2">
      <c r="A98" s="4" t="str">
        <f t="shared" si="2"/>
        <v>AActive</v>
      </c>
      <c r="B98" s="4" t="str">
        <f t="shared" si="3"/>
        <v>OPSDActive</v>
      </c>
      <c r="C98" s="9" t="s">
        <v>209</v>
      </c>
      <c r="D98" s="10" t="str">
        <f>VLOOKUP($C98,StructureInfoFromGPCRdb!$A:$U,MATCH(D$1,StructureInfoFromGPCRdb!$A$1:$U$1,0),FALSE)</f>
        <v>A</v>
      </c>
      <c r="E98" s="11" t="str">
        <f>VLOOKUP($C98,StructureInfoFromGPCRdb!$A:$U,MATCH(E$1,StructureInfoFromGPCRdb!$A$1:$U$1,0),FALSE)</f>
        <v>Opsins</v>
      </c>
      <c r="F98" s="11" t="str">
        <f>VLOOKUP($C98,StructureInfoFromGPCRdb!$A:$U,MATCH(F$1,StructureInfoFromGPCRdb!$A$1:$U$1,0),FALSE)</f>
        <v>OPSD</v>
      </c>
      <c r="G98" s="11" t="str">
        <f>VLOOKUP($C98,StructureInfoFromGPCRdb!$A:$U,MATCH(G$1,StructureInfoFromGPCRdb!$A$1:$U$1,0),FALSE)</f>
        <v>Rhodopsin</v>
      </c>
      <c r="J98" s="47">
        <f>VLOOKUP($C98,StructureInfoFromGPCRdb!$A:$U,MATCH(J$1,StructureInfoFromGPCRdb!$A$1:$U$1,0),FALSE)</f>
        <v>96</v>
      </c>
      <c r="K98" s="6" t="str">
        <f>VLOOKUP($C98,StructureInfoFromGPCRdb!$A:$U,MATCH(K$1,StructureInfoFromGPCRdb!$A$1:$U$1,0),FALSE)</f>
        <v>Bovine</v>
      </c>
      <c r="L98" s="10">
        <f>VLOOKUP($C98,StructureInfoFromGPCRdb!$A:$U,MATCH(L$1,StructureInfoFromGPCRdb!$A$1:$U$1,0),FALSE)</f>
        <v>94</v>
      </c>
      <c r="M98" s="50" t="str">
        <f>VLOOKUP($C98,StructureInfoFromGPCRdb!$A:$U,MATCH(M$1,StructureInfoFromGPCRdb!$A$1:$U$1,0),FALSE)</f>
        <v>X-ray</v>
      </c>
      <c r="N98" s="51">
        <f>VLOOKUP($C98,StructureInfoFromGPCRdb!$A:$U,MATCH(N$1,StructureInfoFromGPCRdb!$A$1:$U$1,0),FALSE)</f>
        <v>2.8</v>
      </c>
      <c r="O98" s="10" t="str">
        <f>VLOOKUP($C98,StructureInfoFromGPCRdb!$A:$U,MATCH(O$1,StructureInfoFromGPCRdb!$A$1:$U$1,0),FALSE)</f>
        <v>Active</v>
      </c>
      <c r="P98" s="10">
        <f>VLOOKUP($C98,StructureInfoFromGPCRdb!$A:$U,MATCH(P$1,StructureInfoFromGPCRdb!$A$1:$U$1,0),FALSE)</f>
        <v>97</v>
      </c>
      <c r="Q98" s="10">
        <f>VLOOKUP($C98,StructureInfoFromGPCRdb!$A:$U,MATCH(Q$1,StructureInfoFromGPCRdb!$A$1:$U$1,0),FALSE)</f>
        <v>64</v>
      </c>
      <c r="R98" s="42" t="str">
        <f>IF(VLOOKUP($C98,StructureInfoFromGPCRdb!$A:$U,MATCH(R$1,StructureInfoFromGPCRdb!$A$1:$U$1,0),FALSE)="","",VLOOKUP($C98,StructureInfoFromGPCRdb!$A:$U,MATCH(R$1,StructureInfoFromGPCRdb!$A$1:$U$1,0),FALSE))</f>
        <v>Gi/o</v>
      </c>
      <c r="S98" s="5" t="str">
        <f>IF(VLOOKUP($C98,StructureInfoFromGPCRdb!$A:$U,MATCH(S$1,StructureInfoFromGPCRdb!$A$1:$U$1,0),FALSE)="","",VLOOKUP($C98,StructureInfoFromGPCRdb!$A:$U,MATCH(S$1,StructureInfoFromGPCRdb!$A$1:$U$1,0),FALSE))</f>
        <v>αt1</v>
      </c>
      <c r="T98" s="5" t="str">
        <f>IF(VLOOKUP($C98,StructureInfoFromGPCRdb!$A:$U,MATCH(T$1,StructureInfoFromGPCRdb!$A$1:$U$1,0),FALSE)="","",VLOOKUP($C98,StructureInfoFromGPCRdb!$A:$U,MATCH(T$1,StructureInfoFromGPCRdb!$A$1:$U$1,0),FALSE))</f>
        <v>Only H5</v>
      </c>
      <c r="U98" s="5">
        <f>IF(VLOOKUP($C98,StructureInfoFromGPCRdb!$A:$U,MATCH(U$1,StructureInfoFromGPCRdb!$A$1:$U$1,0),FALSE)="","",VLOOKUP($C98,StructureInfoFromGPCRdb!$A:$U,MATCH(U$1,StructureInfoFromGPCRdb!$A$1:$U$1,0),FALSE))</f>
        <v>3</v>
      </c>
      <c r="V98" s="52" t="str">
        <f>VLOOKUP($C98,StructureInfoFromGPCRdb!$A:$U,MATCH(V$1,StructureInfoFromGPCRdb!$A$1:$U$1,0),FALSE)</f>
        <v>-</v>
      </c>
      <c r="W98" s="10" t="str">
        <f>VLOOKUP($C98,StructureInfoFromGPCRdb!$A:$U,MATCH(W$1,StructureInfoFromGPCRdb!$A$1:$U$1,0),FALSE)</f>
        <v>-</v>
      </c>
      <c r="X98" s="52" t="str">
        <f>VLOOKUP($C98,StructureInfoFromGPCRdb!$A:$U,MATCH(X$1,StructureInfoFromGPCRdb!$A$1:$U$1,0),FALSE)</f>
        <v>Retinal (11-cis)</v>
      </c>
      <c r="Y98" s="10" t="str">
        <f>VLOOKUP($C98,StructureInfoFromGPCRdb!$A:$U,MATCH(Y$1,StructureInfoFromGPCRdb!$A$1:$U$1,0),FALSE)</f>
        <v>Agonist</v>
      </c>
    </row>
    <row r="99" spans="1:25" x14ac:dyDescent="0.2">
      <c r="A99" s="4" t="str">
        <f t="shared" si="2"/>
        <v>AActive</v>
      </c>
      <c r="B99" s="4" t="str">
        <f t="shared" si="3"/>
        <v>OPSDActive</v>
      </c>
      <c r="C99" s="9" t="s">
        <v>123</v>
      </c>
      <c r="D99" s="10" t="str">
        <f>VLOOKUP($C99,StructureInfoFromGPCRdb!$A:$U,MATCH(D$1,StructureInfoFromGPCRdb!$A$1:$U$1,0),FALSE)</f>
        <v>A</v>
      </c>
      <c r="E99" s="11" t="str">
        <f>VLOOKUP($C99,StructureInfoFromGPCRdb!$A:$U,MATCH(E$1,StructureInfoFromGPCRdb!$A$1:$U$1,0),FALSE)</f>
        <v>Opsins</v>
      </c>
      <c r="F99" s="11" t="str">
        <f>VLOOKUP($C99,StructureInfoFromGPCRdb!$A:$U,MATCH(F$1,StructureInfoFromGPCRdb!$A$1:$U$1,0),FALSE)</f>
        <v>OPSD</v>
      </c>
      <c r="G99" s="11" t="str">
        <f>VLOOKUP($C99,StructureInfoFromGPCRdb!$A:$U,MATCH(G$1,StructureInfoFromGPCRdb!$A$1:$U$1,0),FALSE)</f>
        <v>Rhodopsin</v>
      </c>
      <c r="J99" s="47">
        <f>VLOOKUP($C99,StructureInfoFromGPCRdb!$A:$U,MATCH(J$1,StructureInfoFromGPCRdb!$A$1:$U$1,0),FALSE)</f>
        <v>93</v>
      </c>
      <c r="K99" s="6" t="str">
        <f>VLOOKUP($C99,StructureInfoFromGPCRdb!$A:$U,MATCH(K$1,StructureInfoFromGPCRdb!$A$1:$U$1,0),FALSE)</f>
        <v>Bovine</v>
      </c>
      <c r="L99" s="10">
        <f>VLOOKUP($C99,StructureInfoFromGPCRdb!$A:$U,MATCH(L$1,StructureInfoFromGPCRdb!$A$1:$U$1,0),FALSE)</f>
        <v>94</v>
      </c>
      <c r="M99" s="50" t="str">
        <f>VLOOKUP($C99,StructureInfoFromGPCRdb!$A:$U,MATCH(M$1,StructureInfoFromGPCRdb!$A$1:$U$1,0),FALSE)</f>
        <v>X-ray</v>
      </c>
      <c r="N99" s="51">
        <f>VLOOKUP($C99,StructureInfoFromGPCRdb!$A:$U,MATCH(N$1,StructureInfoFromGPCRdb!$A$1:$U$1,0),FALSE)</f>
        <v>2.9</v>
      </c>
      <c r="O99" s="10" t="str">
        <f>VLOOKUP($C99,StructureInfoFromGPCRdb!$A:$U,MATCH(O$1,StructureInfoFromGPCRdb!$A$1:$U$1,0),FALSE)</f>
        <v>Active</v>
      </c>
      <c r="P99" s="10">
        <f>VLOOKUP($C99,StructureInfoFromGPCRdb!$A:$U,MATCH(P$1,StructureInfoFromGPCRdb!$A$1:$U$1,0),FALSE)</f>
        <v>97</v>
      </c>
      <c r="Q99" s="10">
        <f>VLOOKUP($C99,StructureInfoFromGPCRdb!$A:$U,MATCH(Q$1,StructureInfoFromGPCRdb!$A$1:$U$1,0),FALSE)</f>
        <v>63</v>
      </c>
      <c r="R99" s="42" t="str">
        <f>IF(VLOOKUP($C99,StructureInfoFromGPCRdb!$A:$U,MATCH(R$1,StructureInfoFromGPCRdb!$A$1:$U$1,0),FALSE)="","",VLOOKUP($C99,StructureInfoFromGPCRdb!$A:$U,MATCH(R$1,StructureInfoFromGPCRdb!$A$1:$U$1,0),FALSE))</f>
        <v/>
      </c>
      <c r="S99" s="5" t="str">
        <f>IF(VLOOKUP($C99,StructureInfoFromGPCRdb!$A:$U,MATCH(S$1,StructureInfoFromGPCRdb!$A$1:$U$1,0),FALSE)="","",VLOOKUP($C99,StructureInfoFromGPCRdb!$A:$U,MATCH(S$1,StructureInfoFromGPCRdb!$A$1:$U$1,0),FALSE))</f>
        <v/>
      </c>
      <c r="T99" s="5" t="str">
        <f>IF(VLOOKUP($C99,StructureInfoFromGPCRdb!$A:$U,MATCH(T$1,StructureInfoFromGPCRdb!$A$1:$U$1,0),FALSE)="","",VLOOKUP($C99,StructureInfoFromGPCRdb!$A:$U,MATCH(T$1,StructureInfoFromGPCRdb!$A$1:$U$1,0),FALSE))</f>
        <v/>
      </c>
      <c r="U99" s="5" t="str">
        <f>IF(VLOOKUP($C99,StructureInfoFromGPCRdb!$A:$U,MATCH(U$1,StructureInfoFromGPCRdb!$A$1:$U$1,0),FALSE)="","",VLOOKUP($C99,StructureInfoFromGPCRdb!$A:$U,MATCH(U$1,StructureInfoFromGPCRdb!$A$1:$U$1,0),FALSE))</f>
        <v/>
      </c>
      <c r="V99" s="52" t="str">
        <f>VLOOKUP($C99,StructureInfoFromGPCRdb!$A:$U,MATCH(V$1,StructureInfoFromGPCRdb!$A$1:$U$1,0),FALSE)</f>
        <v>-</v>
      </c>
      <c r="W99" s="10" t="str">
        <f>VLOOKUP($C99,StructureInfoFromGPCRdb!$A:$U,MATCH(W$1,StructureInfoFromGPCRdb!$A$1:$U$1,0),FALSE)</f>
        <v>-</v>
      </c>
      <c r="X99" s="52" t="str">
        <f>VLOOKUP($C99,StructureInfoFromGPCRdb!$A:$U,MATCH(X$1,StructureInfoFromGPCRdb!$A$1:$U$1,0),FALSE)</f>
        <v>(2~{R},3~{S})-3-azan..</v>
      </c>
      <c r="Y99" s="10" t="str">
        <f>VLOOKUP($C99,StructureInfoFromGPCRdb!$A:$U,MATCH(Y$1,StructureInfoFromGPCRdb!$A$1:$U$1,0),FALSE)</f>
        <v>Agonist</v>
      </c>
    </row>
    <row r="100" spans="1:25" x14ac:dyDescent="0.2">
      <c r="A100" s="4" t="str">
        <f t="shared" si="2"/>
        <v>AActive</v>
      </c>
      <c r="B100" s="4" t="str">
        <f t="shared" si="3"/>
        <v>OPSDActive</v>
      </c>
      <c r="C100" s="9" t="s">
        <v>500</v>
      </c>
      <c r="D100" s="10" t="str">
        <f>VLOOKUP($C100,StructureInfoFromGPCRdb!$A:$U,MATCH(D$1,StructureInfoFromGPCRdb!$A$1:$U$1,0),FALSE)</f>
        <v>A</v>
      </c>
      <c r="E100" s="11" t="str">
        <f>VLOOKUP($C100,StructureInfoFromGPCRdb!$A:$U,MATCH(E$1,StructureInfoFromGPCRdb!$A$1:$U$1,0),FALSE)</f>
        <v>Opsins</v>
      </c>
      <c r="F100" s="11" t="str">
        <f>VLOOKUP($C100,StructureInfoFromGPCRdb!$A:$U,MATCH(F$1,StructureInfoFromGPCRdb!$A$1:$U$1,0),FALSE)</f>
        <v>OPSD</v>
      </c>
      <c r="G100" s="11" t="str">
        <f>VLOOKUP($C100,StructureInfoFromGPCRdb!$A:$U,MATCH(G$1,StructureInfoFromGPCRdb!$A$1:$U$1,0),FALSE)</f>
        <v>Rhodopsin</v>
      </c>
      <c r="J100" s="47">
        <f>VLOOKUP($C100,StructureInfoFromGPCRdb!$A:$U,MATCH(J$1,StructureInfoFromGPCRdb!$A$1:$U$1,0),FALSE)</f>
        <v>100</v>
      </c>
      <c r="K100" s="6" t="str">
        <f>VLOOKUP($C100,StructureInfoFromGPCRdb!$A:$U,MATCH(K$1,StructureInfoFromGPCRdb!$A$1:$U$1,0),FALSE)</f>
        <v>Bovine</v>
      </c>
      <c r="L100" s="10">
        <f>VLOOKUP($C100,StructureInfoFromGPCRdb!$A:$U,MATCH(L$1,StructureInfoFromGPCRdb!$A$1:$U$1,0),FALSE)</f>
        <v>94</v>
      </c>
      <c r="M100" s="50" t="str">
        <f>VLOOKUP($C100,StructureInfoFromGPCRdb!$A:$U,MATCH(M$1,StructureInfoFromGPCRdb!$A$1:$U$1,0),FALSE)</f>
        <v>X-ray</v>
      </c>
      <c r="N100" s="51">
        <f>VLOOKUP($C100,StructureInfoFromGPCRdb!$A:$U,MATCH(N$1,StructureInfoFromGPCRdb!$A$1:$U$1,0),FALSE)</f>
        <v>2.9</v>
      </c>
      <c r="O100" s="10" t="str">
        <f>VLOOKUP($C100,StructureInfoFromGPCRdb!$A:$U,MATCH(O$1,StructureInfoFromGPCRdb!$A$1:$U$1,0),FALSE)</f>
        <v>Active</v>
      </c>
      <c r="P100" s="10">
        <f>VLOOKUP($C100,StructureInfoFromGPCRdb!$A:$U,MATCH(P$1,StructureInfoFromGPCRdb!$A$1:$U$1,0),FALSE)</f>
        <v>97</v>
      </c>
      <c r="Q100" s="10">
        <f>VLOOKUP($C100,StructureInfoFromGPCRdb!$A:$U,MATCH(Q$1,StructureInfoFromGPCRdb!$A$1:$U$1,0),FALSE)</f>
        <v>64</v>
      </c>
      <c r="R100" s="42" t="str">
        <f>IF(VLOOKUP($C100,StructureInfoFromGPCRdb!$A:$U,MATCH(R$1,StructureInfoFromGPCRdb!$A$1:$U$1,0),FALSE)="","",VLOOKUP($C100,StructureInfoFromGPCRdb!$A:$U,MATCH(R$1,StructureInfoFromGPCRdb!$A$1:$U$1,0),FALSE))</f>
        <v/>
      </c>
      <c r="S100" s="5" t="str">
        <f>IF(VLOOKUP($C100,StructureInfoFromGPCRdb!$A:$U,MATCH(S$1,StructureInfoFromGPCRdb!$A$1:$U$1,0),FALSE)="","",VLOOKUP($C100,StructureInfoFromGPCRdb!$A:$U,MATCH(S$1,StructureInfoFromGPCRdb!$A$1:$U$1,0),FALSE))</f>
        <v/>
      </c>
      <c r="T100" s="5" t="str">
        <f>IF(VLOOKUP($C100,StructureInfoFromGPCRdb!$A:$U,MATCH(T$1,StructureInfoFromGPCRdb!$A$1:$U$1,0),FALSE)="","",VLOOKUP($C100,StructureInfoFromGPCRdb!$A:$U,MATCH(T$1,StructureInfoFromGPCRdb!$A$1:$U$1,0),FALSE))</f>
        <v/>
      </c>
      <c r="U100" s="5" t="str">
        <f>IF(VLOOKUP($C100,StructureInfoFromGPCRdb!$A:$U,MATCH(U$1,StructureInfoFromGPCRdb!$A$1:$U$1,0),FALSE)="","",VLOOKUP($C100,StructureInfoFromGPCRdb!$A:$U,MATCH(U$1,StructureInfoFromGPCRdb!$A$1:$U$1,0),FALSE))</f>
        <v/>
      </c>
      <c r="V100" s="52" t="str">
        <f>VLOOKUP($C100,StructureInfoFromGPCRdb!$A:$U,MATCH(V$1,StructureInfoFromGPCRdb!$A$1:$U$1,0),FALSE)</f>
        <v>-</v>
      </c>
      <c r="W100" s="10" t="str">
        <f>VLOOKUP($C100,StructureInfoFromGPCRdb!$A:$U,MATCH(W$1,StructureInfoFromGPCRdb!$A$1:$U$1,0),FALSE)</f>
        <v>-</v>
      </c>
      <c r="X100" s="52" t="str">
        <f>VLOOKUP($C100,StructureInfoFromGPCRdb!$A:$U,MATCH(X$1,StructureInfoFromGPCRdb!$A$1:$U$1,0),FALSE)</f>
        <v>Apo (no ligand)</v>
      </c>
      <c r="Y100" s="10" t="str">
        <f>VLOOKUP($C100,StructureInfoFromGPCRdb!$A:$U,MATCH(Y$1,StructureInfoFromGPCRdb!$A$1:$U$1,0),FALSE)</f>
        <v>Apo (no ligand)</v>
      </c>
    </row>
    <row r="101" spans="1:25" x14ac:dyDescent="0.2">
      <c r="A101" s="4" t="str">
        <f t="shared" si="2"/>
        <v>AActive</v>
      </c>
      <c r="B101" s="4" t="str">
        <f t="shared" si="3"/>
        <v>OPSDActive</v>
      </c>
      <c r="C101" s="37" t="s">
        <v>907</v>
      </c>
      <c r="D101" s="10" t="str">
        <f>VLOOKUP($C101,StructureInfoFromGPCRdb!$A:$U,MATCH(D$1,StructureInfoFromGPCRdb!$A$1:$U$1,0),FALSE)</f>
        <v>A</v>
      </c>
      <c r="E101" s="11" t="str">
        <f>VLOOKUP($C101,StructureInfoFromGPCRdb!$A:$U,MATCH(E$1,StructureInfoFromGPCRdb!$A$1:$U$1,0),FALSE)</f>
        <v>Opsins</v>
      </c>
      <c r="F101" s="11" t="str">
        <f>VLOOKUP($C101,StructureInfoFromGPCRdb!$A:$U,MATCH(F$1,StructureInfoFromGPCRdb!$A$1:$U$1,0),FALSE)</f>
        <v>OPSD</v>
      </c>
      <c r="G101" s="11" t="str">
        <f>VLOOKUP($C101,StructureInfoFromGPCRdb!$A:$U,MATCH(G$1,StructureInfoFromGPCRdb!$A$1:$U$1,0),FALSE)</f>
        <v>Rhodopsin</v>
      </c>
      <c r="J101" s="47">
        <f>VLOOKUP($C101,StructureInfoFromGPCRdb!$A:$U,MATCH(J$1,StructureInfoFromGPCRdb!$A$1:$U$1,0),FALSE)</f>
        <v>96</v>
      </c>
      <c r="K101" s="6" t="str">
        <f>VLOOKUP($C101,StructureInfoFromGPCRdb!$A:$U,MATCH(K$1,StructureInfoFromGPCRdb!$A$1:$U$1,0),FALSE)</f>
        <v>Bovine</v>
      </c>
      <c r="L101" s="10">
        <f>VLOOKUP($C101,StructureInfoFromGPCRdb!$A:$U,MATCH(L$1,StructureInfoFromGPCRdb!$A$1:$U$1,0),FALSE)</f>
        <v>94</v>
      </c>
      <c r="M101" s="50" t="str">
        <f>VLOOKUP($C101,StructureInfoFromGPCRdb!$A:$U,MATCH(M$1,StructureInfoFromGPCRdb!$A$1:$U$1,0),FALSE)</f>
        <v>X-ray</v>
      </c>
      <c r="N101" s="51">
        <f>VLOOKUP($C101,StructureInfoFromGPCRdb!$A:$U,MATCH(N$1,StructureInfoFromGPCRdb!$A$1:$U$1,0),FALSE)</f>
        <v>2.9</v>
      </c>
      <c r="O101" s="10" t="str">
        <f>VLOOKUP($C101,StructureInfoFromGPCRdb!$A:$U,MATCH(O$1,StructureInfoFromGPCRdb!$A$1:$U$1,0),FALSE)</f>
        <v>Active</v>
      </c>
      <c r="P101" s="10">
        <f>VLOOKUP($C101,StructureInfoFromGPCRdb!$A:$U,MATCH(P$1,StructureInfoFromGPCRdb!$A$1:$U$1,0),FALSE)</f>
        <v>97</v>
      </c>
      <c r="Q101" s="10">
        <f>VLOOKUP($C101,StructureInfoFromGPCRdb!$A:$U,MATCH(Q$1,StructureInfoFromGPCRdb!$A$1:$U$1,0),FALSE)</f>
        <v>65</v>
      </c>
      <c r="R101" s="42" t="str">
        <f>IF(VLOOKUP($C101,StructureInfoFromGPCRdb!$A:$U,MATCH(R$1,StructureInfoFromGPCRdb!$A$1:$U$1,0),FALSE)="","",VLOOKUP($C101,StructureInfoFromGPCRdb!$A:$U,MATCH(R$1,StructureInfoFromGPCRdb!$A$1:$U$1,0),FALSE))</f>
        <v>Gi/o</v>
      </c>
      <c r="S101" s="5" t="str">
        <f>IF(VLOOKUP($C101,StructureInfoFromGPCRdb!$A:$U,MATCH(S$1,StructureInfoFromGPCRdb!$A$1:$U$1,0),FALSE)="","",VLOOKUP($C101,StructureInfoFromGPCRdb!$A:$U,MATCH(S$1,StructureInfoFromGPCRdb!$A$1:$U$1,0),FALSE))</f>
        <v>αt1</v>
      </c>
      <c r="T101" s="5" t="str">
        <f>IF(VLOOKUP($C101,StructureInfoFromGPCRdb!$A:$U,MATCH(T$1,StructureInfoFromGPCRdb!$A$1:$U$1,0),FALSE)="","",VLOOKUP($C101,StructureInfoFromGPCRdb!$A:$U,MATCH(T$1,StructureInfoFromGPCRdb!$A$1:$U$1,0),FALSE))</f>
        <v>Only H5</v>
      </c>
      <c r="U101" s="5">
        <f>IF(VLOOKUP($C101,StructureInfoFromGPCRdb!$A:$U,MATCH(U$1,StructureInfoFromGPCRdb!$A$1:$U$1,0),FALSE)="","",VLOOKUP($C101,StructureInfoFromGPCRdb!$A:$U,MATCH(U$1,StructureInfoFromGPCRdb!$A$1:$U$1,0),FALSE))</f>
        <v>3</v>
      </c>
      <c r="V101" s="52" t="str">
        <f>VLOOKUP($C101,StructureInfoFromGPCRdb!$A:$U,MATCH(V$1,StructureInfoFromGPCRdb!$A$1:$U$1,0),FALSE)</f>
        <v>-</v>
      </c>
      <c r="W101" s="10" t="str">
        <f>VLOOKUP($C101,StructureInfoFromGPCRdb!$A:$U,MATCH(W$1,StructureInfoFromGPCRdb!$A$1:$U$1,0),FALSE)</f>
        <v>-</v>
      </c>
      <c r="X101" s="52" t="str">
        <f>VLOOKUP($C101,StructureInfoFromGPCRdb!$A:$U,MATCH(X$1,StructureInfoFromGPCRdb!$A$1:$U$1,0),FALSE)</f>
        <v>Geraniol</v>
      </c>
      <c r="Y101" s="10" t="str">
        <f>VLOOKUP($C101,StructureInfoFromGPCRdb!$A:$U,MATCH(Y$1,StructureInfoFromGPCRdb!$A$1:$U$1,0),FALSE)</f>
        <v>unknown</v>
      </c>
    </row>
    <row r="102" spans="1:25" x14ac:dyDescent="0.2">
      <c r="A102" s="4" t="str">
        <f t="shared" si="2"/>
        <v>AActive</v>
      </c>
      <c r="B102" s="4" t="str">
        <f t="shared" si="3"/>
        <v>OPSDActive</v>
      </c>
      <c r="C102" s="37" t="s">
        <v>910</v>
      </c>
      <c r="D102" s="10" t="str">
        <f>VLOOKUP($C102,StructureInfoFromGPCRdb!$A:$U,MATCH(D$1,StructureInfoFromGPCRdb!$A$1:$U$1,0),FALSE)</f>
        <v>A</v>
      </c>
      <c r="E102" s="11" t="str">
        <f>VLOOKUP($C102,StructureInfoFromGPCRdb!$A:$U,MATCH(E$1,StructureInfoFromGPCRdb!$A$1:$U$1,0),FALSE)</f>
        <v>Opsins</v>
      </c>
      <c r="F102" s="11" t="str">
        <f>VLOOKUP($C102,StructureInfoFromGPCRdb!$A:$U,MATCH(F$1,StructureInfoFromGPCRdb!$A$1:$U$1,0),FALSE)</f>
        <v>OPSD</v>
      </c>
      <c r="G102" s="11" t="str">
        <f>VLOOKUP($C102,StructureInfoFromGPCRdb!$A:$U,MATCH(G$1,StructureInfoFromGPCRdb!$A$1:$U$1,0),FALSE)</f>
        <v>Rhodopsin</v>
      </c>
      <c r="J102" s="47">
        <f>VLOOKUP($C102,StructureInfoFromGPCRdb!$A:$U,MATCH(J$1,StructureInfoFromGPCRdb!$A$1:$U$1,0),FALSE)</f>
        <v>96</v>
      </c>
      <c r="K102" s="6" t="str">
        <f>VLOOKUP($C102,StructureInfoFromGPCRdb!$A:$U,MATCH(K$1,StructureInfoFromGPCRdb!$A$1:$U$1,0),FALSE)</f>
        <v>Bovine</v>
      </c>
      <c r="L102" s="10">
        <f>VLOOKUP($C102,StructureInfoFromGPCRdb!$A:$U,MATCH(L$1,StructureInfoFromGPCRdb!$A$1:$U$1,0),FALSE)</f>
        <v>94</v>
      </c>
      <c r="M102" s="50" t="str">
        <f>VLOOKUP($C102,StructureInfoFromGPCRdb!$A:$U,MATCH(M$1,StructureInfoFromGPCRdb!$A$1:$U$1,0),FALSE)</f>
        <v>X-ray</v>
      </c>
      <c r="N102" s="51">
        <f>VLOOKUP($C102,StructureInfoFromGPCRdb!$A:$U,MATCH(N$1,StructureInfoFromGPCRdb!$A$1:$U$1,0),FALSE)</f>
        <v>2.9</v>
      </c>
      <c r="O102" s="10" t="str">
        <f>VLOOKUP($C102,StructureInfoFromGPCRdb!$A:$U,MATCH(O$1,StructureInfoFromGPCRdb!$A$1:$U$1,0),FALSE)</f>
        <v>Active</v>
      </c>
      <c r="P102" s="10">
        <f>VLOOKUP($C102,StructureInfoFromGPCRdb!$A:$U,MATCH(P$1,StructureInfoFromGPCRdb!$A$1:$U$1,0),FALSE)</f>
        <v>97</v>
      </c>
      <c r="Q102" s="10">
        <f>VLOOKUP($C102,StructureInfoFromGPCRdb!$A:$U,MATCH(Q$1,StructureInfoFromGPCRdb!$A$1:$U$1,0),FALSE)</f>
        <v>65</v>
      </c>
      <c r="R102" s="42" t="str">
        <f>IF(VLOOKUP($C102,StructureInfoFromGPCRdb!$A:$U,MATCH(R$1,StructureInfoFromGPCRdb!$A$1:$U$1,0),FALSE)="","",VLOOKUP($C102,StructureInfoFromGPCRdb!$A:$U,MATCH(R$1,StructureInfoFromGPCRdb!$A$1:$U$1,0),FALSE))</f>
        <v>Gi/o</v>
      </c>
      <c r="S102" s="5" t="str">
        <f>IF(VLOOKUP($C102,StructureInfoFromGPCRdb!$A:$U,MATCH(S$1,StructureInfoFromGPCRdb!$A$1:$U$1,0),FALSE)="","",VLOOKUP($C102,StructureInfoFromGPCRdb!$A:$U,MATCH(S$1,StructureInfoFromGPCRdb!$A$1:$U$1,0),FALSE))</f>
        <v>αt1</v>
      </c>
      <c r="T102" s="5" t="str">
        <f>IF(VLOOKUP($C102,StructureInfoFromGPCRdb!$A:$U,MATCH(T$1,StructureInfoFromGPCRdb!$A$1:$U$1,0),FALSE)="","",VLOOKUP($C102,StructureInfoFromGPCRdb!$A:$U,MATCH(T$1,StructureInfoFromGPCRdb!$A$1:$U$1,0),FALSE))</f>
        <v>Only H5</v>
      </c>
      <c r="U102" s="5">
        <f>IF(VLOOKUP($C102,StructureInfoFromGPCRdb!$A:$U,MATCH(U$1,StructureInfoFromGPCRdb!$A$1:$U$1,0),FALSE)="","",VLOOKUP($C102,StructureInfoFromGPCRdb!$A:$U,MATCH(U$1,StructureInfoFromGPCRdb!$A$1:$U$1,0),FALSE))</f>
        <v>3</v>
      </c>
      <c r="V102" s="52" t="str">
        <f>VLOOKUP($C102,StructureInfoFromGPCRdb!$A:$U,MATCH(V$1,StructureInfoFromGPCRdb!$A$1:$U$1,0),FALSE)</f>
        <v>-</v>
      </c>
      <c r="W102" s="10" t="str">
        <f>VLOOKUP($C102,StructureInfoFromGPCRdb!$A:$U,MATCH(W$1,StructureInfoFromGPCRdb!$A$1:$U$1,0),FALSE)</f>
        <v>-</v>
      </c>
      <c r="X102" s="52" t="str">
        <f>VLOOKUP($C102,StructureInfoFromGPCRdb!$A:$U,MATCH(X$1,StructureInfoFromGPCRdb!$A$1:$U$1,0),FALSE)</f>
        <v>Nerol</v>
      </c>
      <c r="Y102" s="10" t="str">
        <f>VLOOKUP($C102,StructureInfoFromGPCRdb!$A:$U,MATCH(Y$1,StructureInfoFromGPCRdb!$A$1:$U$1,0),FALSE)</f>
        <v>unknown</v>
      </c>
    </row>
    <row r="103" spans="1:25" x14ac:dyDescent="0.2">
      <c r="A103" s="4" t="str">
        <f t="shared" si="2"/>
        <v>AActive</v>
      </c>
      <c r="B103" s="4" t="str">
        <f t="shared" si="3"/>
        <v>OPSDActive</v>
      </c>
      <c r="C103" s="9" t="s">
        <v>495</v>
      </c>
      <c r="D103" s="10" t="str">
        <f>VLOOKUP($C103,StructureInfoFromGPCRdb!$A:$U,MATCH(D$1,StructureInfoFromGPCRdb!$A$1:$U$1,0),FALSE)</f>
        <v>A</v>
      </c>
      <c r="E103" s="11" t="str">
        <f>VLOOKUP($C103,StructureInfoFromGPCRdb!$A:$U,MATCH(E$1,StructureInfoFromGPCRdb!$A$1:$U$1,0),FALSE)</f>
        <v>Opsins</v>
      </c>
      <c r="F103" s="11" t="str">
        <f>VLOOKUP($C103,StructureInfoFromGPCRdb!$A:$U,MATCH(F$1,StructureInfoFromGPCRdb!$A$1:$U$1,0),FALSE)</f>
        <v>OPSD</v>
      </c>
      <c r="G103" s="11" t="str">
        <f>VLOOKUP($C103,StructureInfoFromGPCRdb!$A:$U,MATCH(G$1,StructureInfoFromGPCRdb!$A$1:$U$1,0),FALSE)</f>
        <v>Rhodopsin</v>
      </c>
      <c r="J103" s="47">
        <f>VLOOKUP($C103,StructureInfoFromGPCRdb!$A:$U,MATCH(J$1,StructureInfoFromGPCRdb!$A$1:$U$1,0),FALSE)</f>
        <v>100</v>
      </c>
      <c r="K103" s="6" t="str">
        <f>VLOOKUP($C103,StructureInfoFromGPCRdb!$A:$U,MATCH(K$1,StructureInfoFromGPCRdb!$A$1:$U$1,0),FALSE)</f>
        <v>Bovine</v>
      </c>
      <c r="L103" s="10">
        <f>VLOOKUP($C103,StructureInfoFromGPCRdb!$A:$U,MATCH(L$1,StructureInfoFromGPCRdb!$A$1:$U$1,0),FALSE)</f>
        <v>94</v>
      </c>
      <c r="M103" s="50" t="str">
        <f>VLOOKUP($C103,StructureInfoFromGPCRdb!$A:$U,MATCH(M$1,StructureInfoFromGPCRdb!$A$1:$U$1,0),FALSE)</f>
        <v>X-ray</v>
      </c>
      <c r="N103" s="51">
        <f>VLOOKUP($C103,StructureInfoFromGPCRdb!$A:$U,MATCH(N$1,StructureInfoFromGPCRdb!$A$1:$U$1,0),FALSE)</f>
        <v>2.9</v>
      </c>
      <c r="O103" s="10" t="str">
        <f>VLOOKUP($C103,StructureInfoFromGPCRdb!$A:$U,MATCH(O$1,StructureInfoFromGPCRdb!$A$1:$U$1,0),FALSE)</f>
        <v>Active</v>
      </c>
      <c r="P103" s="10">
        <f>VLOOKUP($C103,StructureInfoFromGPCRdb!$A:$U,MATCH(P$1,StructureInfoFromGPCRdb!$A$1:$U$1,0),FALSE)</f>
        <v>97</v>
      </c>
      <c r="Q103" s="10">
        <f>VLOOKUP($C103,StructureInfoFromGPCRdb!$A:$U,MATCH(Q$1,StructureInfoFromGPCRdb!$A$1:$U$1,0),FALSE)</f>
        <v>64</v>
      </c>
      <c r="R103" s="42" t="str">
        <f>IF(VLOOKUP($C103,StructureInfoFromGPCRdb!$A:$U,MATCH(R$1,StructureInfoFromGPCRdb!$A$1:$U$1,0),FALSE)="","",VLOOKUP($C103,StructureInfoFromGPCRdb!$A:$U,MATCH(R$1,StructureInfoFromGPCRdb!$A$1:$U$1,0),FALSE))</f>
        <v>Gi/o</v>
      </c>
      <c r="S103" s="5" t="str">
        <f>IF(VLOOKUP($C103,StructureInfoFromGPCRdb!$A:$U,MATCH(S$1,StructureInfoFromGPCRdb!$A$1:$U$1,0),FALSE)="","",VLOOKUP($C103,StructureInfoFromGPCRdb!$A:$U,MATCH(S$1,StructureInfoFromGPCRdb!$A$1:$U$1,0),FALSE))</f>
        <v>αt1</v>
      </c>
      <c r="T103" s="5" t="str">
        <f>IF(VLOOKUP($C103,StructureInfoFromGPCRdb!$A:$U,MATCH(T$1,StructureInfoFromGPCRdb!$A$1:$U$1,0),FALSE)="","",VLOOKUP($C103,StructureInfoFromGPCRdb!$A:$U,MATCH(T$1,StructureInfoFromGPCRdb!$A$1:$U$1,0),FALSE))</f>
        <v>Only H5</v>
      </c>
      <c r="U103" s="5">
        <f>IF(VLOOKUP($C103,StructureInfoFromGPCRdb!$A:$U,MATCH(U$1,StructureInfoFromGPCRdb!$A$1:$U$1,0),FALSE)="","",VLOOKUP($C103,StructureInfoFromGPCRdb!$A:$U,MATCH(U$1,StructureInfoFromGPCRdb!$A$1:$U$1,0),FALSE))</f>
        <v>3</v>
      </c>
      <c r="V103" s="52" t="str">
        <f>VLOOKUP($C103,StructureInfoFromGPCRdb!$A:$U,MATCH(V$1,StructureInfoFromGPCRdb!$A$1:$U$1,0),FALSE)</f>
        <v>-</v>
      </c>
      <c r="W103" s="10" t="str">
        <f>VLOOKUP($C103,StructureInfoFromGPCRdb!$A:$U,MATCH(W$1,StructureInfoFromGPCRdb!$A$1:$U$1,0),FALSE)</f>
        <v>-</v>
      </c>
      <c r="X103" s="52" t="str">
        <f>VLOOKUP($C103,StructureInfoFromGPCRdb!$A:$U,MATCH(X$1,StructureInfoFromGPCRdb!$A$1:$U$1,0),FALSE)</f>
        <v>Apo (no ligand)</v>
      </c>
      <c r="Y103" s="10" t="str">
        <f>VLOOKUP($C103,StructureInfoFromGPCRdb!$A:$U,MATCH(Y$1,StructureInfoFromGPCRdb!$A$1:$U$1,0),FALSE)</f>
        <v>Apo (no ligand)</v>
      </c>
    </row>
    <row r="104" spans="1:25" x14ac:dyDescent="0.2">
      <c r="A104" s="4" t="str">
        <f t="shared" si="2"/>
        <v>AActive</v>
      </c>
      <c r="B104" s="4" t="str">
        <f t="shared" si="3"/>
        <v>OPSDActive</v>
      </c>
      <c r="C104" s="9" t="s">
        <v>120</v>
      </c>
      <c r="D104" s="10" t="str">
        <f>VLOOKUP($C104,StructureInfoFromGPCRdb!$A:$U,MATCH(D$1,StructureInfoFromGPCRdb!$A$1:$U$1,0),FALSE)</f>
        <v>A</v>
      </c>
      <c r="E104" s="11" t="str">
        <f>VLOOKUP($C104,StructureInfoFromGPCRdb!$A:$U,MATCH(E$1,StructureInfoFromGPCRdb!$A$1:$U$1,0),FALSE)</f>
        <v>Opsins</v>
      </c>
      <c r="F104" s="11" t="str">
        <f>VLOOKUP($C104,StructureInfoFromGPCRdb!$A:$U,MATCH(F$1,StructureInfoFromGPCRdb!$A$1:$U$1,0),FALSE)</f>
        <v>OPSD</v>
      </c>
      <c r="G104" s="11" t="str">
        <f>VLOOKUP($C104,StructureInfoFromGPCRdb!$A:$U,MATCH(G$1,StructureInfoFromGPCRdb!$A$1:$U$1,0),FALSE)</f>
        <v>Rhodopsin</v>
      </c>
      <c r="J104" s="47">
        <f>VLOOKUP($C104,StructureInfoFromGPCRdb!$A:$U,MATCH(J$1,StructureInfoFromGPCRdb!$A$1:$U$1,0),FALSE)</f>
        <v>95</v>
      </c>
      <c r="K104" s="6" t="str">
        <f>VLOOKUP($C104,StructureInfoFromGPCRdb!$A:$U,MATCH(K$1,StructureInfoFromGPCRdb!$A$1:$U$1,0),FALSE)</f>
        <v>Bovine</v>
      </c>
      <c r="L104" s="10">
        <f>VLOOKUP($C104,StructureInfoFromGPCRdb!$A:$U,MATCH(L$1,StructureInfoFromGPCRdb!$A$1:$U$1,0),FALSE)</f>
        <v>94</v>
      </c>
      <c r="M104" s="50" t="str">
        <f>VLOOKUP($C104,StructureInfoFromGPCRdb!$A:$U,MATCH(M$1,StructureInfoFromGPCRdb!$A$1:$U$1,0),FALSE)</f>
        <v>X-ray</v>
      </c>
      <c r="N104" s="51">
        <f>VLOOKUP($C104,StructureInfoFromGPCRdb!$A:$U,MATCH(N$1,StructureInfoFromGPCRdb!$A$1:$U$1,0),FALSE)</f>
        <v>3</v>
      </c>
      <c r="O104" s="10" t="str">
        <f>VLOOKUP($C104,StructureInfoFromGPCRdb!$A:$U,MATCH(O$1,StructureInfoFromGPCRdb!$A$1:$U$1,0),FALSE)</f>
        <v>Active</v>
      </c>
      <c r="P104" s="10">
        <f>VLOOKUP($C104,StructureInfoFromGPCRdb!$A:$U,MATCH(P$1,StructureInfoFromGPCRdb!$A$1:$U$1,0),FALSE)</f>
        <v>97</v>
      </c>
      <c r="Q104" s="10">
        <f>VLOOKUP($C104,StructureInfoFromGPCRdb!$A:$U,MATCH(Q$1,StructureInfoFromGPCRdb!$A$1:$U$1,0),FALSE)</f>
        <v>65</v>
      </c>
      <c r="R104" s="42" t="str">
        <f>IF(VLOOKUP($C104,StructureInfoFromGPCRdb!$A:$U,MATCH(R$1,StructureInfoFromGPCRdb!$A$1:$U$1,0),FALSE)="","",VLOOKUP($C104,StructureInfoFromGPCRdb!$A:$U,MATCH(R$1,StructureInfoFromGPCRdb!$A$1:$U$1,0),FALSE))</f>
        <v/>
      </c>
      <c r="S104" s="5" t="str">
        <f>IF(VLOOKUP($C104,StructureInfoFromGPCRdb!$A:$U,MATCH(S$1,StructureInfoFromGPCRdb!$A$1:$U$1,0),FALSE)="","",VLOOKUP($C104,StructureInfoFromGPCRdb!$A:$U,MATCH(S$1,StructureInfoFromGPCRdb!$A$1:$U$1,0),FALSE))</f>
        <v/>
      </c>
      <c r="T104" s="5" t="str">
        <f>IF(VLOOKUP($C104,StructureInfoFromGPCRdb!$A:$U,MATCH(T$1,StructureInfoFromGPCRdb!$A$1:$U$1,0),FALSE)="","",VLOOKUP($C104,StructureInfoFromGPCRdb!$A:$U,MATCH(T$1,StructureInfoFromGPCRdb!$A$1:$U$1,0),FALSE))</f>
        <v/>
      </c>
      <c r="U104" s="5" t="str">
        <f>IF(VLOOKUP($C104,StructureInfoFromGPCRdb!$A:$U,MATCH(U$1,StructureInfoFromGPCRdb!$A$1:$U$1,0),FALSE)="","",VLOOKUP($C104,StructureInfoFromGPCRdb!$A:$U,MATCH(U$1,StructureInfoFromGPCRdb!$A$1:$U$1,0),FALSE))</f>
        <v/>
      </c>
      <c r="V104" s="52" t="str">
        <f>VLOOKUP($C104,StructureInfoFromGPCRdb!$A:$U,MATCH(V$1,StructureInfoFromGPCRdb!$A$1:$U$1,0),FALSE)</f>
        <v>-</v>
      </c>
      <c r="W104" s="10" t="str">
        <f>VLOOKUP($C104,StructureInfoFromGPCRdb!$A:$U,MATCH(W$1,StructureInfoFromGPCRdb!$A$1:$U$1,0),FALSE)</f>
        <v>-</v>
      </c>
      <c r="X104" s="52" t="str">
        <f>VLOOKUP($C104,StructureInfoFromGPCRdb!$A:$U,MATCH(X$1,StructureInfoFromGPCRdb!$A$1:$U$1,0),FALSE)</f>
        <v>2-(4-chlorophenyl)-1..</v>
      </c>
      <c r="Y104" s="10" t="str">
        <f>VLOOKUP($C104,StructureInfoFromGPCRdb!$A:$U,MATCH(Y$1,StructureInfoFromGPCRdb!$A$1:$U$1,0),FALSE)</f>
        <v>Agonist</v>
      </c>
    </row>
    <row r="105" spans="1:25" x14ac:dyDescent="0.2">
      <c r="A105" s="4" t="str">
        <f t="shared" si="2"/>
        <v>AActive</v>
      </c>
      <c r="B105" s="4" t="str">
        <f t="shared" si="3"/>
        <v>OPSDActive</v>
      </c>
      <c r="C105" s="9" t="s">
        <v>208</v>
      </c>
      <c r="D105" s="10" t="str">
        <f>VLOOKUP($C105,StructureInfoFromGPCRdb!$A:$U,MATCH(D$1,StructureInfoFromGPCRdb!$A$1:$U$1,0),FALSE)</f>
        <v>A</v>
      </c>
      <c r="E105" s="11" t="str">
        <f>VLOOKUP($C105,StructureInfoFromGPCRdb!$A:$U,MATCH(E$1,StructureInfoFromGPCRdb!$A$1:$U$1,0),FALSE)</f>
        <v>Opsins</v>
      </c>
      <c r="F105" s="11" t="str">
        <f>VLOOKUP($C105,StructureInfoFromGPCRdb!$A:$U,MATCH(F$1,StructureInfoFromGPCRdb!$A$1:$U$1,0),FALSE)</f>
        <v>OPSD</v>
      </c>
      <c r="G105" s="11" t="str">
        <f>VLOOKUP($C105,StructureInfoFromGPCRdb!$A:$U,MATCH(G$1,StructureInfoFromGPCRdb!$A$1:$U$1,0),FALSE)</f>
        <v>Rhodopsin</v>
      </c>
      <c r="J105" s="47">
        <f>VLOOKUP($C105,StructureInfoFromGPCRdb!$A:$U,MATCH(J$1,StructureInfoFromGPCRdb!$A$1:$U$1,0),FALSE)</f>
        <v>100</v>
      </c>
      <c r="K105" s="6" t="str">
        <f>VLOOKUP($C105,StructureInfoFromGPCRdb!$A:$U,MATCH(K$1,StructureInfoFromGPCRdb!$A$1:$U$1,0),FALSE)</f>
        <v>Bovine</v>
      </c>
      <c r="L105" s="10">
        <f>VLOOKUP($C105,StructureInfoFromGPCRdb!$A:$U,MATCH(L$1,StructureInfoFromGPCRdb!$A$1:$U$1,0),FALSE)</f>
        <v>94</v>
      </c>
      <c r="M105" s="50" t="str">
        <f>VLOOKUP($C105,StructureInfoFromGPCRdb!$A:$U,MATCH(M$1,StructureInfoFromGPCRdb!$A$1:$U$1,0),FALSE)</f>
        <v>X-ray</v>
      </c>
      <c r="N105" s="51">
        <f>VLOOKUP($C105,StructureInfoFromGPCRdb!$A:$U,MATCH(N$1,StructureInfoFromGPCRdb!$A$1:$U$1,0),FALSE)</f>
        <v>3</v>
      </c>
      <c r="O105" s="10" t="str">
        <f>VLOOKUP($C105,StructureInfoFromGPCRdb!$A:$U,MATCH(O$1,StructureInfoFromGPCRdb!$A$1:$U$1,0),FALSE)</f>
        <v>Active</v>
      </c>
      <c r="P105" s="10">
        <f>VLOOKUP($C105,StructureInfoFromGPCRdb!$A:$U,MATCH(P$1,StructureInfoFromGPCRdb!$A$1:$U$1,0),FALSE)</f>
        <v>97</v>
      </c>
      <c r="Q105" s="10">
        <f>VLOOKUP($C105,StructureInfoFromGPCRdb!$A:$U,MATCH(Q$1,StructureInfoFromGPCRdb!$A$1:$U$1,0),FALSE)</f>
        <v>63</v>
      </c>
      <c r="R105" s="42" t="str">
        <f>IF(VLOOKUP($C105,StructureInfoFromGPCRdb!$A:$U,MATCH(R$1,StructureInfoFromGPCRdb!$A$1:$U$1,0),FALSE)="","",VLOOKUP($C105,StructureInfoFromGPCRdb!$A:$U,MATCH(R$1,StructureInfoFromGPCRdb!$A$1:$U$1,0),FALSE))</f>
        <v/>
      </c>
      <c r="S105" s="5" t="str">
        <f>IF(VLOOKUP($C105,StructureInfoFromGPCRdb!$A:$U,MATCH(S$1,StructureInfoFromGPCRdb!$A$1:$U$1,0),FALSE)="","",VLOOKUP($C105,StructureInfoFromGPCRdb!$A:$U,MATCH(S$1,StructureInfoFromGPCRdb!$A$1:$U$1,0),FALSE))</f>
        <v/>
      </c>
      <c r="T105" s="5" t="str">
        <f>IF(VLOOKUP($C105,StructureInfoFromGPCRdb!$A:$U,MATCH(T$1,StructureInfoFromGPCRdb!$A$1:$U$1,0),FALSE)="","",VLOOKUP($C105,StructureInfoFromGPCRdb!$A:$U,MATCH(T$1,StructureInfoFromGPCRdb!$A$1:$U$1,0),FALSE))</f>
        <v/>
      </c>
      <c r="U105" s="5" t="str">
        <f>IF(VLOOKUP($C105,StructureInfoFromGPCRdb!$A:$U,MATCH(U$1,StructureInfoFromGPCRdb!$A$1:$U$1,0),FALSE)="","",VLOOKUP($C105,StructureInfoFromGPCRdb!$A:$U,MATCH(U$1,StructureInfoFromGPCRdb!$A$1:$U$1,0),FALSE))</f>
        <v/>
      </c>
      <c r="V105" s="52" t="str">
        <f>VLOOKUP($C105,StructureInfoFromGPCRdb!$A:$U,MATCH(V$1,StructureInfoFromGPCRdb!$A$1:$U$1,0),FALSE)</f>
        <v>-</v>
      </c>
      <c r="W105" s="10" t="str">
        <f>VLOOKUP($C105,StructureInfoFromGPCRdb!$A:$U,MATCH(W$1,StructureInfoFromGPCRdb!$A$1:$U$1,0),FALSE)</f>
        <v>-</v>
      </c>
      <c r="X105" s="52" t="str">
        <f>VLOOKUP($C105,StructureInfoFromGPCRdb!$A:$U,MATCH(X$1,StructureInfoFromGPCRdb!$A$1:$U$1,0),FALSE)</f>
        <v>Retinal (11-cis)</v>
      </c>
      <c r="Y105" s="10" t="str">
        <f>VLOOKUP($C105,StructureInfoFromGPCRdb!$A:$U,MATCH(Y$1,StructureInfoFromGPCRdb!$A$1:$U$1,0),FALSE)</f>
        <v>Agonist</v>
      </c>
    </row>
    <row r="106" spans="1:25" x14ac:dyDescent="0.2">
      <c r="A106" s="4" t="str">
        <f t="shared" si="2"/>
        <v>AActive</v>
      </c>
      <c r="B106" s="4" t="str">
        <f t="shared" si="3"/>
        <v>OPSDActive</v>
      </c>
      <c r="C106" s="9" t="s">
        <v>206</v>
      </c>
      <c r="D106" s="10" t="str">
        <f>VLOOKUP($C106,StructureInfoFromGPCRdb!$A:$U,MATCH(D$1,StructureInfoFromGPCRdb!$A$1:$U$1,0),FALSE)</f>
        <v>A</v>
      </c>
      <c r="E106" s="11" t="str">
        <f>VLOOKUP($C106,StructureInfoFromGPCRdb!$A:$U,MATCH(E$1,StructureInfoFromGPCRdb!$A$1:$U$1,0),FALSE)</f>
        <v>Opsins</v>
      </c>
      <c r="F106" s="11" t="str">
        <f>VLOOKUP($C106,StructureInfoFromGPCRdb!$A:$U,MATCH(F$1,StructureInfoFromGPCRdb!$A$1:$U$1,0),FALSE)</f>
        <v>OPSD</v>
      </c>
      <c r="G106" s="11" t="str">
        <f>VLOOKUP($C106,StructureInfoFromGPCRdb!$A:$U,MATCH(G$1,StructureInfoFromGPCRdb!$A$1:$U$1,0),FALSE)</f>
        <v>Rhodopsin</v>
      </c>
      <c r="J106" s="47">
        <f>VLOOKUP($C106,StructureInfoFromGPCRdb!$A:$U,MATCH(J$1,StructureInfoFromGPCRdb!$A$1:$U$1,0),FALSE)</f>
        <v>96</v>
      </c>
      <c r="K106" s="6" t="str">
        <f>VLOOKUP($C106,StructureInfoFromGPCRdb!$A:$U,MATCH(K$1,StructureInfoFromGPCRdb!$A$1:$U$1,0),FALSE)</f>
        <v>Bovine</v>
      </c>
      <c r="L106" s="10">
        <f>VLOOKUP($C106,StructureInfoFromGPCRdb!$A:$U,MATCH(L$1,StructureInfoFromGPCRdb!$A$1:$U$1,0),FALSE)</f>
        <v>94</v>
      </c>
      <c r="M106" s="50" t="str">
        <f>VLOOKUP($C106,StructureInfoFromGPCRdb!$A:$U,MATCH(M$1,StructureInfoFromGPCRdb!$A$1:$U$1,0),FALSE)</f>
        <v>X-ray</v>
      </c>
      <c r="N106" s="51">
        <f>VLOOKUP($C106,StructureInfoFromGPCRdb!$A:$U,MATCH(N$1,StructureInfoFromGPCRdb!$A$1:$U$1,0),FALSE)</f>
        <v>3</v>
      </c>
      <c r="O106" s="10" t="str">
        <f>VLOOKUP($C106,StructureInfoFromGPCRdb!$A:$U,MATCH(O$1,StructureInfoFromGPCRdb!$A$1:$U$1,0),FALSE)</f>
        <v>Active</v>
      </c>
      <c r="P106" s="10">
        <f>VLOOKUP($C106,StructureInfoFromGPCRdb!$A:$U,MATCH(P$1,StructureInfoFromGPCRdb!$A$1:$U$1,0),FALSE)</f>
        <v>97</v>
      </c>
      <c r="Q106" s="10">
        <f>VLOOKUP($C106,StructureInfoFromGPCRdb!$A:$U,MATCH(Q$1,StructureInfoFromGPCRdb!$A$1:$U$1,0),FALSE)</f>
        <v>65</v>
      </c>
      <c r="R106" s="42" t="str">
        <f>IF(VLOOKUP($C106,StructureInfoFromGPCRdb!$A:$U,MATCH(R$1,StructureInfoFromGPCRdb!$A$1:$U$1,0),FALSE)="","",VLOOKUP($C106,StructureInfoFromGPCRdb!$A:$U,MATCH(R$1,StructureInfoFromGPCRdb!$A$1:$U$1,0),FALSE))</f>
        <v>Gi/o</v>
      </c>
      <c r="S106" s="5" t="str">
        <f>IF(VLOOKUP($C106,StructureInfoFromGPCRdb!$A:$U,MATCH(S$1,StructureInfoFromGPCRdb!$A$1:$U$1,0),FALSE)="","",VLOOKUP($C106,StructureInfoFromGPCRdb!$A:$U,MATCH(S$1,StructureInfoFromGPCRdb!$A$1:$U$1,0),FALSE))</f>
        <v>αt1</v>
      </c>
      <c r="T106" s="5" t="str">
        <f>IF(VLOOKUP($C106,StructureInfoFromGPCRdb!$A:$U,MATCH(T$1,StructureInfoFromGPCRdb!$A$1:$U$1,0),FALSE)="","",VLOOKUP($C106,StructureInfoFromGPCRdb!$A:$U,MATCH(T$1,StructureInfoFromGPCRdb!$A$1:$U$1,0),FALSE))</f>
        <v>Only H5</v>
      </c>
      <c r="U106" s="5">
        <f>IF(VLOOKUP($C106,StructureInfoFromGPCRdb!$A:$U,MATCH(U$1,StructureInfoFromGPCRdb!$A$1:$U$1,0),FALSE)="","",VLOOKUP($C106,StructureInfoFromGPCRdb!$A:$U,MATCH(U$1,StructureInfoFromGPCRdb!$A$1:$U$1,0),FALSE))</f>
        <v>3</v>
      </c>
      <c r="V106" s="52" t="str">
        <f>VLOOKUP($C106,StructureInfoFromGPCRdb!$A:$U,MATCH(V$1,StructureInfoFromGPCRdb!$A$1:$U$1,0),FALSE)</f>
        <v>-</v>
      </c>
      <c r="W106" s="10" t="str">
        <f>VLOOKUP($C106,StructureInfoFromGPCRdb!$A:$U,MATCH(W$1,StructureInfoFromGPCRdb!$A$1:$U$1,0),FALSE)</f>
        <v>-</v>
      </c>
      <c r="X106" s="52" t="str">
        <f>VLOOKUP($C106,StructureInfoFromGPCRdb!$A:$U,MATCH(X$1,StructureInfoFromGPCRdb!$A$1:$U$1,0),FALSE)</f>
        <v>Retinal (11-cis)</v>
      </c>
      <c r="Y106" s="10" t="str">
        <f>VLOOKUP($C106,StructureInfoFromGPCRdb!$A:$U,MATCH(Y$1,StructureInfoFromGPCRdb!$A$1:$U$1,0),FALSE)</f>
        <v>Agonist</v>
      </c>
    </row>
    <row r="107" spans="1:25" x14ac:dyDescent="0.2">
      <c r="A107" s="4" t="str">
        <f t="shared" si="2"/>
        <v>AActive</v>
      </c>
      <c r="B107" s="4" t="str">
        <f t="shared" si="3"/>
        <v>OPSDActive</v>
      </c>
      <c r="C107" s="9" t="s">
        <v>434</v>
      </c>
      <c r="D107" s="10" t="str">
        <f>VLOOKUP($C107,StructureInfoFromGPCRdb!$A:$U,MATCH(D$1,StructureInfoFromGPCRdb!$A$1:$U$1,0),FALSE)</f>
        <v>A</v>
      </c>
      <c r="E107" s="11" t="str">
        <f>VLOOKUP($C107,StructureInfoFromGPCRdb!$A:$U,MATCH(E$1,StructureInfoFromGPCRdb!$A$1:$U$1,0),FALSE)</f>
        <v>Opsins</v>
      </c>
      <c r="F107" s="11" t="str">
        <f>VLOOKUP($C107,StructureInfoFromGPCRdb!$A:$U,MATCH(F$1,StructureInfoFromGPCRdb!$A$1:$U$1,0),FALSE)</f>
        <v>OPSD</v>
      </c>
      <c r="G107" s="11" t="str">
        <f>VLOOKUP($C107,StructureInfoFromGPCRdb!$A:$U,MATCH(G$1,StructureInfoFromGPCRdb!$A$1:$U$1,0),FALSE)</f>
        <v>Rhodopsin</v>
      </c>
      <c r="J107" s="47">
        <f>VLOOKUP($C107,StructureInfoFromGPCRdb!$A:$U,MATCH(J$1,StructureInfoFromGPCRdb!$A$1:$U$1,0),FALSE)</f>
        <v>91</v>
      </c>
      <c r="K107" s="6" t="str">
        <f>VLOOKUP($C107,StructureInfoFromGPCRdb!$A:$U,MATCH(K$1,StructureInfoFromGPCRdb!$A$1:$U$1,0),FALSE)</f>
        <v>Bovine</v>
      </c>
      <c r="L107" s="10">
        <f>VLOOKUP($C107,StructureInfoFromGPCRdb!$A:$U,MATCH(L$1,StructureInfoFromGPCRdb!$A$1:$U$1,0),FALSE)</f>
        <v>94</v>
      </c>
      <c r="M107" s="50" t="str">
        <f>VLOOKUP($C107,StructureInfoFromGPCRdb!$A:$U,MATCH(M$1,StructureInfoFromGPCRdb!$A$1:$U$1,0),FALSE)</f>
        <v>X-ray</v>
      </c>
      <c r="N107" s="51">
        <f>VLOOKUP($C107,StructureInfoFromGPCRdb!$A:$U,MATCH(N$1,StructureInfoFromGPCRdb!$A$1:$U$1,0),FALSE)</f>
        <v>3.1</v>
      </c>
      <c r="O107" s="10" t="str">
        <f>VLOOKUP($C107,StructureInfoFromGPCRdb!$A:$U,MATCH(O$1,StructureInfoFromGPCRdb!$A$1:$U$1,0),FALSE)</f>
        <v>Active</v>
      </c>
      <c r="P107" s="10">
        <f>VLOOKUP($C107,StructureInfoFromGPCRdb!$A:$U,MATCH(P$1,StructureInfoFromGPCRdb!$A$1:$U$1,0),FALSE)</f>
        <v>100</v>
      </c>
      <c r="Q107" s="10">
        <f>VLOOKUP($C107,StructureInfoFromGPCRdb!$A:$U,MATCH(Q$1,StructureInfoFromGPCRdb!$A$1:$U$1,0),FALSE)</f>
        <v>64</v>
      </c>
      <c r="R107" s="42" t="str">
        <f>IF(VLOOKUP($C107,StructureInfoFromGPCRdb!$A:$U,MATCH(R$1,StructureInfoFromGPCRdb!$A$1:$U$1,0),FALSE)="","",VLOOKUP($C107,StructureInfoFromGPCRdb!$A:$U,MATCH(R$1,StructureInfoFromGPCRdb!$A$1:$U$1,0),FALSE))</f>
        <v>Gi/o</v>
      </c>
      <c r="S107" s="5" t="str">
        <f>IF(VLOOKUP($C107,StructureInfoFromGPCRdb!$A:$U,MATCH(S$1,StructureInfoFromGPCRdb!$A$1:$U$1,0),FALSE)="","",VLOOKUP($C107,StructureInfoFromGPCRdb!$A:$U,MATCH(S$1,StructureInfoFromGPCRdb!$A$1:$U$1,0),FALSE))</f>
        <v>αo</v>
      </c>
      <c r="T107" s="5" t="str">
        <f>IF(VLOOKUP($C107,StructureInfoFromGPCRdb!$A:$U,MATCH(T$1,StructureInfoFromGPCRdb!$A$1:$U$1,0),FALSE)="","",VLOOKUP($C107,StructureInfoFromGPCRdb!$A:$U,MATCH(T$1,StructureInfoFromGPCRdb!$A$1:$U$1,0),FALSE))</f>
        <v>Mini-Go</v>
      </c>
      <c r="U107" s="5">
        <f>IF(VLOOKUP($C107,StructureInfoFromGPCRdb!$A:$U,MATCH(U$1,StructureInfoFromGPCRdb!$A$1:$U$1,0),FALSE)="","",VLOOKUP($C107,StructureInfoFromGPCRdb!$A:$U,MATCH(U$1,StructureInfoFromGPCRdb!$A$1:$U$1,0),FALSE))</f>
        <v>51</v>
      </c>
      <c r="V107" s="52" t="str">
        <f>VLOOKUP($C107,StructureInfoFromGPCRdb!$A:$U,MATCH(V$1,StructureInfoFromGPCRdb!$A$1:$U$1,0),FALSE)</f>
        <v>-</v>
      </c>
      <c r="W107" s="10" t="str">
        <f>VLOOKUP($C107,StructureInfoFromGPCRdb!$A:$U,MATCH(W$1,StructureInfoFromGPCRdb!$A$1:$U$1,0),FALSE)</f>
        <v>-</v>
      </c>
      <c r="X107" s="52" t="str">
        <f>VLOOKUP($C107,StructureInfoFromGPCRdb!$A:$U,MATCH(X$1,StructureInfoFromGPCRdb!$A$1:$U$1,0),FALSE)</f>
        <v>Retinal (11-cis)</v>
      </c>
      <c r="Y107" s="10" t="str">
        <f>VLOOKUP($C107,StructureInfoFromGPCRdb!$A:$U,MATCH(Y$1,StructureInfoFromGPCRdb!$A$1:$U$1,0),FALSE)</f>
        <v>Agonist</v>
      </c>
    </row>
    <row r="108" spans="1:25" x14ac:dyDescent="0.2">
      <c r="A108" s="4" t="str">
        <f t="shared" si="2"/>
        <v>AActive</v>
      </c>
      <c r="B108" s="4" t="str">
        <f t="shared" si="3"/>
        <v>OPSDActive</v>
      </c>
      <c r="C108" s="37" t="s">
        <v>915</v>
      </c>
      <c r="D108" s="10" t="str">
        <f>VLOOKUP($C108,StructureInfoFromGPCRdb!$A:$U,MATCH(D$1,StructureInfoFromGPCRdb!$A$1:$U$1,0),FALSE)</f>
        <v>A</v>
      </c>
      <c r="E108" s="11" t="str">
        <f>VLOOKUP($C108,StructureInfoFromGPCRdb!$A:$U,MATCH(E$1,StructureInfoFromGPCRdb!$A$1:$U$1,0),FALSE)</f>
        <v>Opsins</v>
      </c>
      <c r="F108" s="11" t="str">
        <f>VLOOKUP($C108,StructureInfoFromGPCRdb!$A:$U,MATCH(F$1,StructureInfoFromGPCRdb!$A$1:$U$1,0),FALSE)</f>
        <v>OPSD</v>
      </c>
      <c r="G108" s="11" t="str">
        <f>VLOOKUP($C108,StructureInfoFromGPCRdb!$A:$U,MATCH(G$1,StructureInfoFromGPCRdb!$A$1:$U$1,0),FALSE)</f>
        <v>Rhodopsin</v>
      </c>
      <c r="J108" s="47">
        <f>VLOOKUP($C108,StructureInfoFromGPCRdb!$A:$U,MATCH(J$1,StructureInfoFromGPCRdb!$A$1:$U$1,0),FALSE)</f>
        <v>96</v>
      </c>
      <c r="K108" s="6" t="str">
        <f>VLOOKUP($C108,StructureInfoFromGPCRdb!$A:$U,MATCH(K$1,StructureInfoFromGPCRdb!$A$1:$U$1,0),FALSE)</f>
        <v>Bovine</v>
      </c>
      <c r="L108" s="10">
        <f>VLOOKUP($C108,StructureInfoFromGPCRdb!$A:$U,MATCH(L$1,StructureInfoFromGPCRdb!$A$1:$U$1,0),FALSE)</f>
        <v>94</v>
      </c>
      <c r="M108" s="50" t="str">
        <f>VLOOKUP($C108,StructureInfoFromGPCRdb!$A:$U,MATCH(M$1,StructureInfoFromGPCRdb!$A$1:$U$1,0),FALSE)</f>
        <v>X-ray</v>
      </c>
      <c r="N108" s="51">
        <f>VLOOKUP($C108,StructureInfoFromGPCRdb!$A:$U,MATCH(N$1,StructureInfoFromGPCRdb!$A$1:$U$1,0),FALSE)</f>
        <v>3.2</v>
      </c>
      <c r="O108" s="10" t="str">
        <f>VLOOKUP($C108,StructureInfoFromGPCRdb!$A:$U,MATCH(O$1,StructureInfoFromGPCRdb!$A$1:$U$1,0),FALSE)</f>
        <v>Active</v>
      </c>
      <c r="P108" s="10">
        <f>VLOOKUP($C108,StructureInfoFromGPCRdb!$A:$U,MATCH(P$1,StructureInfoFromGPCRdb!$A$1:$U$1,0),FALSE)</f>
        <v>97</v>
      </c>
      <c r="Q108" s="10">
        <f>VLOOKUP($C108,StructureInfoFromGPCRdb!$A:$U,MATCH(Q$1,StructureInfoFromGPCRdb!$A$1:$U$1,0),FALSE)</f>
        <v>65</v>
      </c>
      <c r="R108" s="42" t="str">
        <f>IF(VLOOKUP($C108,StructureInfoFromGPCRdb!$A:$U,MATCH(R$1,StructureInfoFromGPCRdb!$A$1:$U$1,0),FALSE)="","",VLOOKUP($C108,StructureInfoFromGPCRdb!$A:$U,MATCH(R$1,StructureInfoFromGPCRdb!$A$1:$U$1,0),FALSE))</f>
        <v>Gi/o</v>
      </c>
      <c r="S108" s="5" t="str">
        <f>IF(VLOOKUP($C108,StructureInfoFromGPCRdb!$A:$U,MATCH(S$1,StructureInfoFromGPCRdb!$A$1:$U$1,0),FALSE)="","",VLOOKUP($C108,StructureInfoFromGPCRdb!$A:$U,MATCH(S$1,StructureInfoFromGPCRdb!$A$1:$U$1,0),FALSE))</f>
        <v>αt1</v>
      </c>
      <c r="T108" s="5" t="str">
        <f>IF(VLOOKUP($C108,StructureInfoFromGPCRdb!$A:$U,MATCH(T$1,StructureInfoFromGPCRdb!$A$1:$U$1,0),FALSE)="","",VLOOKUP($C108,StructureInfoFromGPCRdb!$A:$U,MATCH(T$1,StructureInfoFromGPCRdb!$A$1:$U$1,0),FALSE))</f>
        <v>Only H5</v>
      </c>
      <c r="U108" s="5">
        <f>IF(VLOOKUP($C108,StructureInfoFromGPCRdb!$A:$U,MATCH(U$1,StructureInfoFromGPCRdb!$A$1:$U$1,0),FALSE)="","",VLOOKUP($C108,StructureInfoFromGPCRdb!$A:$U,MATCH(U$1,StructureInfoFromGPCRdb!$A$1:$U$1,0),FALSE))</f>
        <v>3</v>
      </c>
      <c r="V108" s="52" t="str">
        <f>VLOOKUP($C108,StructureInfoFromGPCRdb!$A:$U,MATCH(V$1,StructureInfoFromGPCRdb!$A$1:$U$1,0),FALSE)</f>
        <v>-</v>
      </c>
      <c r="W108" s="10" t="str">
        <f>VLOOKUP($C108,StructureInfoFromGPCRdb!$A:$U,MATCH(W$1,StructureInfoFromGPCRdb!$A$1:$U$1,0),FALSE)</f>
        <v>-</v>
      </c>
      <c r="X108" s="52" t="str">
        <f>VLOOKUP($C108,StructureInfoFromGPCRdb!$A:$U,MATCH(X$1,StructureInfoFromGPCRdb!$A$1:$U$1,0),FALSE)</f>
        <v>Citronellol</v>
      </c>
      <c r="Y108" s="10" t="str">
        <f>VLOOKUP($C108,StructureInfoFromGPCRdb!$A:$U,MATCH(Y$1,StructureInfoFromGPCRdb!$A$1:$U$1,0),FALSE)</f>
        <v>unknown</v>
      </c>
    </row>
    <row r="109" spans="1:25" x14ac:dyDescent="0.2">
      <c r="A109" s="4" t="str">
        <f t="shared" si="2"/>
        <v>AActive</v>
      </c>
      <c r="B109" s="4" t="str">
        <f t="shared" si="3"/>
        <v>OPSDActive</v>
      </c>
      <c r="C109" s="9" t="s">
        <v>477</v>
      </c>
      <c r="D109" s="10" t="str">
        <f>VLOOKUP($C109,StructureInfoFromGPCRdb!$A:$U,MATCH(D$1,StructureInfoFromGPCRdb!$A$1:$U$1,0),FALSE)</f>
        <v>A</v>
      </c>
      <c r="E109" s="11" t="str">
        <f>VLOOKUP($C109,StructureInfoFromGPCRdb!$A:$U,MATCH(E$1,StructureInfoFromGPCRdb!$A$1:$U$1,0),FALSE)</f>
        <v>Opsins</v>
      </c>
      <c r="F109" s="11" t="str">
        <f>VLOOKUP($C109,StructureInfoFromGPCRdb!$A:$U,MATCH(F$1,StructureInfoFromGPCRdb!$A$1:$U$1,0),FALSE)</f>
        <v>OPSD</v>
      </c>
      <c r="G109" s="11" t="str">
        <f>VLOOKUP($C109,StructureInfoFromGPCRdb!$A:$U,MATCH(G$1,StructureInfoFromGPCRdb!$A$1:$U$1,0),FALSE)</f>
        <v>Rhodopsin</v>
      </c>
      <c r="J109" s="47">
        <f>VLOOKUP($C109,StructureInfoFromGPCRdb!$A:$U,MATCH(J$1,StructureInfoFromGPCRdb!$A$1:$U$1,0),FALSE)</f>
        <v>95</v>
      </c>
      <c r="K109" s="6" t="str">
        <f>VLOOKUP($C109,StructureInfoFromGPCRdb!$A:$U,MATCH(K$1,StructureInfoFromGPCRdb!$A$1:$U$1,0),FALSE)</f>
        <v>Bovine</v>
      </c>
      <c r="L109" s="10">
        <f>VLOOKUP($C109,StructureInfoFromGPCRdb!$A:$U,MATCH(L$1,StructureInfoFromGPCRdb!$A$1:$U$1,0),FALSE)</f>
        <v>94</v>
      </c>
      <c r="M109" s="50" t="str">
        <f>VLOOKUP($C109,StructureInfoFromGPCRdb!$A:$U,MATCH(M$1,StructureInfoFromGPCRdb!$A$1:$U$1,0),FALSE)</f>
        <v>X-ray</v>
      </c>
      <c r="N109" s="51">
        <f>VLOOKUP($C109,StructureInfoFromGPCRdb!$A:$U,MATCH(N$1,StructureInfoFromGPCRdb!$A$1:$U$1,0),FALSE)</f>
        <v>3.2</v>
      </c>
      <c r="O109" s="10" t="str">
        <f>VLOOKUP($C109,StructureInfoFromGPCRdb!$A:$U,MATCH(O$1,StructureInfoFromGPCRdb!$A$1:$U$1,0),FALSE)</f>
        <v>Active</v>
      </c>
      <c r="P109" s="10">
        <f>VLOOKUP($C109,StructureInfoFromGPCRdb!$A:$U,MATCH(P$1,StructureInfoFromGPCRdb!$A$1:$U$1,0),FALSE)</f>
        <v>97</v>
      </c>
      <c r="Q109" s="10">
        <f>VLOOKUP($C109,StructureInfoFromGPCRdb!$A:$U,MATCH(Q$1,StructureInfoFromGPCRdb!$A$1:$U$1,0),FALSE)</f>
        <v>66</v>
      </c>
      <c r="R109" s="42" t="str">
        <f>IF(VLOOKUP($C109,StructureInfoFromGPCRdb!$A:$U,MATCH(R$1,StructureInfoFromGPCRdb!$A$1:$U$1,0),FALSE)="","",VLOOKUP($C109,StructureInfoFromGPCRdb!$A:$U,MATCH(R$1,StructureInfoFromGPCRdb!$A$1:$U$1,0),FALSE))</f>
        <v>Gi/o</v>
      </c>
      <c r="S109" s="5" t="str">
        <f>IF(VLOOKUP($C109,StructureInfoFromGPCRdb!$A:$U,MATCH(S$1,StructureInfoFromGPCRdb!$A$1:$U$1,0),FALSE)="","",VLOOKUP($C109,StructureInfoFromGPCRdb!$A:$U,MATCH(S$1,StructureInfoFromGPCRdb!$A$1:$U$1,0),FALSE))</f>
        <v>αt1</v>
      </c>
      <c r="T109" s="5" t="str">
        <f>IF(VLOOKUP($C109,StructureInfoFromGPCRdb!$A:$U,MATCH(T$1,StructureInfoFromGPCRdb!$A$1:$U$1,0),FALSE)="","",VLOOKUP($C109,StructureInfoFromGPCRdb!$A:$U,MATCH(T$1,StructureInfoFromGPCRdb!$A$1:$U$1,0),FALSE))</f>
        <v>Only H5</v>
      </c>
      <c r="U109" s="5">
        <f>IF(VLOOKUP($C109,StructureInfoFromGPCRdb!$A:$U,MATCH(U$1,StructureInfoFromGPCRdb!$A$1:$U$1,0),FALSE)="","",VLOOKUP($C109,StructureInfoFromGPCRdb!$A:$U,MATCH(U$1,StructureInfoFromGPCRdb!$A$1:$U$1,0),FALSE))</f>
        <v>3</v>
      </c>
      <c r="V109" s="52" t="str">
        <f>VLOOKUP($C109,StructureInfoFromGPCRdb!$A:$U,MATCH(V$1,StructureInfoFromGPCRdb!$A$1:$U$1,0),FALSE)</f>
        <v>-</v>
      </c>
      <c r="W109" s="10" t="str">
        <f>VLOOKUP($C109,StructureInfoFromGPCRdb!$A:$U,MATCH(W$1,StructureInfoFromGPCRdb!$A$1:$U$1,0),FALSE)</f>
        <v>-</v>
      </c>
      <c r="X109" s="52" t="str">
        <f>VLOOKUP($C109,StructureInfoFromGPCRdb!$A:$U,MATCH(X$1,StructureInfoFromGPCRdb!$A$1:$U$1,0),FALSE)</f>
        <v>B-Octylglucoside</v>
      </c>
      <c r="Y109" s="10" t="str">
        <f>VLOOKUP($C109,StructureInfoFromGPCRdb!$A:$U,MATCH(Y$1,StructureInfoFromGPCRdb!$A$1:$U$1,0),FALSE)</f>
        <v>unknown</v>
      </c>
    </row>
    <row r="110" spans="1:25" x14ac:dyDescent="0.2">
      <c r="A110" s="4" t="str">
        <f t="shared" si="2"/>
        <v>AActive</v>
      </c>
      <c r="B110" s="4" t="str">
        <f t="shared" si="3"/>
        <v>OPSDActive</v>
      </c>
      <c r="C110" s="9" t="s">
        <v>499</v>
      </c>
      <c r="D110" s="10" t="str">
        <f>VLOOKUP($C110,StructureInfoFromGPCRdb!$A:$U,MATCH(D$1,StructureInfoFromGPCRdb!$A$1:$U$1,0),FALSE)</f>
        <v>A</v>
      </c>
      <c r="E110" s="11" t="str">
        <f>VLOOKUP($C110,StructureInfoFromGPCRdb!$A:$U,MATCH(E$1,StructureInfoFromGPCRdb!$A$1:$U$1,0),FALSE)</f>
        <v>Opsins</v>
      </c>
      <c r="F110" s="11" t="str">
        <f>VLOOKUP($C110,StructureInfoFromGPCRdb!$A:$U,MATCH(F$1,StructureInfoFromGPCRdb!$A$1:$U$1,0),FALSE)</f>
        <v>OPSD</v>
      </c>
      <c r="G110" s="11" t="str">
        <f>VLOOKUP($C110,StructureInfoFromGPCRdb!$A:$U,MATCH(G$1,StructureInfoFromGPCRdb!$A$1:$U$1,0),FALSE)</f>
        <v>Rhodopsin</v>
      </c>
      <c r="J110" s="47">
        <f>VLOOKUP($C110,StructureInfoFromGPCRdb!$A:$U,MATCH(J$1,StructureInfoFromGPCRdb!$A$1:$U$1,0),FALSE)</f>
        <v>96</v>
      </c>
      <c r="K110" s="6" t="str">
        <f>VLOOKUP($C110,StructureInfoFromGPCRdb!$A:$U,MATCH(K$1,StructureInfoFromGPCRdb!$A$1:$U$1,0),FALSE)</f>
        <v>Bovine</v>
      </c>
      <c r="L110" s="10">
        <f>VLOOKUP($C110,StructureInfoFromGPCRdb!$A:$U,MATCH(L$1,StructureInfoFromGPCRdb!$A$1:$U$1,0),FALSE)</f>
        <v>94</v>
      </c>
      <c r="M110" s="50" t="str">
        <f>VLOOKUP($C110,StructureInfoFromGPCRdb!$A:$U,MATCH(M$1,StructureInfoFromGPCRdb!$A$1:$U$1,0),FALSE)</f>
        <v>X-ray</v>
      </c>
      <c r="N110" s="51">
        <f>VLOOKUP($C110,StructureInfoFromGPCRdb!$A:$U,MATCH(N$1,StructureInfoFromGPCRdb!$A$1:$U$1,0),FALSE)</f>
        <v>3.2</v>
      </c>
      <c r="O110" s="10" t="str">
        <f>VLOOKUP($C110,StructureInfoFromGPCRdb!$A:$U,MATCH(O$1,StructureInfoFromGPCRdb!$A$1:$U$1,0),FALSE)</f>
        <v>Active</v>
      </c>
      <c r="P110" s="10">
        <f>VLOOKUP($C110,StructureInfoFromGPCRdb!$A:$U,MATCH(P$1,StructureInfoFromGPCRdb!$A$1:$U$1,0),FALSE)</f>
        <v>97</v>
      </c>
      <c r="Q110" s="10">
        <f>VLOOKUP($C110,StructureInfoFromGPCRdb!$A:$U,MATCH(Q$1,StructureInfoFromGPCRdb!$A$1:$U$1,0),FALSE)</f>
        <v>63</v>
      </c>
      <c r="R110" s="42" t="str">
        <f>IF(VLOOKUP($C110,StructureInfoFromGPCRdb!$A:$U,MATCH(R$1,StructureInfoFromGPCRdb!$A$1:$U$1,0),FALSE)="","",VLOOKUP($C110,StructureInfoFromGPCRdb!$A:$U,MATCH(R$1,StructureInfoFromGPCRdb!$A$1:$U$1,0),FALSE))</f>
        <v>Gi/o</v>
      </c>
      <c r="S110" s="5" t="str">
        <f>IF(VLOOKUP($C110,StructureInfoFromGPCRdb!$A:$U,MATCH(S$1,StructureInfoFromGPCRdb!$A$1:$U$1,0),FALSE)="","",VLOOKUP($C110,StructureInfoFromGPCRdb!$A:$U,MATCH(S$1,StructureInfoFromGPCRdb!$A$1:$U$1,0),FALSE))</f>
        <v>αt1</v>
      </c>
      <c r="T110" s="5" t="str">
        <f>IF(VLOOKUP($C110,StructureInfoFromGPCRdb!$A:$U,MATCH(T$1,StructureInfoFromGPCRdb!$A$1:$U$1,0),FALSE)="","",VLOOKUP($C110,StructureInfoFromGPCRdb!$A:$U,MATCH(T$1,StructureInfoFromGPCRdb!$A$1:$U$1,0),FALSE))</f>
        <v>Only H5</v>
      </c>
      <c r="U110" s="5">
        <f>IF(VLOOKUP($C110,StructureInfoFromGPCRdb!$A:$U,MATCH(U$1,StructureInfoFromGPCRdb!$A$1:$U$1,0),FALSE)="","",VLOOKUP($C110,StructureInfoFromGPCRdb!$A:$U,MATCH(U$1,StructureInfoFromGPCRdb!$A$1:$U$1,0),FALSE))</f>
        <v>3</v>
      </c>
      <c r="V110" s="52" t="str">
        <f>VLOOKUP($C110,StructureInfoFromGPCRdb!$A:$U,MATCH(V$1,StructureInfoFromGPCRdb!$A$1:$U$1,0),FALSE)</f>
        <v>-</v>
      </c>
      <c r="W110" s="10" t="str">
        <f>VLOOKUP($C110,StructureInfoFromGPCRdb!$A:$U,MATCH(W$1,StructureInfoFromGPCRdb!$A$1:$U$1,0),FALSE)</f>
        <v>-</v>
      </c>
      <c r="X110" s="52" t="str">
        <f>VLOOKUP($C110,StructureInfoFromGPCRdb!$A:$U,MATCH(X$1,StructureInfoFromGPCRdb!$A$1:$U$1,0),FALSE)</f>
        <v>Apo (no ligand)</v>
      </c>
      <c r="Y110" s="10" t="str">
        <f>VLOOKUP($C110,StructureInfoFromGPCRdb!$A:$U,MATCH(Y$1,StructureInfoFromGPCRdb!$A$1:$U$1,0),FALSE)</f>
        <v>Apo (no ligand)</v>
      </c>
    </row>
    <row r="111" spans="1:25" x14ac:dyDescent="0.2">
      <c r="A111" s="4" t="str">
        <f t="shared" si="2"/>
        <v>AActive</v>
      </c>
      <c r="B111" s="4" t="str">
        <f t="shared" si="3"/>
        <v>OPSDActive</v>
      </c>
      <c r="C111" s="9" t="s">
        <v>496</v>
      </c>
      <c r="D111" s="10" t="str">
        <f>VLOOKUP($C111,StructureInfoFromGPCRdb!$A:$U,MATCH(D$1,StructureInfoFromGPCRdb!$A$1:$U$1,0),FALSE)</f>
        <v>A</v>
      </c>
      <c r="E111" s="11" t="str">
        <f>VLOOKUP($C111,StructureInfoFromGPCRdb!$A:$U,MATCH(E$1,StructureInfoFromGPCRdb!$A$1:$U$1,0),FALSE)</f>
        <v>Opsins</v>
      </c>
      <c r="F111" s="11" t="str">
        <f>VLOOKUP($C111,StructureInfoFromGPCRdb!$A:$U,MATCH(F$1,StructureInfoFromGPCRdb!$A$1:$U$1,0),FALSE)</f>
        <v>OPSD</v>
      </c>
      <c r="G111" s="11" t="str">
        <f>VLOOKUP($C111,StructureInfoFromGPCRdb!$A:$U,MATCH(G$1,StructureInfoFromGPCRdb!$A$1:$U$1,0),FALSE)</f>
        <v>Rhodopsin</v>
      </c>
      <c r="J111" s="47">
        <f>VLOOKUP($C111,StructureInfoFromGPCRdb!$A:$U,MATCH(J$1,StructureInfoFromGPCRdb!$A$1:$U$1,0),FALSE)</f>
        <v>100</v>
      </c>
      <c r="K111" s="6" t="str">
        <f>VLOOKUP($C111,StructureInfoFromGPCRdb!$A:$U,MATCH(K$1,StructureInfoFromGPCRdb!$A$1:$U$1,0),FALSE)</f>
        <v>Bovine</v>
      </c>
      <c r="L111" s="10">
        <f>VLOOKUP($C111,StructureInfoFromGPCRdb!$A:$U,MATCH(L$1,StructureInfoFromGPCRdb!$A$1:$U$1,0),FALSE)</f>
        <v>94</v>
      </c>
      <c r="M111" s="50" t="str">
        <f>VLOOKUP($C111,StructureInfoFromGPCRdb!$A:$U,MATCH(M$1,StructureInfoFromGPCRdb!$A$1:$U$1,0),FALSE)</f>
        <v>X-ray</v>
      </c>
      <c r="N111" s="51">
        <f>VLOOKUP($C111,StructureInfoFromGPCRdb!$A:$U,MATCH(N$1,StructureInfoFromGPCRdb!$A$1:$U$1,0),FALSE)</f>
        <v>3.3</v>
      </c>
      <c r="O111" s="10" t="str">
        <f>VLOOKUP($C111,StructureInfoFromGPCRdb!$A:$U,MATCH(O$1,StructureInfoFromGPCRdb!$A$1:$U$1,0),FALSE)</f>
        <v>Active</v>
      </c>
      <c r="P111" s="10">
        <f>VLOOKUP($C111,StructureInfoFromGPCRdb!$A:$U,MATCH(P$1,StructureInfoFromGPCRdb!$A$1:$U$1,0),FALSE)</f>
        <v>97</v>
      </c>
      <c r="Q111" s="10">
        <f>VLOOKUP($C111,StructureInfoFromGPCRdb!$A:$U,MATCH(Q$1,StructureInfoFromGPCRdb!$A$1:$U$1,0),FALSE)</f>
        <v>63</v>
      </c>
      <c r="R111" s="42" t="str">
        <f>IF(VLOOKUP($C111,StructureInfoFromGPCRdb!$A:$U,MATCH(R$1,StructureInfoFromGPCRdb!$A$1:$U$1,0),FALSE)="","",VLOOKUP($C111,StructureInfoFromGPCRdb!$A:$U,MATCH(R$1,StructureInfoFromGPCRdb!$A$1:$U$1,0),FALSE))</f>
        <v/>
      </c>
      <c r="S111" s="5" t="str">
        <f>IF(VLOOKUP($C111,StructureInfoFromGPCRdb!$A:$U,MATCH(S$1,StructureInfoFromGPCRdb!$A$1:$U$1,0),FALSE)="","",VLOOKUP($C111,StructureInfoFromGPCRdb!$A:$U,MATCH(S$1,StructureInfoFromGPCRdb!$A$1:$U$1,0),FALSE))</f>
        <v/>
      </c>
      <c r="T111" s="5" t="str">
        <f>IF(VLOOKUP($C111,StructureInfoFromGPCRdb!$A:$U,MATCH(T$1,StructureInfoFromGPCRdb!$A$1:$U$1,0),FALSE)="","",VLOOKUP($C111,StructureInfoFromGPCRdb!$A:$U,MATCH(T$1,StructureInfoFromGPCRdb!$A$1:$U$1,0),FALSE))</f>
        <v/>
      </c>
      <c r="U111" s="5" t="str">
        <f>IF(VLOOKUP($C111,StructureInfoFromGPCRdb!$A:$U,MATCH(U$1,StructureInfoFromGPCRdb!$A$1:$U$1,0),FALSE)="","",VLOOKUP($C111,StructureInfoFromGPCRdb!$A:$U,MATCH(U$1,StructureInfoFromGPCRdb!$A$1:$U$1,0),FALSE))</f>
        <v/>
      </c>
      <c r="V111" s="52" t="str">
        <f>VLOOKUP($C111,StructureInfoFromGPCRdb!$A:$U,MATCH(V$1,StructureInfoFromGPCRdb!$A$1:$U$1,0),FALSE)</f>
        <v>-</v>
      </c>
      <c r="W111" s="10" t="str">
        <f>VLOOKUP($C111,StructureInfoFromGPCRdb!$A:$U,MATCH(W$1,StructureInfoFromGPCRdb!$A$1:$U$1,0),FALSE)</f>
        <v>-</v>
      </c>
      <c r="X111" s="52" t="str">
        <f>VLOOKUP($C111,StructureInfoFromGPCRdb!$A:$U,MATCH(X$1,StructureInfoFromGPCRdb!$A$1:$U$1,0),FALSE)</f>
        <v>Apo (no ligand)</v>
      </c>
      <c r="Y111" s="10" t="str">
        <f>VLOOKUP($C111,StructureInfoFromGPCRdb!$A:$U,MATCH(Y$1,StructureInfoFromGPCRdb!$A$1:$U$1,0),FALSE)</f>
        <v>Apo (no ligand)</v>
      </c>
    </row>
    <row r="112" spans="1:25" x14ac:dyDescent="0.2">
      <c r="A112" s="4" t="str">
        <f t="shared" si="2"/>
        <v>AActive</v>
      </c>
      <c r="B112" s="4" t="str">
        <f t="shared" si="3"/>
        <v>OPSDActive</v>
      </c>
      <c r="C112" s="9" t="s">
        <v>491</v>
      </c>
      <c r="D112" s="10" t="str">
        <f>VLOOKUP($C112,StructureInfoFromGPCRdb!$A:$U,MATCH(D$1,StructureInfoFromGPCRdb!$A$1:$U$1,0),FALSE)</f>
        <v>A</v>
      </c>
      <c r="E112" s="11" t="str">
        <f>VLOOKUP($C112,StructureInfoFromGPCRdb!$A:$U,MATCH(E$1,StructureInfoFromGPCRdb!$A$1:$U$1,0),FALSE)</f>
        <v>Opsins</v>
      </c>
      <c r="F112" s="11" t="str">
        <f>VLOOKUP($C112,StructureInfoFromGPCRdb!$A:$U,MATCH(F$1,StructureInfoFromGPCRdb!$A$1:$U$1,0),FALSE)</f>
        <v>OPSD</v>
      </c>
      <c r="G112" s="11" t="str">
        <f>VLOOKUP($C112,StructureInfoFromGPCRdb!$A:$U,MATCH(G$1,StructureInfoFromGPCRdb!$A$1:$U$1,0),FALSE)</f>
        <v>Rhodopsin</v>
      </c>
      <c r="J112" s="47">
        <f>VLOOKUP($C112,StructureInfoFromGPCRdb!$A:$U,MATCH(J$1,StructureInfoFromGPCRdb!$A$1:$U$1,0),FALSE)</f>
        <v>99</v>
      </c>
      <c r="K112" s="6" t="str">
        <f>VLOOKUP($C112,StructureInfoFromGPCRdb!$A:$U,MATCH(K$1,StructureInfoFromGPCRdb!$A$1:$U$1,0),FALSE)</f>
        <v>Human</v>
      </c>
      <c r="L112" s="10">
        <f>VLOOKUP($C112,StructureInfoFromGPCRdb!$A:$U,MATCH(L$1,StructureInfoFromGPCRdb!$A$1:$U$1,0),FALSE)</f>
        <v>100</v>
      </c>
      <c r="M112" s="50" t="str">
        <f>VLOOKUP($C112,StructureInfoFromGPCRdb!$A:$U,MATCH(M$1,StructureInfoFromGPCRdb!$A$1:$U$1,0),FALSE)</f>
        <v>X-ray</v>
      </c>
      <c r="N112" s="51">
        <f>VLOOKUP($C112,StructureInfoFromGPCRdb!$A:$U,MATCH(N$1,StructureInfoFromGPCRdb!$A$1:$U$1,0),FALSE)</f>
        <v>3.3</v>
      </c>
      <c r="O112" s="10" t="str">
        <f>VLOOKUP($C112,StructureInfoFromGPCRdb!$A:$U,MATCH(O$1,StructureInfoFromGPCRdb!$A$1:$U$1,0),FALSE)</f>
        <v>Active</v>
      </c>
      <c r="P112" s="10">
        <f>VLOOKUP($C112,StructureInfoFromGPCRdb!$A:$U,MATCH(P$1,StructureInfoFromGPCRdb!$A$1:$U$1,0),FALSE)</f>
        <v>97</v>
      </c>
      <c r="Q112" s="10">
        <f>VLOOKUP($C112,StructureInfoFromGPCRdb!$A:$U,MATCH(Q$1,StructureInfoFromGPCRdb!$A$1:$U$1,0),FALSE)</f>
        <v>68</v>
      </c>
      <c r="R112" s="42" t="str">
        <f>IF(VLOOKUP($C112,StructureInfoFromGPCRdb!$A:$U,MATCH(R$1,StructureInfoFromGPCRdb!$A$1:$U$1,0),FALSE)="","",VLOOKUP($C112,StructureInfoFromGPCRdb!$A:$U,MATCH(R$1,StructureInfoFromGPCRdb!$A$1:$U$1,0),FALSE))</f>
        <v>Arrestin</v>
      </c>
      <c r="S112" s="5" t="str">
        <f>IF(VLOOKUP($C112,StructureInfoFromGPCRdb!$A:$U,MATCH(S$1,StructureInfoFromGPCRdb!$A$1:$U$1,0),FALSE)="","",VLOOKUP($C112,StructureInfoFromGPCRdb!$A:$U,MATCH(S$1,StructureInfoFromGPCRdb!$A$1:$U$1,0),FALSE))</f>
        <v>S-arrestin</v>
      </c>
      <c r="T112" s="5" t="str">
        <f>IF(VLOOKUP($C112,StructureInfoFromGPCRdb!$A:$U,MATCH(T$1,StructureInfoFromGPCRdb!$A$1:$U$1,0),FALSE)="","",VLOOKUP($C112,StructureInfoFromGPCRdb!$A:$U,MATCH(T$1,StructureInfoFromGPCRdb!$A$1:$U$1,0),FALSE))</f>
        <v/>
      </c>
      <c r="U112" s="5">
        <f>IF(VLOOKUP($C112,StructureInfoFromGPCRdb!$A:$U,MATCH(U$1,StructureInfoFromGPCRdb!$A$1:$U$1,0),FALSE)="","",VLOOKUP($C112,StructureInfoFromGPCRdb!$A:$U,MATCH(U$1,StructureInfoFromGPCRdb!$A$1:$U$1,0),FALSE))</f>
        <v>86</v>
      </c>
      <c r="V112" s="52" t="str">
        <f>VLOOKUP($C112,StructureInfoFromGPCRdb!$A:$U,MATCH(V$1,StructureInfoFromGPCRdb!$A$1:$U$1,0),FALSE)</f>
        <v>T4-Lysozyme</v>
      </c>
      <c r="W112" s="10" t="str">
        <f>VLOOKUP($C112,StructureInfoFromGPCRdb!$A:$U,MATCH(W$1,StructureInfoFromGPCRdb!$A$1:$U$1,0),FALSE)</f>
        <v>-</v>
      </c>
      <c r="X112" s="52" t="str">
        <f>VLOOKUP($C112,StructureInfoFromGPCRdb!$A:$U,MATCH(X$1,StructureInfoFromGPCRdb!$A$1:$U$1,0),FALSE)</f>
        <v>Apo (no ligand)</v>
      </c>
      <c r="Y112" s="10" t="str">
        <f>VLOOKUP($C112,StructureInfoFromGPCRdb!$A:$U,MATCH(Y$1,StructureInfoFromGPCRdb!$A$1:$U$1,0),FALSE)</f>
        <v>Apo (no ligand)</v>
      </c>
    </row>
    <row r="113" spans="1:26" x14ac:dyDescent="0.2">
      <c r="A113" s="4" t="str">
        <f t="shared" si="2"/>
        <v>AActive</v>
      </c>
      <c r="B113" s="4" t="str">
        <f t="shared" si="3"/>
        <v>OPSDActive</v>
      </c>
      <c r="C113" s="9" t="s">
        <v>200</v>
      </c>
      <c r="D113" s="10" t="str">
        <f>VLOOKUP($C113,StructureInfoFromGPCRdb!$A:$U,MATCH(D$1,StructureInfoFromGPCRdb!$A$1:$U$1,0),FALSE)</f>
        <v>A</v>
      </c>
      <c r="E113" s="11" t="str">
        <f>VLOOKUP($C113,StructureInfoFromGPCRdb!$A:$U,MATCH(E$1,StructureInfoFromGPCRdb!$A$1:$U$1,0),FALSE)</f>
        <v>Opsins</v>
      </c>
      <c r="F113" s="11" t="str">
        <f>VLOOKUP($C113,StructureInfoFromGPCRdb!$A:$U,MATCH(F$1,StructureInfoFromGPCRdb!$A$1:$U$1,0),FALSE)</f>
        <v>OPSD</v>
      </c>
      <c r="G113" s="11" t="str">
        <f>VLOOKUP($C113,StructureInfoFromGPCRdb!$A:$U,MATCH(G$1,StructureInfoFromGPCRdb!$A$1:$U$1,0),FALSE)</f>
        <v>Rhodopsin</v>
      </c>
      <c r="J113" s="47">
        <f>VLOOKUP($C113,StructureInfoFromGPCRdb!$A:$U,MATCH(J$1,StructureInfoFromGPCRdb!$A$1:$U$1,0),FALSE)</f>
        <v>96</v>
      </c>
      <c r="K113" s="6" t="str">
        <f>VLOOKUP($C113,StructureInfoFromGPCRdb!$A:$U,MATCH(K$1,StructureInfoFromGPCRdb!$A$1:$U$1,0),FALSE)</f>
        <v>Bovine</v>
      </c>
      <c r="L113" s="10">
        <f>VLOOKUP($C113,StructureInfoFromGPCRdb!$A:$U,MATCH(L$1,StructureInfoFromGPCRdb!$A$1:$U$1,0),FALSE)</f>
        <v>94</v>
      </c>
      <c r="M113" s="50" t="str">
        <f>VLOOKUP($C113,StructureInfoFromGPCRdb!$A:$U,MATCH(M$1,StructureInfoFromGPCRdb!$A$1:$U$1,0),FALSE)</f>
        <v>X-ray</v>
      </c>
      <c r="N113" s="51">
        <f>VLOOKUP($C113,StructureInfoFromGPCRdb!$A:$U,MATCH(N$1,StructureInfoFromGPCRdb!$A$1:$U$1,0),FALSE)</f>
        <v>3.3</v>
      </c>
      <c r="O113" s="10" t="str">
        <f>VLOOKUP($C113,StructureInfoFromGPCRdb!$A:$U,MATCH(O$1,StructureInfoFromGPCRdb!$A$1:$U$1,0),FALSE)</f>
        <v>Active</v>
      </c>
      <c r="P113" s="10">
        <f>VLOOKUP($C113,StructureInfoFromGPCRdb!$A:$U,MATCH(P$1,StructureInfoFromGPCRdb!$A$1:$U$1,0),FALSE)</f>
        <v>97</v>
      </c>
      <c r="Q113" s="10">
        <f>VLOOKUP($C113,StructureInfoFromGPCRdb!$A:$U,MATCH(Q$1,StructureInfoFromGPCRdb!$A$1:$U$1,0),FALSE)</f>
        <v>63</v>
      </c>
      <c r="R113" s="42" t="str">
        <f>IF(VLOOKUP($C113,StructureInfoFromGPCRdb!$A:$U,MATCH(R$1,StructureInfoFromGPCRdb!$A$1:$U$1,0),FALSE)="","",VLOOKUP($C113,StructureInfoFromGPCRdb!$A:$U,MATCH(R$1,StructureInfoFromGPCRdb!$A$1:$U$1,0),FALSE))</f>
        <v>Gi/o</v>
      </c>
      <c r="S113" s="5" t="str">
        <f>IF(VLOOKUP($C113,StructureInfoFromGPCRdb!$A:$U,MATCH(S$1,StructureInfoFromGPCRdb!$A$1:$U$1,0),FALSE)="","",VLOOKUP($C113,StructureInfoFromGPCRdb!$A:$U,MATCH(S$1,StructureInfoFromGPCRdb!$A$1:$U$1,0),FALSE))</f>
        <v>αt3</v>
      </c>
      <c r="T113" s="5" t="str">
        <f>IF(VLOOKUP($C113,StructureInfoFromGPCRdb!$A:$U,MATCH(T$1,StructureInfoFromGPCRdb!$A$1:$U$1,0),FALSE)="","",VLOOKUP($C113,StructureInfoFromGPCRdb!$A:$U,MATCH(T$1,StructureInfoFromGPCRdb!$A$1:$U$1,0),FALSE))</f>
        <v>Only H5</v>
      </c>
      <c r="U113" s="5">
        <f>IF(VLOOKUP($C113,StructureInfoFromGPCRdb!$A:$U,MATCH(U$1,StructureInfoFromGPCRdb!$A$1:$U$1,0),FALSE)="","",VLOOKUP($C113,StructureInfoFromGPCRdb!$A:$U,MATCH(U$1,StructureInfoFromGPCRdb!$A$1:$U$1,0),FALSE))</f>
        <v>3</v>
      </c>
      <c r="V113" s="52" t="str">
        <f>VLOOKUP($C113,StructureInfoFromGPCRdb!$A:$U,MATCH(V$1,StructureInfoFromGPCRdb!$A$1:$U$1,0),FALSE)</f>
        <v>-</v>
      </c>
      <c r="W113" s="10" t="str">
        <f>VLOOKUP($C113,StructureInfoFromGPCRdb!$A:$U,MATCH(W$1,StructureInfoFromGPCRdb!$A$1:$U$1,0),FALSE)</f>
        <v>-</v>
      </c>
      <c r="X113" s="52" t="str">
        <f>VLOOKUP($C113,StructureInfoFromGPCRdb!$A:$U,MATCH(X$1,StructureInfoFromGPCRdb!$A$1:$U$1,0),FALSE)</f>
        <v>Retinal (11-cis)</v>
      </c>
      <c r="Y113" s="10" t="str">
        <f>VLOOKUP($C113,StructureInfoFromGPCRdb!$A:$U,MATCH(Y$1,StructureInfoFromGPCRdb!$A$1:$U$1,0),FALSE)</f>
        <v>Agonist</v>
      </c>
    </row>
    <row r="114" spans="1:26" x14ac:dyDescent="0.2">
      <c r="A114" s="4" t="str">
        <f t="shared" si="2"/>
        <v>AActive</v>
      </c>
      <c r="B114" s="4" t="str">
        <f t="shared" si="3"/>
        <v>OPSDActive</v>
      </c>
      <c r="C114" s="9" t="s">
        <v>429</v>
      </c>
      <c r="D114" s="10" t="str">
        <f>VLOOKUP($C114,StructureInfoFromGPCRdb!$A:$U,MATCH(D$1,StructureInfoFromGPCRdb!$A$1:$U$1,0),FALSE)</f>
        <v>A</v>
      </c>
      <c r="E114" s="11" t="str">
        <f>VLOOKUP($C114,StructureInfoFromGPCRdb!$A:$U,MATCH(E$1,StructureInfoFromGPCRdb!$A$1:$U$1,0),FALSE)</f>
        <v>Opsins</v>
      </c>
      <c r="F114" s="11" t="str">
        <f>VLOOKUP($C114,StructureInfoFromGPCRdb!$A:$U,MATCH(F$1,StructureInfoFromGPCRdb!$A$1:$U$1,0),FALSE)</f>
        <v>OPSD</v>
      </c>
      <c r="G114" s="11" t="str">
        <f>VLOOKUP($C114,StructureInfoFromGPCRdb!$A:$U,MATCH(G$1,StructureInfoFromGPCRdb!$A$1:$U$1,0),FALSE)</f>
        <v>Rhodopsin</v>
      </c>
      <c r="J114" s="47">
        <f>VLOOKUP($C114,StructureInfoFromGPCRdb!$A:$U,MATCH(J$1,StructureInfoFromGPCRdb!$A$1:$U$1,0),FALSE)</f>
        <v>93</v>
      </c>
      <c r="K114" s="6" t="str">
        <f>VLOOKUP($C114,StructureInfoFromGPCRdb!$A:$U,MATCH(K$1,StructureInfoFromGPCRdb!$A$1:$U$1,0),FALSE)</f>
        <v>Bovine</v>
      </c>
      <c r="L114" s="10">
        <f>VLOOKUP($C114,StructureInfoFromGPCRdb!$A:$U,MATCH(L$1,StructureInfoFromGPCRdb!$A$1:$U$1,0),FALSE)</f>
        <v>94</v>
      </c>
      <c r="M114" s="50" t="str">
        <f>VLOOKUP($C114,StructureInfoFromGPCRdb!$A:$U,MATCH(M$1,StructureInfoFromGPCRdb!$A$1:$U$1,0),FALSE)</f>
        <v>cryo-EM</v>
      </c>
      <c r="N114" s="51">
        <f>VLOOKUP($C114,StructureInfoFromGPCRdb!$A:$U,MATCH(N$1,StructureInfoFromGPCRdb!$A$1:$U$1,0),FALSE)</f>
        <v>3.3</v>
      </c>
      <c r="O114" s="10" t="str">
        <f>VLOOKUP($C114,StructureInfoFromGPCRdb!$A:$U,MATCH(O$1,StructureInfoFromGPCRdb!$A$1:$U$1,0),FALSE)</f>
        <v>Active</v>
      </c>
      <c r="P114" s="10">
        <f>VLOOKUP($C114,StructureInfoFromGPCRdb!$A:$U,MATCH(P$1,StructureInfoFromGPCRdb!$A$1:$U$1,0),FALSE)</f>
        <v>100</v>
      </c>
      <c r="Q114" s="10">
        <f>VLOOKUP($C114,StructureInfoFromGPCRdb!$A:$U,MATCH(Q$1,StructureInfoFromGPCRdb!$A$1:$U$1,0),FALSE)</f>
        <v>66</v>
      </c>
      <c r="R114" s="42" t="str">
        <f>IF(VLOOKUP($C114,StructureInfoFromGPCRdb!$A:$U,MATCH(R$1,StructureInfoFromGPCRdb!$A$1:$U$1,0),FALSE)="","",VLOOKUP($C114,StructureInfoFromGPCRdb!$A:$U,MATCH(R$1,StructureInfoFromGPCRdb!$A$1:$U$1,0),FALSE))</f>
        <v>Gi/o</v>
      </c>
      <c r="S114" s="5" t="str">
        <f>IF(VLOOKUP($C114,StructureInfoFromGPCRdb!$A:$U,MATCH(S$1,StructureInfoFromGPCRdb!$A$1:$U$1,0),FALSE)="","",VLOOKUP($C114,StructureInfoFromGPCRdb!$A:$U,MATCH(S$1,StructureInfoFromGPCRdb!$A$1:$U$1,0),FALSE))</f>
        <v>αt1</v>
      </c>
      <c r="T114" s="5" t="str">
        <f>IF(VLOOKUP($C114,StructureInfoFromGPCRdb!$A:$U,MATCH(T$1,StructureInfoFromGPCRdb!$A$1:$U$1,0),FALSE)="","",VLOOKUP($C114,StructureInfoFromGPCRdb!$A:$U,MATCH(T$1,StructureInfoFromGPCRdb!$A$1:$U$1,0),FALSE))</f>
        <v/>
      </c>
      <c r="U114" s="5">
        <f>IF(VLOOKUP($C114,StructureInfoFromGPCRdb!$A:$U,MATCH(U$1,StructureInfoFromGPCRdb!$A$1:$U$1,0),FALSE)="","",VLOOKUP($C114,StructureInfoFromGPCRdb!$A:$U,MATCH(U$1,StructureInfoFromGPCRdb!$A$1:$U$1,0),FALSE))</f>
        <v>59</v>
      </c>
      <c r="V114" s="52" t="str">
        <f>VLOOKUP($C114,StructureInfoFromGPCRdb!$A:$U,MATCH(V$1,StructureInfoFromGPCRdb!$A$1:$U$1,0),FALSE)</f>
        <v>-</v>
      </c>
      <c r="W114" s="10" t="str">
        <f>VLOOKUP($C114,StructureInfoFromGPCRdb!$A:$U,MATCH(W$1,StructureInfoFromGPCRdb!$A$1:$U$1,0),FALSE)</f>
        <v>Camelid antibody VHH..</v>
      </c>
      <c r="X114" s="52" t="str">
        <f>VLOOKUP($C114,StructureInfoFromGPCRdb!$A:$U,MATCH(X$1,StructureInfoFromGPCRdb!$A$1:$U$1,0),FALSE)</f>
        <v>Retinal (11-cis)</v>
      </c>
      <c r="Y114" s="10" t="str">
        <f>VLOOKUP($C114,StructureInfoFromGPCRdb!$A:$U,MATCH(Y$1,StructureInfoFromGPCRdb!$A$1:$U$1,0),FALSE)</f>
        <v>Agonist</v>
      </c>
    </row>
    <row r="115" spans="1:26" x14ac:dyDescent="0.2">
      <c r="A115" s="4" t="str">
        <f t="shared" si="2"/>
        <v>AActive</v>
      </c>
      <c r="B115" s="4" t="str">
        <f t="shared" si="3"/>
        <v>OPSDActive</v>
      </c>
      <c r="C115" s="9" t="s">
        <v>431</v>
      </c>
      <c r="D115" s="10" t="str">
        <f>VLOOKUP($C115,StructureInfoFromGPCRdb!$A:$U,MATCH(D$1,StructureInfoFromGPCRdb!$A$1:$U$1,0),FALSE)</f>
        <v>A</v>
      </c>
      <c r="E115" s="11" t="str">
        <f>VLOOKUP($C115,StructureInfoFromGPCRdb!$A:$U,MATCH(E$1,StructureInfoFromGPCRdb!$A$1:$U$1,0),FALSE)</f>
        <v>Opsins</v>
      </c>
      <c r="F115" s="11" t="str">
        <f>VLOOKUP($C115,StructureInfoFromGPCRdb!$A:$U,MATCH(F$1,StructureInfoFromGPCRdb!$A$1:$U$1,0),FALSE)</f>
        <v>OPSD</v>
      </c>
      <c r="G115" s="11" t="str">
        <f>VLOOKUP($C115,StructureInfoFromGPCRdb!$A:$U,MATCH(G$1,StructureInfoFromGPCRdb!$A$1:$U$1,0),FALSE)</f>
        <v>Rhodopsin</v>
      </c>
      <c r="J115" s="47">
        <f>VLOOKUP($C115,StructureInfoFromGPCRdb!$A:$U,MATCH(J$1,StructureInfoFromGPCRdb!$A$1:$U$1,0),FALSE)</f>
        <v>91</v>
      </c>
      <c r="K115" s="6" t="str">
        <f>VLOOKUP($C115,StructureInfoFromGPCRdb!$A:$U,MATCH(K$1,StructureInfoFromGPCRdb!$A$1:$U$1,0),FALSE)</f>
        <v>Bovine</v>
      </c>
      <c r="L115" s="10">
        <f>VLOOKUP($C115,StructureInfoFromGPCRdb!$A:$U,MATCH(L$1,StructureInfoFromGPCRdb!$A$1:$U$1,0),FALSE)</f>
        <v>94</v>
      </c>
      <c r="M115" s="50" t="str">
        <f>VLOOKUP($C115,StructureInfoFromGPCRdb!$A:$U,MATCH(M$1,StructureInfoFromGPCRdb!$A$1:$U$1,0),FALSE)</f>
        <v>cryo-EM</v>
      </c>
      <c r="N115" s="51">
        <f>VLOOKUP($C115,StructureInfoFromGPCRdb!$A:$U,MATCH(N$1,StructureInfoFromGPCRdb!$A$1:$U$1,0),FALSE)</f>
        <v>3.9</v>
      </c>
      <c r="O115" s="10" t="str">
        <f>VLOOKUP($C115,StructureInfoFromGPCRdb!$A:$U,MATCH(O$1,StructureInfoFromGPCRdb!$A$1:$U$1,0),FALSE)</f>
        <v>Active</v>
      </c>
      <c r="P115" s="10">
        <f>VLOOKUP($C115,StructureInfoFromGPCRdb!$A:$U,MATCH(P$1,StructureInfoFromGPCRdb!$A$1:$U$1,0),FALSE)</f>
        <v>100</v>
      </c>
      <c r="Q115" s="10">
        <f>VLOOKUP($C115,StructureInfoFromGPCRdb!$A:$U,MATCH(Q$1,StructureInfoFromGPCRdb!$A$1:$U$1,0),FALSE)</f>
        <v>69</v>
      </c>
      <c r="R115" s="42" t="str">
        <f>IF(VLOOKUP($C115,StructureInfoFromGPCRdb!$A:$U,MATCH(R$1,StructureInfoFromGPCRdb!$A$1:$U$1,0),FALSE)="","",VLOOKUP($C115,StructureInfoFromGPCRdb!$A:$U,MATCH(R$1,StructureInfoFromGPCRdb!$A$1:$U$1,0),FALSE))</f>
        <v>Gi/o</v>
      </c>
      <c r="S115" s="5" t="str">
        <f>IF(VLOOKUP($C115,StructureInfoFromGPCRdb!$A:$U,MATCH(S$1,StructureInfoFromGPCRdb!$A$1:$U$1,0),FALSE)="","",VLOOKUP($C115,StructureInfoFromGPCRdb!$A:$U,MATCH(S$1,StructureInfoFromGPCRdb!$A$1:$U$1,0),FALSE))</f>
        <v>αt1</v>
      </c>
      <c r="T115" s="5" t="str">
        <f>IF(VLOOKUP($C115,StructureInfoFromGPCRdb!$A:$U,MATCH(T$1,StructureInfoFromGPCRdb!$A$1:$U$1,0),FALSE)="","",VLOOKUP($C115,StructureInfoFromGPCRdb!$A:$U,MATCH(T$1,StructureInfoFromGPCRdb!$A$1:$U$1,0),FALSE))</f>
        <v/>
      </c>
      <c r="U115" s="5">
        <f>IF(VLOOKUP($C115,StructureInfoFromGPCRdb!$A:$U,MATCH(U$1,StructureInfoFromGPCRdb!$A$1:$U$1,0),FALSE)="","",VLOOKUP($C115,StructureInfoFromGPCRdb!$A:$U,MATCH(U$1,StructureInfoFromGPCRdb!$A$1:$U$1,0),FALSE))</f>
        <v>64</v>
      </c>
      <c r="V115" s="52" t="str">
        <f>VLOOKUP($C115,StructureInfoFromGPCRdb!$A:$U,MATCH(V$1,StructureInfoFromGPCRdb!$A$1:$U$1,0),FALSE)</f>
        <v>-</v>
      </c>
      <c r="W115" s="10" t="str">
        <f>VLOOKUP($C115,StructureInfoFromGPCRdb!$A:$U,MATCH(W$1,StructureInfoFromGPCRdb!$A$1:$U$1,0),FALSE)</f>
        <v>-</v>
      </c>
      <c r="X115" s="52" t="str">
        <f>VLOOKUP($C115,StructureInfoFromGPCRdb!$A:$U,MATCH(X$1,StructureInfoFromGPCRdb!$A$1:$U$1,0),FALSE)</f>
        <v>Retinal (11-cis)</v>
      </c>
      <c r="Y115" s="10" t="str">
        <f>VLOOKUP($C115,StructureInfoFromGPCRdb!$A:$U,MATCH(Y$1,StructureInfoFromGPCRdb!$A$1:$U$1,0),FALSE)</f>
        <v>Agonist</v>
      </c>
    </row>
    <row r="116" spans="1:26" x14ac:dyDescent="0.2">
      <c r="A116" s="4" t="str">
        <f t="shared" si="2"/>
        <v>AActive</v>
      </c>
      <c r="B116" s="4" t="str">
        <f t="shared" si="3"/>
        <v>OPSDActive</v>
      </c>
      <c r="C116" s="9" t="s">
        <v>433</v>
      </c>
      <c r="D116" s="10" t="str">
        <f>VLOOKUP($C116,StructureInfoFromGPCRdb!$A:$U,MATCH(D$1,StructureInfoFromGPCRdb!$A$1:$U$1,0),FALSE)</f>
        <v>A</v>
      </c>
      <c r="E116" s="11" t="str">
        <f>VLOOKUP($C116,StructureInfoFromGPCRdb!$A:$U,MATCH(E$1,StructureInfoFromGPCRdb!$A$1:$U$1,0),FALSE)</f>
        <v>Opsins</v>
      </c>
      <c r="F116" s="11" t="str">
        <f>VLOOKUP($C116,StructureInfoFromGPCRdb!$A:$U,MATCH(F$1,StructureInfoFromGPCRdb!$A$1:$U$1,0),FALSE)</f>
        <v>OPSD</v>
      </c>
      <c r="G116" s="11" t="str">
        <f>VLOOKUP($C116,StructureInfoFromGPCRdb!$A:$U,MATCH(G$1,StructureInfoFromGPCRdb!$A$1:$U$1,0),FALSE)</f>
        <v>Rhodopsin</v>
      </c>
      <c r="J116" s="47">
        <f>VLOOKUP($C116,StructureInfoFromGPCRdb!$A:$U,MATCH(J$1,StructureInfoFromGPCRdb!$A$1:$U$1,0),FALSE)</f>
        <v>95</v>
      </c>
      <c r="K116" s="6" t="str">
        <f>VLOOKUP($C116,StructureInfoFromGPCRdb!$A:$U,MATCH(K$1,StructureInfoFromGPCRdb!$A$1:$U$1,0),FALSE)</f>
        <v>Bovine</v>
      </c>
      <c r="L116" s="10">
        <f>VLOOKUP($C116,StructureInfoFromGPCRdb!$A:$U,MATCH(L$1,StructureInfoFromGPCRdb!$A$1:$U$1,0),FALSE)</f>
        <v>94</v>
      </c>
      <c r="M116" s="50" t="str">
        <f>VLOOKUP($C116,StructureInfoFromGPCRdb!$A:$U,MATCH(M$1,StructureInfoFromGPCRdb!$A$1:$U$1,0),FALSE)</f>
        <v>cryo-EM</v>
      </c>
      <c r="N116" s="51">
        <f>VLOOKUP($C116,StructureInfoFromGPCRdb!$A:$U,MATCH(N$1,StructureInfoFromGPCRdb!$A$1:$U$1,0),FALSE)</f>
        <v>4.4000000000000004</v>
      </c>
      <c r="O116" s="10" t="str">
        <f>VLOOKUP($C116,StructureInfoFromGPCRdb!$A:$U,MATCH(O$1,StructureInfoFromGPCRdb!$A$1:$U$1,0),FALSE)</f>
        <v>Active</v>
      </c>
      <c r="P116" s="10">
        <f>VLOOKUP($C116,StructureInfoFromGPCRdb!$A:$U,MATCH(P$1,StructureInfoFromGPCRdb!$A$1:$U$1,0),FALSE)</f>
        <v>100</v>
      </c>
      <c r="Q116" s="10">
        <f>VLOOKUP($C116,StructureInfoFromGPCRdb!$A:$U,MATCH(Q$1,StructureInfoFromGPCRdb!$A$1:$U$1,0),FALSE)</f>
        <v>67</v>
      </c>
      <c r="R116" s="42" t="str">
        <f>IF(VLOOKUP($C116,StructureInfoFromGPCRdb!$A:$U,MATCH(R$1,StructureInfoFromGPCRdb!$A$1:$U$1,0),FALSE)="","",VLOOKUP($C116,StructureInfoFromGPCRdb!$A:$U,MATCH(R$1,StructureInfoFromGPCRdb!$A$1:$U$1,0),FALSE))</f>
        <v>Gi/o</v>
      </c>
      <c r="S116" s="5" t="str">
        <f>IF(VLOOKUP($C116,StructureInfoFromGPCRdb!$A:$U,MATCH(S$1,StructureInfoFromGPCRdb!$A$1:$U$1,0),FALSE)="","",VLOOKUP($C116,StructureInfoFromGPCRdb!$A:$U,MATCH(S$1,StructureInfoFromGPCRdb!$A$1:$U$1,0),FALSE))</f>
        <v>αi1</v>
      </c>
      <c r="T116" s="5" t="str">
        <f>IF(VLOOKUP($C116,StructureInfoFromGPCRdb!$A:$U,MATCH(T$1,StructureInfoFromGPCRdb!$A$1:$U$1,0),FALSE)="","",VLOOKUP($C116,StructureInfoFromGPCRdb!$A:$U,MATCH(T$1,StructureInfoFromGPCRdb!$A$1:$U$1,0),FALSE))</f>
        <v/>
      </c>
      <c r="U116" s="5">
        <f>IF(VLOOKUP($C116,StructureInfoFromGPCRdb!$A:$U,MATCH(U$1,StructureInfoFromGPCRdb!$A$1:$U$1,0),FALSE)="","",VLOOKUP($C116,StructureInfoFromGPCRdb!$A:$U,MATCH(U$1,StructureInfoFromGPCRdb!$A$1:$U$1,0),FALSE))</f>
        <v>60</v>
      </c>
      <c r="V116" s="52" t="str">
        <f>VLOOKUP($C116,StructureInfoFromGPCRdb!$A:$U,MATCH(V$1,StructureInfoFromGPCRdb!$A$1:$U$1,0),FALSE)</f>
        <v>-</v>
      </c>
      <c r="W116" s="10" t="str">
        <f>VLOOKUP($C116,StructureInfoFromGPCRdb!$A:$U,MATCH(W$1,StructureInfoFromGPCRdb!$A$1:$U$1,0),FALSE)</f>
        <v>Fab antibody fragmen..</v>
      </c>
      <c r="X116" s="52" t="str">
        <f>VLOOKUP($C116,StructureInfoFromGPCRdb!$A:$U,MATCH(X$1,StructureInfoFromGPCRdb!$A$1:$U$1,0),FALSE)</f>
        <v>Retinal (11-cis)</v>
      </c>
      <c r="Y116" s="10" t="str">
        <f>VLOOKUP($C116,StructureInfoFromGPCRdb!$A:$U,MATCH(Y$1,StructureInfoFromGPCRdb!$A$1:$U$1,0),FALSE)</f>
        <v>Agonist</v>
      </c>
    </row>
    <row r="117" spans="1:26" x14ac:dyDescent="0.2">
      <c r="A117" s="4" t="str">
        <f t="shared" si="2"/>
        <v>AActive</v>
      </c>
      <c r="B117" s="4" t="str">
        <f t="shared" si="3"/>
        <v>OPSDActive</v>
      </c>
      <c r="C117" s="9" t="s">
        <v>474</v>
      </c>
      <c r="D117" s="10" t="str">
        <f>VLOOKUP($C117,StructureInfoFromGPCRdb!$A:$U,MATCH(D$1,StructureInfoFromGPCRdb!$A$1:$U$1,0),FALSE)</f>
        <v>A</v>
      </c>
      <c r="E117" s="11" t="str">
        <f>VLOOKUP($C117,StructureInfoFromGPCRdb!$A:$U,MATCH(E$1,StructureInfoFromGPCRdb!$A$1:$U$1,0),FALSE)</f>
        <v>Opsins</v>
      </c>
      <c r="F117" s="11" t="str">
        <f>VLOOKUP($C117,StructureInfoFromGPCRdb!$A:$U,MATCH(F$1,StructureInfoFromGPCRdb!$A$1:$U$1,0),FALSE)</f>
        <v>OPSD</v>
      </c>
      <c r="G117" s="11" t="str">
        <f>VLOOKUP($C117,StructureInfoFromGPCRdb!$A:$U,MATCH(G$1,StructureInfoFromGPCRdb!$A$1:$U$1,0),FALSE)</f>
        <v>Rhodopsin</v>
      </c>
      <c r="J117" s="47">
        <f>VLOOKUP($C117,StructureInfoFromGPCRdb!$A:$U,MATCH(J$1,StructureInfoFromGPCRdb!$A$1:$U$1,0),FALSE)</f>
        <v>96</v>
      </c>
      <c r="K117" s="6" t="str">
        <f>VLOOKUP($C117,StructureInfoFromGPCRdb!$A:$U,MATCH(K$1,StructureInfoFromGPCRdb!$A$1:$U$1,0),FALSE)</f>
        <v>Human</v>
      </c>
      <c r="L117" s="10">
        <f>VLOOKUP($C117,StructureInfoFromGPCRdb!$A:$U,MATCH(L$1,StructureInfoFromGPCRdb!$A$1:$U$1,0),FALSE)</f>
        <v>100</v>
      </c>
      <c r="M117" s="50" t="str">
        <f>VLOOKUP($C117,StructureInfoFromGPCRdb!$A:$U,MATCH(M$1,StructureInfoFromGPCRdb!$A$1:$U$1,0),FALSE)</f>
        <v>cryo-EM</v>
      </c>
      <c r="N117" s="51">
        <f>VLOOKUP($C117,StructureInfoFromGPCRdb!$A:$U,MATCH(N$1,StructureInfoFromGPCRdb!$A$1:$U$1,0),FALSE)</f>
        <v>4.5</v>
      </c>
      <c r="O117" s="10" t="str">
        <f>VLOOKUP($C117,StructureInfoFromGPCRdb!$A:$U,MATCH(O$1,StructureInfoFromGPCRdb!$A$1:$U$1,0),FALSE)</f>
        <v>Active</v>
      </c>
      <c r="P117" s="10">
        <f>VLOOKUP($C117,StructureInfoFromGPCRdb!$A:$U,MATCH(P$1,StructureInfoFromGPCRdb!$A$1:$U$1,0),FALSE)</f>
        <v>74</v>
      </c>
      <c r="Q117" s="10">
        <f>VLOOKUP($C117,StructureInfoFromGPCRdb!$A:$U,MATCH(Q$1,StructureInfoFromGPCRdb!$A$1:$U$1,0),FALSE)</f>
        <v>80</v>
      </c>
      <c r="R117" s="42" t="str">
        <f>IF(VLOOKUP($C117,StructureInfoFromGPCRdb!$A:$U,MATCH(R$1,StructureInfoFromGPCRdb!$A$1:$U$1,0),FALSE)="","",VLOOKUP($C117,StructureInfoFromGPCRdb!$A:$U,MATCH(R$1,StructureInfoFromGPCRdb!$A$1:$U$1,0),FALSE))</f>
        <v>Gi/o</v>
      </c>
      <c r="S117" s="5" t="str">
        <f>IF(VLOOKUP($C117,StructureInfoFromGPCRdb!$A:$U,MATCH(S$1,StructureInfoFromGPCRdb!$A$1:$U$1,0),FALSE)="","",VLOOKUP($C117,StructureInfoFromGPCRdb!$A:$U,MATCH(S$1,StructureInfoFromGPCRdb!$A$1:$U$1,0),FALSE))</f>
        <v>αi1</v>
      </c>
      <c r="T117" s="5" t="str">
        <f>IF(VLOOKUP($C117,StructureInfoFromGPCRdb!$A:$U,MATCH(T$1,StructureInfoFromGPCRdb!$A$1:$U$1,0),FALSE)="","",VLOOKUP($C117,StructureInfoFromGPCRdb!$A:$U,MATCH(T$1,StructureInfoFromGPCRdb!$A$1:$U$1,0),FALSE))</f>
        <v/>
      </c>
      <c r="U117" s="5">
        <f>IF(VLOOKUP($C117,StructureInfoFromGPCRdb!$A:$U,MATCH(U$1,StructureInfoFromGPCRdb!$A$1:$U$1,0),FALSE)="","",VLOOKUP($C117,StructureInfoFromGPCRdb!$A:$U,MATCH(U$1,StructureInfoFromGPCRdb!$A$1:$U$1,0),FALSE))</f>
        <v>100</v>
      </c>
      <c r="V117" s="52" t="str">
        <f>VLOOKUP($C117,StructureInfoFromGPCRdb!$A:$U,MATCH(V$1,StructureInfoFromGPCRdb!$A$1:$U$1,0),FALSE)</f>
        <v>BRIL</v>
      </c>
      <c r="W117" s="10" t="str">
        <f>VLOOKUP($C117,StructureInfoFromGPCRdb!$A:$U,MATCH(W$1,StructureInfoFromGPCRdb!$A$1:$U$1,0),FALSE)</f>
        <v>Fab</v>
      </c>
      <c r="X117" s="52" t="str">
        <f>VLOOKUP($C117,StructureInfoFromGPCRdb!$A:$U,MATCH(X$1,StructureInfoFromGPCRdb!$A$1:$U$1,0),FALSE)</f>
        <v>Apo (no ligand)</v>
      </c>
      <c r="Y117" s="10" t="str">
        <f>VLOOKUP($C117,StructureInfoFromGPCRdb!$A:$U,MATCH(Y$1,StructureInfoFromGPCRdb!$A$1:$U$1,0),FALSE)</f>
        <v>Apo (no ligand)</v>
      </c>
    </row>
    <row r="118" spans="1:26" x14ac:dyDescent="0.2">
      <c r="A118" s="4" t="str">
        <f t="shared" si="2"/>
        <v>AActive</v>
      </c>
      <c r="B118" s="4" t="str">
        <f t="shared" si="3"/>
        <v>OPSDActive</v>
      </c>
      <c r="C118" s="9" t="s">
        <v>488</v>
      </c>
      <c r="D118" s="10" t="str">
        <f>VLOOKUP($C118,StructureInfoFromGPCRdb!$A:$U,MATCH(D$1,StructureInfoFromGPCRdb!$A$1:$U$1,0),FALSE)</f>
        <v>A</v>
      </c>
      <c r="E118" s="11" t="str">
        <f>VLOOKUP($C118,StructureInfoFromGPCRdb!$A:$U,MATCH(E$1,StructureInfoFromGPCRdb!$A$1:$U$1,0),FALSE)</f>
        <v>Opsins</v>
      </c>
      <c r="F118" s="11" t="str">
        <f>VLOOKUP($C118,StructureInfoFromGPCRdb!$A:$U,MATCH(F$1,StructureInfoFromGPCRdb!$A$1:$U$1,0),FALSE)</f>
        <v>OPSD</v>
      </c>
      <c r="G118" s="11" t="str">
        <f>VLOOKUP($C118,StructureInfoFromGPCRdb!$A:$U,MATCH(G$1,StructureInfoFromGPCRdb!$A$1:$U$1,0),FALSE)</f>
        <v>Rhodopsin</v>
      </c>
      <c r="J118" s="47">
        <f>VLOOKUP($C118,StructureInfoFromGPCRdb!$A:$U,MATCH(J$1,StructureInfoFromGPCRdb!$A$1:$U$1,0),FALSE)</f>
        <v>99</v>
      </c>
      <c r="K118" s="6" t="str">
        <f>VLOOKUP($C118,StructureInfoFromGPCRdb!$A:$U,MATCH(K$1,StructureInfoFromGPCRdb!$A$1:$U$1,0),FALSE)</f>
        <v>Human</v>
      </c>
      <c r="L118" s="10">
        <f>VLOOKUP($C118,StructureInfoFromGPCRdb!$A:$U,MATCH(L$1,StructureInfoFromGPCRdb!$A$1:$U$1,0),FALSE)</f>
        <v>100</v>
      </c>
      <c r="M118" s="50" t="str">
        <f>VLOOKUP($C118,StructureInfoFromGPCRdb!$A:$U,MATCH(M$1,StructureInfoFromGPCRdb!$A$1:$U$1,0),FALSE)</f>
        <v>X-ray</v>
      </c>
      <c r="N118" s="51">
        <f>VLOOKUP($C118,StructureInfoFromGPCRdb!$A:$U,MATCH(N$1,StructureInfoFromGPCRdb!$A$1:$U$1,0),FALSE)</f>
        <v>7.7</v>
      </c>
      <c r="O118" s="10" t="str">
        <f>VLOOKUP($C118,StructureInfoFromGPCRdb!$A:$U,MATCH(O$1,StructureInfoFromGPCRdb!$A$1:$U$1,0),FALSE)</f>
        <v>Active</v>
      </c>
      <c r="P118" s="10">
        <f>VLOOKUP($C118,StructureInfoFromGPCRdb!$A:$U,MATCH(P$1,StructureInfoFromGPCRdb!$A$1:$U$1,0),FALSE)</f>
        <v>97</v>
      </c>
      <c r="Q118" s="10">
        <f>VLOOKUP($C118,StructureInfoFromGPCRdb!$A:$U,MATCH(Q$1,StructureInfoFromGPCRdb!$A$1:$U$1,0),FALSE)</f>
        <v>68</v>
      </c>
      <c r="R118" s="42" t="str">
        <f>IF(VLOOKUP($C118,StructureInfoFromGPCRdb!$A:$U,MATCH(R$1,StructureInfoFromGPCRdb!$A$1:$U$1,0),FALSE)="","",VLOOKUP($C118,StructureInfoFromGPCRdb!$A:$U,MATCH(R$1,StructureInfoFromGPCRdb!$A$1:$U$1,0),FALSE))</f>
        <v>Arrestin</v>
      </c>
      <c r="S118" s="5" t="str">
        <f>IF(VLOOKUP($C118,StructureInfoFromGPCRdb!$A:$U,MATCH(S$1,StructureInfoFromGPCRdb!$A$1:$U$1,0),FALSE)="","",VLOOKUP($C118,StructureInfoFromGPCRdb!$A:$U,MATCH(S$1,StructureInfoFromGPCRdb!$A$1:$U$1,0),FALSE))</f>
        <v>S-arrestin</v>
      </c>
      <c r="T118" s="5" t="str">
        <f>IF(VLOOKUP($C118,StructureInfoFromGPCRdb!$A:$U,MATCH(T$1,StructureInfoFromGPCRdb!$A$1:$U$1,0),FALSE)="","",VLOOKUP($C118,StructureInfoFromGPCRdb!$A:$U,MATCH(T$1,StructureInfoFromGPCRdb!$A$1:$U$1,0),FALSE))</f>
        <v/>
      </c>
      <c r="U118" s="5">
        <f>IF(VLOOKUP($C118,StructureInfoFromGPCRdb!$A:$U,MATCH(U$1,StructureInfoFromGPCRdb!$A$1:$U$1,0),FALSE)="","",VLOOKUP($C118,StructureInfoFromGPCRdb!$A:$U,MATCH(U$1,StructureInfoFromGPCRdb!$A$1:$U$1,0),FALSE))</f>
        <v>86</v>
      </c>
      <c r="V118" s="52" t="str">
        <f>VLOOKUP($C118,StructureInfoFromGPCRdb!$A:$U,MATCH(V$1,StructureInfoFromGPCRdb!$A$1:$U$1,0),FALSE)</f>
        <v>T4-Lysozyme</v>
      </c>
      <c r="W118" s="10" t="str">
        <f>VLOOKUP($C118,StructureInfoFromGPCRdb!$A:$U,MATCH(W$1,StructureInfoFromGPCRdb!$A$1:$U$1,0),FALSE)</f>
        <v>-</v>
      </c>
      <c r="X118" s="52" t="str">
        <f>VLOOKUP($C118,StructureInfoFromGPCRdb!$A:$U,MATCH(X$1,StructureInfoFromGPCRdb!$A$1:$U$1,0),FALSE)</f>
        <v>Apo (no ligand)</v>
      </c>
      <c r="Y118" s="10" t="str">
        <f>VLOOKUP($C118,StructureInfoFromGPCRdb!$A:$U,MATCH(Y$1,StructureInfoFromGPCRdb!$A$1:$U$1,0),FALSE)</f>
        <v>Apo (no ligand)</v>
      </c>
    </row>
    <row r="119" spans="1:26" x14ac:dyDescent="0.2">
      <c r="A119" s="4" t="str">
        <f t="shared" si="2"/>
        <v>AActive</v>
      </c>
      <c r="B119" s="4" t="str">
        <f t="shared" si="3"/>
        <v>PE2R3Active</v>
      </c>
      <c r="C119" s="9" t="s">
        <v>73</v>
      </c>
      <c r="D119" s="10" t="str">
        <f>VLOOKUP($C119,StructureInfoFromGPCRdb!$A:$U,MATCH(D$1,StructureInfoFromGPCRdb!$A$1:$U$1,0),FALSE)</f>
        <v>A</v>
      </c>
      <c r="E119" s="11" t="str">
        <f>VLOOKUP($C119,StructureInfoFromGPCRdb!$A:$U,MATCH(E$1,StructureInfoFromGPCRdb!$A$1:$U$1,0),FALSE)</f>
        <v>Prostanoid</v>
      </c>
      <c r="F119" s="11" t="str">
        <f>VLOOKUP($C119,StructureInfoFromGPCRdb!$A:$U,MATCH(F$1,StructureInfoFromGPCRdb!$A$1:$U$1,0),FALSE)</f>
        <v>PE2R3</v>
      </c>
      <c r="G119" s="11" t="str">
        <f>VLOOKUP($C119,StructureInfoFromGPCRdb!$A:$U,MATCH(G$1,StructureInfoFromGPCRdb!$A$1:$U$1,0),FALSE)</f>
        <v>EP3</v>
      </c>
      <c r="J119" s="47">
        <f>VLOOKUP($C119,StructureInfoFromGPCRdb!$A:$U,MATCH(J$1,StructureInfoFromGPCRdb!$A$1:$U$1,0),FALSE)</f>
        <v>86</v>
      </c>
      <c r="K119" s="6" t="str">
        <f>VLOOKUP($C119,StructureInfoFromGPCRdb!$A:$U,MATCH(K$1,StructureInfoFromGPCRdb!$A$1:$U$1,0),FALSE)</f>
        <v>Human</v>
      </c>
      <c r="L119" s="10">
        <f>VLOOKUP($C119,StructureInfoFromGPCRdb!$A:$U,MATCH(L$1,StructureInfoFromGPCRdb!$A$1:$U$1,0),FALSE)</f>
        <v>100</v>
      </c>
      <c r="M119" s="50" t="str">
        <f>VLOOKUP($C119,StructureInfoFromGPCRdb!$A:$U,MATCH(M$1,StructureInfoFromGPCRdb!$A$1:$U$1,0),FALSE)</f>
        <v>X-ray</v>
      </c>
      <c r="N119" s="51">
        <f>VLOOKUP($C119,StructureInfoFromGPCRdb!$A:$U,MATCH(N$1,StructureInfoFromGPCRdb!$A$1:$U$1,0),FALSE)</f>
        <v>2.9</v>
      </c>
      <c r="O119" s="10" t="str">
        <f>VLOOKUP($C119,StructureInfoFromGPCRdb!$A:$U,MATCH(O$1,StructureInfoFromGPCRdb!$A$1:$U$1,0),FALSE)</f>
        <v>Active</v>
      </c>
      <c r="P119" s="10">
        <f>VLOOKUP($C119,StructureInfoFromGPCRdb!$A:$U,MATCH(P$1,StructureInfoFromGPCRdb!$A$1:$U$1,0),FALSE)</f>
        <v>96</v>
      </c>
      <c r="Q119" s="10">
        <f>VLOOKUP($C119,StructureInfoFromGPCRdb!$A:$U,MATCH(Q$1,StructureInfoFromGPCRdb!$A$1:$U$1,0),FALSE)</f>
        <v>58</v>
      </c>
      <c r="R119" s="42" t="str">
        <f>IF(VLOOKUP($C119,StructureInfoFromGPCRdb!$A:$U,MATCH(R$1,StructureInfoFromGPCRdb!$A$1:$U$1,0),FALSE)="","",VLOOKUP($C119,StructureInfoFromGPCRdb!$A:$U,MATCH(R$1,StructureInfoFromGPCRdb!$A$1:$U$1,0),FALSE))</f>
        <v/>
      </c>
      <c r="S119" s="5" t="str">
        <f>IF(VLOOKUP($C119,StructureInfoFromGPCRdb!$A:$U,MATCH(S$1,StructureInfoFromGPCRdb!$A$1:$U$1,0),FALSE)="","",VLOOKUP($C119,StructureInfoFromGPCRdb!$A:$U,MATCH(S$1,StructureInfoFromGPCRdb!$A$1:$U$1,0),FALSE))</f>
        <v/>
      </c>
      <c r="T119" s="5" t="str">
        <f>IF(VLOOKUP($C119,StructureInfoFromGPCRdb!$A:$U,MATCH(T$1,StructureInfoFromGPCRdb!$A$1:$U$1,0),FALSE)="","",VLOOKUP($C119,StructureInfoFromGPCRdb!$A:$U,MATCH(T$1,StructureInfoFromGPCRdb!$A$1:$U$1,0),FALSE))</f>
        <v/>
      </c>
      <c r="U119" s="5" t="str">
        <f>IF(VLOOKUP($C119,StructureInfoFromGPCRdb!$A:$U,MATCH(U$1,StructureInfoFromGPCRdb!$A$1:$U$1,0),FALSE)="","",VLOOKUP($C119,StructureInfoFromGPCRdb!$A:$U,MATCH(U$1,StructureInfoFromGPCRdb!$A$1:$U$1,0),FALSE))</f>
        <v/>
      </c>
      <c r="V119" s="52" t="str">
        <f>VLOOKUP($C119,StructureInfoFromGPCRdb!$A:$U,MATCH(V$1,StructureInfoFromGPCRdb!$A$1:$U$1,0),FALSE)</f>
        <v>BRIL</v>
      </c>
      <c r="W119" s="10" t="str">
        <f>VLOOKUP($C119,StructureInfoFromGPCRdb!$A:$U,MATCH(W$1,StructureInfoFromGPCRdb!$A$1:$U$1,0),FALSE)</f>
        <v>-</v>
      </c>
      <c r="X119" s="52" t="str">
        <f>VLOOKUP($C119,StructureInfoFromGPCRdb!$A:$U,MATCH(X$1,StructureInfoFromGPCRdb!$A$1:$U$1,0),FALSE)</f>
        <v>Dinoprostone</v>
      </c>
      <c r="Y119" s="10" t="str">
        <f>VLOOKUP($C119,StructureInfoFromGPCRdb!$A:$U,MATCH(Y$1,StructureInfoFromGPCRdb!$A$1:$U$1,0),FALSE)</f>
        <v>Agonist</v>
      </c>
    </row>
    <row r="120" spans="1:26" x14ac:dyDescent="0.2">
      <c r="A120" s="4" t="str">
        <f t="shared" si="2"/>
        <v>AActive</v>
      </c>
      <c r="B120" s="4" t="str">
        <f t="shared" si="3"/>
        <v>Q80KM9Active</v>
      </c>
      <c r="C120" s="9" t="s">
        <v>110</v>
      </c>
      <c r="D120" s="10" t="str">
        <f>VLOOKUP($C120,StructureInfoFromGPCRdb!$A:$U,MATCH(D$1,StructureInfoFromGPCRdb!$A$1:$U$1,0),FALSE)</f>
        <v>A</v>
      </c>
      <c r="E120" s="11" t="str">
        <f>VLOOKUP($C120,StructureInfoFromGPCRdb!$A:$U,MATCH(E$1,StructureInfoFromGPCRdb!$A$1:$U$1,0),FALSE)</f>
        <v>Unclassified</v>
      </c>
      <c r="F120" s="11" t="str">
        <f>VLOOKUP($C120,StructureInfoFromGPCRdb!$A:$U,MATCH(F$1,StructureInfoFromGPCRdb!$A$1:$U$1,0),FALSE)</f>
        <v>Q80KM9</v>
      </c>
      <c r="G120" s="11" t="str">
        <f>VLOOKUP($C120,StructureInfoFromGPCRdb!$A:$U,MATCH(G$1,StructureInfoFromGPCRdb!$A$1:$U$1,0),FALSE)</f>
        <v>US28</v>
      </c>
      <c r="J120" s="47">
        <f>VLOOKUP($C120,StructureInfoFromGPCRdb!$A:$U,MATCH(J$1,StructureInfoFromGPCRdb!$A$1:$U$1,0),FALSE)</f>
        <v>96</v>
      </c>
      <c r="K120" s="6" t="str">
        <f>VLOOKUP($C120,StructureInfoFromGPCRdb!$A:$U,MATCH(K$1,StructureInfoFromGPCRdb!$A$1:$U$1,0),FALSE)</f>
        <v>strain AD169</v>
      </c>
      <c r="L120" s="10">
        <f>VLOOKUP($C120,StructureInfoFromGPCRdb!$A:$U,MATCH(L$1,StructureInfoFromGPCRdb!$A$1:$U$1,0),FALSE)</f>
        <v>0</v>
      </c>
      <c r="M120" s="50" t="str">
        <f>VLOOKUP($C120,StructureInfoFromGPCRdb!$A:$U,MATCH(M$1,StructureInfoFromGPCRdb!$A$1:$U$1,0),FALSE)</f>
        <v>X-ray</v>
      </c>
      <c r="N120" s="51">
        <f>VLOOKUP($C120,StructureInfoFromGPCRdb!$A:$U,MATCH(N$1,StructureInfoFromGPCRdb!$A$1:$U$1,0),FALSE)</f>
        <v>3.5</v>
      </c>
      <c r="O120" s="10" t="str">
        <f>VLOOKUP($C120,StructureInfoFromGPCRdb!$A:$U,MATCH(O$1,StructureInfoFromGPCRdb!$A$1:$U$1,0),FALSE)</f>
        <v>Active</v>
      </c>
      <c r="P120" s="10">
        <f>VLOOKUP($C120,StructureInfoFromGPCRdb!$A:$U,MATCH(P$1,StructureInfoFromGPCRdb!$A$1:$U$1,0),FALSE)</f>
        <v>97</v>
      </c>
      <c r="Q120" s="10">
        <f>VLOOKUP($C120,StructureInfoFromGPCRdb!$A:$U,MATCH(Q$1,StructureInfoFromGPCRdb!$A$1:$U$1,0),FALSE)</f>
        <v>57</v>
      </c>
      <c r="R120" s="42" t="str">
        <f>IF(VLOOKUP($C120,StructureInfoFromGPCRdb!$A:$U,MATCH(R$1,StructureInfoFromGPCRdb!$A$1:$U$1,0),FALSE)="","",VLOOKUP($C120,StructureInfoFromGPCRdb!$A:$U,MATCH(R$1,StructureInfoFromGPCRdb!$A$1:$U$1,0),FALSE))</f>
        <v/>
      </c>
      <c r="S120" s="5" t="str">
        <f>IF(VLOOKUP($C120,StructureInfoFromGPCRdb!$A:$U,MATCH(S$1,StructureInfoFromGPCRdb!$A$1:$U$1,0),FALSE)="","",VLOOKUP($C120,StructureInfoFromGPCRdb!$A:$U,MATCH(S$1,StructureInfoFromGPCRdb!$A$1:$U$1,0),FALSE))</f>
        <v/>
      </c>
      <c r="T120" s="5" t="str">
        <f>IF(VLOOKUP($C120,StructureInfoFromGPCRdb!$A:$U,MATCH(T$1,StructureInfoFromGPCRdb!$A$1:$U$1,0),FALSE)="","",VLOOKUP($C120,StructureInfoFromGPCRdb!$A:$U,MATCH(T$1,StructureInfoFromGPCRdb!$A$1:$U$1,0),FALSE))</f>
        <v/>
      </c>
      <c r="U120" s="5" t="str">
        <f>IF(VLOOKUP($C120,StructureInfoFromGPCRdb!$A:$U,MATCH(U$1,StructureInfoFromGPCRdb!$A$1:$U$1,0),FALSE)="","",VLOOKUP($C120,StructureInfoFromGPCRdb!$A:$U,MATCH(U$1,StructureInfoFromGPCRdb!$A$1:$U$1,0),FALSE))</f>
        <v/>
      </c>
      <c r="V120" s="52" t="str">
        <f>VLOOKUP($C120,StructureInfoFromGPCRdb!$A:$U,MATCH(V$1,StructureInfoFromGPCRdb!$A$1:$U$1,0),FALSE)</f>
        <v>-</v>
      </c>
      <c r="W120" s="10" t="str">
        <f>VLOOKUP($C120,StructureInfoFromGPCRdb!$A:$U,MATCH(W$1,StructureInfoFromGPCRdb!$A$1:$U$1,0),FALSE)</f>
        <v>Nanobody</v>
      </c>
      <c r="X120" s="52" t="str">
        <f>VLOOKUP($C120,StructureInfoFromGPCRdb!$A:$U,MATCH(X$1,StructureInfoFromGPCRdb!$A$1:$U$1,0),FALSE)</f>
        <v>CX3CL1</v>
      </c>
      <c r="Y120" s="10" t="str">
        <f>VLOOKUP($C120,StructureInfoFromGPCRdb!$A:$U,MATCH(Y$1,StructureInfoFromGPCRdb!$A$1:$U$1,0),FALSE)</f>
        <v>Agonist</v>
      </c>
    </row>
    <row r="121" spans="1:26" x14ac:dyDescent="0.2">
      <c r="A121" s="4" t="str">
        <f t="shared" si="2"/>
        <v>AActive</v>
      </c>
      <c r="B121" s="4" t="str">
        <f t="shared" si="3"/>
        <v>Q80KM9Active</v>
      </c>
      <c r="C121" s="9" t="s">
        <v>475</v>
      </c>
      <c r="D121" s="10" t="str">
        <f>VLOOKUP($C121,StructureInfoFromGPCRdb!$A:$U,MATCH(D$1,StructureInfoFromGPCRdb!$A$1:$U$1,0),FALSE)</f>
        <v>A</v>
      </c>
      <c r="E121" s="11" t="str">
        <f>VLOOKUP($C121,StructureInfoFromGPCRdb!$A:$U,MATCH(E$1,StructureInfoFromGPCRdb!$A$1:$U$1,0),FALSE)</f>
        <v>Unclassified</v>
      </c>
      <c r="F121" s="11" t="str">
        <f>VLOOKUP($C121,StructureInfoFromGPCRdb!$A:$U,MATCH(F$1,StructureInfoFromGPCRdb!$A$1:$U$1,0),FALSE)</f>
        <v>Q80KM9</v>
      </c>
      <c r="G121" s="11" t="str">
        <f>VLOOKUP($C121,StructureInfoFromGPCRdb!$A:$U,MATCH(G$1,StructureInfoFromGPCRdb!$A$1:$U$1,0),FALSE)</f>
        <v>US28</v>
      </c>
      <c r="J121" s="47">
        <f>VLOOKUP($C121,StructureInfoFromGPCRdb!$A:$U,MATCH(J$1,StructureInfoFromGPCRdb!$A$1:$U$1,0),FALSE)</f>
        <v>98</v>
      </c>
      <c r="K121" s="6" t="str">
        <f>VLOOKUP($C121,StructureInfoFromGPCRdb!$A:$U,MATCH(K$1,StructureInfoFromGPCRdb!$A$1:$U$1,0),FALSE)</f>
        <v>strain AD169</v>
      </c>
      <c r="L121" s="10">
        <f>VLOOKUP($C121,StructureInfoFromGPCRdb!$A:$U,MATCH(L$1,StructureInfoFromGPCRdb!$A$1:$U$1,0),FALSE)</f>
        <v>0</v>
      </c>
      <c r="M121" s="50" t="str">
        <f>VLOOKUP($C121,StructureInfoFromGPCRdb!$A:$U,MATCH(M$1,StructureInfoFromGPCRdb!$A$1:$U$1,0),FALSE)</f>
        <v>X-ray</v>
      </c>
      <c r="N121" s="51">
        <f>VLOOKUP($C121,StructureInfoFromGPCRdb!$A:$U,MATCH(N$1,StructureInfoFromGPCRdb!$A$1:$U$1,0),FALSE)</f>
        <v>3.5</v>
      </c>
      <c r="O121" s="10" t="str">
        <f>VLOOKUP($C121,StructureInfoFromGPCRdb!$A:$U,MATCH(O$1,StructureInfoFromGPCRdb!$A$1:$U$1,0),FALSE)</f>
        <v>Active</v>
      </c>
      <c r="P121" s="10">
        <f>VLOOKUP($C121,StructureInfoFromGPCRdb!$A:$U,MATCH(P$1,StructureInfoFromGPCRdb!$A$1:$U$1,0),FALSE)</f>
        <v>97</v>
      </c>
      <c r="Q121" s="10">
        <f>VLOOKUP($C121,StructureInfoFromGPCRdb!$A:$U,MATCH(Q$1,StructureInfoFromGPCRdb!$A$1:$U$1,0),FALSE)</f>
        <v>57</v>
      </c>
      <c r="R121" s="42" t="str">
        <f>IF(VLOOKUP($C121,StructureInfoFromGPCRdb!$A:$U,MATCH(R$1,StructureInfoFromGPCRdb!$A$1:$U$1,0),FALSE)="","",VLOOKUP($C121,StructureInfoFromGPCRdb!$A:$U,MATCH(R$1,StructureInfoFromGPCRdb!$A$1:$U$1,0),FALSE))</f>
        <v/>
      </c>
      <c r="S121" s="5" t="str">
        <f>IF(VLOOKUP($C121,StructureInfoFromGPCRdb!$A:$U,MATCH(S$1,StructureInfoFromGPCRdb!$A$1:$U$1,0),FALSE)="","",VLOOKUP($C121,StructureInfoFromGPCRdb!$A:$U,MATCH(S$1,StructureInfoFromGPCRdb!$A$1:$U$1,0),FALSE))</f>
        <v/>
      </c>
      <c r="T121" s="5" t="str">
        <f>IF(VLOOKUP($C121,StructureInfoFromGPCRdb!$A:$U,MATCH(T$1,StructureInfoFromGPCRdb!$A$1:$U$1,0),FALSE)="","",VLOOKUP($C121,StructureInfoFromGPCRdb!$A:$U,MATCH(T$1,StructureInfoFromGPCRdb!$A$1:$U$1,0),FALSE))</f>
        <v/>
      </c>
      <c r="U121" s="5" t="str">
        <f>IF(VLOOKUP($C121,StructureInfoFromGPCRdb!$A:$U,MATCH(U$1,StructureInfoFromGPCRdb!$A$1:$U$1,0),FALSE)="","",VLOOKUP($C121,StructureInfoFromGPCRdb!$A:$U,MATCH(U$1,StructureInfoFromGPCRdb!$A$1:$U$1,0),FALSE))</f>
        <v/>
      </c>
      <c r="V121" s="52" t="str">
        <f>VLOOKUP($C121,StructureInfoFromGPCRdb!$A:$U,MATCH(V$1,StructureInfoFromGPCRdb!$A$1:$U$1,0),FALSE)</f>
        <v>-</v>
      </c>
      <c r="W121" s="10" t="str">
        <f>VLOOKUP($C121,StructureInfoFromGPCRdb!$A:$U,MATCH(W$1,StructureInfoFromGPCRdb!$A$1:$U$1,0),FALSE)</f>
        <v>Nanobody</v>
      </c>
      <c r="X121" s="52" t="str">
        <f>VLOOKUP($C121,StructureInfoFromGPCRdb!$A:$U,MATCH(X$1,StructureInfoFromGPCRdb!$A$1:$U$1,0),FALSE)</f>
        <v>-</v>
      </c>
      <c r="Y121" s="10" t="str">
        <f>VLOOKUP($C121,StructureInfoFromGPCRdb!$A:$U,MATCH(Y$1,StructureInfoFromGPCRdb!$A$1:$U$1,0),FALSE)</f>
        <v>-</v>
      </c>
    </row>
    <row r="122" spans="1:26" x14ac:dyDescent="0.2">
      <c r="A122" s="4" t="str">
        <f t="shared" si="2"/>
        <v>AActive</v>
      </c>
      <c r="B122" s="4" t="str">
        <f t="shared" si="3"/>
        <v>US28Active</v>
      </c>
      <c r="C122" s="9" t="s">
        <v>177</v>
      </c>
      <c r="D122" s="10" t="str">
        <f>VLOOKUP($C122,StructureInfoFromGPCRdb!$A:$U,MATCH(D$1,StructureInfoFromGPCRdb!$A$1:$U$1,0),FALSE)</f>
        <v>A</v>
      </c>
      <c r="E122" s="11" t="str">
        <f>VLOOKUP($C122,StructureInfoFromGPCRdb!$A:$U,MATCH(E$1,StructureInfoFromGPCRdb!$A$1:$U$1,0),FALSE)</f>
        <v>Unclassified</v>
      </c>
      <c r="F122" s="11" t="str">
        <f>VLOOKUP($C122,StructureInfoFromGPCRdb!$A:$U,MATCH(F$1,StructureInfoFromGPCRdb!$A$1:$U$1,0),FALSE)</f>
        <v>US28</v>
      </c>
      <c r="G122" s="11" t="str">
        <f>VLOOKUP($C122,StructureInfoFromGPCRdb!$A:$U,MATCH(G$1,StructureInfoFromGPCRdb!$A$1:$U$1,0),FALSE)</f>
        <v>US28</v>
      </c>
      <c r="J122" s="47">
        <f>VLOOKUP($C122,StructureInfoFromGPCRdb!$A:$U,MATCH(J$1,StructureInfoFromGPCRdb!$A$1:$U$1,0),FALSE)</f>
        <v>90</v>
      </c>
      <c r="K122" s="6" t="str">
        <f>VLOOKUP($C122,StructureInfoFromGPCRdb!$A:$U,MATCH(K$1,StructureInfoFromGPCRdb!$A$1:$U$1,0),FALSE)</f>
        <v>strain AD169</v>
      </c>
      <c r="L122" s="10">
        <f>VLOOKUP($C122,StructureInfoFromGPCRdb!$A:$U,MATCH(L$1,StructureInfoFromGPCRdb!$A$1:$U$1,0),FALSE)</f>
        <v>0</v>
      </c>
      <c r="M122" s="50" t="str">
        <f>VLOOKUP($C122,StructureInfoFromGPCRdb!$A:$U,MATCH(M$1,StructureInfoFromGPCRdb!$A$1:$U$1,0),FALSE)</f>
        <v>X-ray</v>
      </c>
      <c r="N122" s="51">
        <f>VLOOKUP($C122,StructureInfoFromGPCRdb!$A:$U,MATCH(N$1,StructureInfoFromGPCRdb!$A$1:$U$1,0),FALSE)</f>
        <v>3.8</v>
      </c>
      <c r="O122" s="10" t="str">
        <f>VLOOKUP($C122,StructureInfoFromGPCRdb!$A:$U,MATCH(O$1,StructureInfoFromGPCRdb!$A$1:$U$1,0),FALSE)</f>
        <v>Active</v>
      </c>
      <c r="P122" s="10">
        <f>VLOOKUP($C122,StructureInfoFromGPCRdb!$A:$U,MATCH(P$1,StructureInfoFromGPCRdb!$A$1:$U$1,0),FALSE)</f>
        <v>97</v>
      </c>
      <c r="Q122" s="10">
        <f>VLOOKUP($C122,StructureInfoFromGPCRdb!$A:$U,MATCH(Q$1,StructureInfoFromGPCRdb!$A$1:$U$1,0),FALSE)</f>
        <v>56</v>
      </c>
      <c r="R122" s="42" t="str">
        <f>IF(VLOOKUP($C122,StructureInfoFromGPCRdb!$A:$U,MATCH(R$1,StructureInfoFromGPCRdb!$A$1:$U$1,0),FALSE)="","",VLOOKUP($C122,StructureInfoFromGPCRdb!$A:$U,MATCH(R$1,StructureInfoFromGPCRdb!$A$1:$U$1,0),FALSE))</f>
        <v/>
      </c>
      <c r="S122" s="5" t="str">
        <f>IF(VLOOKUP($C122,StructureInfoFromGPCRdb!$A:$U,MATCH(S$1,StructureInfoFromGPCRdb!$A$1:$U$1,0),FALSE)="","",VLOOKUP($C122,StructureInfoFromGPCRdb!$A:$U,MATCH(S$1,StructureInfoFromGPCRdb!$A$1:$U$1,0),FALSE))</f>
        <v/>
      </c>
      <c r="T122" s="5" t="str">
        <f>IF(VLOOKUP($C122,StructureInfoFromGPCRdb!$A:$U,MATCH(T$1,StructureInfoFromGPCRdb!$A$1:$U$1,0),FALSE)="","",VLOOKUP($C122,StructureInfoFromGPCRdb!$A:$U,MATCH(T$1,StructureInfoFromGPCRdb!$A$1:$U$1,0),FALSE))</f>
        <v/>
      </c>
      <c r="U122" s="5" t="str">
        <f>IF(VLOOKUP($C122,StructureInfoFromGPCRdb!$A:$U,MATCH(U$1,StructureInfoFromGPCRdb!$A$1:$U$1,0),FALSE)="","",VLOOKUP($C122,StructureInfoFromGPCRdb!$A:$U,MATCH(U$1,StructureInfoFromGPCRdb!$A$1:$U$1,0),FALSE))</f>
        <v/>
      </c>
      <c r="V122" s="52" t="str">
        <f>VLOOKUP($C122,StructureInfoFromGPCRdb!$A:$U,MATCH(V$1,StructureInfoFromGPCRdb!$A$1:$U$1,0),FALSE)</f>
        <v>-</v>
      </c>
      <c r="W122" s="10" t="str">
        <f>VLOOKUP($C122,StructureInfoFromGPCRdb!$A:$U,MATCH(W$1,StructureInfoFromGPCRdb!$A$1:$U$1,0),FALSE)</f>
        <v>-</v>
      </c>
      <c r="X122" s="52" t="str">
        <f>VLOOKUP($C122,StructureInfoFromGPCRdb!$A:$U,MATCH(X$1,StructureInfoFromGPCRdb!$A$1:$U$1,0),FALSE)</f>
        <v>Fractalkine</v>
      </c>
      <c r="Y122" s="10" t="str">
        <f>VLOOKUP($C122,StructureInfoFromGPCRdb!$A:$U,MATCH(Y$1,StructureInfoFromGPCRdb!$A$1:$U$1,0),FALSE)</f>
        <v>Inverse agonist</v>
      </c>
    </row>
    <row r="123" spans="1:26" x14ac:dyDescent="0.2">
      <c r="A123" s="4" t="str">
        <f t="shared" si="2"/>
        <v>AReprYesInactive</v>
      </c>
      <c r="B123" s="4" t="str">
        <f t="shared" si="3"/>
        <v>5HT2AReprYesInactive</v>
      </c>
      <c r="C123" s="9" t="s">
        <v>230</v>
      </c>
      <c r="D123" s="10" t="str">
        <f>VLOOKUP($C123,StructureInfoFromGPCRdb!$A:$U,MATCH(D$1,StructureInfoFromGPCRdb!$A$1:$U$1,0),FALSE)</f>
        <v>A</v>
      </c>
      <c r="E123" s="11" t="str">
        <f>VLOOKUP($C123,StructureInfoFromGPCRdb!$A:$U,MATCH(E$1,StructureInfoFromGPCRdb!$A$1:$U$1,0),FALSE)</f>
        <v>5-Hydroxytryptamine</v>
      </c>
      <c r="F123" s="11" t="str">
        <f>VLOOKUP($C123,StructureInfoFromGPCRdb!$A:$U,MATCH(F$1,StructureInfoFromGPCRdb!$A$1:$U$1,0),FALSE)</f>
        <v>5HT2A</v>
      </c>
      <c r="G123" s="11" t="str">
        <f>VLOOKUP($C123,StructureInfoFromGPCRdb!$A:$U,MATCH(G$1,StructureInfoFromGPCRdb!$A$1:$U$1,0),FALSE)</f>
        <v>5-HT2A</v>
      </c>
      <c r="H123" s="42" t="s">
        <v>793</v>
      </c>
      <c r="I123" s="5" t="s">
        <v>788</v>
      </c>
      <c r="J123" s="47">
        <f>VLOOKUP($C123,StructureInfoFromGPCRdb!$A:$U,MATCH(J$1,StructureInfoFromGPCRdb!$A$1:$U$1,0),FALSE)</f>
        <v>93</v>
      </c>
      <c r="K123" s="6" t="str">
        <f>VLOOKUP($C123,StructureInfoFromGPCRdb!$A:$U,MATCH(K$1,StructureInfoFromGPCRdb!$A$1:$U$1,0),FALSE)</f>
        <v>Human</v>
      </c>
      <c r="L123" s="10">
        <f>VLOOKUP($C123,StructureInfoFromGPCRdb!$A:$U,MATCH(L$1,StructureInfoFromGPCRdb!$A$1:$U$1,0),FALSE)</f>
        <v>100</v>
      </c>
      <c r="M123" s="50" t="str">
        <f>VLOOKUP($C123,StructureInfoFromGPCRdb!$A:$U,MATCH(M$1,StructureInfoFromGPCRdb!$A$1:$U$1,0),FALSE)</f>
        <v>X-ray</v>
      </c>
      <c r="N123" s="51">
        <f>VLOOKUP($C123,StructureInfoFromGPCRdb!$A:$U,MATCH(N$1,StructureInfoFromGPCRdb!$A$1:$U$1,0),FALSE)</f>
        <v>2.9</v>
      </c>
      <c r="O123" s="10" t="str">
        <f>VLOOKUP($C123,StructureInfoFromGPCRdb!$A:$U,MATCH(O$1,StructureInfoFromGPCRdb!$A$1:$U$1,0),FALSE)</f>
        <v>Inactive</v>
      </c>
      <c r="P123" s="10">
        <f>VLOOKUP($C123,StructureInfoFromGPCRdb!$A:$U,MATCH(P$1,StructureInfoFromGPCRdb!$A$1:$U$1,0),FALSE)</f>
        <v>1</v>
      </c>
      <c r="Q123" s="10">
        <f>VLOOKUP($C123,StructureInfoFromGPCRdb!$A:$U,MATCH(Q$1,StructureInfoFromGPCRdb!$A$1:$U$1,0),FALSE)</f>
        <v>16</v>
      </c>
      <c r="R123" s="42" t="str">
        <f>IF(VLOOKUP($C123,StructureInfoFromGPCRdb!$A:$U,MATCH(R$1,StructureInfoFromGPCRdb!$A$1:$U$1,0),FALSE)="","",VLOOKUP($C123,StructureInfoFromGPCRdb!$A:$U,MATCH(R$1,StructureInfoFromGPCRdb!$A$1:$U$1,0),FALSE))</f>
        <v/>
      </c>
      <c r="S123" s="5" t="str">
        <f>IF(VLOOKUP($C123,StructureInfoFromGPCRdb!$A:$U,MATCH(S$1,StructureInfoFromGPCRdb!$A$1:$U$1,0),FALSE)="","",VLOOKUP($C123,StructureInfoFromGPCRdb!$A:$U,MATCH(S$1,StructureInfoFromGPCRdb!$A$1:$U$1,0),FALSE))</f>
        <v/>
      </c>
      <c r="T123" s="5" t="str">
        <f>IF(VLOOKUP($C123,StructureInfoFromGPCRdb!$A:$U,MATCH(T$1,StructureInfoFromGPCRdb!$A$1:$U$1,0),FALSE)="","",VLOOKUP($C123,StructureInfoFromGPCRdb!$A:$U,MATCH(T$1,StructureInfoFromGPCRdb!$A$1:$U$1,0),FALSE))</f>
        <v/>
      </c>
      <c r="U123" s="5" t="str">
        <f>IF(VLOOKUP($C123,StructureInfoFromGPCRdb!$A:$U,MATCH(U$1,StructureInfoFromGPCRdb!$A$1:$U$1,0),FALSE)="","",VLOOKUP($C123,StructureInfoFromGPCRdb!$A:$U,MATCH(U$1,StructureInfoFromGPCRdb!$A$1:$U$1,0),FALSE))</f>
        <v/>
      </c>
      <c r="V123" s="52" t="str">
        <f>VLOOKUP($C123,StructureInfoFromGPCRdb!$A:$U,MATCH(V$1,StructureInfoFromGPCRdb!$A$1:$U$1,0),FALSE)</f>
        <v>BRIL</v>
      </c>
      <c r="W123" s="10" t="str">
        <f>VLOOKUP($C123,StructureInfoFromGPCRdb!$A:$U,MATCH(W$1,StructureInfoFromGPCRdb!$A$1:$U$1,0),FALSE)</f>
        <v>-</v>
      </c>
      <c r="X123" s="52" t="str">
        <f>VLOOKUP($C123,StructureInfoFromGPCRdb!$A:$U,MATCH(X$1,StructureInfoFromGPCRdb!$A$1:$U$1,0),FALSE)</f>
        <v>Zotepine</v>
      </c>
      <c r="Y123" s="10" t="str">
        <f>VLOOKUP($C123,StructureInfoFromGPCRdb!$A:$U,MATCH(Y$1,StructureInfoFromGPCRdb!$A$1:$U$1,0),FALSE)</f>
        <v>Antagonist</v>
      </c>
      <c r="Z123" s="5" t="s">
        <v>788</v>
      </c>
    </row>
    <row r="124" spans="1:26" x14ac:dyDescent="0.2">
      <c r="A124" s="4" t="str">
        <f t="shared" si="2"/>
        <v>AReprYesInactive</v>
      </c>
      <c r="B124" s="4" t="str">
        <f t="shared" si="3"/>
        <v>5HT2CReprYesInactive</v>
      </c>
      <c r="C124" s="9" t="s">
        <v>438</v>
      </c>
      <c r="D124" s="10" t="str">
        <f>VLOOKUP($C124,StructureInfoFromGPCRdb!$A:$U,MATCH(D$1,StructureInfoFromGPCRdb!$A$1:$U$1,0),FALSE)</f>
        <v>A</v>
      </c>
      <c r="E124" s="11" t="str">
        <f>VLOOKUP($C124,StructureInfoFromGPCRdb!$A:$U,MATCH(E$1,StructureInfoFromGPCRdb!$A$1:$U$1,0),FALSE)</f>
        <v>5-Hydroxytryptamine</v>
      </c>
      <c r="F124" s="11" t="str">
        <f>VLOOKUP($C124,StructureInfoFromGPCRdb!$A:$U,MATCH(F$1,StructureInfoFromGPCRdb!$A$1:$U$1,0),FALSE)</f>
        <v>5HT2C</v>
      </c>
      <c r="G124" s="11" t="str">
        <f>VLOOKUP($C124,StructureInfoFromGPCRdb!$A:$U,MATCH(G$1,StructureInfoFromGPCRdb!$A$1:$U$1,0),FALSE)</f>
        <v>5-HT2C</v>
      </c>
      <c r="H124" s="42" t="s">
        <v>793</v>
      </c>
      <c r="I124" s="5" t="s">
        <v>788</v>
      </c>
      <c r="J124" s="47">
        <f>VLOOKUP($C124,StructureInfoFromGPCRdb!$A:$U,MATCH(J$1,StructureInfoFromGPCRdb!$A$1:$U$1,0),FALSE)</f>
        <v>92</v>
      </c>
      <c r="K124" s="6" t="str">
        <f>VLOOKUP($C124,StructureInfoFromGPCRdb!$A:$U,MATCH(K$1,StructureInfoFromGPCRdb!$A$1:$U$1,0),FALSE)</f>
        <v>Human</v>
      </c>
      <c r="L124" s="10">
        <f>VLOOKUP($C124,StructureInfoFromGPCRdb!$A:$U,MATCH(L$1,StructureInfoFromGPCRdb!$A$1:$U$1,0),FALSE)</f>
        <v>100</v>
      </c>
      <c r="M124" s="50" t="str">
        <f>VLOOKUP($C124,StructureInfoFromGPCRdb!$A:$U,MATCH(M$1,StructureInfoFromGPCRdb!$A$1:$U$1,0),FALSE)</f>
        <v>X-ray</v>
      </c>
      <c r="N124" s="51">
        <f>VLOOKUP($C124,StructureInfoFromGPCRdb!$A:$U,MATCH(N$1,StructureInfoFromGPCRdb!$A$1:$U$1,0),FALSE)</f>
        <v>2.7</v>
      </c>
      <c r="O124" s="10" t="str">
        <f>VLOOKUP($C124,StructureInfoFromGPCRdb!$A:$U,MATCH(O$1,StructureInfoFromGPCRdb!$A$1:$U$1,0),FALSE)</f>
        <v>Inactive</v>
      </c>
      <c r="P124" s="10">
        <f>VLOOKUP($C124,StructureInfoFromGPCRdb!$A:$U,MATCH(P$1,StructureInfoFromGPCRdb!$A$1:$U$1,0),FALSE)</f>
        <v>1</v>
      </c>
      <c r="Q124" s="10">
        <f>VLOOKUP($C124,StructureInfoFromGPCRdb!$A:$U,MATCH(Q$1,StructureInfoFromGPCRdb!$A$1:$U$1,0),FALSE)</f>
        <v>22</v>
      </c>
      <c r="R124" s="42" t="str">
        <f>IF(VLOOKUP($C124,StructureInfoFromGPCRdb!$A:$U,MATCH(R$1,StructureInfoFromGPCRdb!$A$1:$U$1,0),FALSE)="","",VLOOKUP($C124,StructureInfoFromGPCRdb!$A:$U,MATCH(R$1,StructureInfoFromGPCRdb!$A$1:$U$1,0),FALSE))</f>
        <v/>
      </c>
      <c r="S124" s="5" t="str">
        <f>IF(VLOOKUP($C124,StructureInfoFromGPCRdb!$A:$U,MATCH(S$1,StructureInfoFromGPCRdb!$A$1:$U$1,0),FALSE)="","",VLOOKUP($C124,StructureInfoFromGPCRdb!$A:$U,MATCH(S$1,StructureInfoFromGPCRdb!$A$1:$U$1,0),FALSE))</f>
        <v/>
      </c>
      <c r="T124" s="5" t="str">
        <f>IF(VLOOKUP($C124,StructureInfoFromGPCRdb!$A:$U,MATCH(T$1,StructureInfoFromGPCRdb!$A$1:$U$1,0),FALSE)="","",VLOOKUP($C124,StructureInfoFromGPCRdb!$A:$U,MATCH(T$1,StructureInfoFromGPCRdb!$A$1:$U$1,0),FALSE))</f>
        <v/>
      </c>
      <c r="U124" s="5" t="str">
        <f>IF(VLOOKUP($C124,StructureInfoFromGPCRdb!$A:$U,MATCH(U$1,StructureInfoFromGPCRdb!$A$1:$U$1,0),FALSE)="","",VLOOKUP($C124,StructureInfoFromGPCRdb!$A:$U,MATCH(U$1,StructureInfoFromGPCRdb!$A$1:$U$1,0),FALSE))</f>
        <v/>
      </c>
      <c r="V124" s="52" t="str">
        <f>VLOOKUP($C124,StructureInfoFromGPCRdb!$A:$U,MATCH(V$1,StructureInfoFromGPCRdb!$A$1:$U$1,0),FALSE)</f>
        <v>BRIL</v>
      </c>
      <c r="W124" s="10" t="str">
        <f>VLOOKUP($C124,StructureInfoFromGPCRdb!$A:$U,MATCH(W$1,StructureInfoFromGPCRdb!$A$1:$U$1,0),FALSE)</f>
        <v>-</v>
      </c>
      <c r="X124" s="52" t="str">
        <f>VLOOKUP($C124,StructureInfoFromGPCRdb!$A:$U,MATCH(X$1,StructureInfoFromGPCRdb!$A$1:$U$1,0),FALSE)</f>
        <v>Ritanserin</v>
      </c>
      <c r="Y124" s="10" t="str">
        <f>VLOOKUP($C124,StructureInfoFromGPCRdb!$A:$U,MATCH(Y$1,StructureInfoFromGPCRdb!$A$1:$U$1,0),FALSE)</f>
        <v>Inverse agonist</v>
      </c>
      <c r="Z124" s="5" t="s">
        <v>788</v>
      </c>
    </row>
    <row r="125" spans="1:26" x14ac:dyDescent="0.2">
      <c r="A125" s="4" t="str">
        <f t="shared" si="2"/>
        <v>AReprYesInactive</v>
      </c>
      <c r="B125" s="4" t="str">
        <f t="shared" si="3"/>
        <v>ACM1ReprYesInactive</v>
      </c>
      <c r="C125" s="9" t="s">
        <v>352</v>
      </c>
      <c r="D125" s="10" t="str">
        <f>VLOOKUP($C125,StructureInfoFromGPCRdb!$A:$U,MATCH(D$1,StructureInfoFromGPCRdb!$A$1:$U$1,0),FALSE)</f>
        <v>A</v>
      </c>
      <c r="E125" s="11" t="str">
        <f>VLOOKUP($C125,StructureInfoFromGPCRdb!$A:$U,MATCH(E$1,StructureInfoFromGPCRdb!$A$1:$U$1,0),FALSE)</f>
        <v>Acetylcholine (muscarinic)</v>
      </c>
      <c r="F125" s="11" t="str">
        <f>VLOOKUP($C125,StructureInfoFromGPCRdb!$A:$U,MATCH(F$1,StructureInfoFromGPCRdb!$A$1:$U$1,0),FALSE)</f>
        <v>ACM1</v>
      </c>
      <c r="G125" s="11" t="str">
        <f>VLOOKUP($C125,StructureInfoFromGPCRdb!$A:$U,MATCH(G$1,StructureInfoFromGPCRdb!$A$1:$U$1,0),FALSE)</f>
        <v>M1</v>
      </c>
      <c r="H125" s="42" t="s">
        <v>793</v>
      </c>
      <c r="I125" s="5" t="s">
        <v>788</v>
      </c>
      <c r="J125" s="47">
        <f>VLOOKUP($C125,StructureInfoFromGPCRdb!$A:$U,MATCH(J$1,StructureInfoFromGPCRdb!$A$1:$U$1,0),FALSE)</f>
        <v>94</v>
      </c>
      <c r="K125" s="6" t="str">
        <f>VLOOKUP($C125,StructureInfoFromGPCRdb!$A:$U,MATCH(K$1,StructureInfoFromGPCRdb!$A$1:$U$1,0),FALSE)</f>
        <v>Human</v>
      </c>
      <c r="L125" s="10">
        <f>VLOOKUP($C125,StructureInfoFromGPCRdb!$A:$U,MATCH(L$1,StructureInfoFromGPCRdb!$A$1:$U$1,0),FALSE)</f>
        <v>100</v>
      </c>
      <c r="M125" s="50" t="str">
        <f>VLOOKUP($C125,StructureInfoFromGPCRdb!$A:$U,MATCH(M$1,StructureInfoFromGPCRdb!$A$1:$U$1,0),FALSE)</f>
        <v>X-ray</v>
      </c>
      <c r="N125" s="51">
        <f>VLOOKUP($C125,StructureInfoFromGPCRdb!$A:$U,MATCH(N$1,StructureInfoFromGPCRdb!$A$1:$U$1,0),FALSE)</f>
        <v>2.7</v>
      </c>
      <c r="O125" s="10" t="str">
        <f>VLOOKUP($C125,StructureInfoFromGPCRdb!$A:$U,MATCH(O$1,StructureInfoFromGPCRdb!$A$1:$U$1,0),FALSE)</f>
        <v>Inactive</v>
      </c>
      <c r="P125" s="10">
        <f>VLOOKUP($C125,StructureInfoFromGPCRdb!$A:$U,MATCH(P$1,StructureInfoFromGPCRdb!$A$1:$U$1,0),FALSE)</f>
        <v>4</v>
      </c>
      <c r="Q125" s="10">
        <f>VLOOKUP($C125,StructureInfoFromGPCRdb!$A:$U,MATCH(Q$1,StructureInfoFromGPCRdb!$A$1:$U$1,0),FALSE)</f>
        <v>14</v>
      </c>
      <c r="R125" s="42" t="str">
        <f>IF(VLOOKUP($C125,StructureInfoFromGPCRdb!$A:$U,MATCH(R$1,StructureInfoFromGPCRdb!$A$1:$U$1,0),FALSE)="","",VLOOKUP($C125,StructureInfoFromGPCRdb!$A:$U,MATCH(R$1,StructureInfoFromGPCRdb!$A$1:$U$1,0),FALSE))</f>
        <v/>
      </c>
      <c r="S125" s="5" t="str">
        <f>IF(VLOOKUP($C125,StructureInfoFromGPCRdb!$A:$U,MATCH(S$1,StructureInfoFromGPCRdb!$A$1:$U$1,0),FALSE)="","",VLOOKUP($C125,StructureInfoFromGPCRdb!$A:$U,MATCH(S$1,StructureInfoFromGPCRdb!$A$1:$U$1,0),FALSE))</f>
        <v/>
      </c>
      <c r="T125" s="5" t="str">
        <f>IF(VLOOKUP($C125,StructureInfoFromGPCRdb!$A:$U,MATCH(T$1,StructureInfoFromGPCRdb!$A$1:$U$1,0),FALSE)="","",VLOOKUP($C125,StructureInfoFromGPCRdb!$A:$U,MATCH(T$1,StructureInfoFromGPCRdb!$A$1:$U$1,0),FALSE))</f>
        <v/>
      </c>
      <c r="U125" s="5" t="str">
        <f>IF(VLOOKUP($C125,StructureInfoFromGPCRdb!$A:$U,MATCH(U$1,StructureInfoFromGPCRdb!$A$1:$U$1,0),FALSE)="","",VLOOKUP($C125,StructureInfoFromGPCRdb!$A:$U,MATCH(U$1,StructureInfoFromGPCRdb!$A$1:$U$1,0),FALSE))</f>
        <v/>
      </c>
      <c r="V125" s="52" t="str">
        <f>VLOOKUP($C125,StructureInfoFromGPCRdb!$A:$U,MATCH(V$1,StructureInfoFromGPCRdb!$A$1:$U$1,0),FALSE)</f>
        <v>T4-Lysozyme</v>
      </c>
      <c r="W125" s="10" t="str">
        <f>VLOOKUP($C125,StructureInfoFromGPCRdb!$A:$U,MATCH(W$1,StructureInfoFromGPCRdb!$A$1:$U$1,0),FALSE)</f>
        <v>-</v>
      </c>
      <c r="X125" s="52" t="str">
        <f>VLOOKUP($C125,StructureInfoFromGPCRdb!$A:$U,MATCH(X$1,StructureInfoFromGPCRdb!$A$1:$U$1,0),FALSE)</f>
        <v>Tiotropium</v>
      </c>
      <c r="Y125" s="10" t="str">
        <f>VLOOKUP($C125,StructureInfoFromGPCRdb!$A:$U,MATCH(Y$1,StructureInfoFromGPCRdb!$A$1:$U$1,0),FALSE)</f>
        <v>Antagonist</v>
      </c>
      <c r="Z125" s="5" t="s">
        <v>788</v>
      </c>
    </row>
    <row r="126" spans="1:26" x14ac:dyDescent="0.2">
      <c r="A126" s="4" t="str">
        <f t="shared" si="2"/>
        <v>AReprYesInactive</v>
      </c>
      <c r="B126" s="4" t="str">
        <f t="shared" si="3"/>
        <v>ACM2ReprYesInactive</v>
      </c>
      <c r="C126" s="9" t="s">
        <v>258</v>
      </c>
      <c r="D126" s="10" t="str">
        <f>VLOOKUP($C126,StructureInfoFromGPCRdb!$A:$U,MATCH(D$1,StructureInfoFromGPCRdb!$A$1:$U$1,0),FALSE)</f>
        <v>A</v>
      </c>
      <c r="E126" s="11" t="str">
        <f>VLOOKUP($C126,StructureInfoFromGPCRdb!$A:$U,MATCH(E$1,StructureInfoFromGPCRdb!$A$1:$U$1,0),FALSE)</f>
        <v>Acetylcholine (muscarinic)</v>
      </c>
      <c r="F126" s="11" t="str">
        <f>VLOOKUP($C126,StructureInfoFromGPCRdb!$A:$U,MATCH(F$1,StructureInfoFromGPCRdb!$A$1:$U$1,0),FALSE)</f>
        <v>ACM2</v>
      </c>
      <c r="G126" s="11" t="str">
        <f>VLOOKUP($C126,StructureInfoFromGPCRdb!$A:$U,MATCH(G$1,StructureInfoFromGPCRdb!$A$1:$U$1,0),FALSE)</f>
        <v>M2</v>
      </c>
      <c r="H126" s="42" t="s">
        <v>793</v>
      </c>
      <c r="I126" s="5" t="s">
        <v>788</v>
      </c>
      <c r="J126" s="47">
        <f>VLOOKUP($C126,StructureInfoFromGPCRdb!$A:$U,MATCH(J$1,StructureInfoFromGPCRdb!$A$1:$U$1,0),FALSE)</f>
        <v>94</v>
      </c>
      <c r="K126" s="6" t="str">
        <f>VLOOKUP($C126,StructureInfoFromGPCRdb!$A:$U,MATCH(K$1,StructureInfoFromGPCRdb!$A$1:$U$1,0),FALSE)</f>
        <v>Human</v>
      </c>
      <c r="L126" s="10">
        <f>VLOOKUP($C126,StructureInfoFromGPCRdb!$A:$U,MATCH(L$1,StructureInfoFromGPCRdb!$A$1:$U$1,0),FALSE)</f>
        <v>100</v>
      </c>
      <c r="M126" s="50" t="str">
        <f>VLOOKUP($C126,StructureInfoFromGPCRdb!$A:$U,MATCH(M$1,StructureInfoFromGPCRdb!$A$1:$U$1,0),FALSE)</f>
        <v>X-ray</v>
      </c>
      <c r="N126" s="51">
        <f>VLOOKUP($C126,StructureInfoFromGPCRdb!$A:$U,MATCH(N$1,StructureInfoFromGPCRdb!$A$1:$U$1,0),FALSE)</f>
        <v>2.2999999999999998</v>
      </c>
      <c r="O126" s="10" t="str">
        <f>VLOOKUP($C126,StructureInfoFromGPCRdb!$A:$U,MATCH(O$1,StructureInfoFromGPCRdb!$A$1:$U$1,0),FALSE)</f>
        <v>Inactive</v>
      </c>
      <c r="P126" s="10">
        <f>VLOOKUP($C126,StructureInfoFromGPCRdb!$A:$U,MATCH(P$1,StructureInfoFromGPCRdb!$A$1:$U$1,0),FALSE)</f>
        <v>4</v>
      </c>
      <c r="Q126" s="10">
        <f>VLOOKUP($C126,StructureInfoFromGPCRdb!$A:$U,MATCH(Q$1,StructureInfoFromGPCRdb!$A$1:$U$1,0),FALSE)</f>
        <v>16</v>
      </c>
      <c r="R126" s="42" t="str">
        <f>IF(VLOOKUP($C126,StructureInfoFromGPCRdb!$A:$U,MATCH(R$1,StructureInfoFromGPCRdb!$A$1:$U$1,0),FALSE)="","",VLOOKUP($C126,StructureInfoFromGPCRdb!$A:$U,MATCH(R$1,StructureInfoFromGPCRdb!$A$1:$U$1,0),FALSE))</f>
        <v/>
      </c>
      <c r="S126" s="5" t="str">
        <f>IF(VLOOKUP($C126,StructureInfoFromGPCRdb!$A:$U,MATCH(S$1,StructureInfoFromGPCRdb!$A$1:$U$1,0),FALSE)="","",VLOOKUP($C126,StructureInfoFromGPCRdb!$A:$U,MATCH(S$1,StructureInfoFromGPCRdb!$A$1:$U$1,0),FALSE))</f>
        <v/>
      </c>
      <c r="T126" s="5" t="str">
        <f>IF(VLOOKUP($C126,StructureInfoFromGPCRdb!$A:$U,MATCH(T$1,StructureInfoFromGPCRdb!$A$1:$U$1,0),FALSE)="","",VLOOKUP($C126,StructureInfoFromGPCRdb!$A:$U,MATCH(T$1,StructureInfoFromGPCRdb!$A$1:$U$1,0),FALSE))</f>
        <v/>
      </c>
      <c r="U126" s="5" t="str">
        <f>IF(VLOOKUP($C126,StructureInfoFromGPCRdb!$A:$U,MATCH(U$1,StructureInfoFromGPCRdb!$A$1:$U$1,0),FALSE)="","",VLOOKUP($C126,StructureInfoFromGPCRdb!$A:$U,MATCH(U$1,StructureInfoFromGPCRdb!$A$1:$U$1,0),FALSE))</f>
        <v/>
      </c>
      <c r="V126" s="52" t="str">
        <f>VLOOKUP($C126,StructureInfoFromGPCRdb!$A:$U,MATCH(V$1,StructureInfoFromGPCRdb!$A$1:$U$1,0),FALSE)</f>
        <v>-</v>
      </c>
      <c r="W126" s="10" t="str">
        <f>VLOOKUP($C126,StructureInfoFromGPCRdb!$A:$U,MATCH(W$1,StructureInfoFromGPCRdb!$A$1:$U$1,0),FALSE)</f>
        <v>-</v>
      </c>
      <c r="X126" s="52" t="str">
        <f>VLOOKUP($C126,StructureInfoFromGPCRdb!$A:$U,MATCH(X$1,StructureInfoFromGPCRdb!$A$1:$U$1,0),FALSE)</f>
        <v>N-methyl scopolamine</v>
      </c>
      <c r="Y126" s="10" t="str">
        <f>VLOOKUP($C126,StructureInfoFromGPCRdb!$A:$U,MATCH(Y$1,StructureInfoFromGPCRdb!$A$1:$U$1,0),FALSE)</f>
        <v>Antagonist</v>
      </c>
      <c r="Z126" s="5" t="s">
        <v>788</v>
      </c>
    </row>
    <row r="127" spans="1:26" x14ac:dyDescent="0.2">
      <c r="A127" s="4" t="str">
        <f t="shared" si="2"/>
        <v>AReprYesInactive</v>
      </c>
      <c r="B127" s="4" t="str">
        <f t="shared" si="3"/>
        <v>ACM3ReprYesInactive</v>
      </c>
      <c r="C127" s="9" t="s">
        <v>377</v>
      </c>
      <c r="D127" s="10" t="str">
        <f>VLOOKUP($C127,StructureInfoFromGPCRdb!$A:$U,MATCH(D$1,StructureInfoFromGPCRdb!$A$1:$U$1,0),FALSE)</f>
        <v>A</v>
      </c>
      <c r="E127" s="11" t="str">
        <f>VLOOKUP($C127,StructureInfoFromGPCRdb!$A:$U,MATCH(E$1,StructureInfoFromGPCRdb!$A$1:$U$1,0),FALSE)</f>
        <v>Acetylcholine (muscarinic)</v>
      </c>
      <c r="F127" s="11" t="str">
        <f>VLOOKUP($C127,StructureInfoFromGPCRdb!$A:$U,MATCH(F$1,StructureInfoFromGPCRdb!$A$1:$U$1,0),FALSE)</f>
        <v>ACM3</v>
      </c>
      <c r="G127" s="11" t="str">
        <f>VLOOKUP($C127,StructureInfoFromGPCRdb!$A:$U,MATCH(G$1,StructureInfoFromGPCRdb!$A$1:$U$1,0),FALSE)</f>
        <v>M3</v>
      </c>
      <c r="H127" s="42" t="s">
        <v>793</v>
      </c>
      <c r="I127" s="5" t="s">
        <v>788</v>
      </c>
      <c r="J127" s="47">
        <f>VLOOKUP($C127,StructureInfoFromGPCRdb!$A:$U,MATCH(J$1,StructureInfoFromGPCRdb!$A$1:$U$1,0),FALSE)</f>
        <v>94</v>
      </c>
      <c r="K127" s="6" t="str">
        <f>VLOOKUP($C127,StructureInfoFromGPCRdb!$A:$U,MATCH(K$1,StructureInfoFromGPCRdb!$A$1:$U$1,0),FALSE)</f>
        <v>Rat</v>
      </c>
      <c r="L127" s="10">
        <f>VLOOKUP($C127,StructureInfoFromGPCRdb!$A:$U,MATCH(L$1,StructureInfoFromGPCRdb!$A$1:$U$1,0),FALSE)</f>
        <v>97</v>
      </c>
      <c r="M127" s="50" t="str">
        <f>VLOOKUP($C127,StructureInfoFromGPCRdb!$A:$U,MATCH(M$1,StructureInfoFromGPCRdb!$A$1:$U$1,0),FALSE)</f>
        <v>X-ray</v>
      </c>
      <c r="N127" s="51">
        <f>VLOOKUP($C127,StructureInfoFromGPCRdb!$A:$U,MATCH(N$1,StructureInfoFromGPCRdb!$A$1:$U$1,0),FALSE)</f>
        <v>2.8</v>
      </c>
      <c r="O127" s="10" t="str">
        <f>VLOOKUP($C127,StructureInfoFromGPCRdb!$A:$U,MATCH(O$1,StructureInfoFromGPCRdb!$A$1:$U$1,0),FALSE)</f>
        <v>Inactive</v>
      </c>
      <c r="P127" s="10">
        <f>VLOOKUP($C127,StructureInfoFromGPCRdb!$A:$U,MATCH(P$1,StructureInfoFromGPCRdb!$A$1:$U$1,0),FALSE)</f>
        <v>4</v>
      </c>
      <c r="Q127" s="10">
        <f>VLOOKUP($C127,StructureInfoFromGPCRdb!$A:$U,MATCH(Q$1,StructureInfoFromGPCRdb!$A$1:$U$1,0),FALSE)</f>
        <v>24</v>
      </c>
      <c r="R127" s="42" t="str">
        <f>IF(VLOOKUP($C127,StructureInfoFromGPCRdb!$A:$U,MATCH(R$1,StructureInfoFromGPCRdb!$A$1:$U$1,0),FALSE)="","",VLOOKUP($C127,StructureInfoFromGPCRdb!$A:$U,MATCH(R$1,StructureInfoFromGPCRdb!$A$1:$U$1,0),FALSE))</f>
        <v/>
      </c>
      <c r="S127" s="5" t="str">
        <f>IF(VLOOKUP($C127,StructureInfoFromGPCRdb!$A:$U,MATCH(S$1,StructureInfoFromGPCRdb!$A$1:$U$1,0),FALSE)="","",VLOOKUP($C127,StructureInfoFromGPCRdb!$A:$U,MATCH(S$1,StructureInfoFromGPCRdb!$A$1:$U$1,0),FALSE))</f>
        <v/>
      </c>
      <c r="T127" s="5" t="str">
        <f>IF(VLOOKUP($C127,StructureInfoFromGPCRdb!$A:$U,MATCH(T$1,StructureInfoFromGPCRdb!$A$1:$U$1,0),FALSE)="","",VLOOKUP($C127,StructureInfoFromGPCRdb!$A:$U,MATCH(T$1,StructureInfoFromGPCRdb!$A$1:$U$1,0),FALSE))</f>
        <v/>
      </c>
      <c r="U127" s="5" t="str">
        <f>IF(VLOOKUP($C127,StructureInfoFromGPCRdb!$A:$U,MATCH(U$1,StructureInfoFromGPCRdb!$A$1:$U$1,0),FALSE)="","",VLOOKUP($C127,StructureInfoFromGPCRdb!$A:$U,MATCH(U$1,StructureInfoFromGPCRdb!$A$1:$U$1,0),FALSE))</f>
        <v/>
      </c>
      <c r="V127" s="52" t="str">
        <f>VLOOKUP($C127,StructureInfoFromGPCRdb!$A:$U,MATCH(V$1,StructureInfoFromGPCRdb!$A$1:$U$1,0),FALSE)</f>
        <v>T4-Lysozyme</v>
      </c>
      <c r="W127" s="10" t="str">
        <f>VLOOKUP($C127,StructureInfoFromGPCRdb!$A:$U,MATCH(W$1,StructureInfoFromGPCRdb!$A$1:$U$1,0),FALSE)</f>
        <v>-</v>
      </c>
      <c r="X127" s="52" t="str">
        <f>VLOOKUP($C127,StructureInfoFromGPCRdb!$A:$U,MATCH(X$1,StructureInfoFromGPCRdb!$A$1:$U$1,0),FALSE)</f>
        <v>Tiotropium</v>
      </c>
      <c r="Y127" s="10" t="str">
        <f>VLOOKUP($C127,StructureInfoFromGPCRdb!$A:$U,MATCH(Y$1,StructureInfoFromGPCRdb!$A$1:$U$1,0),FALSE)</f>
        <v>Antagonist</v>
      </c>
      <c r="Z127" s="5" t="s">
        <v>788</v>
      </c>
    </row>
    <row r="128" spans="1:26" x14ac:dyDescent="0.2">
      <c r="A128" s="4" t="str">
        <f t="shared" si="2"/>
        <v>AReprYesInactive</v>
      </c>
      <c r="B128" s="4" t="str">
        <f t="shared" si="3"/>
        <v>ACM4ReprYesInactive</v>
      </c>
      <c r="C128" s="9" t="s">
        <v>351</v>
      </c>
      <c r="D128" s="10" t="str">
        <f>VLOOKUP($C128,StructureInfoFromGPCRdb!$A:$U,MATCH(D$1,StructureInfoFromGPCRdb!$A$1:$U$1,0),FALSE)</f>
        <v>A</v>
      </c>
      <c r="E128" s="11" t="str">
        <f>VLOOKUP($C128,StructureInfoFromGPCRdb!$A:$U,MATCH(E$1,StructureInfoFromGPCRdb!$A$1:$U$1,0),FALSE)</f>
        <v>Acetylcholine (muscarinic)</v>
      </c>
      <c r="F128" s="11" t="str">
        <f>VLOOKUP($C128,StructureInfoFromGPCRdb!$A:$U,MATCH(F$1,StructureInfoFromGPCRdb!$A$1:$U$1,0),FALSE)</f>
        <v>ACM4</v>
      </c>
      <c r="G128" s="11" t="str">
        <f>VLOOKUP($C128,StructureInfoFromGPCRdb!$A:$U,MATCH(G$1,StructureInfoFromGPCRdb!$A$1:$U$1,0),FALSE)</f>
        <v>M4</v>
      </c>
      <c r="H128" s="42" t="s">
        <v>793</v>
      </c>
      <c r="I128" s="5" t="s">
        <v>788</v>
      </c>
      <c r="J128" s="47">
        <f>VLOOKUP($C128,StructureInfoFromGPCRdb!$A:$U,MATCH(J$1,StructureInfoFromGPCRdb!$A$1:$U$1,0),FALSE)</f>
        <v>92</v>
      </c>
      <c r="K128" s="6" t="str">
        <f>VLOOKUP($C128,StructureInfoFromGPCRdb!$A:$U,MATCH(K$1,StructureInfoFromGPCRdb!$A$1:$U$1,0),FALSE)</f>
        <v>Human</v>
      </c>
      <c r="L128" s="10">
        <f>VLOOKUP($C128,StructureInfoFromGPCRdb!$A:$U,MATCH(L$1,StructureInfoFromGPCRdb!$A$1:$U$1,0),FALSE)</f>
        <v>100</v>
      </c>
      <c r="M128" s="50" t="str">
        <f>VLOOKUP($C128,StructureInfoFromGPCRdb!$A:$U,MATCH(M$1,StructureInfoFromGPCRdb!$A$1:$U$1,0),FALSE)</f>
        <v>X-ray</v>
      </c>
      <c r="N128" s="51">
        <f>VLOOKUP($C128,StructureInfoFromGPCRdb!$A:$U,MATCH(N$1,StructureInfoFromGPCRdb!$A$1:$U$1,0),FALSE)</f>
        <v>2.6</v>
      </c>
      <c r="O128" s="10" t="str">
        <f>VLOOKUP($C128,StructureInfoFromGPCRdb!$A:$U,MATCH(O$1,StructureInfoFromGPCRdb!$A$1:$U$1,0),FALSE)</f>
        <v>Inactive</v>
      </c>
      <c r="P128" s="10">
        <f>VLOOKUP($C128,StructureInfoFromGPCRdb!$A:$U,MATCH(P$1,StructureInfoFromGPCRdb!$A$1:$U$1,0),FALSE)</f>
        <v>4</v>
      </c>
      <c r="Q128" s="10">
        <f>VLOOKUP($C128,StructureInfoFromGPCRdb!$A:$U,MATCH(Q$1,StructureInfoFromGPCRdb!$A$1:$U$1,0),FALSE)</f>
        <v>12</v>
      </c>
      <c r="R128" s="42" t="str">
        <f>IF(VLOOKUP($C128,StructureInfoFromGPCRdb!$A:$U,MATCH(R$1,StructureInfoFromGPCRdb!$A$1:$U$1,0),FALSE)="","",VLOOKUP($C128,StructureInfoFromGPCRdb!$A:$U,MATCH(R$1,StructureInfoFromGPCRdb!$A$1:$U$1,0),FALSE))</f>
        <v/>
      </c>
      <c r="S128" s="5" t="str">
        <f>IF(VLOOKUP($C128,StructureInfoFromGPCRdb!$A:$U,MATCH(S$1,StructureInfoFromGPCRdb!$A$1:$U$1,0),FALSE)="","",VLOOKUP($C128,StructureInfoFromGPCRdb!$A:$U,MATCH(S$1,StructureInfoFromGPCRdb!$A$1:$U$1,0),FALSE))</f>
        <v/>
      </c>
      <c r="T128" s="5" t="str">
        <f>IF(VLOOKUP($C128,StructureInfoFromGPCRdb!$A:$U,MATCH(T$1,StructureInfoFromGPCRdb!$A$1:$U$1,0),FALSE)="","",VLOOKUP($C128,StructureInfoFromGPCRdb!$A:$U,MATCH(T$1,StructureInfoFromGPCRdb!$A$1:$U$1,0),FALSE))</f>
        <v/>
      </c>
      <c r="U128" s="5" t="str">
        <f>IF(VLOOKUP($C128,StructureInfoFromGPCRdb!$A:$U,MATCH(U$1,StructureInfoFromGPCRdb!$A$1:$U$1,0),FALSE)="","",VLOOKUP($C128,StructureInfoFromGPCRdb!$A:$U,MATCH(U$1,StructureInfoFromGPCRdb!$A$1:$U$1,0),FALSE))</f>
        <v/>
      </c>
      <c r="V128" s="52" t="str">
        <f>VLOOKUP($C128,StructureInfoFromGPCRdb!$A:$U,MATCH(V$1,StructureInfoFromGPCRdb!$A$1:$U$1,0),FALSE)</f>
        <v>T4-Lysozyme</v>
      </c>
      <c r="W128" s="10" t="str">
        <f>VLOOKUP($C128,StructureInfoFromGPCRdb!$A:$U,MATCH(W$1,StructureInfoFromGPCRdb!$A$1:$U$1,0),FALSE)</f>
        <v>-</v>
      </c>
      <c r="X128" s="52" t="str">
        <f>VLOOKUP($C128,StructureInfoFromGPCRdb!$A:$U,MATCH(X$1,StructureInfoFromGPCRdb!$A$1:$U$1,0),FALSE)</f>
        <v>Tiotropium</v>
      </c>
      <c r="Y128" s="10" t="str">
        <f>VLOOKUP($C128,StructureInfoFromGPCRdb!$A:$U,MATCH(Y$1,StructureInfoFromGPCRdb!$A$1:$U$1,0),FALSE)</f>
        <v>Antagonist</v>
      </c>
      <c r="Z128" s="5" t="s">
        <v>788</v>
      </c>
    </row>
    <row r="129" spans="1:27" x14ac:dyDescent="0.2">
      <c r="A129" s="4" t="str">
        <f t="shared" si="2"/>
        <v>AReprYesInactive</v>
      </c>
      <c r="B129" s="4" t="str">
        <f t="shared" si="3"/>
        <v>ACM5ReprYesInactive</v>
      </c>
      <c r="C129" s="9" t="s">
        <v>683</v>
      </c>
      <c r="D129" s="10" t="str">
        <f>VLOOKUP($C129,StructureInfoFromGPCRdb!$A:$U,MATCH(D$1,StructureInfoFromGPCRdb!$A$1:$U$1,0),FALSE)</f>
        <v>A</v>
      </c>
      <c r="E129" s="11" t="str">
        <f>VLOOKUP($C129,StructureInfoFromGPCRdb!$A:$U,MATCH(E$1,StructureInfoFromGPCRdb!$A$1:$U$1,0),FALSE)</f>
        <v>Acetylcholine (muscarinic)</v>
      </c>
      <c r="F129" s="11" t="str">
        <f>VLOOKUP($C129,StructureInfoFromGPCRdb!$A:$U,MATCH(F$1,StructureInfoFromGPCRdb!$A$1:$U$1,0),FALSE)</f>
        <v>ACM5</v>
      </c>
      <c r="G129" s="11" t="str">
        <f>VLOOKUP($C129,StructureInfoFromGPCRdb!$A:$U,MATCH(G$1,StructureInfoFromGPCRdb!$A$1:$U$1,0),FALSE)</f>
        <v>M5</v>
      </c>
      <c r="H129" s="42" t="s">
        <v>793</v>
      </c>
      <c r="I129" s="5" t="s">
        <v>788</v>
      </c>
      <c r="J129" s="47">
        <f>VLOOKUP($C129,StructureInfoFromGPCRdb!$A:$U,MATCH(J$1,StructureInfoFromGPCRdb!$A$1:$U$1,0),FALSE)</f>
        <v>96</v>
      </c>
      <c r="K129" s="6" t="str">
        <f>VLOOKUP($C129,StructureInfoFromGPCRdb!$A:$U,MATCH(K$1,StructureInfoFromGPCRdb!$A$1:$U$1,0),FALSE)</f>
        <v>Human</v>
      </c>
      <c r="L129" s="10">
        <f>VLOOKUP($C129,StructureInfoFromGPCRdb!$A:$U,MATCH(L$1,StructureInfoFromGPCRdb!$A$1:$U$1,0),FALSE)</f>
        <v>100</v>
      </c>
      <c r="M129" s="50" t="str">
        <f>VLOOKUP($C129,StructureInfoFromGPCRdb!$A:$U,MATCH(M$1,StructureInfoFromGPCRdb!$A$1:$U$1,0),FALSE)</f>
        <v>X-ray</v>
      </c>
      <c r="N129" s="51">
        <f>VLOOKUP($C129,StructureInfoFromGPCRdb!$A:$U,MATCH(N$1,StructureInfoFromGPCRdb!$A$1:$U$1,0),FALSE)</f>
        <v>2.5</v>
      </c>
      <c r="O129" s="10" t="str">
        <f>VLOOKUP($C129,StructureInfoFromGPCRdb!$A:$U,MATCH(O$1,StructureInfoFromGPCRdb!$A$1:$U$1,0),FALSE)</f>
        <v>Inactive</v>
      </c>
      <c r="P129" s="10">
        <f>VLOOKUP($C129,StructureInfoFromGPCRdb!$A:$U,MATCH(P$1,StructureInfoFromGPCRdb!$A$1:$U$1,0),FALSE)</f>
        <v>4</v>
      </c>
      <c r="Q129" s="10">
        <f>VLOOKUP($C129,StructureInfoFromGPCRdb!$A:$U,MATCH(Q$1,StructureInfoFromGPCRdb!$A$1:$U$1,0),FALSE)</f>
        <v>16</v>
      </c>
      <c r="R129" s="42" t="str">
        <f>IF(VLOOKUP($C129,StructureInfoFromGPCRdb!$A:$U,MATCH(R$1,StructureInfoFromGPCRdb!$A$1:$U$1,0),FALSE)="","",VLOOKUP($C129,StructureInfoFromGPCRdb!$A:$U,MATCH(R$1,StructureInfoFromGPCRdb!$A$1:$U$1,0),FALSE))</f>
        <v/>
      </c>
      <c r="S129" s="5" t="str">
        <f>IF(VLOOKUP($C129,StructureInfoFromGPCRdb!$A:$U,MATCH(S$1,StructureInfoFromGPCRdb!$A$1:$U$1,0),FALSE)="","",VLOOKUP($C129,StructureInfoFromGPCRdb!$A:$U,MATCH(S$1,StructureInfoFromGPCRdb!$A$1:$U$1,0),FALSE))</f>
        <v/>
      </c>
      <c r="T129" s="5" t="str">
        <f>IF(VLOOKUP($C129,StructureInfoFromGPCRdb!$A:$U,MATCH(T$1,StructureInfoFromGPCRdb!$A$1:$U$1,0),FALSE)="","",VLOOKUP($C129,StructureInfoFromGPCRdb!$A:$U,MATCH(T$1,StructureInfoFromGPCRdb!$A$1:$U$1,0),FALSE))</f>
        <v/>
      </c>
      <c r="U129" s="5" t="str">
        <f>IF(VLOOKUP($C129,StructureInfoFromGPCRdb!$A:$U,MATCH(U$1,StructureInfoFromGPCRdb!$A$1:$U$1,0),FALSE)="","",VLOOKUP($C129,StructureInfoFromGPCRdb!$A:$U,MATCH(U$1,StructureInfoFromGPCRdb!$A$1:$U$1,0),FALSE))</f>
        <v/>
      </c>
      <c r="V129" s="52" t="str">
        <f>VLOOKUP($C129,StructureInfoFromGPCRdb!$A:$U,MATCH(V$1,StructureInfoFromGPCRdb!$A$1:$U$1,0),FALSE)</f>
        <v>T4-Lysozyme</v>
      </c>
      <c r="W129" s="10" t="str">
        <f>VLOOKUP($C129,StructureInfoFromGPCRdb!$A:$U,MATCH(W$1,StructureInfoFromGPCRdb!$A$1:$U$1,0),FALSE)</f>
        <v>-</v>
      </c>
      <c r="X129" s="52" t="str">
        <f>VLOOKUP($C129,StructureInfoFromGPCRdb!$A:$U,MATCH(X$1,StructureInfoFromGPCRdb!$A$1:$U$1,0),FALSE)</f>
        <v>Tiotropium</v>
      </c>
      <c r="Y129" s="10" t="str">
        <f>VLOOKUP($C129,StructureInfoFromGPCRdb!$A:$U,MATCH(Y$1,StructureInfoFromGPCRdb!$A$1:$U$1,0),FALSE)</f>
        <v>Inverse agonist</v>
      </c>
      <c r="Z129" s="5" t="s">
        <v>788</v>
      </c>
    </row>
    <row r="130" spans="1:27" x14ac:dyDescent="0.2">
      <c r="A130" s="4" t="str">
        <f t="shared" ref="A130:A193" si="4">CONCATENATE(D130,H130,I130,O130)</f>
        <v>AReprYesInactive</v>
      </c>
      <c r="B130" s="4" t="str">
        <f t="shared" ref="B130:B193" si="5">CONCATENATE(F130,H130,I130,O130)</f>
        <v>AA1RReprYesInactive</v>
      </c>
      <c r="C130" s="9" t="s">
        <v>334</v>
      </c>
      <c r="D130" s="10" t="str">
        <f>VLOOKUP($C130,StructureInfoFromGPCRdb!$A:$U,MATCH(D$1,StructureInfoFromGPCRdb!$A$1:$U$1,0),FALSE)</f>
        <v>A</v>
      </c>
      <c r="E130" s="11" t="str">
        <f>VLOOKUP($C130,StructureInfoFromGPCRdb!$A:$U,MATCH(E$1,StructureInfoFromGPCRdb!$A$1:$U$1,0),FALSE)</f>
        <v>Adenosine</v>
      </c>
      <c r="F130" s="11" t="str">
        <f>VLOOKUP($C130,StructureInfoFromGPCRdb!$A:$U,MATCH(F$1,StructureInfoFromGPCRdb!$A$1:$U$1,0),FALSE)</f>
        <v>AA1R</v>
      </c>
      <c r="G130" s="11" t="str">
        <f>VLOOKUP($C130,StructureInfoFromGPCRdb!$A:$U,MATCH(G$1,StructureInfoFromGPCRdb!$A$1:$U$1,0),FALSE)</f>
        <v>A1</v>
      </c>
      <c r="H130" s="42" t="s">
        <v>793</v>
      </c>
      <c r="I130" s="5" t="s">
        <v>788</v>
      </c>
      <c r="J130" s="47">
        <f>VLOOKUP($C130,StructureInfoFromGPCRdb!$A:$U,MATCH(J$1,StructureInfoFromGPCRdb!$A$1:$U$1,0),FALSE)</f>
        <v>93</v>
      </c>
      <c r="K130" s="6" t="str">
        <f>VLOOKUP($C130,StructureInfoFromGPCRdb!$A:$U,MATCH(K$1,StructureInfoFromGPCRdb!$A$1:$U$1,0),FALSE)</f>
        <v>Human</v>
      </c>
      <c r="L130" s="10">
        <f>VLOOKUP($C130,StructureInfoFromGPCRdb!$A:$U,MATCH(L$1,StructureInfoFromGPCRdb!$A$1:$U$1,0),FALSE)</f>
        <v>100</v>
      </c>
      <c r="M130" s="50" t="str">
        <f>VLOOKUP($C130,StructureInfoFromGPCRdb!$A:$U,MATCH(M$1,StructureInfoFromGPCRdb!$A$1:$U$1,0),FALSE)</f>
        <v>X-ray</v>
      </c>
      <c r="N130" s="51">
        <f>VLOOKUP($C130,StructureInfoFromGPCRdb!$A:$U,MATCH(N$1,StructureInfoFromGPCRdb!$A$1:$U$1,0),FALSE)</f>
        <v>3.2</v>
      </c>
      <c r="O130" s="10" t="str">
        <f>VLOOKUP($C130,StructureInfoFromGPCRdb!$A:$U,MATCH(O$1,StructureInfoFromGPCRdb!$A$1:$U$1,0),FALSE)</f>
        <v>Inactive</v>
      </c>
      <c r="P130" s="10">
        <f>VLOOKUP($C130,StructureInfoFromGPCRdb!$A:$U,MATCH(P$1,StructureInfoFromGPCRdb!$A$1:$U$1,0),FALSE)</f>
        <v>0</v>
      </c>
      <c r="Q130" s="10">
        <f>VLOOKUP($C130,StructureInfoFromGPCRdb!$A:$U,MATCH(Q$1,StructureInfoFromGPCRdb!$A$1:$U$1,0),FALSE)</f>
        <v>13</v>
      </c>
      <c r="R130" s="42" t="str">
        <f>IF(VLOOKUP($C130,StructureInfoFromGPCRdb!$A:$U,MATCH(R$1,StructureInfoFromGPCRdb!$A$1:$U$1,0),FALSE)="","",VLOOKUP($C130,StructureInfoFromGPCRdb!$A:$U,MATCH(R$1,StructureInfoFromGPCRdb!$A$1:$U$1,0),FALSE))</f>
        <v/>
      </c>
      <c r="S130" s="5" t="str">
        <f>IF(VLOOKUP($C130,StructureInfoFromGPCRdb!$A:$U,MATCH(S$1,StructureInfoFromGPCRdb!$A$1:$U$1,0),FALSE)="","",VLOOKUP($C130,StructureInfoFromGPCRdb!$A:$U,MATCH(S$1,StructureInfoFromGPCRdb!$A$1:$U$1,0),FALSE))</f>
        <v/>
      </c>
      <c r="T130" s="5" t="str">
        <f>IF(VLOOKUP($C130,StructureInfoFromGPCRdb!$A:$U,MATCH(T$1,StructureInfoFromGPCRdb!$A$1:$U$1,0),FALSE)="","",VLOOKUP($C130,StructureInfoFromGPCRdb!$A:$U,MATCH(T$1,StructureInfoFromGPCRdb!$A$1:$U$1,0),FALSE))</f>
        <v/>
      </c>
      <c r="U130" s="5" t="str">
        <f>IF(VLOOKUP($C130,StructureInfoFromGPCRdb!$A:$U,MATCH(U$1,StructureInfoFromGPCRdb!$A$1:$U$1,0),FALSE)="","",VLOOKUP($C130,StructureInfoFromGPCRdb!$A:$U,MATCH(U$1,StructureInfoFromGPCRdb!$A$1:$U$1,0),FALSE))</f>
        <v/>
      </c>
      <c r="V130" s="52" t="str">
        <f>VLOOKUP($C130,StructureInfoFromGPCRdb!$A:$U,MATCH(V$1,StructureInfoFromGPCRdb!$A$1:$U$1,0),FALSE)</f>
        <v>BRIL</v>
      </c>
      <c r="W130" s="10" t="str">
        <f>VLOOKUP($C130,StructureInfoFromGPCRdb!$A:$U,MATCH(W$1,StructureInfoFromGPCRdb!$A$1:$U$1,0),FALSE)</f>
        <v>-</v>
      </c>
      <c r="X130" s="52" t="str">
        <f>VLOOKUP($C130,StructureInfoFromGPCRdb!$A:$U,MATCH(X$1,StructureInfoFromGPCRdb!$A$1:$U$1,0),FALSE)</f>
        <v>DU172</v>
      </c>
      <c r="Y130" s="10" t="str">
        <f>VLOOKUP($C130,StructureInfoFromGPCRdb!$A:$U,MATCH(Y$1,StructureInfoFromGPCRdb!$A$1:$U$1,0),FALSE)</f>
        <v>Antagonist</v>
      </c>
      <c r="Z130" s="5" t="s">
        <v>788</v>
      </c>
    </row>
    <row r="131" spans="1:27" x14ac:dyDescent="0.2">
      <c r="A131" s="4" t="str">
        <f t="shared" si="4"/>
        <v>AReprYesInactive</v>
      </c>
      <c r="B131" s="4" t="str">
        <f t="shared" si="5"/>
        <v>AA2ARReprYesInactive</v>
      </c>
      <c r="C131" s="9" t="s">
        <v>310</v>
      </c>
      <c r="D131" s="10" t="str">
        <f>VLOOKUP($C131,StructureInfoFromGPCRdb!$A:$U,MATCH(D$1,StructureInfoFromGPCRdb!$A$1:$U$1,0),FALSE)</f>
        <v>A</v>
      </c>
      <c r="E131" s="11" t="str">
        <f>VLOOKUP($C131,StructureInfoFromGPCRdb!$A:$U,MATCH(E$1,StructureInfoFromGPCRdb!$A$1:$U$1,0),FALSE)</f>
        <v>Adenosine</v>
      </c>
      <c r="F131" s="11" t="str">
        <f>VLOOKUP($C131,StructureInfoFromGPCRdb!$A:$U,MATCH(F$1,StructureInfoFromGPCRdb!$A$1:$U$1,0),FALSE)</f>
        <v>AA2AR</v>
      </c>
      <c r="G131" s="11" t="str">
        <f>VLOOKUP($C131,StructureInfoFromGPCRdb!$A:$U,MATCH(G$1,StructureInfoFromGPCRdb!$A$1:$U$1,0),FALSE)</f>
        <v>A2A</v>
      </c>
      <c r="H131" s="42" t="s">
        <v>793</v>
      </c>
      <c r="I131" s="5" t="s">
        <v>788</v>
      </c>
      <c r="J131" s="47">
        <f>VLOOKUP($C131,StructureInfoFromGPCRdb!$A:$U,MATCH(J$1,StructureInfoFromGPCRdb!$A$1:$U$1,0),FALSE)</f>
        <v>94</v>
      </c>
      <c r="K131" s="6" t="str">
        <f>VLOOKUP($C131,StructureInfoFromGPCRdb!$A:$U,MATCH(K$1,StructureInfoFromGPCRdb!$A$1:$U$1,0),FALSE)</f>
        <v>Human</v>
      </c>
      <c r="L131" s="10">
        <f>VLOOKUP($C131,StructureInfoFromGPCRdb!$A:$U,MATCH(L$1,StructureInfoFromGPCRdb!$A$1:$U$1,0),FALSE)</f>
        <v>100</v>
      </c>
      <c r="M131" s="50" t="str">
        <f>VLOOKUP($C131,StructureInfoFromGPCRdb!$A:$U,MATCH(M$1,StructureInfoFromGPCRdb!$A$1:$U$1,0),FALSE)</f>
        <v>X-ray</v>
      </c>
      <c r="N131" s="51">
        <f>VLOOKUP($C131,StructureInfoFromGPCRdb!$A:$U,MATCH(N$1,StructureInfoFromGPCRdb!$A$1:$U$1,0),FALSE)</f>
        <v>1.7</v>
      </c>
      <c r="O131" s="10" t="str">
        <f>VLOOKUP($C131,StructureInfoFromGPCRdb!$A:$U,MATCH(O$1,StructureInfoFromGPCRdb!$A$1:$U$1,0),FALSE)</f>
        <v>Inactive</v>
      </c>
      <c r="P131" s="10">
        <f>VLOOKUP($C131,StructureInfoFromGPCRdb!$A:$U,MATCH(P$1,StructureInfoFromGPCRdb!$A$1:$U$1,0),FALSE)</f>
        <v>0</v>
      </c>
      <c r="Q131" s="10">
        <f>VLOOKUP($C131,StructureInfoFromGPCRdb!$A:$U,MATCH(Q$1,StructureInfoFromGPCRdb!$A$1:$U$1,0),FALSE)</f>
        <v>12</v>
      </c>
      <c r="R131" s="42" t="str">
        <f>IF(VLOOKUP($C131,StructureInfoFromGPCRdb!$A:$U,MATCH(R$1,StructureInfoFromGPCRdb!$A$1:$U$1,0),FALSE)="","",VLOOKUP($C131,StructureInfoFromGPCRdb!$A:$U,MATCH(R$1,StructureInfoFromGPCRdb!$A$1:$U$1,0),FALSE))</f>
        <v/>
      </c>
      <c r="S131" s="5" t="str">
        <f>IF(VLOOKUP($C131,StructureInfoFromGPCRdb!$A:$U,MATCH(S$1,StructureInfoFromGPCRdb!$A$1:$U$1,0),FALSE)="","",VLOOKUP($C131,StructureInfoFromGPCRdb!$A:$U,MATCH(S$1,StructureInfoFromGPCRdb!$A$1:$U$1,0),FALSE))</f>
        <v/>
      </c>
      <c r="T131" s="5" t="str">
        <f>IF(VLOOKUP($C131,StructureInfoFromGPCRdb!$A:$U,MATCH(T$1,StructureInfoFromGPCRdb!$A$1:$U$1,0),FALSE)="","",VLOOKUP($C131,StructureInfoFromGPCRdb!$A:$U,MATCH(T$1,StructureInfoFromGPCRdb!$A$1:$U$1,0),FALSE))</f>
        <v/>
      </c>
      <c r="U131" s="5" t="str">
        <f>IF(VLOOKUP($C131,StructureInfoFromGPCRdb!$A:$U,MATCH(U$1,StructureInfoFromGPCRdb!$A$1:$U$1,0),FALSE)="","",VLOOKUP($C131,StructureInfoFromGPCRdb!$A:$U,MATCH(U$1,StructureInfoFromGPCRdb!$A$1:$U$1,0),FALSE))</f>
        <v/>
      </c>
      <c r="V131" s="52" t="str">
        <f>VLOOKUP($C131,StructureInfoFromGPCRdb!$A:$U,MATCH(V$1,StructureInfoFromGPCRdb!$A$1:$U$1,0),FALSE)</f>
        <v>BRIL</v>
      </c>
      <c r="W131" s="10" t="str">
        <f>VLOOKUP($C131,StructureInfoFromGPCRdb!$A:$U,MATCH(W$1,StructureInfoFromGPCRdb!$A$1:$U$1,0),FALSE)</f>
        <v>-</v>
      </c>
      <c r="X131" s="52" t="str">
        <f>VLOOKUP($C131,StructureInfoFromGPCRdb!$A:$U,MATCH(X$1,StructureInfoFromGPCRdb!$A$1:$U$1,0),FALSE)</f>
        <v>ZM241385</v>
      </c>
      <c r="Y131" s="10" t="str">
        <f>VLOOKUP($C131,StructureInfoFromGPCRdb!$A:$U,MATCH(Y$1,StructureInfoFromGPCRdb!$A$1:$U$1,0),FALSE)</f>
        <v>Antagonist</v>
      </c>
      <c r="Z131" s="5" t="s">
        <v>788</v>
      </c>
    </row>
    <row r="132" spans="1:27" x14ac:dyDescent="0.2">
      <c r="A132" s="4" t="str">
        <f t="shared" si="4"/>
        <v>AReprYesInactive</v>
      </c>
      <c r="B132" s="4" t="str">
        <f t="shared" si="5"/>
        <v>ADA2CReprYesInactive</v>
      </c>
      <c r="C132" s="37" t="s">
        <v>966</v>
      </c>
      <c r="D132" s="10" t="str">
        <f>VLOOKUP($C132,StructureInfoFromGPCRdb!$A:$U,MATCH(D$1,StructureInfoFromGPCRdb!$A$1:$U$1,0),FALSE)</f>
        <v>A</v>
      </c>
      <c r="E132" s="11" t="str">
        <f>VLOOKUP($C132,StructureInfoFromGPCRdb!$A:$U,MATCH(E$1,StructureInfoFromGPCRdb!$A$1:$U$1,0),FALSE)</f>
        <v>Adrenoceptors</v>
      </c>
      <c r="F132" s="11" t="str">
        <f>VLOOKUP($C132,StructureInfoFromGPCRdb!$A:$U,MATCH(F$1,StructureInfoFromGPCRdb!$A$1:$U$1,0),FALSE)</f>
        <v>ADA2C</v>
      </c>
      <c r="G132" s="11" t="str">
        <f>VLOOKUP($C132,StructureInfoFromGPCRdb!$A:$U,MATCH(G$1,StructureInfoFromGPCRdb!$A$1:$U$1,0),FALSE)</f>
        <v>α2C</v>
      </c>
      <c r="H132" s="42" t="s">
        <v>793</v>
      </c>
      <c r="I132" s="5" t="s">
        <v>788</v>
      </c>
      <c r="J132" s="47">
        <f>VLOOKUP($C132,StructureInfoFromGPCRdb!$A:$U,MATCH(J$1,StructureInfoFromGPCRdb!$A$1:$U$1,0),FALSE)</f>
        <v>95</v>
      </c>
      <c r="K132" s="6" t="str">
        <f>VLOOKUP($C132,StructureInfoFromGPCRdb!$A:$U,MATCH(K$1,StructureInfoFromGPCRdb!$A$1:$U$1,0),FALSE)</f>
        <v>Human</v>
      </c>
      <c r="L132" s="10">
        <f>VLOOKUP($C132,StructureInfoFromGPCRdb!$A:$U,MATCH(L$1,StructureInfoFromGPCRdb!$A$1:$U$1,0),FALSE)</f>
        <v>100</v>
      </c>
      <c r="M132" s="50" t="str">
        <f>VLOOKUP($C132,StructureInfoFromGPCRdb!$A:$U,MATCH(M$1,StructureInfoFromGPCRdb!$A$1:$U$1,0),FALSE)</f>
        <v>X-ray</v>
      </c>
      <c r="N132" s="51">
        <f>VLOOKUP($C132,StructureInfoFromGPCRdb!$A:$U,MATCH(N$1,StructureInfoFromGPCRdb!$A$1:$U$1,0),FALSE)</f>
        <v>2.8</v>
      </c>
      <c r="O132" s="10" t="str">
        <f>VLOOKUP($C132,StructureInfoFromGPCRdb!$A:$U,MATCH(O$1,StructureInfoFromGPCRdb!$A$1:$U$1,0),FALSE)</f>
        <v>Inactive</v>
      </c>
      <c r="P132" s="10">
        <f>VLOOKUP($C132,StructureInfoFromGPCRdb!$A:$U,MATCH(P$1,StructureInfoFromGPCRdb!$A$1:$U$1,0),FALSE)</f>
        <v>1</v>
      </c>
      <c r="Q132" s="10">
        <f>VLOOKUP($C132,StructureInfoFromGPCRdb!$A:$U,MATCH(Q$1,StructureInfoFromGPCRdb!$A$1:$U$1,0),FALSE)</f>
        <v>11</v>
      </c>
      <c r="R132" s="42" t="str">
        <f>IF(VLOOKUP($C132,StructureInfoFromGPCRdb!$A:$U,MATCH(R$1,StructureInfoFromGPCRdb!$A$1:$U$1,0),FALSE)="","",VLOOKUP($C132,StructureInfoFromGPCRdb!$A:$U,MATCH(R$1,StructureInfoFromGPCRdb!$A$1:$U$1,0),FALSE))</f>
        <v/>
      </c>
      <c r="S132" s="5" t="str">
        <f>IF(VLOOKUP($C132,StructureInfoFromGPCRdb!$A:$U,MATCH(S$1,StructureInfoFromGPCRdb!$A$1:$U$1,0),FALSE)="","",VLOOKUP($C132,StructureInfoFromGPCRdb!$A:$U,MATCH(S$1,StructureInfoFromGPCRdb!$A$1:$U$1,0),FALSE))</f>
        <v/>
      </c>
      <c r="T132" s="5" t="str">
        <f>IF(VLOOKUP($C132,StructureInfoFromGPCRdb!$A:$U,MATCH(T$1,StructureInfoFromGPCRdb!$A$1:$U$1,0),FALSE)="","",VLOOKUP($C132,StructureInfoFromGPCRdb!$A:$U,MATCH(T$1,StructureInfoFromGPCRdb!$A$1:$U$1,0),FALSE))</f>
        <v/>
      </c>
      <c r="U132" s="5" t="str">
        <f>IF(VLOOKUP($C132,StructureInfoFromGPCRdb!$A:$U,MATCH(U$1,StructureInfoFromGPCRdb!$A$1:$U$1,0),FALSE)="","",VLOOKUP($C132,StructureInfoFromGPCRdb!$A:$U,MATCH(U$1,StructureInfoFromGPCRdb!$A$1:$U$1,0),FALSE))</f>
        <v/>
      </c>
      <c r="V132" s="52" t="str">
        <f>VLOOKUP($C132,StructureInfoFromGPCRdb!$A:$U,MATCH(V$1,StructureInfoFromGPCRdb!$A$1:$U$1,0),FALSE)</f>
        <v>GlgA glycogen synthase</v>
      </c>
      <c r="W132" s="10" t="str">
        <f>VLOOKUP($C132,StructureInfoFromGPCRdb!$A:$U,MATCH(W$1,StructureInfoFromGPCRdb!$A$1:$U$1,0),FALSE)</f>
        <v>-</v>
      </c>
      <c r="X132" s="52" t="str">
        <f>VLOOKUP($C132,StructureInfoFromGPCRdb!$A:$U,MATCH(X$1,StructureInfoFromGPCRdb!$A$1:$U$1,0),FALSE)</f>
        <v>(8Ar,12aS,13aR)-12-e..</v>
      </c>
      <c r="Y132" s="10" t="str">
        <f>VLOOKUP($C132,StructureInfoFromGPCRdb!$A:$U,MATCH(Y$1,StructureInfoFromGPCRdb!$A$1:$U$1,0),FALSE)</f>
        <v>Antagonist</v>
      </c>
      <c r="Z132" s="5" t="s">
        <v>788</v>
      </c>
    </row>
    <row r="133" spans="1:27" x14ac:dyDescent="0.2">
      <c r="A133" s="4" t="str">
        <f t="shared" si="4"/>
        <v>AReprYesInactive</v>
      </c>
      <c r="B133" s="4" t="str">
        <f t="shared" si="5"/>
        <v>ADRB2ReprYesInactive</v>
      </c>
      <c r="C133" s="9" t="s">
        <v>461</v>
      </c>
      <c r="D133" s="10" t="str">
        <f>VLOOKUP($C133,StructureInfoFromGPCRdb!$A:$U,MATCH(D$1,StructureInfoFromGPCRdb!$A$1:$U$1,0),FALSE)</f>
        <v>A</v>
      </c>
      <c r="E133" s="11" t="str">
        <f>VLOOKUP($C133,StructureInfoFromGPCRdb!$A:$U,MATCH(E$1,StructureInfoFromGPCRdb!$A$1:$U$1,0),FALSE)</f>
        <v>Adrenoceptors</v>
      </c>
      <c r="F133" s="11" t="str">
        <f>VLOOKUP($C133,StructureInfoFromGPCRdb!$A:$U,MATCH(F$1,StructureInfoFromGPCRdb!$A$1:$U$1,0),FALSE)</f>
        <v>ADRB2</v>
      </c>
      <c r="G133" s="11" t="str">
        <f>VLOOKUP($C133,StructureInfoFromGPCRdb!$A:$U,MATCH(G$1,StructureInfoFromGPCRdb!$A$1:$U$1,0),FALSE)</f>
        <v>β2</v>
      </c>
      <c r="H133" s="42" t="s">
        <v>793</v>
      </c>
      <c r="I133" s="5" t="s">
        <v>788</v>
      </c>
      <c r="J133" s="47">
        <f>VLOOKUP($C133,StructureInfoFromGPCRdb!$A:$U,MATCH(J$1,StructureInfoFromGPCRdb!$A$1:$U$1,0),FALSE)</f>
        <v>90</v>
      </c>
      <c r="K133" s="6" t="str">
        <f>VLOOKUP($C133,StructureInfoFromGPCRdb!$A:$U,MATCH(K$1,StructureInfoFromGPCRdb!$A$1:$U$1,0),FALSE)</f>
        <v>Human</v>
      </c>
      <c r="L133" s="10">
        <f>VLOOKUP($C133,StructureInfoFromGPCRdb!$A:$U,MATCH(L$1,StructureInfoFromGPCRdb!$A$1:$U$1,0),FALSE)</f>
        <v>100</v>
      </c>
      <c r="M133" s="50" t="str">
        <f>VLOOKUP($C133,StructureInfoFromGPCRdb!$A:$U,MATCH(M$1,StructureInfoFromGPCRdb!$A$1:$U$1,0),FALSE)</f>
        <v>X-ray</v>
      </c>
      <c r="N133" s="51">
        <f>VLOOKUP($C133,StructureInfoFromGPCRdb!$A:$U,MATCH(N$1,StructureInfoFromGPCRdb!$A$1:$U$1,0),FALSE)</f>
        <v>2.4</v>
      </c>
      <c r="O133" s="10" t="str">
        <f>VLOOKUP($C133,StructureInfoFromGPCRdb!$A:$U,MATCH(O$1,StructureInfoFromGPCRdb!$A$1:$U$1,0),FALSE)</f>
        <v>Inactive</v>
      </c>
      <c r="P133" s="10">
        <f>VLOOKUP($C133,StructureInfoFromGPCRdb!$A:$U,MATCH(P$1,StructureInfoFromGPCRdb!$A$1:$U$1,0),FALSE)</f>
        <v>0</v>
      </c>
      <c r="Q133" s="10">
        <f>VLOOKUP($C133,StructureInfoFromGPCRdb!$A:$U,MATCH(Q$1,StructureInfoFromGPCRdb!$A$1:$U$1,0),FALSE)</f>
        <v>11</v>
      </c>
      <c r="R133" s="42" t="str">
        <f>IF(VLOOKUP($C133,StructureInfoFromGPCRdb!$A:$U,MATCH(R$1,StructureInfoFromGPCRdb!$A$1:$U$1,0),FALSE)="","",VLOOKUP($C133,StructureInfoFromGPCRdb!$A:$U,MATCH(R$1,StructureInfoFromGPCRdb!$A$1:$U$1,0),FALSE))</f>
        <v/>
      </c>
      <c r="S133" s="5" t="str">
        <f>IF(VLOOKUP($C133,StructureInfoFromGPCRdb!$A:$U,MATCH(S$1,StructureInfoFromGPCRdb!$A$1:$U$1,0),FALSE)="","",VLOOKUP($C133,StructureInfoFromGPCRdb!$A:$U,MATCH(S$1,StructureInfoFromGPCRdb!$A$1:$U$1,0),FALSE))</f>
        <v/>
      </c>
      <c r="T133" s="5" t="str">
        <f>IF(VLOOKUP($C133,StructureInfoFromGPCRdb!$A:$U,MATCH(T$1,StructureInfoFromGPCRdb!$A$1:$U$1,0),FALSE)="","",VLOOKUP($C133,StructureInfoFromGPCRdb!$A:$U,MATCH(T$1,StructureInfoFromGPCRdb!$A$1:$U$1,0),FALSE))</f>
        <v/>
      </c>
      <c r="U133" s="5" t="str">
        <f>IF(VLOOKUP($C133,StructureInfoFromGPCRdb!$A:$U,MATCH(U$1,StructureInfoFromGPCRdb!$A$1:$U$1,0),FALSE)="","",VLOOKUP($C133,StructureInfoFromGPCRdb!$A:$U,MATCH(U$1,StructureInfoFromGPCRdb!$A$1:$U$1,0),FALSE))</f>
        <v/>
      </c>
      <c r="V133" s="52" t="str">
        <f>VLOOKUP($C133,StructureInfoFromGPCRdb!$A:$U,MATCH(V$1,StructureInfoFromGPCRdb!$A$1:$U$1,0),FALSE)</f>
        <v>T4-Lysozyme</v>
      </c>
      <c r="W133" s="10" t="str">
        <f>VLOOKUP($C133,StructureInfoFromGPCRdb!$A:$U,MATCH(W$1,StructureInfoFromGPCRdb!$A$1:$U$1,0),FALSE)</f>
        <v>-</v>
      </c>
      <c r="X133" s="52" t="str">
        <f>VLOOKUP($C133,StructureInfoFromGPCRdb!$A:$U,MATCH(X$1,StructureInfoFromGPCRdb!$A$1:$U$1,0),FALSE)</f>
        <v>Carazolol</v>
      </c>
      <c r="Y133" s="10" t="str">
        <f>VLOOKUP($C133,StructureInfoFromGPCRdb!$A:$U,MATCH(Y$1,StructureInfoFromGPCRdb!$A$1:$U$1,0),FALSE)</f>
        <v>Inverse agonist</v>
      </c>
      <c r="Z133" s="5" t="s">
        <v>788</v>
      </c>
    </row>
    <row r="134" spans="1:27" x14ac:dyDescent="0.2">
      <c r="A134" s="4" t="str">
        <f t="shared" si="4"/>
        <v>AReprYesInactive</v>
      </c>
      <c r="B134" s="4" t="str">
        <f t="shared" si="5"/>
        <v>AGTR1ReprYesInactive</v>
      </c>
      <c r="C134" s="9" t="s">
        <v>447</v>
      </c>
      <c r="D134" s="10" t="str">
        <f>VLOOKUP($C134,StructureInfoFromGPCRdb!$A:$U,MATCH(D$1,StructureInfoFromGPCRdb!$A$1:$U$1,0),FALSE)</f>
        <v>A</v>
      </c>
      <c r="E134" s="11" t="str">
        <f>VLOOKUP($C134,StructureInfoFromGPCRdb!$A:$U,MATCH(E$1,StructureInfoFromGPCRdb!$A$1:$U$1,0),FALSE)</f>
        <v>Angiotensin</v>
      </c>
      <c r="F134" s="11" t="str">
        <f>VLOOKUP($C134,StructureInfoFromGPCRdb!$A:$U,MATCH(F$1,StructureInfoFromGPCRdb!$A$1:$U$1,0),FALSE)</f>
        <v>AGTR1</v>
      </c>
      <c r="G134" s="11" t="str">
        <f>VLOOKUP($C134,StructureInfoFromGPCRdb!$A:$U,MATCH(G$1,StructureInfoFromGPCRdb!$A$1:$U$1,0),FALSE)</f>
        <v>AT1</v>
      </c>
      <c r="H134" s="42" t="s">
        <v>793</v>
      </c>
      <c r="I134" s="5" t="s">
        <v>788</v>
      </c>
      <c r="J134" s="47">
        <f>VLOOKUP($C134,StructureInfoFromGPCRdb!$A:$U,MATCH(J$1,StructureInfoFromGPCRdb!$A$1:$U$1,0),FALSE)</f>
        <v>87</v>
      </c>
      <c r="K134" s="6" t="str">
        <f>VLOOKUP($C134,StructureInfoFromGPCRdb!$A:$U,MATCH(K$1,StructureInfoFromGPCRdb!$A$1:$U$1,0),FALSE)</f>
        <v>Human</v>
      </c>
      <c r="L134" s="10">
        <f>VLOOKUP($C134,StructureInfoFromGPCRdb!$A:$U,MATCH(L$1,StructureInfoFromGPCRdb!$A$1:$U$1,0),FALSE)</f>
        <v>100</v>
      </c>
      <c r="M134" s="50" t="str">
        <f>VLOOKUP($C134,StructureInfoFromGPCRdb!$A:$U,MATCH(M$1,StructureInfoFromGPCRdb!$A$1:$U$1,0),FALSE)</f>
        <v>X-ray</v>
      </c>
      <c r="N134" s="51">
        <f>VLOOKUP($C134,StructureInfoFromGPCRdb!$A:$U,MATCH(N$1,StructureInfoFromGPCRdb!$A$1:$U$1,0),FALSE)</f>
        <v>2.8</v>
      </c>
      <c r="O134" s="10" t="str">
        <f>VLOOKUP($C134,StructureInfoFromGPCRdb!$A:$U,MATCH(O$1,StructureInfoFromGPCRdb!$A$1:$U$1,0),FALSE)</f>
        <v>Inactive</v>
      </c>
      <c r="P134" s="10">
        <f>VLOOKUP($C134,StructureInfoFromGPCRdb!$A:$U,MATCH(P$1,StructureInfoFromGPCRdb!$A$1:$U$1,0),FALSE)</f>
        <v>7</v>
      </c>
      <c r="Q134" s="10">
        <f>VLOOKUP($C134,StructureInfoFromGPCRdb!$A:$U,MATCH(Q$1,StructureInfoFromGPCRdb!$A$1:$U$1,0),FALSE)</f>
        <v>5</v>
      </c>
      <c r="R134" s="42" t="str">
        <f>IF(VLOOKUP($C134,StructureInfoFromGPCRdb!$A:$U,MATCH(R$1,StructureInfoFromGPCRdb!$A$1:$U$1,0),FALSE)="","",VLOOKUP($C134,StructureInfoFromGPCRdb!$A:$U,MATCH(R$1,StructureInfoFromGPCRdb!$A$1:$U$1,0),FALSE))</f>
        <v/>
      </c>
      <c r="S134" s="5" t="str">
        <f>IF(VLOOKUP($C134,StructureInfoFromGPCRdb!$A:$U,MATCH(S$1,StructureInfoFromGPCRdb!$A$1:$U$1,0),FALSE)="","",VLOOKUP($C134,StructureInfoFromGPCRdb!$A:$U,MATCH(S$1,StructureInfoFromGPCRdb!$A$1:$U$1,0),FALSE))</f>
        <v/>
      </c>
      <c r="T134" s="5" t="str">
        <f>IF(VLOOKUP($C134,StructureInfoFromGPCRdb!$A:$U,MATCH(T$1,StructureInfoFromGPCRdb!$A$1:$U$1,0),FALSE)="","",VLOOKUP($C134,StructureInfoFromGPCRdb!$A:$U,MATCH(T$1,StructureInfoFromGPCRdb!$A$1:$U$1,0),FALSE))</f>
        <v/>
      </c>
      <c r="U134" s="5" t="str">
        <f>IF(VLOOKUP($C134,StructureInfoFromGPCRdb!$A:$U,MATCH(U$1,StructureInfoFromGPCRdb!$A$1:$U$1,0),FALSE)="","",VLOOKUP($C134,StructureInfoFromGPCRdb!$A:$U,MATCH(U$1,StructureInfoFromGPCRdb!$A$1:$U$1,0),FALSE))</f>
        <v/>
      </c>
      <c r="V134" s="52" t="str">
        <f>VLOOKUP($C134,StructureInfoFromGPCRdb!$A:$U,MATCH(V$1,StructureInfoFromGPCRdb!$A$1:$U$1,0),FALSE)</f>
        <v>BRIL</v>
      </c>
      <c r="W134" s="10" t="str">
        <f>VLOOKUP($C134,StructureInfoFromGPCRdb!$A:$U,MATCH(W$1,StructureInfoFromGPCRdb!$A$1:$U$1,0),FALSE)</f>
        <v>-</v>
      </c>
      <c r="X134" s="52" t="str">
        <f>VLOOKUP($C134,StructureInfoFromGPCRdb!$A:$U,MATCH(X$1,StructureInfoFromGPCRdb!$A$1:$U$1,0),FALSE)</f>
        <v>Olmesartan</v>
      </c>
      <c r="Y134" s="10" t="str">
        <f>VLOOKUP($C134,StructureInfoFromGPCRdb!$A:$U,MATCH(Y$1,StructureInfoFromGPCRdb!$A$1:$U$1,0),FALSE)</f>
        <v>Inverse agonist</v>
      </c>
      <c r="Z134" s="5" t="s">
        <v>788</v>
      </c>
      <c r="AA134" s="43" t="s">
        <v>805</v>
      </c>
    </row>
    <row r="135" spans="1:27" x14ac:dyDescent="0.2">
      <c r="A135" s="4" t="str">
        <f t="shared" si="4"/>
        <v>AReprYesInactive</v>
      </c>
      <c r="B135" s="4" t="str">
        <f t="shared" si="5"/>
        <v>CNR2ReprYesInactive</v>
      </c>
      <c r="C135" s="9" t="s">
        <v>232</v>
      </c>
      <c r="D135" s="10" t="str">
        <f>VLOOKUP($C135,StructureInfoFromGPCRdb!$A:$U,MATCH(D$1,StructureInfoFromGPCRdb!$A$1:$U$1,0),FALSE)</f>
        <v>A</v>
      </c>
      <c r="E135" s="11" t="str">
        <f>VLOOKUP($C135,StructureInfoFromGPCRdb!$A:$U,MATCH(E$1,StructureInfoFromGPCRdb!$A$1:$U$1,0),FALSE)</f>
        <v>Cannabinoid</v>
      </c>
      <c r="F135" s="11" t="str">
        <f>VLOOKUP($C135,StructureInfoFromGPCRdb!$A:$U,MATCH(F$1,StructureInfoFromGPCRdb!$A$1:$U$1,0),FALSE)</f>
        <v>CNR2</v>
      </c>
      <c r="G135" s="11" t="str">
        <f>VLOOKUP($C135,StructureInfoFromGPCRdb!$A:$U,MATCH(G$1,StructureInfoFromGPCRdb!$A$1:$U$1,0),FALSE)</f>
        <v>CB2</v>
      </c>
      <c r="H135" s="42" t="s">
        <v>793</v>
      </c>
      <c r="I135" s="5" t="s">
        <v>788</v>
      </c>
      <c r="J135" s="47">
        <f>VLOOKUP($C135,StructureInfoFromGPCRdb!$A:$U,MATCH(J$1,StructureInfoFromGPCRdb!$A$1:$U$1,0),FALSE)</f>
        <v>98</v>
      </c>
      <c r="K135" s="6" t="str">
        <f>VLOOKUP($C135,StructureInfoFromGPCRdb!$A:$U,MATCH(K$1,StructureInfoFromGPCRdb!$A$1:$U$1,0),FALSE)</f>
        <v>Human</v>
      </c>
      <c r="L135" s="10">
        <f>VLOOKUP($C135,StructureInfoFromGPCRdb!$A:$U,MATCH(L$1,StructureInfoFromGPCRdb!$A$1:$U$1,0),FALSE)</f>
        <v>100</v>
      </c>
      <c r="M135" s="50" t="str">
        <f>VLOOKUP($C135,StructureInfoFromGPCRdb!$A:$U,MATCH(M$1,StructureInfoFromGPCRdb!$A$1:$U$1,0),FALSE)</f>
        <v>X-ray</v>
      </c>
      <c r="N135" s="51">
        <f>VLOOKUP($C135,StructureInfoFromGPCRdb!$A:$U,MATCH(N$1,StructureInfoFromGPCRdb!$A$1:$U$1,0),FALSE)</f>
        <v>2.8</v>
      </c>
      <c r="O135" s="10" t="str">
        <f>VLOOKUP($C135,StructureInfoFromGPCRdb!$A:$U,MATCH(O$1,StructureInfoFromGPCRdb!$A$1:$U$1,0),FALSE)</f>
        <v>Inactive</v>
      </c>
      <c r="P135" s="10">
        <f>VLOOKUP($C135,StructureInfoFromGPCRdb!$A:$U,MATCH(P$1,StructureInfoFromGPCRdb!$A$1:$U$1,0),FALSE)</f>
        <v>6</v>
      </c>
      <c r="Q135" s="10">
        <f>VLOOKUP($C135,StructureInfoFromGPCRdb!$A:$U,MATCH(Q$1,StructureInfoFromGPCRdb!$A$1:$U$1,0),FALSE)</f>
        <v>7</v>
      </c>
      <c r="R135" s="42" t="str">
        <f>IF(VLOOKUP($C135,StructureInfoFromGPCRdb!$A:$U,MATCH(R$1,StructureInfoFromGPCRdb!$A$1:$U$1,0),FALSE)="","",VLOOKUP($C135,StructureInfoFromGPCRdb!$A:$U,MATCH(R$1,StructureInfoFromGPCRdb!$A$1:$U$1,0),FALSE))</f>
        <v/>
      </c>
      <c r="S135" s="5" t="str">
        <f>IF(VLOOKUP($C135,StructureInfoFromGPCRdb!$A:$U,MATCH(S$1,StructureInfoFromGPCRdb!$A$1:$U$1,0),FALSE)="","",VLOOKUP($C135,StructureInfoFromGPCRdb!$A:$U,MATCH(S$1,StructureInfoFromGPCRdb!$A$1:$U$1,0),FALSE))</f>
        <v/>
      </c>
      <c r="T135" s="5" t="str">
        <f>IF(VLOOKUP($C135,StructureInfoFromGPCRdb!$A:$U,MATCH(T$1,StructureInfoFromGPCRdb!$A$1:$U$1,0),FALSE)="","",VLOOKUP($C135,StructureInfoFromGPCRdb!$A:$U,MATCH(T$1,StructureInfoFromGPCRdb!$A$1:$U$1,0),FALSE))</f>
        <v/>
      </c>
      <c r="U135" s="5" t="str">
        <f>IF(VLOOKUP($C135,StructureInfoFromGPCRdb!$A:$U,MATCH(U$1,StructureInfoFromGPCRdb!$A$1:$U$1,0),FALSE)="","",VLOOKUP($C135,StructureInfoFromGPCRdb!$A:$U,MATCH(U$1,StructureInfoFromGPCRdb!$A$1:$U$1,0),FALSE))</f>
        <v/>
      </c>
      <c r="V135" s="52" t="str">
        <f>VLOOKUP($C135,StructureInfoFromGPCRdb!$A:$U,MATCH(V$1,StructureInfoFromGPCRdb!$A$1:$U$1,0),FALSE)</f>
        <v>T4-Lysozyme</v>
      </c>
      <c r="W135" s="10" t="str">
        <f>VLOOKUP($C135,StructureInfoFromGPCRdb!$A:$U,MATCH(W$1,StructureInfoFromGPCRdb!$A$1:$U$1,0),FALSE)</f>
        <v>-</v>
      </c>
      <c r="X135" s="52" t="str">
        <f>VLOOKUP($C135,StructureInfoFromGPCRdb!$A:$U,MATCH(X$1,StructureInfoFromGPCRdb!$A$1:$U$1,0),FALSE)</f>
        <v>AM10257</v>
      </c>
      <c r="Y135" s="10" t="str">
        <f>VLOOKUP($C135,StructureInfoFromGPCRdb!$A:$U,MATCH(Y$1,StructureInfoFromGPCRdb!$A$1:$U$1,0),FALSE)</f>
        <v>Antagonist</v>
      </c>
      <c r="Z135" s="5" t="s">
        <v>788</v>
      </c>
    </row>
    <row r="136" spans="1:27" x14ac:dyDescent="0.2">
      <c r="A136" s="4" t="str">
        <f t="shared" si="4"/>
        <v>AReprYesInactive</v>
      </c>
      <c r="B136" s="4" t="str">
        <f t="shared" si="5"/>
        <v>CXCR2ReprYesInactive</v>
      </c>
      <c r="C136" s="37" t="s">
        <v>865</v>
      </c>
      <c r="D136" s="10" t="str">
        <f>VLOOKUP($C136,StructureInfoFromGPCRdb!$A:$U,MATCH(D$1,StructureInfoFromGPCRdb!$A$1:$U$1,0),FALSE)</f>
        <v>A</v>
      </c>
      <c r="E136" s="11" t="str">
        <f>VLOOKUP($C136,StructureInfoFromGPCRdb!$A:$U,MATCH(E$1,StructureInfoFromGPCRdb!$A$1:$U$1,0),FALSE)</f>
        <v>Chemokine</v>
      </c>
      <c r="F136" s="11" t="str">
        <f>VLOOKUP($C136,StructureInfoFromGPCRdb!$A:$U,MATCH(F$1,StructureInfoFromGPCRdb!$A$1:$U$1,0),FALSE)</f>
        <v>CXCR2</v>
      </c>
      <c r="G136" s="11" t="str">
        <f>VLOOKUP($C136,StructureInfoFromGPCRdb!$A:$U,MATCH(G$1,StructureInfoFromGPCRdb!$A$1:$U$1,0),FALSE)</f>
        <v>CXCR2</v>
      </c>
      <c r="H136" s="42" t="s">
        <v>793</v>
      </c>
      <c r="I136" s="5" t="s">
        <v>788</v>
      </c>
      <c r="J136" s="47">
        <f>VLOOKUP($C136,StructureInfoFromGPCRdb!$A:$U,MATCH(J$1,StructureInfoFromGPCRdb!$A$1:$U$1,0),FALSE)</f>
        <v>93</v>
      </c>
      <c r="K136" s="6" t="str">
        <f>VLOOKUP($C136,StructureInfoFromGPCRdb!$A:$U,MATCH(K$1,StructureInfoFromGPCRdb!$A$1:$U$1,0),FALSE)</f>
        <v>Human</v>
      </c>
      <c r="L136" s="10">
        <f>VLOOKUP($C136,StructureInfoFromGPCRdb!$A:$U,MATCH(L$1,StructureInfoFromGPCRdb!$A$1:$U$1,0),FALSE)</f>
        <v>100</v>
      </c>
      <c r="M136" s="50" t="str">
        <f>VLOOKUP($C136,StructureInfoFromGPCRdb!$A:$U,MATCH(M$1,StructureInfoFromGPCRdb!$A$1:$U$1,0),FALSE)</f>
        <v>X-ray</v>
      </c>
      <c r="N136" s="51">
        <f>VLOOKUP($C136,StructureInfoFromGPCRdb!$A:$U,MATCH(N$1,StructureInfoFromGPCRdb!$A$1:$U$1,0),FALSE)</f>
        <v>3.2</v>
      </c>
      <c r="O136" s="10" t="str">
        <f>VLOOKUP($C136,StructureInfoFromGPCRdb!$A:$U,MATCH(O$1,StructureInfoFromGPCRdb!$A$1:$U$1,0),FALSE)</f>
        <v>Inactive</v>
      </c>
      <c r="P136" s="10">
        <f>VLOOKUP($C136,StructureInfoFromGPCRdb!$A:$U,MATCH(P$1,StructureInfoFromGPCRdb!$A$1:$U$1,0),FALSE)</f>
        <v>8</v>
      </c>
      <c r="Q136" s="10">
        <f>VLOOKUP($C136,StructureInfoFromGPCRdb!$A:$U,MATCH(Q$1,StructureInfoFromGPCRdb!$A$1:$U$1,0),FALSE)</f>
        <v>13</v>
      </c>
      <c r="R136" s="42" t="str">
        <f>IF(VLOOKUP($C136,StructureInfoFromGPCRdb!$A:$U,MATCH(R$1,StructureInfoFromGPCRdb!$A$1:$U$1,0),FALSE)="","",VLOOKUP($C136,StructureInfoFromGPCRdb!$A:$U,MATCH(R$1,StructureInfoFromGPCRdb!$A$1:$U$1,0),FALSE))</f>
        <v/>
      </c>
      <c r="S136" s="5" t="str">
        <f>IF(VLOOKUP($C136,StructureInfoFromGPCRdb!$A:$U,MATCH(S$1,StructureInfoFromGPCRdb!$A$1:$U$1,0),FALSE)="","",VLOOKUP($C136,StructureInfoFromGPCRdb!$A:$U,MATCH(S$1,StructureInfoFromGPCRdb!$A$1:$U$1,0),FALSE))</f>
        <v/>
      </c>
      <c r="T136" s="5" t="str">
        <f>IF(VLOOKUP($C136,StructureInfoFromGPCRdb!$A:$U,MATCH(T$1,StructureInfoFromGPCRdb!$A$1:$U$1,0),FALSE)="","",VLOOKUP($C136,StructureInfoFromGPCRdb!$A:$U,MATCH(T$1,StructureInfoFromGPCRdb!$A$1:$U$1,0),FALSE))</f>
        <v/>
      </c>
      <c r="U136" s="5" t="str">
        <f>IF(VLOOKUP($C136,StructureInfoFromGPCRdb!$A:$U,MATCH(U$1,StructureInfoFromGPCRdb!$A$1:$U$1,0),FALSE)="","",VLOOKUP($C136,StructureInfoFromGPCRdb!$A:$U,MATCH(U$1,StructureInfoFromGPCRdb!$A$1:$U$1,0),FALSE))</f>
        <v/>
      </c>
      <c r="V136" s="52" t="str">
        <f>VLOOKUP($C136,StructureInfoFromGPCRdb!$A:$U,MATCH(V$1,StructureInfoFromGPCRdb!$A$1:$U$1,0),FALSE)</f>
        <v>GIgA glycogen synthase</v>
      </c>
      <c r="W136" s="10" t="str">
        <f>VLOOKUP($C136,StructureInfoFromGPCRdb!$A:$U,MATCH(W$1,StructureInfoFromGPCRdb!$A$1:$U$1,0),FALSE)</f>
        <v>-</v>
      </c>
      <c r="X136" s="52" t="str">
        <f>VLOOKUP($C136,StructureInfoFromGPCRdb!$A:$U,MATCH(X$1,StructureInfoFromGPCRdb!$A$1:$U$1,0),FALSE)</f>
        <v>4-[[3,4-Dioxo-2-[[(1..</v>
      </c>
      <c r="Y136" s="10" t="str">
        <f>VLOOKUP($C136,StructureInfoFromGPCRdb!$A:$U,MATCH(Y$1,StructureInfoFromGPCRdb!$A$1:$U$1,0),FALSE)</f>
        <v>NAM</v>
      </c>
      <c r="Z136" s="5" t="s">
        <v>788</v>
      </c>
      <c r="AA136" s="46" t="s">
        <v>1119</v>
      </c>
    </row>
    <row r="137" spans="1:27" x14ac:dyDescent="0.2">
      <c r="A137" s="4" t="str">
        <f t="shared" si="4"/>
        <v>AReprYesInactive</v>
      </c>
      <c r="B137" s="4" t="str">
        <f t="shared" si="5"/>
        <v>C5AR1ReprYesInactive</v>
      </c>
      <c r="C137" s="9" t="s">
        <v>273</v>
      </c>
      <c r="D137" s="10" t="str">
        <f>VLOOKUP($C137,StructureInfoFromGPCRdb!$A:$U,MATCH(D$1,StructureInfoFromGPCRdb!$A$1:$U$1,0),FALSE)</f>
        <v>A</v>
      </c>
      <c r="E137" s="11" t="str">
        <f>VLOOKUP($C137,StructureInfoFromGPCRdb!$A:$U,MATCH(E$1,StructureInfoFromGPCRdb!$A$1:$U$1,0),FALSE)</f>
        <v>Complement peptide</v>
      </c>
      <c r="F137" s="11" t="str">
        <f>VLOOKUP($C137,StructureInfoFromGPCRdb!$A:$U,MATCH(F$1,StructureInfoFromGPCRdb!$A$1:$U$1,0),FALSE)</f>
        <v>C5AR1</v>
      </c>
      <c r="G137" s="11" t="str">
        <f>VLOOKUP($C137,StructureInfoFromGPCRdb!$A:$U,MATCH(G$1,StructureInfoFromGPCRdb!$A$1:$U$1,0),FALSE)</f>
        <v>C5a1</v>
      </c>
      <c r="H137" s="42" t="s">
        <v>793</v>
      </c>
      <c r="I137" s="5" t="s">
        <v>788</v>
      </c>
      <c r="J137" s="47">
        <f>VLOOKUP($C137,StructureInfoFromGPCRdb!$A:$U,MATCH(J$1,StructureInfoFromGPCRdb!$A$1:$U$1,0),FALSE)</f>
        <v>96</v>
      </c>
      <c r="K137" s="6" t="str">
        <f>VLOOKUP($C137,StructureInfoFromGPCRdb!$A:$U,MATCH(K$1,StructureInfoFromGPCRdb!$A$1:$U$1,0),FALSE)</f>
        <v>Human</v>
      </c>
      <c r="L137" s="10">
        <f>VLOOKUP($C137,StructureInfoFromGPCRdb!$A:$U,MATCH(L$1,StructureInfoFromGPCRdb!$A$1:$U$1,0),FALSE)</f>
        <v>100</v>
      </c>
      <c r="M137" s="50" t="str">
        <f>VLOOKUP($C137,StructureInfoFromGPCRdb!$A:$U,MATCH(M$1,StructureInfoFromGPCRdb!$A$1:$U$1,0),FALSE)</f>
        <v>X-ray</v>
      </c>
      <c r="N137" s="51">
        <f>VLOOKUP($C137,StructureInfoFromGPCRdb!$A:$U,MATCH(N$1,StructureInfoFromGPCRdb!$A$1:$U$1,0),FALSE)</f>
        <v>2.2000000000000002</v>
      </c>
      <c r="O137" s="10" t="str">
        <f>VLOOKUP($C137,StructureInfoFromGPCRdb!$A:$U,MATCH(O$1,StructureInfoFromGPCRdb!$A$1:$U$1,0),FALSE)</f>
        <v>Inactive</v>
      </c>
      <c r="P137" s="10">
        <f>VLOOKUP($C137,StructureInfoFromGPCRdb!$A:$U,MATCH(P$1,StructureInfoFromGPCRdb!$A$1:$U$1,0),FALSE)</f>
        <v>10</v>
      </c>
      <c r="Q137" s="10">
        <f>VLOOKUP($C137,StructureInfoFromGPCRdb!$A:$U,MATCH(Q$1,StructureInfoFromGPCRdb!$A$1:$U$1,0),FALSE)</f>
        <v>2</v>
      </c>
      <c r="R137" s="42" t="str">
        <f>IF(VLOOKUP($C137,StructureInfoFromGPCRdb!$A:$U,MATCH(R$1,StructureInfoFromGPCRdb!$A$1:$U$1,0),FALSE)="","",VLOOKUP($C137,StructureInfoFromGPCRdb!$A:$U,MATCH(R$1,StructureInfoFromGPCRdb!$A$1:$U$1,0),FALSE))</f>
        <v/>
      </c>
      <c r="S137" s="5" t="str">
        <f>IF(VLOOKUP($C137,StructureInfoFromGPCRdb!$A:$U,MATCH(S$1,StructureInfoFromGPCRdb!$A$1:$U$1,0),FALSE)="","",VLOOKUP($C137,StructureInfoFromGPCRdb!$A:$U,MATCH(S$1,StructureInfoFromGPCRdb!$A$1:$U$1,0),FALSE))</f>
        <v/>
      </c>
      <c r="T137" s="5" t="str">
        <f>IF(VLOOKUP($C137,StructureInfoFromGPCRdb!$A:$U,MATCH(T$1,StructureInfoFromGPCRdb!$A$1:$U$1,0),FALSE)="","",VLOOKUP($C137,StructureInfoFromGPCRdb!$A:$U,MATCH(T$1,StructureInfoFromGPCRdb!$A$1:$U$1,0),FALSE))</f>
        <v/>
      </c>
      <c r="U137" s="5" t="str">
        <f>IF(VLOOKUP($C137,StructureInfoFromGPCRdb!$A:$U,MATCH(U$1,StructureInfoFromGPCRdb!$A$1:$U$1,0),FALSE)="","",VLOOKUP($C137,StructureInfoFromGPCRdb!$A:$U,MATCH(U$1,StructureInfoFromGPCRdb!$A$1:$U$1,0),FALSE))</f>
        <v/>
      </c>
      <c r="V137" s="52" t="str">
        <f>VLOOKUP($C137,StructureInfoFromGPCRdb!$A:$U,MATCH(V$1,StructureInfoFromGPCRdb!$A$1:$U$1,0),FALSE)</f>
        <v>BRIL</v>
      </c>
      <c r="W137" s="10" t="str">
        <f>VLOOKUP($C137,StructureInfoFromGPCRdb!$A:$U,MATCH(W$1,StructureInfoFromGPCRdb!$A$1:$U$1,0),FALSE)</f>
        <v>-</v>
      </c>
      <c r="X137" s="52" t="str">
        <f>VLOOKUP($C137,StructureInfoFromGPCRdb!$A:$U,MATCH(X$1,StructureInfoFromGPCRdb!$A$1:$U$1,0),FALSE)</f>
        <v>Avacopan</v>
      </c>
      <c r="Y137" s="10" t="str">
        <f>VLOOKUP($C137,StructureInfoFromGPCRdb!$A:$U,MATCH(Y$1,StructureInfoFromGPCRdb!$A$1:$U$1,0),FALSE)</f>
        <v>NAM</v>
      </c>
      <c r="Z137" s="5" t="s">
        <v>788</v>
      </c>
      <c r="AA137" s="43" t="s">
        <v>809</v>
      </c>
    </row>
    <row r="138" spans="1:27" x14ac:dyDescent="0.2">
      <c r="A138" s="4" t="str">
        <f t="shared" si="4"/>
        <v>AReprYesInactive</v>
      </c>
      <c r="B138" s="4" t="str">
        <f t="shared" si="5"/>
        <v>DRD2ReprYesInactive</v>
      </c>
      <c r="C138" s="9" t="s">
        <v>437</v>
      </c>
      <c r="D138" s="10" t="str">
        <f>VLOOKUP($C138,StructureInfoFromGPCRdb!$A:$U,MATCH(D$1,StructureInfoFromGPCRdb!$A$1:$U$1,0),FALSE)</f>
        <v>A</v>
      </c>
      <c r="E138" s="11" t="str">
        <f>VLOOKUP($C138,StructureInfoFromGPCRdb!$A:$U,MATCH(E$1,StructureInfoFromGPCRdb!$A$1:$U$1,0),FALSE)</f>
        <v>Dopamine</v>
      </c>
      <c r="F138" s="11" t="str">
        <f>VLOOKUP($C138,StructureInfoFromGPCRdb!$A:$U,MATCH(F$1,StructureInfoFromGPCRdb!$A$1:$U$1,0),FALSE)</f>
        <v>DRD2</v>
      </c>
      <c r="G138" s="11" t="str">
        <f>VLOOKUP($C138,StructureInfoFromGPCRdb!$A:$U,MATCH(G$1,StructureInfoFromGPCRdb!$A$1:$U$1,0),FALSE)</f>
        <v>D2</v>
      </c>
      <c r="H138" s="42" t="s">
        <v>793</v>
      </c>
      <c r="I138" s="5" t="s">
        <v>788</v>
      </c>
      <c r="J138" s="47">
        <f>VLOOKUP($C138,StructureInfoFromGPCRdb!$A:$U,MATCH(J$1,StructureInfoFromGPCRdb!$A$1:$U$1,0),FALSE)</f>
        <v>91</v>
      </c>
      <c r="K138" s="6" t="str">
        <f>VLOOKUP($C138,StructureInfoFromGPCRdb!$A:$U,MATCH(K$1,StructureInfoFromGPCRdb!$A$1:$U$1,0),FALSE)</f>
        <v>Human</v>
      </c>
      <c r="L138" s="10">
        <f>VLOOKUP($C138,StructureInfoFromGPCRdb!$A:$U,MATCH(L$1,StructureInfoFromGPCRdb!$A$1:$U$1,0),FALSE)</f>
        <v>100</v>
      </c>
      <c r="M138" s="50" t="str">
        <f>VLOOKUP($C138,StructureInfoFromGPCRdb!$A:$U,MATCH(M$1,StructureInfoFromGPCRdb!$A$1:$U$1,0),FALSE)</f>
        <v>X-ray</v>
      </c>
      <c r="N138" s="51">
        <f>VLOOKUP($C138,StructureInfoFromGPCRdb!$A:$U,MATCH(N$1,StructureInfoFromGPCRdb!$A$1:$U$1,0),FALSE)</f>
        <v>2.9</v>
      </c>
      <c r="O138" s="10" t="str">
        <f>VLOOKUP($C138,StructureInfoFromGPCRdb!$A:$U,MATCH(O$1,StructureInfoFromGPCRdb!$A$1:$U$1,0),FALSE)</f>
        <v>Inactive</v>
      </c>
      <c r="P138" s="10">
        <f>VLOOKUP($C138,StructureInfoFromGPCRdb!$A:$U,MATCH(P$1,StructureInfoFromGPCRdb!$A$1:$U$1,0),FALSE)</f>
        <v>0</v>
      </c>
      <c r="Q138" s="10">
        <f>VLOOKUP($C138,StructureInfoFromGPCRdb!$A:$U,MATCH(Q$1,StructureInfoFromGPCRdb!$A$1:$U$1,0),FALSE)</f>
        <v>7</v>
      </c>
      <c r="R138" s="42" t="str">
        <f>IF(VLOOKUP($C138,StructureInfoFromGPCRdb!$A:$U,MATCH(R$1,StructureInfoFromGPCRdb!$A$1:$U$1,0),FALSE)="","",VLOOKUP($C138,StructureInfoFromGPCRdb!$A:$U,MATCH(R$1,StructureInfoFromGPCRdb!$A$1:$U$1,0),FALSE))</f>
        <v/>
      </c>
      <c r="S138" s="5" t="str">
        <f>IF(VLOOKUP($C138,StructureInfoFromGPCRdb!$A:$U,MATCH(S$1,StructureInfoFromGPCRdb!$A$1:$U$1,0),FALSE)="","",VLOOKUP($C138,StructureInfoFromGPCRdb!$A:$U,MATCH(S$1,StructureInfoFromGPCRdb!$A$1:$U$1,0),FALSE))</f>
        <v/>
      </c>
      <c r="T138" s="5" t="str">
        <f>IF(VLOOKUP($C138,StructureInfoFromGPCRdb!$A:$U,MATCH(T$1,StructureInfoFromGPCRdb!$A$1:$U$1,0),FALSE)="","",VLOOKUP($C138,StructureInfoFromGPCRdb!$A:$U,MATCH(T$1,StructureInfoFromGPCRdb!$A$1:$U$1,0),FALSE))</f>
        <v/>
      </c>
      <c r="U138" s="5" t="str">
        <f>IF(VLOOKUP($C138,StructureInfoFromGPCRdb!$A:$U,MATCH(U$1,StructureInfoFromGPCRdb!$A$1:$U$1,0),FALSE)="","",VLOOKUP($C138,StructureInfoFromGPCRdb!$A:$U,MATCH(U$1,StructureInfoFromGPCRdb!$A$1:$U$1,0),FALSE))</f>
        <v/>
      </c>
      <c r="V138" s="52" t="str">
        <f>VLOOKUP($C138,StructureInfoFromGPCRdb!$A:$U,MATCH(V$1,StructureInfoFromGPCRdb!$A$1:$U$1,0),FALSE)</f>
        <v>T4-Lysozyme</v>
      </c>
      <c r="W138" s="10" t="str">
        <f>VLOOKUP($C138,StructureInfoFromGPCRdb!$A:$U,MATCH(W$1,StructureInfoFromGPCRdb!$A$1:$U$1,0),FALSE)</f>
        <v>-</v>
      </c>
      <c r="X138" s="52" t="str">
        <f>VLOOKUP($C138,StructureInfoFromGPCRdb!$A:$U,MATCH(X$1,StructureInfoFromGPCRdb!$A$1:$U$1,0),FALSE)</f>
        <v>Risperidone</v>
      </c>
      <c r="Y138" s="10" t="str">
        <f>VLOOKUP($C138,StructureInfoFromGPCRdb!$A:$U,MATCH(Y$1,StructureInfoFromGPCRdb!$A$1:$U$1,0),FALSE)</f>
        <v>Inverse agonist</v>
      </c>
      <c r="Z138" s="5" t="s">
        <v>788</v>
      </c>
    </row>
    <row r="139" spans="1:27" x14ac:dyDescent="0.2">
      <c r="A139" s="4" t="str">
        <f t="shared" si="4"/>
        <v>AReprYesInactive</v>
      </c>
      <c r="B139" s="4" t="str">
        <f t="shared" si="5"/>
        <v>DRD3ReprYesInactive</v>
      </c>
      <c r="C139" s="9" t="s">
        <v>419</v>
      </c>
      <c r="D139" s="10" t="str">
        <f>VLOOKUP($C139,StructureInfoFromGPCRdb!$A:$U,MATCH(D$1,StructureInfoFromGPCRdb!$A$1:$U$1,0),FALSE)</f>
        <v>A</v>
      </c>
      <c r="E139" s="11" t="str">
        <f>VLOOKUP($C139,StructureInfoFromGPCRdb!$A:$U,MATCH(E$1,StructureInfoFromGPCRdb!$A$1:$U$1,0),FALSE)</f>
        <v>Dopamine</v>
      </c>
      <c r="F139" s="11" t="str">
        <f>VLOOKUP($C139,StructureInfoFromGPCRdb!$A:$U,MATCH(F$1,StructureInfoFromGPCRdb!$A$1:$U$1,0),FALSE)</f>
        <v>DRD3</v>
      </c>
      <c r="G139" s="11" t="str">
        <f>VLOOKUP($C139,StructureInfoFromGPCRdb!$A:$U,MATCH(G$1,StructureInfoFromGPCRdb!$A$1:$U$1,0),FALSE)</f>
        <v>D3</v>
      </c>
      <c r="H139" s="42" t="s">
        <v>793</v>
      </c>
      <c r="I139" s="5" t="s">
        <v>788</v>
      </c>
      <c r="J139" s="47">
        <f>VLOOKUP($C139,StructureInfoFromGPCRdb!$A:$U,MATCH(J$1,StructureInfoFromGPCRdb!$A$1:$U$1,0),FALSE)</f>
        <v>92</v>
      </c>
      <c r="K139" s="6" t="str">
        <f>VLOOKUP($C139,StructureInfoFromGPCRdb!$A:$U,MATCH(K$1,StructureInfoFromGPCRdb!$A$1:$U$1,0),FALSE)</f>
        <v>Human</v>
      </c>
      <c r="L139" s="10">
        <f>VLOOKUP($C139,StructureInfoFromGPCRdb!$A:$U,MATCH(L$1,StructureInfoFromGPCRdb!$A$1:$U$1,0),FALSE)</f>
        <v>100</v>
      </c>
      <c r="M139" s="50" t="str">
        <f>VLOOKUP($C139,StructureInfoFromGPCRdb!$A:$U,MATCH(M$1,StructureInfoFromGPCRdb!$A$1:$U$1,0),FALSE)</f>
        <v>X-ray</v>
      </c>
      <c r="N139" s="51">
        <f>VLOOKUP($C139,StructureInfoFromGPCRdb!$A:$U,MATCH(N$1,StructureInfoFromGPCRdb!$A$1:$U$1,0),FALSE)</f>
        <v>2.9</v>
      </c>
      <c r="O139" s="10" t="str">
        <f>VLOOKUP($C139,StructureInfoFromGPCRdb!$A:$U,MATCH(O$1,StructureInfoFromGPCRdb!$A$1:$U$1,0),FALSE)</f>
        <v>Inactive</v>
      </c>
      <c r="P139" s="10">
        <f>VLOOKUP($C139,StructureInfoFromGPCRdb!$A:$U,MATCH(P$1,StructureInfoFromGPCRdb!$A$1:$U$1,0),FALSE)</f>
        <v>0</v>
      </c>
      <c r="Q139" s="10">
        <f>VLOOKUP($C139,StructureInfoFromGPCRdb!$A:$U,MATCH(Q$1,StructureInfoFromGPCRdb!$A$1:$U$1,0),FALSE)</f>
        <v>10</v>
      </c>
      <c r="R139" s="42" t="str">
        <f>IF(VLOOKUP($C139,StructureInfoFromGPCRdb!$A:$U,MATCH(R$1,StructureInfoFromGPCRdb!$A$1:$U$1,0),FALSE)="","",VLOOKUP($C139,StructureInfoFromGPCRdb!$A:$U,MATCH(R$1,StructureInfoFromGPCRdb!$A$1:$U$1,0),FALSE))</f>
        <v/>
      </c>
      <c r="S139" s="5" t="str">
        <f>IF(VLOOKUP($C139,StructureInfoFromGPCRdb!$A:$U,MATCH(S$1,StructureInfoFromGPCRdb!$A$1:$U$1,0),FALSE)="","",VLOOKUP($C139,StructureInfoFromGPCRdb!$A:$U,MATCH(S$1,StructureInfoFromGPCRdb!$A$1:$U$1,0),FALSE))</f>
        <v/>
      </c>
      <c r="T139" s="5" t="str">
        <f>IF(VLOOKUP($C139,StructureInfoFromGPCRdb!$A:$U,MATCH(T$1,StructureInfoFromGPCRdb!$A$1:$U$1,0),FALSE)="","",VLOOKUP($C139,StructureInfoFromGPCRdb!$A:$U,MATCH(T$1,StructureInfoFromGPCRdb!$A$1:$U$1,0),FALSE))</f>
        <v/>
      </c>
      <c r="U139" s="5" t="str">
        <f>IF(VLOOKUP($C139,StructureInfoFromGPCRdb!$A:$U,MATCH(U$1,StructureInfoFromGPCRdb!$A$1:$U$1,0),FALSE)="","",VLOOKUP($C139,StructureInfoFromGPCRdb!$A:$U,MATCH(U$1,StructureInfoFromGPCRdb!$A$1:$U$1,0),FALSE))</f>
        <v/>
      </c>
      <c r="V139" s="52" t="str">
        <f>VLOOKUP($C139,StructureInfoFromGPCRdb!$A:$U,MATCH(V$1,StructureInfoFromGPCRdb!$A$1:$U$1,0),FALSE)</f>
        <v>T4-Lysozyme</v>
      </c>
      <c r="W139" s="10" t="str">
        <f>VLOOKUP($C139,StructureInfoFromGPCRdb!$A:$U,MATCH(W$1,StructureInfoFromGPCRdb!$A$1:$U$1,0),FALSE)</f>
        <v>-</v>
      </c>
      <c r="X139" s="52" t="str">
        <f>VLOOKUP($C139,StructureInfoFromGPCRdb!$A:$U,MATCH(X$1,StructureInfoFromGPCRdb!$A$1:$U$1,0),FALSE)</f>
        <v>Eticlopride</v>
      </c>
      <c r="Y139" s="10" t="str">
        <f>VLOOKUP($C139,StructureInfoFromGPCRdb!$A:$U,MATCH(Y$1,StructureInfoFromGPCRdb!$A$1:$U$1,0),FALSE)</f>
        <v>Antagonist</v>
      </c>
      <c r="Z139" s="5" t="s">
        <v>788</v>
      </c>
    </row>
    <row r="140" spans="1:27" x14ac:dyDescent="0.2">
      <c r="A140" s="4" t="str">
        <f t="shared" si="4"/>
        <v>AReprYesInactive</v>
      </c>
      <c r="B140" s="4" t="str">
        <f t="shared" si="5"/>
        <v>DRD4ReprYesInactive</v>
      </c>
      <c r="C140" s="9" t="s">
        <v>306</v>
      </c>
      <c r="D140" s="10" t="str">
        <f>VLOOKUP($C140,StructureInfoFromGPCRdb!$A:$U,MATCH(D$1,StructureInfoFromGPCRdb!$A$1:$U$1,0),FALSE)</f>
        <v>A</v>
      </c>
      <c r="E140" s="11" t="str">
        <f>VLOOKUP($C140,StructureInfoFromGPCRdb!$A:$U,MATCH(E$1,StructureInfoFromGPCRdb!$A$1:$U$1,0),FALSE)</f>
        <v>Dopamine</v>
      </c>
      <c r="F140" s="11" t="str">
        <f>VLOOKUP($C140,StructureInfoFromGPCRdb!$A:$U,MATCH(F$1,StructureInfoFromGPCRdb!$A$1:$U$1,0),FALSE)</f>
        <v>DRD4</v>
      </c>
      <c r="G140" s="11" t="str">
        <f>VLOOKUP($C140,StructureInfoFromGPCRdb!$A:$U,MATCH(G$1,StructureInfoFromGPCRdb!$A$1:$U$1,0),FALSE)</f>
        <v>D4</v>
      </c>
      <c r="H140" s="42" t="s">
        <v>793</v>
      </c>
      <c r="I140" s="5" t="s">
        <v>788</v>
      </c>
      <c r="J140" s="47">
        <f>VLOOKUP($C140,StructureInfoFromGPCRdb!$A:$U,MATCH(J$1,StructureInfoFromGPCRdb!$A$1:$U$1,0),FALSE)</f>
        <v>86</v>
      </c>
      <c r="K140" s="6" t="str">
        <f>VLOOKUP($C140,StructureInfoFromGPCRdb!$A:$U,MATCH(K$1,StructureInfoFromGPCRdb!$A$1:$U$1,0),FALSE)</f>
        <v>Human</v>
      </c>
      <c r="L140" s="10">
        <f>VLOOKUP($C140,StructureInfoFromGPCRdb!$A:$U,MATCH(L$1,StructureInfoFromGPCRdb!$A$1:$U$1,0),FALSE)</f>
        <v>100</v>
      </c>
      <c r="M140" s="50" t="str">
        <f>VLOOKUP($C140,StructureInfoFromGPCRdb!$A:$U,MATCH(M$1,StructureInfoFromGPCRdb!$A$1:$U$1,0),FALSE)</f>
        <v>X-ray</v>
      </c>
      <c r="N140" s="51">
        <f>VLOOKUP($C140,StructureInfoFromGPCRdb!$A:$U,MATCH(N$1,StructureInfoFromGPCRdb!$A$1:$U$1,0),FALSE)</f>
        <v>2</v>
      </c>
      <c r="O140" s="10" t="str">
        <f>VLOOKUP($C140,StructureInfoFromGPCRdb!$A:$U,MATCH(O$1,StructureInfoFromGPCRdb!$A$1:$U$1,0),FALSE)</f>
        <v>Inactive</v>
      </c>
      <c r="P140" s="10">
        <f>VLOOKUP($C140,StructureInfoFromGPCRdb!$A:$U,MATCH(P$1,StructureInfoFromGPCRdb!$A$1:$U$1,0),FALSE)</f>
        <v>1</v>
      </c>
      <c r="Q140" s="10">
        <f>VLOOKUP($C140,StructureInfoFromGPCRdb!$A:$U,MATCH(Q$1,StructureInfoFromGPCRdb!$A$1:$U$1,0),FALSE)</f>
        <v>15</v>
      </c>
      <c r="R140" s="42" t="str">
        <f>IF(VLOOKUP($C140,StructureInfoFromGPCRdb!$A:$U,MATCH(R$1,StructureInfoFromGPCRdb!$A$1:$U$1,0),FALSE)="","",VLOOKUP($C140,StructureInfoFromGPCRdb!$A:$U,MATCH(R$1,StructureInfoFromGPCRdb!$A$1:$U$1,0),FALSE))</f>
        <v/>
      </c>
      <c r="S140" s="5" t="str">
        <f>IF(VLOOKUP($C140,StructureInfoFromGPCRdb!$A:$U,MATCH(S$1,StructureInfoFromGPCRdb!$A$1:$U$1,0),FALSE)="","",VLOOKUP($C140,StructureInfoFromGPCRdb!$A:$U,MATCH(S$1,StructureInfoFromGPCRdb!$A$1:$U$1,0),FALSE))</f>
        <v/>
      </c>
      <c r="T140" s="5" t="str">
        <f>IF(VLOOKUP($C140,StructureInfoFromGPCRdb!$A:$U,MATCH(T$1,StructureInfoFromGPCRdb!$A$1:$U$1,0),FALSE)="","",VLOOKUP($C140,StructureInfoFromGPCRdb!$A:$U,MATCH(T$1,StructureInfoFromGPCRdb!$A$1:$U$1,0),FALSE))</f>
        <v/>
      </c>
      <c r="U140" s="5" t="str">
        <f>IF(VLOOKUP($C140,StructureInfoFromGPCRdb!$A:$U,MATCH(U$1,StructureInfoFromGPCRdb!$A$1:$U$1,0),FALSE)="","",VLOOKUP($C140,StructureInfoFromGPCRdb!$A:$U,MATCH(U$1,StructureInfoFromGPCRdb!$A$1:$U$1,0),FALSE))</f>
        <v/>
      </c>
      <c r="V140" s="52" t="str">
        <f>VLOOKUP($C140,StructureInfoFromGPCRdb!$A:$U,MATCH(V$1,StructureInfoFromGPCRdb!$A$1:$U$1,0),FALSE)</f>
        <v>BRIL</v>
      </c>
      <c r="W140" s="10" t="str">
        <f>VLOOKUP($C140,StructureInfoFromGPCRdb!$A:$U,MATCH(W$1,StructureInfoFromGPCRdb!$A$1:$U$1,0),FALSE)</f>
        <v>-</v>
      </c>
      <c r="X140" s="52" t="str">
        <f>VLOOKUP($C140,StructureInfoFromGPCRdb!$A:$U,MATCH(X$1,StructureInfoFromGPCRdb!$A$1:$U$1,0),FALSE)</f>
        <v>Nemonapride</v>
      </c>
      <c r="Y140" s="10" t="str">
        <f>VLOOKUP($C140,StructureInfoFromGPCRdb!$A:$U,MATCH(Y$1,StructureInfoFromGPCRdb!$A$1:$U$1,0),FALSE)</f>
        <v>Antagonist</v>
      </c>
      <c r="Z140" s="5" t="s">
        <v>788</v>
      </c>
      <c r="AA140" s="43" t="s">
        <v>808</v>
      </c>
    </row>
    <row r="141" spans="1:27" x14ac:dyDescent="0.2">
      <c r="A141" s="4" t="str">
        <f t="shared" si="4"/>
        <v>AReprYesInactive</v>
      </c>
      <c r="B141" s="4" t="str">
        <f t="shared" si="5"/>
        <v>EDNRBReprYesInactive</v>
      </c>
      <c r="C141" s="9" t="s">
        <v>312</v>
      </c>
      <c r="D141" s="10" t="str">
        <f>VLOOKUP($C141,StructureInfoFromGPCRdb!$A:$U,MATCH(D$1,StructureInfoFromGPCRdb!$A$1:$U$1,0),FALSE)</f>
        <v>A</v>
      </c>
      <c r="E141" s="11" t="str">
        <f>VLOOKUP($C141,StructureInfoFromGPCRdb!$A:$U,MATCH(E$1,StructureInfoFromGPCRdb!$A$1:$U$1,0),FALSE)</f>
        <v>Endothelin</v>
      </c>
      <c r="F141" s="11" t="str">
        <f>VLOOKUP($C141,StructureInfoFromGPCRdb!$A:$U,MATCH(F$1,StructureInfoFromGPCRdb!$A$1:$U$1,0),FALSE)</f>
        <v>EDNRB</v>
      </c>
      <c r="G141" s="11" t="str">
        <f>VLOOKUP($C141,StructureInfoFromGPCRdb!$A:$U,MATCH(G$1,StructureInfoFromGPCRdb!$A$1:$U$1,0),FALSE)</f>
        <v>ETB</v>
      </c>
      <c r="H141" s="42" t="s">
        <v>793</v>
      </c>
      <c r="I141" s="5" t="s">
        <v>788</v>
      </c>
      <c r="J141" s="47">
        <f>VLOOKUP($C141,StructureInfoFromGPCRdb!$A:$U,MATCH(J$1,StructureInfoFromGPCRdb!$A$1:$U$1,0),FALSE)</f>
        <v>95</v>
      </c>
      <c r="K141" s="6" t="str">
        <f>VLOOKUP($C141,StructureInfoFromGPCRdb!$A:$U,MATCH(K$1,StructureInfoFromGPCRdb!$A$1:$U$1,0),FALSE)</f>
        <v>Human</v>
      </c>
      <c r="L141" s="10">
        <f>VLOOKUP($C141,StructureInfoFromGPCRdb!$A:$U,MATCH(L$1,StructureInfoFromGPCRdb!$A$1:$U$1,0),FALSE)</f>
        <v>100</v>
      </c>
      <c r="M141" s="50" t="str">
        <f>VLOOKUP($C141,StructureInfoFromGPCRdb!$A:$U,MATCH(M$1,StructureInfoFromGPCRdb!$A$1:$U$1,0),FALSE)</f>
        <v>X-ray</v>
      </c>
      <c r="N141" s="51">
        <f>VLOOKUP($C141,StructureInfoFromGPCRdb!$A:$U,MATCH(N$1,StructureInfoFromGPCRdb!$A$1:$U$1,0),FALSE)</f>
        <v>2.2000000000000002</v>
      </c>
      <c r="O141" s="10" t="str">
        <f>VLOOKUP($C141,StructureInfoFromGPCRdb!$A:$U,MATCH(O$1,StructureInfoFromGPCRdb!$A$1:$U$1,0),FALSE)</f>
        <v>Inactive</v>
      </c>
      <c r="P141" s="10">
        <f>VLOOKUP($C141,StructureInfoFromGPCRdb!$A:$U,MATCH(P$1,StructureInfoFromGPCRdb!$A$1:$U$1,0),FALSE)</f>
        <v>15</v>
      </c>
      <c r="Q141" s="10">
        <f>VLOOKUP($C141,StructureInfoFromGPCRdb!$A:$U,MATCH(Q$1,StructureInfoFromGPCRdb!$A$1:$U$1,0),FALSE)</f>
        <v>19</v>
      </c>
      <c r="R141" s="42" t="str">
        <f>IF(VLOOKUP($C141,StructureInfoFromGPCRdb!$A:$U,MATCH(R$1,StructureInfoFromGPCRdb!$A$1:$U$1,0),FALSE)="","",VLOOKUP($C141,StructureInfoFromGPCRdb!$A:$U,MATCH(R$1,StructureInfoFromGPCRdb!$A$1:$U$1,0),FALSE))</f>
        <v/>
      </c>
      <c r="S141" s="5" t="str">
        <f>IF(VLOOKUP($C141,StructureInfoFromGPCRdb!$A:$U,MATCH(S$1,StructureInfoFromGPCRdb!$A$1:$U$1,0),FALSE)="","",VLOOKUP($C141,StructureInfoFromGPCRdb!$A:$U,MATCH(S$1,StructureInfoFromGPCRdb!$A$1:$U$1,0),FALSE))</f>
        <v/>
      </c>
      <c r="T141" s="5" t="str">
        <f>IF(VLOOKUP($C141,StructureInfoFromGPCRdb!$A:$U,MATCH(T$1,StructureInfoFromGPCRdb!$A$1:$U$1,0),FALSE)="","",VLOOKUP($C141,StructureInfoFromGPCRdb!$A:$U,MATCH(T$1,StructureInfoFromGPCRdb!$A$1:$U$1,0),FALSE))</f>
        <v/>
      </c>
      <c r="U141" s="5" t="str">
        <f>IF(VLOOKUP($C141,StructureInfoFromGPCRdb!$A:$U,MATCH(U$1,StructureInfoFromGPCRdb!$A$1:$U$1,0),FALSE)="","",VLOOKUP($C141,StructureInfoFromGPCRdb!$A:$U,MATCH(U$1,StructureInfoFromGPCRdb!$A$1:$U$1,0),FALSE))</f>
        <v/>
      </c>
      <c r="V141" s="52" t="str">
        <f>VLOOKUP($C141,StructureInfoFromGPCRdb!$A:$U,MATCH(V$1,StructureInfoFromGPCRdb!$A$1:$U$1,0),FALSE)</f>
        <v>T4-Lysozyme</v>
      </c>
      <c r="W141" s="10" t="str">
        <f>VLOOKUP($C141,StructureInfoFromGPCRdb!$A:$U,MATCH(W$1,StructureInfoFromGPCRdb!$A$1:$U$1,0),FALSE)</f>
        <v>-</v>
      </c>
      <c r="X141" s="52" t="str">
        <f>VLOOKUP($C141,StructureInfoFromGPCRdb!$A:$U,MATCH(X$1,StructureInfoFromGPCRdb!$A$1:$U$1,0),FALSE)</f>
        <v>K-8794</v>
      </c>
      <c r="Y141" s="10" t="str">
        <f>VLOOKUP($C141,StructureInfoFromGPCRdb!$A:$U,MATCH(Y$1,StructureInfoFromGPCRdb!$A$1:$U$1,0),FALSE)</f>
        <v>Antagonist</v>
      </c>
      <c r="Z141" s="5" t="s">
        <v>788</v>
      </c>
    </row>
    <row r="142" spans="1:27" x14ac:dyDescent="0.2">
      <c r="A142" s="4" t="str">
        <f t="shared" si="4"/>
        <v>AReprYesInactive</v>
      </c>
      <c r="B142" s="4" t="str">
        <f t="shared" si="5"/>
        <v>GHSRReprYesInactive</v>
      </c>
      <c r="C142" s="37" t="s">
        <v>879</v>
      </c>
      <c r="D142" s="10" t="str">
        <f>VLOOKUP($C142,StructureInfoFromGPCRdb!$A:$U,MATCH(D$1,StructureInfoFromGPCRdb!$A$1:$U$1,0),FALSE)</f>
        <v>A</v>
      </c>
      <c r="E142" s="11" t="str">
        <f>VLOOKUP($C142,StructureInfoFromGPCRdb!$A:$U,MATCH(E$1,StructureInfoFromGPCRdb!$A$1:$U$1,0),FALSE)</f>
        <v>Ghrelin</v>
      </c>
      <c r="F142" s="11" t="str">
        <f>VLOOKUP($C142,StructureInfoFromGPCRdb!$A:$U,MATCH(F$1,StructureInfoFromGPCRdb!$A$1:$U$1,0),FALSE)</f>
        <v>GHSR</v>
      </c>
      <c r="G142" s="11" t="str">
        <f>VLOOKUP($C142,StructureInfoFromGPCRdb!$A:$U,MATCH(G$1,StructureInfoFromGPCRdb!$A$1:$U$1,0),FALSE)</f>
        <v>ghrelin</v>
      </c>
      <c r="H142" s="42" t="s">
        <v>793</v>
      </c>
      <c r="I142" s="5" t="s">
        <v>788</v>
      </c>
      <c r="J142" s="47">
        <f>VLOOKUP($C142,StructureInfoFromGPCRdb!$A:$U,MATCH(J$1,StructureInfoFromGPCRdb!$A$1:$U$1,0),FALSE)</f>
        <v>93</v>
      </c>
      <c r="K142" s="6" t="str">
        <f>VLOOKUP($C142,StructureInfoFromGPCRdb!$A:$U,MATCH(K$1,StructureInfoFromGPCRdb!$A$1:$U$1,0),FALSE)</f>
        <v>Human</v>
      </c>
      <c r="L142" s="10">
        <f>VLOOKUP($C142,StructureInfoFromGPCRdb!$A:$U,MATCH(L$1,StructureInfoFromGPCRdb!$A$1:$U$1,0),FALSE)</f>
        <v>100</v>
      </c>
      <c r="M142" s="50" t="str">
        <f>VLOOKUP($C142,StructureInfoFromGPCRdb!$A:$U,MATCH(M$1,StructureInfoFromGPCRdb!$A$1:$U$1,0),FALSE)</f>
        <v>X-ray</v>
      </c>
      <c r="N142" s="51">
        <f>VLOOKUP($C142,StructureInfoFromGPCRdb!$A:$U,MATCH(N$1,StructureInfoFromGPCRdb!$A$1:$U$1,0),FALSE)</f>
        <v>3.3</v>
      </c>
      <c r="O142" s="10" t="str">
        <f>VLOOKUP($C142,StructureInfoFromGPCRdb!$A:$U,MATCH(O$1,StructureInfoFromGPCRdb!$A$1:$U$1,0),FALSE)</f>
        <v>Inactive</v>
      </c>
      <c r="P142" s="10">
        <f>VLOOKUP($C142,StructureInfoFromGPCRdb!$A:$U,MATCH(P$1,StructureInfoFromGPCRdb!$A$1:$U$1,0),FALSE)</f>
        <v>1</v>
      </c>
      <c r="Q142" s="10">
        <f>VLOOKUP($C142,StructureInfoFromGPCRdb!$A:$U,MATCH(Q$1,StructureInfoFromGPCRdb!$A$1:$U$1,0),FALSE)</f>
        <v>16</v>
      </c>
      <c r="R142" s="42" t="str">
        <f>IF(VLOOKUP($C142,StructureInfoFromGPCRdb!$A:$U,MATCH(R$1,StructureInfoFromGPCRdb!$A$1:$U$1,0),FALSE)="","",VLOOKUP($C142,StructureInfoFromGPCRdb!$A:$U,MATCH(R$1,StructureInfoFromGPCRdb!$A$1:$U$1,0),FALSE))</f>
        <v/>
      </c>
      <c r="S142" s="5" t="str">
        <f>IF(VLOOKUP($C142,StructureInfoFromGPCRdb!$A:$U,MATCH(S$1,StructureInfoFromGPCRdb!$A$1:$U$1,0),FALSE)="","",VLOOKUP($C142,StructureInfoFromGPCRdb!$A:$U,MATCH(S$1,StructureInfoFromGPCRdb!$A$1:$U$1,0),FALSE))</f>
        <v/>
      </c>
      <c r="T142" s="5" t="str">
        <f>IF(VLOOKUP($C142,StructureInfoFromGPCRdb!$A:$U,MATCH(T$1,StructureInfoFromGPCRdb!$A$1:$U$1,0),FALSE)="","",VLOOKUP($C142,StructureInfoFromGPCRdb!$A:$U,MATCH(T$1,StructureInfoFromGPCRdb!$A$1:$U$1,0),FALSE))</f>
        <v/>
      </c>
      <c r="U142" s="5" t="str">
        <f>IF(VLOOKUP($C142,StructureInfoFromGPCRdb!$A:$U,MATCH(U$1,StructureInfoFromGPCRdb!$A$1:$U$1,0),FALSE)="","",VLOOKUP($C142,StructureInfoFromGPCRdb!$A:$U,MATCH(U$1,StructureInfoFromGPCRdb!$A$1:$U$1,0),FALSE))</f>
        <v/>
      </c>
      <c r="V142" s="52" t="str">
        <f>VLOOKUP($C142,StructureInfoFromGPCRdb!$A:$U,MATCH(V$1,StructureInfoFromGPCRdb!$A$1:$U$1,0),FALSE)</f>
        <v>BRIL</v>
      </c>
      <c r="W142" s="10" t="str">
        <f>VLOOKUP($C142,StructureInfoFromGPCRdb!$A:$U,MATCH(W$1,StructureInfoFromGPCRdb!$A$1:$U$1,0),FALSE)</f>
        <v>Fab7881 heavy chain..</v>
      </c>
      <c r="X142" s="52" t="str">
        <f>VLOOKUP($C142,StructureInfoFromGPCRdb!$A:$U,MATCH(X$1,StructureInfoFromGPCRdb!$A$1:$U$1,0),FALSE)</f>
        <v>6-(4-Bromo-2-fluorop..</v>
      </c>
      <c r="Y142" s="10" t="str">
        <f>VLOOKUP($C142,StructureInfoFromGPCRdb!$A:$U,MATCH(Y$1,StructureInfoFromGPCRdb!$A$1:$U$1,0),FALSE)</f>
        <v>Antagonist</v>
      </c>
      <c r="Z142" s="5" t="s">
        <v>788</v>
      </c>
    </row>
    <row r="143" spans="1:27" x14ac:dyDescent="0.2">
      <c r="A143" s="4" t="str">
        <f t="shared" si="4"/>
        <v>AReprYesInactive</v>
      </c>
      <c r="B143" s="4" t="str">
        <f t="shared" si="5"/>
        <v>HRH1ReprYesInactive</v>
      </c>
      <c r="C143" s="9" t="s">
        <v>414</v>
      </c>
      <c r="D143" s="10" t="str">
        <f>VLOOKUP($C143,StructureInfoFromGPCRdb!$A:$U,MATCH(D$1,StructureInfoFromGPCRdb!$A$1:$U$1,0),FALSE)</f>
        <v>A</v>
      </c>
      <c r="E143" s="11" t="str">
        <f>VLOOKUP($C143,StructureInfoFromGPCRdb!$A:$U,MATCH(E$1,StructureInfoFromGPCRdb!$A$1:$U$1,0),FALSE)</f>
        <v>Histamine</v>
      </c>
      <c r="F143" s="11" t="str">
        <f>VLOOKUP($C143,StructureInfoFromGPCRdb!$A:$U,MATCH(F$1,StructureInfoFromGPCRdb!$A$1:$U$1,0),FALSE)</f>
        <v>HRH1</v>
      </c>
      <c r="G143" s="11" t="str">
        <f>VLOOKUP($C143,StructureInfoFromGPCRdb!$A:$U,MATCH(G$1,StructureInfoFromGPCRdb!$A$1:$U$1,0),FALSE)</f>
        <v>H1</v>
      </c>
      <c r="H143" s="42" t="s">
        <v>793</v>
      </c>
      <c r="I143" s="5" t="s">
        <v>788</v>
      </c>
      <c r="J143" s="47">
        <f>VLOOKUP($C143,StructureInfoFromGPCRdb!$A:$U,MATCH(J$1,StructureInfoFromGPCRdb!$A$1:$U$1,0),FALSE)</f>
        <v>89</v>
      </c>
      <c r="K143" s="6" t="str">
        <f>VLOOKUP($C143,StructureInfoFromGPCRdb!$A:$U,MATCH(K$1,StructureInfoFromGPCRdb!$A$1:$U$1,0),FALSE)</f>
        <v>Human</v>
      </c>
      <c r="L143" s="10">
        <f>VLOOKUP($C143,StructureInfoFromGPCRdb!$A:$U,MATCH(L$1,StructureInfoFromGPCRdb!$A$1:$U$1,0),FALSE)</f>
        <v>100</v>
      </c>
      <c r="M143" s="50" t="str">
        <f>VLOOKUP($C143,StructureInfoFromGPCRdb!$A:$U,MATCH(M$1,StructureInfoFromGPCRdb!$A$1:$U$1,0),FALSE)</f>
        <v>X-ray</v>
      </c>
      <c r="N143" s="51">
        <f>VLOOKUP($C143,StructureInfoFromGPCRdb!$A:$U,MATCH(N$1,StructureInfoFromGPCRdb!$A$1:$U$1,0),FALSE)</f>
        <v>3.1</v>
      </c>
      <c r="O143" s="10" t="str">
        <f>VLOOKUP($C143,StructureInfoFromGPCRdb!$A:$U,MATCH(O$1,StructureInfoFromGPCRdb!$A$1:$U$1,0),FALSE)</f>
        <v>Inactive</v>
      </c>
      <c r="P143" s="10">
        <f>VLOOKUP($C143,StructureInfoFromGPCRdb!$A:$U,MATCH(P$1,StructureInfoFromGPCRdb!$A$1:$U$1,0),FALSE)</f>
        <v>4</v>
      </c>
      <c r="Q143" s="10">
        <f>VLOOKUP($C143,StructureInfoFromGPCRdb!$A:$U,MATCH(Q$1,StructureInfoFromGPCRdb!$A$1:$U$1,0),FALSE)</f>
        <v>16</v>
      </c>
      <c r="R143" s="42" t="str">
        <f>IF(VLOOKUP($C143,StructureInfoFromGPCRdb!$A:$U,MATCH(R$1,StructureInfoFromGPCRdb!$A$1:$U$1,0),FALSE)="","",VLOOKUP($C143,StructureInfoFromGPCRdb!$A:$U,MATCH(R$1,StructureInfoFromGPCRdb!$A$1:$U$1,0),FALSE))</f>
        <v/>
      </c>
      <c r="S143" s="5" t="str">
        <f>IF(VLOOKUP($C143,StructureInfoFromGPCRdb!$A:$U,MATCH(S$1,StructureInfoFromGPCRdb!$A$1:$U$1,0),FALSE)="","",VLOOKUP($C143,StructureInfoFromGPCRdb!$A:$U,MATCH(S$1,StructureInfoFromGPCRdb!$A$1:$U$1,0),FALSE))</f>
        <v/>
      </c>
      <c r="T143" s="5" t="str">
        <f>IF(VLOOKUP($C143,StructureInfoFromGPCRdb!$A:$U,MATCH(T$1,StructureInfoFromGPCRdb!$A$1:$U$1,0),FALSE)="","",VLOOKUP($C143,StructureInfoFromGPCRdb!$A:$U,MATCH(T$1,StructureInfoFromGPCRdb!$A$1:$U$1,0),FALSE))</f>
        <v/>
      </c>
      <c r="U143" s="5" t="str">
        <f>IF(VLOOKUP($C143,StructureInfoFromGPCRdb!$A:$U,MATCH(U$1,StructureInfoFromGPCRdb!$A$1:$U$1,0),FALSE)="","",VLOOKUP($C143,StructureInfoFromGPCRdb!$A:$U,MATCH(U$1,StructureInfoFromGPCRdb!$A$1:$U$1,0),FALSE))</f>
        <v/>
      </c>
      <c r="V143" s="52" t="str">
        <f>VLOOKUP($C143,StructureInfoFromGPCRdb!$A:$U,MATCH(V$1,StructureInfoFromGPCRdb!$A$1:$U$1,0),FALSE)</f>
        <v>T4-Lysozyme</v>
      </c>
      <c r="W143" s="10" t="str">
        <f>VLOOKUP($C143,StructureInfoFromGPCRdb!$A:$U,MATCH(W$1,StructureInfoFromGPCRdb!$A$1:$U$1,0),FALSE)</f>
        <v>-</v>
      </c>
      <c r="X143" s="52" t="str">
        <f>VLOOKUP($C143,StructureInfoFromGPCRdb!$A:$U,MATCH(X$1,StructureInfoFromGPCRdb!$A$1:$U$1,0),FALSE)</f>
        <v>Doxepin</v>
      </c>
      <c r="Y143" s="10" t="str">
        <f>VLOOKUP($C143,StructureInfoFromGPCRdb!$A:$U,MATCH(Y$1,StructureInfoFromGPCRdb!$A$1:$U$1,0),FALSE)</f>
        <v>Antagonist</v>
      </c>
      <c r="Z143" s="5" t="s">
        <v>788</v>
      </c>
    </row>
    <row r="144" spans="1:27" x14ac:dyDescent="0.2">
      <c r="A144" s="4" t="str">
        <f t="shared" si="4"/>
        <v>AReprYesInactive</v>
      </c>
      <c r="B144" s="4" t="str">
        <f t="shared" si="5"/>
        <v>LPAR1ReprYesInactive</v>
      </c>
      <c r="C144" s="9" t="s">
        <v>361</v>
      </c>
      <c r="D144" s="10" t="str">
        <f>VLOOKUP($C144,StructureInfoFromGPCRdb!$A:$U,MATCH(D$1,StructureInfoFromGPCRdb!$A$1:$U$1,0),FALSE)</f>
        <v>A</v>
      </c>
      <c r="E144" s="11" t="str">
        <f>VLOOKUP($C144,StructureInfoFromGPCRdb!$A:$U,MATCH(E$1,StructureInfoFromGPCRdb!$A$1:$U$1,0),FALSE)</f>
        <v>Lysophospholipid (LPA)</v>
      </c>
      <c r="F144" s="11" t="str">
        <f>VLOOKUP($C144,StructureInfoFromGPCRdb!$A:$U,MATCH(F$1,StructureInfoFromGPCRdb!$A$1:$U$1,0),FALSE)</f>
        <v>LPAR1</v>
      </c>
      <c r="G144" s="11" t="str">
        <f>VLOOKUP($C144,StructureInfoFromGPCRdb!$A:$U,MATCH(G$1,StructureInfoFromGPCRdb!$A$1:$U$1,0),FALSE)</f>
        <v>LPA1</v>
      </c>
      <c r="H144" s="42" t="s">
        <v>793</v>
      </c>
      <c r="I144" s="5" t="s">
        <v>788</v>
      </c>
      <c r="J144" s="47">
        <f>VLOOKUP($C144,StructureInfoFromGPCRdb!$A:$U,MATCH(J$1,StructureInfoFromGPCRdb!$A$1:$U$1,0),FALSE)</f>
        <v>91</v>
      </c>
      <c r="K144" s="6" t="str">
        <f>VLOOKUP($C144,StructureInfoFromGPCRdb!$A:$U,MATCH(K$1,StructureInfoFromGPCRdb!$A$1:$U$1,0),FALSE)</f>
        <v>Human</v>
      </c>
      <c r="L144" s="10">
        <f>VLOOKUP($C144,StructureInfoFromGPCRdb!$A:$U,MATCH(L$1,StructureInfoFromGPCRdb!$A$1:$U$1,0),FALSE)</f>
        <v>100</v>
      </c>
      <c r="M144" s="50" t="str">
        <f>VLOOKUP($C144,StructureInfoFromGPCRdb!$A:$U,MATCH(M$1,StructureInfoFromGPCRdb!$A$1:$U$1,0),FALSE)</f>
        <v>X-ray</v>
      </c>
      <c r="N144" s="51">
        <f>VLOOKUP($C144,StructureInfoFromGPCRdb!$A:$U,MATCH(N$1,StructureInfoFromGPCRdb!$A$1:$U$1,0),FALSE)</f>
        <v>2.9</v>
      </c>
      <c r="O144" s="10" t="str">
        <f>VLOOKUP($C144,StructureInfoFromGPCRdb!$A:$U,MATCH(O$1,StructureInfoFromGPCRdb!$A$1:$U$1,0),FALSE)</f>
        <v>Inactive</v>
      </c>
      <c r="P144" s="10">
        <f>VLOOKUP($C144,StructureInfoFromGPCRdb!$A:$U,MATCH(P$1,StructureInfoFromGPCRdb!$A$1:$U$1,0),FALSE)</f>
        <v>1</v>
      </c>
      <c r="Q144" s="10">
        <f>VLOOKUP($C144,StructureInfoFromGPCRdb!$A:$U,MATCH(Q$1,StructureInfoFromGPCRdb!$A$1:$U$1,0),FALSE)</f>
        <v>5</v>
      </c>
      <c r="R144" s="42" t="str">
        <f>IF(VLOOKUP($C144,StructureInfoFromGPCRdb!$A:$U,MATCH(R$1,StructureInfoFromGPCRdb!$A$1:$U$1,0),FALSE)="","",VLOOKUP($C144,StructureInfoFromGPCRdb!$A:$U,MATCH(R$1,StructureInfoFromGPCRdb!$A$1:$U$1,0),FALSE))</f>
        <v/>
      </c>
      <c r="S144" s="5" t="str">
        <f>IF(VLOOKUP($C144,StructureInfoFromGPCRdb!$A:$U,MATCH(S$1,StructureInfoFromGPCRdb!$A$1:$U$1,0),FALSE)="","",VLOOKUP($C144,StructureInfoFromGPCRdb!$A:$U,MATCH(S$1,StructureInfoFromGPCRdb!$A$1:$U$1,0),FALSE))</f>
        <v/>
      </c>
      <c r="T144" s="5" t="str">
        <f>IF(VLOOKUP($C144,StructureInfoFromGPCRdb!$A:$U,MATCH(T$1,StructureInfoFromGPCRdb!$A$1:$U$1,0),FALSE)="","",VLOOKUP($C144,StructureInfoFromGPCRdb!$A:$U,MATCH(T$1,StructureInfoFromGPCRdb!$A$1:$U$1,0),FALSE))</f>
        <v/>
      </c>
      <c r="U144" s="5" t="str">
        <f>IF(VLOOKUP($C144,StructureInfoFromGPCRdb!$A:$U,MATCH(U$1,StructureInfoFromGPCRdb!$A$1:$U$1,0),FALSE)="","",VLOOKUP($C144,StructureInfoFromGPCRdb!$A:$U,MATCH(U$1,StructureInfoFromGPCRdb!$A$1:$U$1,0),FALSE))</f>
        <v/>
      </c>
      <c r="V144" s="52" t="str">
        <f>VLOOKUP($C144,StructureInfoFromGPCRdb!$A:$U,MATCH(V$1,StructureInfoFromGPCRdb!$A$1:$U$1,0),FALSE)</f>
        <v>BRIL</v>
      </c>
      <c r="W144" s="10" t="str">
        <f>VLOOKUP($C144,StructureInfoFromGPCRdb!$A:$U,MATCH(W$1,StructureInfoFromGPCRdb!$A$1:$U$1,0),FALSE)</f>
        <v>-</v>
      </c>
      <c r="X144" s="52" t="str">
        <f>VLOOKUP($C144,StructureInfoFromGPCRdb!$A:$U,MATCH(X$1,StructureInfoFromGPCRdb!$A$1:$U$1,0),FALSE)</f>
        <v>ONO-3080573</v>
      </c>
      <c r="Y144" s="10" t="str">
        <f>VLOOKUP($C144,StructureInfoFromGPCRdb!$A:$U,MATCH(Y$1,StructureInfoFromGPCRdb!$A$1:$U$1,0),FALSE)</f>
        <v>Antagonist</v>
      </c>
      <c r="Z144" s="5" t="s">
        <v>788</v>
      </c>
    </row>
    <row r="145" spans="1:27" x14ac:dyDescent="0.2">
      <c r="A145" s="4" t="str">
        <f t="shared" si="4"/>
        <v>AReprYesInactive</v>
      </c>
      <c r="B145" s="4" t="str">
        <f t="shared" si="5"/>
        <v>S1PR1ReprYesInactive</v>
      </c>
      <c r="C145" s="9" t="s">
        <v>404</v>
      </c>
      <c r="D145" s="10" t="str">
        <f>VLOOKUP($C145,StructureInfoFromGPCRdb!$A:$U,MATCH(D$1,StructureInfoFromGPCRdb!$A$1:$U$1,0),FALSE)</f>
        <v>A</v>
      </c>
      <c r="E145" s="11" t="str">
        <f>VLOOKUP($C145,StructureInfoFromGPCRdb!$A:$U,MATCH(E$1,StructureInfoFromGPCRdb!$A$1:$U$1,0),FALSE)</f>
        <v>Lysophospholipid (S1P)</v>
      </c>
      <c r="F145" s="11" t="str">
        <f>VLOOKUP($C145,StructureInfoFromGPCRdb!$A:$U,MATCH(F$1,StructureInfoFromGPCRdb!$A$1:$U$1,0),FALSE)</f>
        <v>S1PR1</v>
      </c>
      <c r="G145" s="11" t="str">
        <f>VLOOKUP($C145,StructureInfoFromGPCRdb!$A:$U,MATCH(G$1,StructureInfoFromGPCRdb!$A$1:$U$1,0),FALSE)</f>
        <v>S1P1</v>
      </c>
      <c r="H145" s="42" t="s">
        <v>793</v>
      </c>
      <c r="I145" s="5" t="s">
        <v>788</v>
      </c>
      <c r="J145" s="47">
        <f>VLOOKUP($C145,StructureInfoFromGPCRdb!$A:$U,MATCH(J$1,StructureInfoFromGPCRdb!$A$1:$U$1,0),FALSE)</f>
        <v>90</v>
      </c>
      <c r="K145" s="6" t="str">
        <f>VLOOKUP($C145,StructureInfoFromGPCRdb!$A:$U,MATCH(K$1,StructureInfoFromGPCRdb!$A$1:$U$1,0),FALSE)</f>
        <v>Human</v>
      </c>
      <c r="L145" s="10">
        <f>VLOOKUP($C145,StructureInfoFromGPCRdb!$A:$U,MATCH(L$1,StructureInfoFromGPCRdb!$A$1:$U$1,0),FALSE)</f>
        <v>100</v>
      </c>
      <c r="M145" s="50" t="str">
        <f>VLOOKUP($C145,StructureInfoFromGPCRdb!$A:$U,MATCH(M$1,StructureInfoFromGPCRdb!$A$1:$U$1,0),FALSE)</f>
        <v>X-ray</v>
      </c>
      <c r="N145" s="51">
        <f>VLOOKUP($C145,StructureInfoFromGPCRdb!$A:$U,MATCH(N$1,StructureInfoFromGPCRdb!$A$1:$U$1,0),FALSE)</f>
        <v>2.8</v>
      </c>
      <c r="O145" s="10" t="str">
        <f>VLOOKUP($C145,StructureInfoFromGPCRdb!$A:$U,MATCH(O$1,StructureInfoFromGPCRdb!$A$1:$U$1,0),FALSE)</f>
        <v>Inactive</v>
      </c>
      <c r="P145" s="10">
        <f>VLOOKUP($C145,StructureInfoFromGPCRdb!$A:$U,MATCH(P$1,StructureInfoFromGPCRdb!$A$1:$U$1,0),FALSE)</f>
        <v>1</v>
      </c>
      <c r="Q145" s="10">
        <f>VLOOKUP($C145,StructureInfoFromGPCRdb!$A:$U,MATCH(Q$1,StructureInfoFromGPCRdb!$A$1:$U$1,0),FALSE)</f>
        <v>9</v>
      </c>
      <c r="R145" s="42" t="str">
        <f>IF(VLOOKUP($C145,StructureInfoFromGPCRdb!$A:$U,MATCH(R$1,StructureInfoFromGPCRdb!$A$1:$U$1,0),FALSE)="","",VLOOKUP($C145,StructureInfoFromGPCRdb!$A:$U,MATCH(R$1,StructureInfoFromGPCRdb!$A$1:$U$1,0),FALSE))</f>
        <v/>
      </c>
      <c r="S145" s="5" t="str">
        <f>IF(VLOOKUP($C145,StructureInfoFromGPCRdb!$A:$U,MATCH(S$1,StructureInfoFromGPCRdb!$A$1:$U$1,0),FALSE)="","",VLOOKUP($C145,StructureInfoFromGPCRdb!$A:$U,MATCH(S$1,StructureInfoFromGPCRdb!$A$1:$U$1,0),FALSE))</f>
        <v/>
      </c>
      <c r="T145" s="5" t="str">
        <f>IF(VLOOKUP($C145,StructureInfoFromGPCRdb!$A:$U,MATCH(T$1,StructureInfoFromGPCRdb!$A$1:$U$1,0),FALSE)="","",VLOOKUP($C145,StructureInfoFromGPCRdb!$A:$U,MATCH(T$1,StructureInfoFromGPCRdb!$A$1:$U$1,0),FALSE))</f>
        <v/>
      </c>
      <c r="U145" s="5" t="str">
        <f>IF(VLOOKUP($C145,StructureInfoFromGPCRdb!$A:$U,MATCH(U$1,StructureInfoFromGPCRdb!$A$1:$U$1,0),FALSE)="","",VLOOKUP($C145,StructureInfoFromGPCRdb!$A:$U,MATCH(U$1,StructureInfoFromGPCRdb!$A$1:$U$1,0),FALSE))</f>
        <v/>
      </c>
      <c r="V145" s="52" t="str">
        <f>VLOOKUP($C145,StructureInfoFromGPCRdb!$A:$U,MATCH(V$1,StructureInfoFromGPCRdb!$A$1:$U$1,0),FALSE)</f>
        <v>T4-Lysozyme</v>
      </c>
      <c r="W145" s="10" t="str">
        <f>VLOOKUP($C145,StructureInfoFromGPCRdb!$A:$U,MATCH(W$1,StructureInfoFromGPCRdb!$A$1:$U$1,0),FALSE)</f>
        <v>-</v>
      </c>
      <c r="X145" s="52" t="str">
        <f>VLOOKUP($C145,StructureInfoFromGPCRdb!$A:$U,MATCH(X$1,StructureInfoFromGPCRdb!$A$1:$U$1,0),FALSE)</f>
        <v>(R)-3-Amino-4-(3-hex..</v>
      </c>
      <c r="Y145" s="10" t="str">
        <f>VLOOKUP($C145,StructureInfoFromGPCRdb!$A:$U,MATCH(Y$1,StructureInfoFromGPCRdb!$A$1:$U$1,0),FALSE)</f>
        <v>Antagonist</v>
      </c>
      <c r="Z145" s="5" t="s">
        <v>788</v>
      </c>
    </row>
    <row r="146" spans="1:27" x14ac:dyDescent="0.2">
      <c r="A146" s="4" t="str">
        <f t="shared" si="4"/>
        <v>AReprYesInactive</v>
      </c>
      <c r="B146" s="4" t="str">
        <f t="shared" si="5"/>
        <v>MTR1AReprYesInactive</v>
      </c>
      <c r="C146" s="9" t="s">
        <v>713</v>
      </c>
      <c r="D146" s="10" t="str">
        <f>VLOOKUP($C146,StructureInfoFromGPCRdb!$A:$U,MATCH(D$1,StructureInfoFromGPCRdb!$A$1:$U$1,0),FALSE)</f>
        <v>A</v>
      </c>
      <c r="E146" s="11" t="str">
        <f>VLOOKUP($C146,StructureInfoFromGPCRdb!$A:$U,MATCH(E$1,StructureInfoFromGPCRdb!$A$1:$U$1,0),FALSE)</f>
        <v>Melatonin</v>
      </c>
      <c r="F146" s="11" t="str">
        <f>VLOOKUP($C146,StructureInfoFromGPCRdb!$A:$U,MATCH(F$1,StructureInfoFromGPCRdb!$A$1:$U$1,0),FALSE)</f>
        <v>MTR1A</v>
      </c>
      <c r="G146" s="11" t="str">
        <f>VLOOKUP($C146,StructureInfoFromGPCRdb!$A:$U,MATCH(G$1,StructureInfoFromGPCRdb!$A$1:$U$1,0),FALSE)</f>
        <v>MT1</v>
      </c>
      <c r="H146" s="42" t="s">
        <v>793</v>
      </c>
      <c r="I146" s="5" t="s">
        <v>788</v>
      </c>
      <c r="J146" s="47">
        <f>VLOOKUP($C146,StructureInfoFromGPCRdb!$A:$U,MATCH(J$1,StructureInfoFromGPCRdb!$A$1:$U$1,0),FALSE)</f>
        <v>92</v>
      </c>
      <c r="K146" s="6" t="str">
        <f>VLOOKUP($C146,StructureInfoFromGPCRdb!$A:$U,MATCH(K$1,StructureInfoFromGPCRdb!$A$1:$U$1,0),FALSE)</f>
        <v>Human</v>
      </c>
      <c r="L146" s="10">
        <f>VLOOKUP($C146,StructureInfoFromGPCRdb!$A:$U,MATCH(L$1,StructureInfoFromGPCRdb!$A$1:$U$1,0),FALSE)</f>
        <v>100</v>
      </c>
      <c r="M146" s="50" t="str">
        <f>VLOOKUP($C146,StructureInfoFromGPCRdb!$A:$U,MATCH(M$1,StructureInfoFromGPCRdb!$A$1:$U$1,0),FALSE)</f>
        <v>X-ray</v>
      </c>
      <c r="N146" s="51">
        <f>VLOOKUP($C146,StructureInfoFromGPCRdb!$A:$U,MATCH(N$1,StructureInfoFromGPCRdb!$A$1:$U$1,0),FALSE)</f>
        <v>3.3</v>
      </c>
      <c r="O146" s="10" t="str">
        <f>VLOOKUP($C146,StructureInfoFromGPCRdb!$A:$U,MATCH(O$1,StructureInfoFromGPCRdb!$A$1:$U$1,0),FALSE)</f>
        <v>Inactive</v>
      </c>
      <c r="P146" s="10">
        <f>VLOOKUP($C146,StructureInfoFromGPCRdb!$A:$U,MATCH(P$1,StructureInfoFromGPCRdb!$A$1:$U$1,0),FALSE)</f>
        <v>1</v>
      </c>
      <c r="Q146" s="10">
        <f>VLOOKUP($C146,StructureInfoFromGPCRdb!$A:$U,MATCH(Q$1,StructureInfoFromGPCRdb!$A$1:$U$1,0),FALSE)</f>
        <v>9</v>
      </c>
      <c r="R146" s="42" t="str">
        <f>IF(VLOOKUP($C146,StructureInfoFromGPCRdb!$A:$U,MATCH(R$1,StructureInfoFromGPCRdb!$A$1:$U$1,0),FALSE)="","",VLOOKUP($C146,StructureInfoFromGPCRdb!$A:$U,MATCH(R$1,StructureInfoFromGPCRdb!$A$1:$U$1,0),FALSE))</f>
        <v/>
      </c>
      <c r="S146" s="5" t="str">
        <f>IF(VLOOKUP($C146,StructureInfoFromGPCRdb!$A:$U,MATCH(S$1,StructureInfoFromGPCRdb!$A$1:$U$1,0),FALSE)="","",VLOOKUP($C146,StructureInfoFromGPCRdb!$A:$U,MATCH(S$1,StructureInfoFromGPCRdb!$A$1:$U$1,0),FALSE))</f>
        <v/>
      </c>
      <c r="T146" s="5" t="str">
        <f>IF(VLOOKUP($C146,StructureInfoFromGPCRdb!$A:$U,MATCH(T$1,StructureInfoFromGPCRdb!$A$1:$U$1,0),FALSE)="","",VLOOKUP($C146,StructureInfoFromGPCRdb!$A:$U,MATCH(T$1,StructureInfoFromGPCRdb!$A$1:$U$1,0),FALSE))</f>
        <v/>
      </c>
      <c r="U146" s="5" t="str">
        <f>IF(VLOOKUP($C146,StructureInfoFromGPCRdb!$A:$U,MATCH(U$1,StructureInfoFromGPCRdb!$A$1:$U$1,0),FALSE)="","",VLOOKUP($C146,StructureInfoFromGPCRdb!$A:$U,MATCH(U$1,StructureInfoFromGPCRdb!$A$1:$U$1,0),FALSE))</f>
        <v/>
      </c>
      <c r="V146" s="52" t="str">
        <f>VLOOKUP($C146,StructureInfoFromGPCRdb!$A:$U,MATCH(V$1,StructureInfoFromGPCRdb!$A$1:$U$1,0),FALSE)</f>
        <v>GIgA glycogen synthase</v>
      </c>
      <c r="W146" s="10" t="str">
        <f>VLOOKUP($C146,StructureInfoFromGPCRdb!$A:$U,MATCH(W$1,StructureInfoFromGPCRdb!$A$1:$U$1,0),FALSE)</f>
        <v>-</v>
      </c>
      <c r="X146" s="52" t="str">
        <f>VLOOKUP($C146,StructureInfoFromGPCRdb!$A:$U,MATCH(X$1,StructureInfoFromGPCRdb!$A$1:$U$1,0),FALSE)</f>
        <v>2-Phenylmelatonin</v>
      </c>
      <c r="Y146" s="10" t="str">
        <f>VLOOKUP($C146,StructureInfoFromGPCRdb!$A:$U,MATCH(Y$1,StructureInfoFromGPCRdb!$A$1:$U$1,0),FALSE)</f>
        <v>Antagonist</v>
      </c>
      <c r="Z146" s="5" t="s">
        <v>788</v>
      </c>
    </row>
    <row r="147" spans="1:27" x14ac:dyDescent="0.2">
      <c r="A147" s="4" t="str">
        <f t="shared" si="4"/>
        <v>AReprYesInactive</v>
      </c>
      <c r="B147" s="4" t="str">
        <f t="shared" si="5"/>
        <v>NPY1RReprYesInactive</v>
      </c>
      <c r="C147" s="9" t="s">
        <v>281</v>
      </c>
      <c r="D147" s="10" t="str">
        <f>VLOOKUP($C147,StructureInfoFromGPCRdb!$A:$U,MATCH(D$1,StructureInfoFromGPCRdb!$A$1:$U$1,0),FALSE)</f>
        <v>A</v>
      </c>
      <c r="E147" s="11" t="str">
        <f>VLOOKUP($C147,StructureInfoFromGPCRdb!$A:$U,MATCH(E$1,StructureInfoFromGPCRdb!$A$1:$U$1,0),FALSE)</f>
        <v>Neuropeptide Y</v>
      </c>
      <c r="F147" s="11" t="str">
        <f>VLOOKUP($C147,StructureInfoFromGPCRdb!$A:$U,MATCH(F$1,StructureInfoFromGPCRdb!$A$1:$U$1,0),FALSE)</f>
        <v>NPY1R</v>
      </c>
      <c r="G147" s="11" t="str">
        <f>VLOOKUP($C147,StructureInfoFromGPCRdb!$A:$U,MATCH(G$1,StructureInfoFromGPCRdb!$A$1:$U$1,0),FALSE)</f>
        <v>Y1</v>
      </c>
      <c r="H147" s="42" t="s">
        <v>793</v>
      </c>
      <c r="I147" s="5" t="s">
        <v>788</v>
      </c>
      <c r="J147" s="47">
        <f>VLOOKUP($C147,StructureInfoFromGPCRdb!$A:$U,MATCH(J$1,StructureInfoFromGPCRdb!$A$1:$U$1,0),FALSE)</f>
        <v>92</v>
      </c>
      <c r="K147" s="6" t="str">
        <f>VLOOKUP($C147,StructureInfoFromGPCRdb!$A:$U,MATCH(K$1,StructureInfoFromGPCRdb!$A$1:$U$1,0),FALSE)</f>
        <v>Human</v>
      </c>
      <c r="L147" s="10">
        <f>VLOOKUP($C147,StructureInfoFromGPCRdb!$A:$U,MATCH(L$1,StructureInfoFromGPCRdb!$A$1:$U$1,0),FALSE)</f>
        <v>100</v>
      </c>
      <c r="M147" s="50" t="str">
        <f>VLOOKUP($C147,StructureInfoFromGPCRdb!$A:$U,MATCH(M$1,StructureInfoFromGPCRdb!$A$1:$U$1,0),FALSE)</f>
        <v>X-ray</v>
      </c>
      <c r="N147" s="51">
        <f>VLOOKUP($C147,StructureInfoFromGPCRdb!$A:$U,MATCH(N$1,StructureInfoFromGPCRdb!$A$1:$U$1,0),FALSE)</f>
        <v>2.7</v>
      </c>
      <c r="O147" s="10" t="str">
        <f>VLOOKUP($C147,StructureInfoFromGPCRdb!$A:$U,MATCH(O$1,StructureInfoFromGPCRdb!$A$1:$U$1,0),FALSE)</f>
        <v>Inactive</v>
      </c>
      <c r="P147" s="10">
        <f>VLOOKUP($C147,StructureInfoFromGPCRdb!$A:$U,MATCH(P$1,StructureInfoFromGPCRdb!$A$1:$U$1,0),FALSE)</f>
        <v>0</v>
      </c>
      <c r="Q147" s="10">
        <f>VLOOKUP($C147,StructureInfoFromGPCRdb!$A:$U,MATCH(Q$1,StructureInfoFromGPCRdb!$A$1:$U$1,0),FALSE)</f>
        <v>14</v>
      </c>
      <c r="R147" s="42" t="str">
        <f>IF(VLOOKUP($C147,StructureInfoFromGPCRdb!$A:$U,MATCH(R$1,StructureInfoFromGPCRdb!$A$1:$U$1,0),FALSE)="","",VLOOKUP($C147,StructureInfoFromGPCRdb!$A:$U,MATCH(R$1,StructureInfoFromGPCRdb!$A$1:$U$1,0),FALSE))</f>
        <v/>
      </c>
      <c r="S147" s="5" t="str">
        <f>IF(VLOOKUP($C147,StructureInfoFromGPCRdb!$A:$U,MATCH(S$1,StructureInfoFromGPCRdb!$A$1:$U$1,0),FALSE)="","",VLOOKUP($C147,StructureInfoFromGPCRdb!$A:$U,MATCH(S$1,StructureInfoFromGPCRdb!$A$1:$U$1,0),FALSE))</f>
        <v/>
      </c>
      <c r="T147" s="5" t="str">
        <f>IF(VLOOKUP($C147,StructureInfoFromGPCRdb!$A:$U,MATCH(T$1,StructureInfoFromGPCRdb!$A$1:$U$1,0),FALSE)="","",VLOOKUP($C147,StructureInfoFromGPCRdb!$A:$U,MATCH(T$1,StructureInfoFromGPCRdb!$A$1:$U$1,0),FALSE))</f>
        <v/>
      </c>
      <c r="U147" s="5" t="str">
        <f>IF(VLOOKUP($C147,StructureInfoFromGPCRdb!$A:$U,MATCH(U$1,StructureInfoFromGPCRdb!$A$1:$U$1,0),FALSE)="","",VLOOKUP($C147,StructureInfoFromGPCRdb!$A:$U,MATCH(U$1,StructureInfoFromGPCRdb!$A$1:$U$1,0),FALSE))</f>
        <v/>
      </c>
      <c r="V147" s="52" t="str">
        <f>VLOOKUP($C147,StructureInfoFromGPCRdb!$A:$U,MATCH(V$1,StructureInfoFromGPCRdb!$A$1:$U$1,0),FALSE)</f>
        <v>T4-Lysozyme</v>
      </c>
      <c r="W147" s="10" t="str">
        <f>VLOOKUP($C147,StructureInfoFromGPCRdb!$A:$U,MATCH(W$1,StructureInfoFromGPCRdb!$A$1:$U$1,0),FALSE)</f>
        <v>-</v>
      </c>
      <c r="X147" s="52" t="str">
        <f>VLOOKUP($C147,StructureInfoFromGPCRdb!$A:$U,MATCH(X$1,StructureInfoFromGPCRdb!$A$1:$U$1,0),FALSE)</f>
        <v>UR-MK299</v>
      </c>
      <c r="Y147" s="10" t="str">
        <f>VLOOKUP($C147,StructureInfoFromGPCRdb!$A:$U,MATCH(Y$1,StructureInfoFromGPCRdb!$A$1:$U$1,0),FALSE)</f>
        <v>Antagonist</v>
      </c>
      <c r="Z147" s="5" t="s">
        <v>788</v>
      </c>
    </row>
    <row r="148" spans="1:27" x14ac:dyDescent="0.2">
      <c r="A148" s="4" t="str">
        <f t="shared" si="4"/>
        <v>AReprYesInactive</v>
      </c>
      <c r="B148" s="4" t="str">
        <f t="shared" si="5"/>
        <v>OPRDReprYesInactive</v>
      </c>
      <c r="C148" s="9" t="s">
        <v>383</v>
      </c>
      <c r="D148" s="10" t="str">
        <f>VLOOKUP($C148,StructureInfoFromGPCRdb!$A:$U,MATCH(D$1,StructureInfoFromGPCRdb!$A$1:$U$1,0),FALSE)</f>
        <v>A</v>
      </c>
      <c r="E148" s="11" t="str">
        <f>VLOOKUP($C148,StructureInfoFromGPCRdb!$A:$U,MATCH(E$1,StructureInfoFromGPCRdb!$A$1:$U$1,0),FALSE)</f>
        <v>Opioid</v>
      </c>
      <c r="F148" s="11" t="str">
        <f>VLOOKUP($C148,StructureInfoFromGPCRdb!$A:$U,MATCH(F$1,StructureInfoFromGPCRdb!$A$1:$U$1,0),FALSE)</f>
        <v>OPRD</v>
      </c>
      <c r="G148" s="11" t="str">
        <f>VLOOKUP($C148,StructureInfoFromGPCRdb!$A:$U,MATCH(G$1,StructureInfoFromGPCRdb!$A$1:$U$1,0),FALSE)</f>
        <v>δ</v>
      </c>
      <c r="H148" s="42" t="s">
        <v>793</v>
      </c>
      <c r="I148" s="5" t="s">
        <v>788</v>
      </c>
      <c r="J148" s="47">
        <f>VLOOKUP($C148,StructureInfoFromGPCRdb!$A:$U,MATCH(J$1,StructureInfoFromGPCRdb!$A$1:$U$1,0),FALSE)</f>
        <v>99</v>
      </c>
      <c r="K148" s="6" t="str">
        <f>VLOOKUP($C148,StructureInfoFromGPCRdb!$A:$U,MATCH(K$1,StructureInfoFromGPCRdb!$A$1:$U$1,0),FALSE)</f>
        <v>Human</v>
      </c>
      <c r="L148" s="10">
        <f>VLOOKUP($C148,StructureInfoFromGPCRdb!$A:$U,MATCH(L$1,StructureInfoFromGPCRdb!$A$1:$U$1,0),FALSE)</f>
        <v>100</v>
      </c>
      <c r="M148" s="50" t="str">
        <f>VLOOKUP($C148,StructureInfoFromGPCRdb!$A:$U,MATCH(M$1,StructureInfoFromGPCRdb!$A$1:$U$1,0),FALSE)</f>
        <v>X-ray</v>
      </c>
      <c r="N148" s="51">
        <f>VLOOKUP($C148,StructureInfoFromGPCRdb!$A:$U,MATCH(N$1,StructureInfoFromGPCRdb!$A$1:$U$1,0),FALSE)</f>
        <v>1.8</v>
      </c>
      <c r="O148" s="10" t="str">
        <f>VLOOKUP($C148,StructureInfoFromGPCRdb!$A:$U,MATCH(O$1,StructureInfoFromGPCRdb!$A$1:$U$1,0),FALSE)</f>
        <v>Inactive</v>
      </c>
      <c r="P148" s="10">
        <f>VLOOKUP($C148,StructureInfoFromGPCRdb!$A:$U,MATCH(P$1,StructureInfoFromGPCRdb!$A$1:$U$1,0),FALSE)</f>
        <v>7</v>
      </c>
      <c r="Q148" s="10">
        <f>VLOOKUP($C148,StructureInfoFromGPCRdb!$A:$U,MATCH(Q$1,StructureInfoFromGPCRdb!$A$1:$U$1,0),FALSE)</f>
        <v>13</v>
      </c>
      <c r="R148" s="42" t="str">
        <f>IF(VLOOKUP($C148,StructureInfoFromGPCRdb!$A:$U,MATCH(R$1,StructureInfoFromGPCRdb!$A$1:$U$1,0),FALSE)="","",VLOOKUP($C148,StructureInfoFromGPCRdb!$A:$U,MATCH(R$1,StructureInfoFromGPCRdb!$A$1:$U$1,0),FALSE))</f>
        <v/>
      </c>
      <c r="S148" s="5" t="str">
        <f>IF(VLOOKUP($C148,StructureInfoFromGPCRdb!$A:$U,MATCH(S$1,StructureInfoFromGPCRdb!$A$1:$U$1,0),FALSE)="","",VLOOKUP($C148,StructureInfoFromGPCRdb!$A:$U,MATCH(S$1,StructureInfoFromGPCRdb!$A$1:$U$1,0),FALSE))</f>
        <v/>
      </c>
      <c r="T148" s="5" t="str">
        <f>IF(VLOOKUP($C148,StructureInfoFromGPCRdb!$A:$U,MATCH(T$1,StructureInfoFromGPCRdb!$A$1:$U$1,0),FALSE)="","",VLOOKUP($C148,StructureInfoFromGPCRdb!$A:$U,MATCH(T$1,StructureInfoFromGPCRdb!$A$1:$U$1,0),FALSE))</f>
        <v/>
      </c>
      <c r="U148" s="5" t="str">
        <f>IF(VLOOKUP($C148,StructureInfoFromGPCRdb!$A:$U,MATCH(U$1,StructureInfoFromGPCRdb!$A$1:$U$1,0),FALSE)="","",VLOOKUP($C148,StructureInfoFromGPCRdb!$A:$U,MATCH(U$1,StructureInfoFromGPCRdb!$A$1:$U$1,0),FALSE))</f>
        <v/>
      </c>
      <c r="V148" s="52" t="str">
        <f>VLOOKUP($C148,StructureInfoFromGPCRdb!$A:$U,MATCH(V$1,StructureInfoFromGPCRdb!$A$1:$U$1,0),FALSE)</f>
        <v>BRIL</v>
      </c>
      <c r="W148" s="10" t="str">
        <f>VLOOKUP($C148,StructureInfoFromGPCRdb!$A:$U,MATCH(W$1,StructureInfoFromGPCRdb!$A$1:$U$1,0),FALSE)</f>
        <v>-</v>
      </c>
      <c r="X148" s="52" t="str">
        <f>VLOOKUP($C148,StructureInfoFromGPCRdb!$A:$U,MATCH(X$1,StructureInfoFromGPCRdb!$A$1:$U$1,0),FALSE)</f>
        <v>Naltrindole</v>
      </c>
      <c r="Y148" s="10" t="str">
        <f>VLOOKUP($C148,StructureInfoFromGPCRdb!$A:$U,MATCH(Y$1,StructureInfoFromGPCRdb!$A$1:$U$1,0),FALSE)</f>
        <v>Antagonist</v>
      </c>
      <c r="Z148" s="5" t="s">
        <v>788</v>
      </c>
    </row>
    <row r="149" spans="1:27" x14ac:dyDescent="0.2">
      <c r="A149" s="4" t="str">
        <f t="shared" si="4"/>
        <v>AReprYesInactive</v>
      </c>
      <c r="B149" s="4" t="str">
        <f t="shared" si="5"/>
        <v>OPRKReprYesInactive</v>
      </c>
      <c r="C149" s="9" t="s">
        <v>399</v>
      </c>
      <c r="D149" s="10" t="str">
        <f>VLOOKUP($C149,StructureInfoFromGPCRdb!$A:$U,MATCH(D$1,StructureInfoFromGPCRdb!$A$1:$U$1,0),FALSE)</f>
        <v>A</v>
      </c>
      <c r="E149" s="11" t="str">
        <f>VLOOKUP($C149,StructureInfoFromGPCRdb!$A:$U,MATCH(E$1,StructureInfoFromGPCRdb!$A$1:$U$1,0),FALSE)</f>
        <v>Opioid</v>
      </c>
      <c r="F149" s="11" t="str">
        <f>VLOOKUP($C149,StructureInfoFromGPCRdb!$A:$U,MATCH(F$1,StructureInfoFromGPCRdb!$A$1:$U$1,0),FALSE)</f>
        <v>OPRK</v>
      </c>
      <c r="G149" s="11" t="str">
        <f>VLOOKUP($C149,StructureInfoFromGPCRdb!$A:$U,MATCH(G$1,StructureInfoFromGPCRdb!$A$1:$U$1,0),FALSE)</f>
        <v>κ</v>
      </c>
      <c r="H149" s="42" t="s">
        <v>793</v>
      </c>
      <c r="I149" s="5" t="s">
        <v>788</v>
      </c>
      <c r="J149" s="47">
        <f>VLOOKUP($C149,StructureInfoFromGPCRdb!$A:$U,MATCH(J$1,StructureInfoFromGPCRdb!$A$1:$U$1,0),FALSE)</f>
        <v>94</v>
      </c>
      <c r="K149" s="6" t="str">
        <f>VLOOKUP($C149,StructureInfoFromGPCRdb!$A:$U,MATCH(K$1,StructureInfoFromGPCRdb!$A$1:$U$1,0),FALSE)</f>
        <v>Human</v>
      </c>
      <c r="L149" s="10">
        <f>VLOOKUP($C149,StructureInfoFromGPCRdb!$A:$U,MATCH(L$1,StructureInfoFromGPCRdb!$A$1:$U$1,0),FALSE)</f>
        <v>100</v>
      </c>
      <c r="M149" s="50" t="str">
        <f>VLOOKUP($C149,StructureInfoFromGPCRdb!$A:$U,MATCH(M$1,StructureInfoFromGPCRdb!$A$1:$U$1,0),FALSE)</f>
        <v>X-ray</v>
      </c>
      <c r="N149" s="51">
        <f>VLOOKUP($C149,StructureInfoFromGPCRdb!$A:$U,MATCH(N$1,StructureInfoFromGPCRdb!$A$1:$U$1,0),FALSE)</f>
        <v>2.9</v>
      </c>
      <c r="O149" s="10" t="str">
        <f>VLOOKUP($C149,StructureInfoFromGPCRdb!$A:$U,MATCH(O$1,StructureInfoFromGPCRdb!$A$1:$U$1,0),FALSE)</f>
        <v>Inactive</v>
      </c>
      <c r="P149" s="10">
        <f>VLOOKUP($C149,StructureInfoFromGPCRdb!$A:$U,MATCH(P$1,StructureInfoFromGPCRdb!$A$1:$U$1,0),FALSE)</f>
        <v>7</v>
      </c>
      <c r="Q149" s="10">
        <f>VLOOKUP($C149,StructureInfoFromGPCRdb!$A:$U,MATCH(Q$1,StructureInfoFromGPCRdb!$A$1:$U$1,0),FALSE)</f>
        <v>6</v>
      </c>
      <c r="R149" s="42" t="str">
        <f>IF(VLOOKUP($C149,StructureInfoFromGPCRdb!$A:$U,MATCH(R$1,StructureInfoFromGPCRdb!$A$1:$U$1,0),FALSE)="","",VLOOKUP($C149,StructureInfoFromGPCRdb!$A:$U,MATCH(R$1,StructureInfoFromGPCRdb!$A$1:$U$1,0),FALSE))</f>
        <v/>
      </c>
      <c r="S149" s="5" t="str">
        <f>IF(VLOOKUP($C149,StructureInfoFromGPCRdb!$A:$U,MATCH(S$1,StructureInfoFromGPCRdb!$A$1:$U$1,0),FALSE)="","",VLOOKUP($C149,StructureInfoFromGPCRdb!$A:$U,MATCH(S$1,StructureInfoFromGPCRdb!$A$1:$U$1,0),FALSE))</f>
        <v/>
      </c>
      <c r="T149" s="5" t="str">
        <f>IF(VLOOKUP($C149,StructureInfoFromGPCRdb!$A:$U,MATCH(T$1,StructureInfoFromGPCRdb!$A$1:$U$1,0),FALSE)="","",VLOOKUP($C149,StructureInfoFromGPCRdb!$A:$U,MATCH(T$1,StructureInfoFromGPCRdb!$A$1:$U$1,0),FALSE))</f>
        <v/>
      </c>
      <c r="U149" s="5" t="str">
        <f>IF(VLOOKUP($C149,StructureInfoFromGPCRdb!$A:$U,MATCH(U$1,StructureInfoFromGPCRdb!$A$1:$U$1,0),FALSE)="","",VLOOKUP($C149,StructureInfoFromGPCRdb!$A:$U,MATCH(U$1,StructureInfoFromGPCRdb!$A$1:$U$1,0),FALSE))</f>
        <v/>
      </c>
      <c r="V149" s="52" t="str">
        <f>VLOOKUP($C149,StructureInfoFromGPCRdb!$A:$U,MATCH(V$1,StructureInfoFromGPCRdb!$A$1:$U$1,0),FALSE)</f>
        <v>T4-Lysozyme</v>
      </c>
      <c r="W149" s="10" t="str">
        <f>VLOOKUP($C149,StructureInfoFromGPCRdb!$A:$U,MATCH(W$1,StructureInfoFromGPCRdb!$A$1:$U$1,0),FALSE)</f>
        <v>-</v>
      </c>
      <c r="X149" s="52" t="str">
        <f>VLOOKUP($C149,StructureInfoFromGPCRdb!$A:$U,MATCH(X$1,StructureInfoFromGPCRdb!$A$1:$U$1,0),FALSE)</f>
        <v>JDTic</v>
      </c>
      <c r="Y149" s="10" t="str">
        <f>VLOOKUP($C149,StructureInfoFromGPCRdb!$A:$U,MATCH(Y$1,StructureInfoFromGPCRdb!$A$1:$U$1,0),FALSE)</f>
        <v>Antagonist</v>
      </c>
      <c r="Z149" s="5" t="s">
        <v>788</v>
      </c>
    </row>
    <row r="150" spans="1:27" x14ac:dyDescent="0.2">
      <c r="A150" s="4" t="str">
        <f t="shared" si="4"/>
        <v>AReprYesInactive</v>
      </c>
      <c r="B150" s="4" t="str">
        <f t="shared" si="5"/>
        <v>OPRMReprYesInactive</v>
      </c>
      <c r="C150" s="9" t="s">
        <v>400</v>
      </c>
      <c r="D150" s="10" t="str">
        <f>VLOOKUP($C150,StructureInfoFromGPCRdb!$A:$U,MATCH(D$1,StructureInfoFromGPCRdb!$A$1:$U$1,0),FALSE)</f>
        <v>A</v>
      </c>
      <c r="E150" s="11" t="str">
        <f>VLOOKUP($C150,StructureInfoFromGPCRdb!$A:$U,MATCH(E$1,StructureInfoFromGPCRdb!$A$1:$U$1,0),FALSE)</f>
        <v>Opioid</v>
      </c>
      <c r="F150" s="11" t="str">
        <f>VLOOKUP($C150,StructureInfoFromGPCRdb!$A:$U,MATCH(F$1,StructureInfoFromGPCRdb!$A$1:$U$1,0),FALSE)</f>
        <v>OPRM</v>
      </c>
      <c r="G150" s="11" t="str">
        <f>VLOOKUP($C150,StructureInfoFromGPCRdb!$A:$U,MATCH(G$1,StructureInfoFromGPCRdb!$A$1:$U$1,0),FALSE)</f>
        <v>μ</v>
      </c>
      <c r="H150" s="42" t="s">
        <v>793</v>
      </c>
      <c r="I150" s="5" t="s">
        <v>788</v>
      </c>
      <c r="J150" s="47">
        <f>VLOOKUP($C150,StructureInfoFromGPCRdb!$A:$U,MATCH(J$1,StructureInfoFromGPCRdb!$A$1:$U$1,0),FALSE)</f>
        <v>95</v>
      </c>
      <c r="K150" s="6" t="str">
        <f>VLOOKUP($C150,StructureInfoFromGPCRdb!$A:$U,MATCH(K$1,StructureInfoFromGPCRdb!$A$1:$U$1,0),FALSE)</f>
        <v>Mouse</v>
      </c>
      <c r="L150" s="10">
        <f>VLOOKUP($C150,StructureInfoFromGPCRdb!$A:$U,MATCH(L$1,StructureInfoFromGPCRdb!$A$1:$U$1,0),FALSE)</f>
        <v>98</v>
      </c>
      <c r="M150" s="50" t="str">
        <f>VLOOKUP($C150,StructureInfoFromGPCRdb!$A:$U,MATCH(M$1,StructureInfoFromGPCRdb!$A$1:$U$1,0),FALSE)</f>
        <v>X-ray</v>
      </c>
      <c r="N150" s="51">
        <f>VLOOKUP($C150,StructureInfoFromGPCRdb!$A:$U,MATCH(N$1,StructureInfoFromGPCRdb!$A$1:$U$1,0),FALSE)</f>
        <v>2.8</v>
      </c>
      <c r="O150" s="10" t="str">
        <f>VLOOKUP($C150,StructureInfoFromGPCRdb!$A:$U,MATCH(O$1,StructureInfoFromGPCRdb!$A$1:$U$1,0),FALSE)</f>
        <v>Inactive</v>
      </c>
      <c r="P150" s="10">
        <f>VLOOKUP($C150,StructureInfoFromGPCRdb!$A:$U,MATCH(P$1,StructureInfoFromGPCRdb!$A$1:$U$1,0),FALSE)</f>
        <v>7</v>
      </c>
      <c r="Q150" s="10">
        <f>VLOOKUP($C150,StructureInfoFromGPCRdb!$A:$U,MATCH(Q$1,StructureInfoFromGPCRdb!$A$1:$U$1,0),FALSE)</f>
        <v>9</v>
      </c>
      <c r="R150" s="42" t="str">
        <f>IF(VLOOKUP($C150,StructureInfoFromGPCRdb!$A:$U,MATCH(R$1,StructureInfoFromGPCRdb!$A$1:$U$1,0),FALSE)="","",VLOOKUP($C150,StructureInfoFromGPCRdb!$A:$U,MATCH(R$1,StructureInfoFromGPCRdb!$A$1:$U$1,0),FALSE))</f>
        <v/>
      </c>
      <c r="S150" s="5" t="str">
        <f>IF(VLOOKUP($C150,StructureInfoFromGPCRdb!$A:$U,MATCH(S$1,StructureInfoFromGPCRdb!$A$1:$U$1,0),FALSE)="","",VLOOKUP($C150,StructureInfoFromGPCRdb!$A:$U,MATCH(S$1,StructureInfoFromGPCRdb!$A$1:$U$1,0),FALSE))</f>
        <v/>
      </c>
      <c r="T150" s="5" t="str">
        <f>IF(VLOOKUP($C150,StructureInfoFromGPCRdb!$A:$U,MATCH(T$1,StructureInfoFromGPCRdb!$A$1:$U$1,0),FALSE)="","",VLOOKUP($C150,StructureInfoFromGPCRdb!$A:$U,MATCH(T$1,StructureInfoFromGPCRdb!$A$1:$U$1,0),FALSE))</f>
        <v/>
      </c>
      <c r="U150" s="5" t="str">
        <f>IF(VLOOKUP($C150,StructureInfoFromGPCRdb!$A:$U,MATCH(U$1,StructureInfoFromGPCRdb!$A$1:$U$1,0),FALSE)="","",VLOOKUP($C150,StructureInfoFromGPCRdb!$A:$U,MATCH(U$1,StructureInfoFromGPCRdb!$A$1:$U$1,0),FALSE))</f>
        <v/>
      </c>
      <c r="V150" s="52" t="str">
        <f>VLOOKUP($C150,StructureInfoFromGPCRdb!$A:$U,MATCH(V$1,StructureInfoFromGPCRdb!$A$1:$U$1,0),FALSE)</f>
        <v>T4-Lysozyme</v>
      </c>
      <c r="W150" s="10" t="str">
        <f>VLOOKUP($C150,StructureInfoFromGPCRdb!$A:$U,MATCH(W$1,StructureInfoFromGPCRdb!$A$1:$U$1,0),FALSE)</f>
        <v>-</v>
      </c>
      <c r="X150" s="52" t="str">
        <f>VLOOKUP($C150,StructureInfoFromGPCRdb!$A:$U,MATCH(X$1,StructureInfoFromGPCRdb!$A$1:$U$1,0),FALSE)</f>
        <v>Methyl 4-[[(4R,4aS,7..</v>
      </c>
      <c r="Y150" s="10" t="str">
        <f>VLOOKUP($C150,StructureInfoFromGPCRdb!$A:$U,MATCH(Y$1,StructureInfoFromGPCRdb!$A$1:$U$1,0),FALSE)</f>
        <v>Antagonist</v>
      </c>
      <c r="Z150" s="5" t="s">
        <v>788</v>
      </c>
    </row>
    <row r="151" spans="1:27" x14ac:dyDescent="0.2">
      <c r="A151" s="4" t="str">
        <f t="shared" si="4"/>
        <v>AReprYesInactive</v>
      </c>
      <c r="B151" s="4" t="str">
        <f t="shared" si="5"/>
        <v>OPRXReprYesInactive</v>
      </c>
      <c r="C151" s="9" t="s">
        <v>490</v>
      </c>
      <c r="D151" s="10" t="str">
        <f>VLOOKUP($C151,StructureInfoFromGPCRdb!$A:$U,MATCH(D$1,StructureInfoFromGPCRdb!$A$1:$U$1,0),FALSE)</f>
        <v>A</v>
      </c>
      <c r="E151" s="11" t="str">
        <f>VLOOKUP($C151,StructureInfoFromGPCRdb!$A:$U,MATCH(E$1,StructureInfoFromGPCRdb!$A$1:$U$1,0),FALSE)</f>
        <v>Opioid</v>
      </c>
      <c r="F151" s="11" t="str">
        <f>VLOOKUP($C151,StructureInfoFromGPCRdb!$A:$U,MATCH(F$1,StructureInfoFromGPCRdb!$A$1:$U$1,0),FALSE)</f>
        <v>OPRX</v>
      </c>
      <c r="G151" s="11" t="str">
        <f>VLOOKUP($C151,StructureInfoFromGPCRdb!$A:$U,MATCH(G$1,StructureInfoFromGPCRdb!$A$1:$U$1,0),FALSE)</f>
        <v>NOP</v>
      </c>
      <c r="H151" s="42" t="s">
        <v>793</v>
      </c>
      <c r="I151" s="5" t="s">
        <v>788</v>
      </c>
      <c r="J151" s="47">
        <f>VLOOKUP($C151,StructureInfoFromGPCRdb!$A:$U,MATCH(J$1,StructureInfoFromGPCRdb!$A$1:$U$1,0),FALSE)</f>
        <v>92</v>
      </c>
      <c r="K151" s="6" t="str">
        <f>VLOOKUP($C151,StructureInfoFromGPCRdb!$A:$U,MATCH(K$1,StructureInfoFromGPCRdb!$A$1:$U$1,0),FALSE)</f>
        <v>Human</v>
      </c>
      <c r="L151" s="10">
        <f>VLOOKUP($C151,StructureInfoFromGPCRdb!$A:$U,MATCH(L$1,StructureInfoFromGPCRdb!$A$1:$U$1,0),FALSE)</f>
        <v>100</v>
      </c>
      <c r="M151" s="50" t="str">
        <f>VLOOKUP($C151,StructureInfoFromGPCRdb!$A:$U,MATCH(M$1,StructureInfoFromGPCRdb!$A$1:$U$1,0),FALSE)</f>
        <v>X-ray</v>
      </c>
      <c r="N151" s="51">
        <f>VLOOKUP($C151,StructureInfoFromGPCRdb!$A:$U,MATCH(N$1,StructureInfoFromGPCRdb!$A$1:$U$1,0),FALSE)</f>
        <v>3</v>
      </c>
      <c r="O151" s="10" t="str">
        <f>VLOOKUP($C151,StructureInfoFromGPCRdb!$A:$U,MATCH(O$1,StructureInfoFromGPCRdb!$A$1:$U$1,0),FALSE)</f>
        <v>Inactive</v>
      </c>
      <c r="P151" s="10">
        <f>VLOOKUP($C151,StructureInfoFromGPCRdb!$A:$U,MATCH(P$1,StructureInfoFromGPCRdb!$A$1:$U$1,0),FALSE)</f>
        <v>7</v>
      </c>
      <c r="Q151" s="10">
        <f>VLOOKUP($C151,StructureInfoFromGPCRdb!$A:$U,MATCH(Q$1,StructureInfoFromGPCRdb!$A$1:$U$1,0),FALSE)</f>
        <v>12</v>
      </c>
      <c r="R151" s="42" t="str">
        <f>IF(VLOOKUP($C151,StructureInfoFromGPCRdb!$A:$U,MATCH(R$1,StructureInfoFromGPCRdb!$A$1:$U$1,0),FALSE)="","",VLOOKUP($C151,StructureInfoFromGPCRdb!$A:$U,MATCH(R$1,StructureInfoFromGPCRdb!$A$1:$U$1,0),FALSE))</f>
        <v/>
      </c>
      <c r="S151" s="5" t="str">
        <f>IF(VLOOKUP($C151,StructureInfoFromGPCRdb!$A:$U,MATCH(S$1,StructureInfoFromGPCRdb!$A$1:$U$1,0),FALSE)="","",VLOOKUP($C151,StructureInfoFromGPCRdb!$A:$U,MATCH(S$1,StructureInfoFromGPCRdb!$A$1:$U$1,0),FALSE))</f>
        <v/>
      </c>
      <c r="T151" s="5" t="str">
        <f>IF(VLOOKUP($C151,StructureInfoFromGPCRdb!$A:$U,MATCH(T$1,StructureInfoFromGPCRdb!$A$1:$U$1,0),FALSE)="","",VLOOKUP($C151,StructureInfoFromGPCRdb!$A:$U,MATCH(T$1,StructureInfoFromGPCRdb!$A$1:$U$1,0),FALSE))</f>
        <v/>
      </c>
      <c r="U151" s="5" t="str">
        <f>IF(VLOOKUP($C151,StructureInfoFromGPCRdb!$A:$U,MATCH(U$1,StructureInfoFromGPCRdb!$A$1:$U$1,0),FALSE)="","",VLOOKUP($C151,StructureInfoFromGPCRdb!$A:$U,MATCH(U$1,StructureInfoFromGPCRdb!$A$1:$U$1,0),FALSE))</f>
        <v/>
      </c>
      <c r="V151" s="52" t="str">
        <f>VLOOKUP($C151,StructureInfoFromGPCRdb!$A:$U,MATCH(V$1,StructureInfoFromGPCRdb!$A$1:$U$1,0),FALSE)</f>
        <v>BRIL</v>
      </c>
      <c r="W151" s="10" t="str">
        <f>VLOOKUP($C151,StructureInfoFromGPCRdb!$A:$U,MATCH(W$1,StructureInfoFromGPCRdb!$A$1:$U$1,0),FALSE)</f>
        <v>-</v>
      </c>
      <c r="X151" s="52" t="str">
        <f>VLOOKUP($C151,StructureInfoFromGPCRdb!$A:$U,MATCH(X$1,StructureInfoFromGPCRdb!$A$1:$U$1,0),FALSE)</f>
        <v>SB-612111</v>
      </c>
      <c r="Y151" s="10" t="str">
        <f>VLOOKUP($C151,StructureInfoFromGPCRdb!$A:$U,MATCH(Y$1,StructureInfoFromGPCRdb!$A$1:$U$1,0),FALSE)</f>
        <v>Antagonist</v>
      </c>
      <c r="Z151" s="5" t="s">
        <v>788</v>
      </c>
    </row>
    <row r="152" spans="1:27" x14ac:dyDescent="0.2">
      <c r="A152" s="4" t="str">
        <f t="shared" si="4"/>
        <v>AReprYesInactive</v>
      </c>
      <c r="B152" s="4" t="str">
        <f t="shared" si="5"/>
        <v>OX1RReprYesInactive</v>
      </c>
      <c r="C152" s="9" t="s">
        <v>761</v>
      </c>
      <c r="D152" s="10" t="str">
        <f>VLOOKUP($C152,StructureInfoFromGPCRdb!$A:$U,MATCH(D$1,StructureInfoFromGPCRdb!$A$1:$U$1,0),FALSE)</f>
        <v>A</v>
      </c>
      <c r="E152" s="11" t="str">
        <f>VLOOKUP($C152,StructureInfoFromGPCRdb!$A:$U,MATCH(E$1,StructureInfoFromGPCRdb!$A$1:$U$1,0),FALSE)</f>
        <v>Orexin</v>
      </c>
      <c r="F152" s="11" t="str">
        <f>VLOOKUP($C152,StructureInfoFromGPCRdb!$A:$U,MATCH(F$1,StructureInfoFromGPCRdb!$A$1:$U$1,0),FALSE)</f>
        <v>OX1R</v>
      </c>
      <c r="G152" s="11" t="str">
        <f>VLOOKUP($C152,StructureInfoFromGPCRdb!$A:$U,MATCH(G$1,StructureInfoFromGPCRdb!$A$1:$U$1,0),FALSE)</f>
        <v>OX1</v>
      </c>
      <c r="H152" s="42" t="s">
        <v>793</v>
      </c>
      <c r="I152" s="5" t="s">
        <v>788</v>
      </c>
      <c r="J152" s="47">
        <f>VLOOKUP($C152,StructureInfoFromGPCRdb!$A:$U,MATCH(J$1,StructureInfoFromGPCRdb!$A$1:$U$1,0),FALSE)</f>
        <v>96</v>
      </c>
      <c r="K152" s="6" t="str">
        <f>VLOOKUP($C152,StructureInfoFromGPCRdb!$A:$U,MATCH(K$1,StructureInfoFromGPCRdb!$A$1:$U$1,0),FALSE)</f>
        <v>Human</v>
      </c>
      <c r="L152" s="10">
        <f>VLOOKUP($C152,StructureInfoFromGPCRdb!$A:$U,MATCH(L$1,StructureInfoFromGPCRdb!$A$1:$U$1,0),FALSE)</f>
        <v>100</v>
      </c>
      <c r="M152" s="50" t="str">
        <f>VLOOKUP($C152,StructureInfoFromGPCRdb!$A:$U,MATCH(M$1,StructureInfoFromGPCRdb!$A$1:$U$1,0),FALSE)</f>
        <v>X-ray</v>
      </c>
      <c r="N152" s="51">
        <f>VLOOKUP($C152,StructureInfoFromGPCRdb!$A:$U,MATCH(N$1,StructureInfoFromGPCRdb!$A$1:$U$1,0),FALSE)</f>
        <v>2.1</v>
      </c>
      <c r="O152" s="10" t="str">
        <f>VLOOKUP($C152,StructureInfoFromGPCRdb!$A:$U,MATCH(O$1,StructureInfoFromGPCRdb!$A$1:$U$1,0),FALSE)</f>
        <v>Inactive</v>
      </c>
      <c r="P152" s="10">
        <f>VLOOKUP($C152,StructureInfoFromGPCRdb!$A:$U,MATCH(P$1,StructureInfoFromGPCRdb!$A$1:$U$1,0),FALSE)</f>
        <v>1</v>
      </c>
      <c r="Q152" s="10">
        <f>VLOOKUP($C152,StructureInfoFromGPCRdb!$A:$U,MATCH(Q$1,StructureInfoFromGPCRdb!$A$1:$U$1,0),FALSE)</f>
        <v>14</v>
      </c>
      <c r="R152" s="42" t="str">
        <f>IF(VLOOKUP($C152,StructureInfoFromGPCRdb!$A:$U,MATCH(R$1,StructureInfoFromGPCRdb!$A$1:$U$1,0),FALSE)="","",VLOOKUP($C152,StructureInfoFromGPCRdb!$A:$U,MATCH(R$1,StructureInfoFromGPCRdb!$A$1:$U$1,0),FALSE))</f>
        <v/>
      </c>
      <c r="S152" s="5" t="str">
        <f>IF(VLOOKUP($C152,StructureInfoFromGPCRdb!$A:$U,MATCH(S$1,StructureInfoFromGPCRdb!$A$1:$U$1,0),FALSE)="","",VLOOKUP($C152,StructureInfoFromGPCRdb!$A:$U,MATCH(S$1,StructureInfoFromGPCRdb!$A$1:$U$1,0),FALSE))</f>
        <v/>
      </c>
      <c r="T152" s="5" t="str">
        <f>IF(VLOOKUP($C152,StructureInfoFromGPCRdb!$A:$U,MATCH(T$1,StructureInfoFromGPCRdb!$A$1:$U$1,0),FALSE)="","",VLOOKUP($C152,StructureInfoFromGPCRdb!$A:$U,MATCH(T$1,StructureInfoFromGPCRdb!$A$1:$U$1,0),FALSE))</f>
        <v/>
      </c>
      <c r="U152" s="5" t="str">
        <f>IF(VLOOKUP($C152,StructureInfoFromGPCRdb!$A:$U,MATCH(U$1,StructureInfoFromGPCRdb!$A$1:$U$1,0),FALSE)="","",VLOOKUP($C152,StructureInfoFromGPCRdb!$A:$U,MATCH(U$1,StructureInfoFromGPCRdb!$A$1:$U$1,0),FALSE))</f>
        <v/>
      </c>
      <c r="V152" s="52" t="str">
        <f>VLOOKUP($C152,StructureInfoFromGPCRdb!$A:$U,MATCH(V$1,StructureInfoFromGPCRdb!$A$1:$U$1,0),FALSE)</f>
        <v>-</v>
      </c>
      <c r="W152" s="10" t="str">
        <f>VLOOKUP($C152,StructureInfoFromGPCRdb!$A:$U,MATCH(W$1,StructureInfoFromGPCRdb!$A$1:$U$1,0),FALSE)</f>
        <v>-</v>
      </c>
      <c r="X152" s="52" t="str">
        <f>VLOOKUP($C152,StructureInfoFromGPCRdb!$A:$U,MATCH(X$1,StructureInfoFromGPCRdb!$A$1:$U$1,0),FALSE)</f>
        <v>EMPA</v>
      </c>
      <c r="Y152" s="10" t="str">
        <f>VLOOKUP($C152,StructureInfoFromGPCRdb!$A:$U,MATCH(Y$1,StructureInfoFromGPCRdb!$A$1:$U$1,0),FALSE)</f>
        <v>Antagonist</v>
      </c>
      <c r="Z152" s="5" t="s">
        <v>788</v>
      </c>
    </row>
    <row r="153" spans="1:27" x14ac:dyDescent="0.2">
      <c r="A153" s="4" t="str">
        <f t="shared" si="4"/>
        <v>AReprYesInactive</v>
      </c>
      <c r="B153" s="4" t="str">
        <f t="shared" si="5"/>
        <v>OX2RReprYesInactive</v>
      </c>
      <c r="C153" s="9" t="s">
        <v>303</v>
      </c>
      <c r="D153" s="10" t="str">
        <f>VLOOKUP($C153,StructureInfoFromGPCRdb!$A:$U,MATCH(D$1,StructureInfoFromGPCRdb!$A$1:$U$1,0),FALSE)</f>
        <v>A</v>
      </c>
      <c r="E153" s="11" t="str">
        <f>VLOOKUP($C153,StructureInfoFromGPCRdb!$A:$U,MATCH(E$1,StructureInfoFromGPCRdb!$A$1:$U$1,0),FALSE)</f>
        <v>Orexin</v>
      </c>
      <c r="F153" s="11" t="str">
        <f>VLOOKUP($C153,StructureInfoFromGPCRdb!$A:$U,MATCH(F$1,StructureInfoFromGPCRdb!$A$1:$U$1,0),FALSE)</f>
        <v>OX2R</v>
      </c>
      <c r="G153" s="11" t="str">
        <f>VLOOKUP($C153,StructureInfoFromGPCRdb!$A:$U,MATCH(G$1,StructureInfoFromGPCRdb!$A$1:$U$1,0),FALSE)</f>
        <v>OX2</v>
      </c>
      <c r="H153" s="42" t="s">
        <v>793</v>
      </c>
      <c r="I153" s="5" t="s">
        <v>788</v>
      </c>
      <c r="J153" s="47">
        <f>VLOOKUP($C153,StructureInfoFromGPCRdb!$A:$U,MATCH(J$1,StructureInfoFromGPCRdb!$A$1:$U$1,0),FALSE)</f>
        <v>94</v>
      </c>
      <c r="K153" s="6" t="str">
        <f>VLOOKUP($C153,StructureInfoFromGPCRdb!$A:$U,MATCH(K$1,StructureInfoFromGPCRdb!$A$1:$U$1,0),FALSE)</f>
        <v>Human</v>
      </c>
      <c r="L153" s="10">
        <f>VLOOKUP($C153,StructureInfoFromGPCRdb!$A:$U,MATCH(L$1,StructureInfoFromGPCRdb!$A$1:$U$1,0),FALSE)</f>
        <v>100</v>
      </c>
      <c r="M153" s="50" t="str">
        <f>VLOOKUP($C153,StructureInfoFromGPCRdb!$A:$U,MATCH(M$1,StructureInfoFromGPCRdb!$A$1:$U$1,0),FALSE)</f>
        <v>X-ray</v>
      </c>
      <c r="N153" s="51">
        <f>VLOOKUP($C153,StructureInfoFromGPCRdb!$A:$U,MATCH(N$1,StructureInfoFromGPCRdb!$A$1:$U$1,0),FALSE)</f>
        <v>2</v>
      </c>
      <c r="O153" s="10" t="str">
        <f>VLOOKUP($C153,StructureInfoFromGPCRdb!$A:$U,MATCH(O$1,StructureInfoFromGPCRdb!$A$1:$U$1,0),FALSE)</f>
        <v>Inactive</v>
      </c>
      <c r="P153" s="10">
        <f>VLOOKUP($C153,StructureInfoFromGPCRdb!$A:$U,MATCH(P$1,StructureInfoFromGPCRdb!$A$1:$U$1,0),FALSE)</f>
        <v>1</v>
      </c>
      <c r="Q153" s="10">
        <f>VLOOKUP($C153,StructureInfoFromGPCRdb!$A:$U,MATCH(Q$1,StructureInfoFromGPCRdb!$A$1:$U$1,0),FALSE)</f>
        <v>15</v>
      </c>
      <c r="R153" s="42" t="str">
        <f>IF(VLOOKUP($C153,StructureInfoFromGPCRdb!$A:$U,MATCH(R$1,StructureInfoFromGPCRdb!$A$1:$U$1,0),FALSE)="","",VLOOKUP($C153,StructureInfoFromGPCRdb!$A:$U,MATCH(R$1,StructureInfoFromGPCRdb!$A$1:$U$1,0),FALSE))</f>
        <v/>
      </c>
      <c r="S153" s="5" t="str">
        <f>IF(VLOOKUP($C153,StructureInfoFromGPCRdb!$A:$U,MATCH(S$1,StructureInfoFromGPCRdb!$A$1:$U$1,0),FALSE)="","",VLOOKUP($C153,StructureInfoFromGPCRdb!$A:$U,MATCH(S$1,StructureInfoFromGPCRdb!$A$1:$U$1,0),FALSE))</f>
        <v/>
      </c>
      <c r="T153" s="5" t="str">
        <f>IF(VLOOKUP($C153,StructureInfoFromGPCRdb!$A:$U,MATCH(T$1,StructureInfoFromGPCRdb!$A$1:$U$1,0),FALSE)="","",VLOOKUP($C153,StructureInfoFromGPCRdb!$A:$U,MATCH(T$1,StructureInfoFromGPCRdb!$A$1:$U$1,0),FALSE))</f>
        <v/>
      </c>
      <c r="U153" s="5" t="str">
        <f>IF(VLOOKUP($C153,StructureInfoFromGPCRdb!$A:$U,MATCH(U$1,StructureInfoFromGPCRdb!$A$1:$U$1,0),FALSE)="","",VLOOKUP($C153,StructureInfoFromGPCRdb!$A:$U,MATCH(U$1,StructureInfoFromGPCRdb!$A$1:$U$1,0),FALSE))</f>
        <v/>
      </c>
      <c r="V153" s="52" t="str">
        <f>VLOOKUP($C153,StructureInfoFromGPCRdb!$A:$U,MATCH(V$1,StructureInfoFromGPCRdb!$A$1:$U$1,0),FALSE)</f>
        <v>Glycogen synthase</v>
      </c>
      <c r="W153" s="10" t="str">
        <f>VLOOKUP($C153,StructureInfoFromGPCRdb!$A:$U,MATCH(W$1,StructureInfoFromGPCRdb!$A$1:$U$1,0),FALSE)</f>
        <v>-</v>
      </c>
      <c r="X153" s="52" t="str">
        <f>VLOOKUP($C153,StructureInfoFromGPCRdb!$A:$U,MATCH(X$1,StructureInfoFromGPCRdb!$A$1:$U$1,0),FALSE)</f>
        <v>EMPA</v>
      </c>
      <c r="Y153" s="10" t="str">
        <f>VLOOKUP($C153,StructureInfoFromGPCRdb!$A:$U,MATCH(Y$1,StructureInfoFromGPCRdb!$A$1:$U$1,0),FALSE)</f>
        <v>Antagonist</v>
      </c>
      <c r="Z153" s="5" t="s">
        <v>788</v>
      </c>
    </row>
    <row r="154" spans="1:27" x14ac:dyDescent="0.2">
      <c r="A154" s="4" t="str">
        <f t="shared" si="4"/>
        <v>AReprYesInactive</v>
      </c>
      <c r="B154" s="4" t="str">
        <f t="shared" si="5"/>
        <v>NK1RReprYesInactive</v>
      </c>
      <c r="C154" s="9" t="s">
        <v>233</v>
      </c>
      <c r="D154" s="10" t="str">
        <f>VLOOKUP($C154,StructureInfoFromGPCRdb!$A:$U,MATCH(D$1,StructureInfoFromGPCRdb!$A$1:$U$1,0),FALSE)</f>
        <v>A</v>
      </c>
      <c r="E154" s="11" t="str">
        <f>VLOOKUP($C154,StructureInfoFromGPCRdb!$A:$U,MATCH(E$1,StructureInfoFromGPCRdb!$A$1:$U$1,0),FALSE)</f>
        <v>Tachykinin</v>
      </c>
      <c r="F154" s="11" t="str">
        <f>VLOOKUP($C154,StructureInfoFromGPCRdb!$A:$U,MATCH(F$1,StructureInfoFromGPCRdb!$A$1:$U$1,0),FALSE)</f>
        <v>NK1R</v>
      </c>
      <c r="G154" s="11" t="str">
        <f>VLOOKUP($C154,StructureInfoFromGPCRdb!$A:$U,MATCH(G$1,StructureInfoFromGPCRdb!$A$1:$U$1,0),FALSE)</f>
        <v>NK1</v>
      </c>
      <c r="H154" s="42" t="s">
        <v>793</v>
      </c>
      <c r="I154" s="5" t="s">
        <v>788</v>
      </c>
      <c r="J154" s="47">
        <f>VLOOKUP($C154,StructureInfoFromGPCRdb!$A:$U,MATCH(J$1,StructureInfoFromGPCRdb!$A$1:$U$1,0),FALSE)</f>
        <v>95</v>
      </c>
      <c r="K154" s="6" t="str">
        <f>VLOOKUP($C154,StructureInfoFromGPCRdb!$A:$U,MATCH(K$1,StructureInfoFromGPCRdb!$A$1:$U$1,0),FALSE)</f>
        <v>Human</v>
      </c>
      <c r="L154" s="10">
        <f>VLOOKUP($C154,StructureInfoFromGPCRdb!$A:$U,MATCH(L$1,StructureInfoFromGPCRdb!$A$1:$U$1,0),FALSE)</f>
        <v>100</v>
      </c>
      <c r="M154" s="50" t="str">
        <f>VLOOKUP($C154,StructureInfoFromGPCRdb!$A:$U,MATCH(M$1,StructureInfoFromGPCRdb!$A$1:$U$1,0),FALSE)</f>
        <v>X-ray</v>
      </c>
      <c r="N154" s="51">
        <f>VLOOKUP($C154,StructureInfoFromGPCRdb!$A:$U,MATCH(N$1,StructureInfoFromGPCRdb!$A$1:$U$1,0),FALSE)</f>
        <v>2.2000000000000002</v>
      </c>
      <c r="O154" s="10" t="str">
        <f>VLOOKUP($C154,StructureInfoFromGPCRdb!$A:$U,MATCH(O$1,StructureInfoFromGPCRdb!$A$1:$U$1,0),FALSE)</f>
        <v>Inactive</v>
      </c>
      <c r="P154" s="10">
        <f>VLOOKUP($C154,StructureInfoFromGPCRdb!$A:$U,MATCH(P$1,StructureInfoFromGPCRdb!$A$1:$U$1,0),FALSE)</f>
        <v>1</v>
      </c>
      <c r="Q154" s="10">
        <f>VLOOKUP($C154,StructureInfoFromGPCRdb!$A:$U,MATCH(Q$1,StructureInfoFromGPCRdb!$A$1:$U$1,0),FALSE)</f>
        <v>18</v>
      </c>
      <c r="R154" s="42" t="str">
        <f>IF(VLOOKUP($C154,StructureInfoFromGPCRdb!$A:$U,MATCH(R$1,StructureInfoFromGPCRdb!$A$1:$U$1,0),FALSE)="","",VLOOKUP($C154,StructureInfoFromGPCRdb!$A:$U,MATCH(R$1,StructureInfoFromGPCRdb!$A$1:$U$1,0),FALSE))</f>
        <v/>
      </c>
      <c r="S154" s="5" t="str">
        <f>IF(VLOOKUP($C154,StructureInfoFromGPCRdb!$A:$U,MATCH(S$1,StructureInfoFromGPCRdb!$A$1:$U$1,0),FALSE)="","",VLOOKUP($C154,StructureInfoFromGPCRdb!$A:$U,MATCH(S$1,StructureInfoFromGPCRdb!$A$1:$U$1,0),FALSE))</f>
        <v/>
      </c>
      <c r="T154" s="5" t="str">
        <f>IF(VLOOKUP($C154,StructureInfoFromGPCRdb!$A:$U,MATCH(T$1,StructureInfoFromGPCRdb!$A$1:$U$1,0),FALSE)="","",VLOOKUP($C154,StructureInfoFromGPCRdb!$A:$U,MATCH(T$1,StructureInfoFromGPCRdb!$A$1:$U$1,0),FALSE))</f>
        <v/>
      </c>
      <c r="U154" s="5" t="str">
        <f>IF(VLOOKUP($C154,StructureInfoFromGPCRdb!$A:$U,MATCH(U$1,StructureInfoFromGPCRdb!$A$1:$U$1,0),FALSE)="","",VLOOKUP($C154,StructureInfoFromGPCRdb!$A:$U,MATCH(U$1,StructureInfoFromGPCRdb!$A$1:$U$1,0),FALSE))</f>
        <v/>
      </c>
      <c r="V154" s="52" t="str">
        <f>VLOOKUP($C154,StructureInfoFromGPCRdb!$A:$U,MATCH(V$1,StructureInfoFromGPCRdb!$A$1:$U$1,0),FALSE)</f>
        <v>GIgA glycogen synthase</v>
      </c>
      <c r="W154" s="10" t="str">
        <f>VLOOKUP($C154,StructureInfoFromGPCRdb!$A:$U,MATCH(W$1,StructureInfoFromGPCRdb!$A$1:$U$1,0),FALSE)</f>
        <v>-</v>
      </c>
      <c r="X154" s="52" t="str">
        <f>VLOOKUP($C154,StructureInfoFromGPCRdb!$A:$U,MATCH(X$1,StructureInfoFromGPCRdb!$A$1:$U$1,0),FALSE)</f>
        <v>Netupitant</v>
      </c>
      <c r="Y154" s="10" t="str">
        <f>VLOOKUP($C154,StructureInfoFromGPCRdb!$A:$U,MATCH(Y$1,StructureInfoFromGPCRdb!$A$1:$U$1,0),FALSE)</f>
        <v>Antagonist</v>
      </c>
      <c r="Z154" s="5" t="s">
        <v>788</v>
      </c>
      <c r="AA154" s="43" t="s">
        <v>810</v>
      </c>
    </row>
    <row r="155" spans="1:27" x14ac:dyDescent="0.2">
      <c r="A155" s="4" t="str">
        <f t="shared" si="4"/>
        <v>AReprYesInactive</v>
      </c>
      <c r="B155" s="4" t="str">
        <f t="shared" si="5"/>
        <v>OXYRReprYesInactive</v>
      </c>
      <c r="C155" s="37" t="s">
        <v>891</v>
      </c>
      <c r="D155" s="10" t="str">
        <f>VLOOKUP($C155,StructureInfoFromGPCRdb!$A:$U,MATCH(D$1,StructureInfoFromGPCRdb!$A$1:$U$1,0),FALSE)</f>
        <v>A</v>
      </c>
      <c r="E155" s="11" t="str">
        <f>VLOOKUP($C155,StructureInfoFromGPCRdb!$A:$U,MATCH(E$1,StructureInfoFromGPCRdb!$A$1:$U$1,0),FALSE)</f>
        <v>Vasopressin and oxytocin</v>
      </c>
      <c r="F155" s="11" t="str">
        <f>VLOOKUP($C155,StructureInfoFromGPCRdb!$A:$U,MATCH(F$1,StructureInfoFromGPCRdb!$A$1:$U$1,0),FALSE)</f>
        <v>OXYR</v>
      </c>
      <c r="G155" s="11" t="str">
        <f>VLOOKUP($C155,StructureInfoFromGPCRdb!$A:$U,MATCH(G$1,StructureInfoFromGPCRdb!$A$1:$U$1,0),FALSE)</f>
        <v>OT</v>
      </c>
      <c r="H155" s="42" t="s">
        <v>793</v>
      </c>
      <c r="I155" s="5" t="s">
        <v>788</v>
      </c>
      <c r="J155" s="47">
        <f>VLOOKUP($C155,StructureInfoFromGPCRdb!$A:$U,MATCH(J$1,StructureInfoFromGPCRdb!$A$1:$U$1,0),FALSE)</f>
        <v>86</v>
      </c>
      <c r="K155" s="6" t="str">
        <f>VLOOKUP($C155,StructureInfoFromGPCRdb!$A:$U,MATCH(K$1,StructureInfoFromGPCRdb!$A$1:$U$1,0),FALSE)</f>
        <v>Human</v>
      </c>
      <c r="L155" s="10">
        <f>VLOOKUP($C155,StructureInfoFromGPCRdb!$A:$U,MATCH(L$1,StructureInfoFromGPCRdb!$A$1:$U$1,0),FALSE)</f>
        <v>100</v>
      </c>
      <c r="M155" s="50" t="str">
        <f>VLOOKUP($C155,StructureInfoFromGPCRdb!$A:$U,MATCH(M$1,StructureInfoFromGPCRdb!$A$1:$U$1,0),FALSE)</f>
        <v>X-ray</v>
      </c>
      <c r="N155" s="51">
        <f>VLOOKUP($C155,StructureInfoFromGPCRdb!$A:$U,MATCH(N$1,StructureInfoFromGPCRdb!$A$1:$U$1,0),FALSE)</f>
        <v>3.2</v>
      </c>
      <c r="O155" s="10" t="str">
        <f>VLOOKUP($C155,StructureInfoFromGPCRdb!$A:$U,MATCH(O$1,StructureInfoFromGPCRdb!$A$1:$U$1,0),FALSE)</f>
        <v>Inactive</v>
      </c>
      <c r="P155" s="10">
        <f>VLOOKUP($C155,StructureInfoFromGPCRdb!$A:$U,MATCH(P$1,StructureInfoFromGPCRdb!$A$1:$U$1,0),FALSE)</f>
        <v>21</v>
      </c>
      <c r="Q155" s="10">
        <f>VLOOKUP($C155,StructureInfoFromGPCRdb!$A:$U,MATCH(Q$1,StructureInfoFromGPCRdb!$A$1:$U$1,0),FALSE)</f>
        <v>8</v>
      </c>
      <c r="R155" s="42" t="str">
        <f>IF(VLOOKUP($C155,StructureInfoFromGPCRdb!$A:$U,MATCH(R$1,StructureInfoFromGPCRdb!$A$1:$U$1,0),FALSE)="","",VLOOKUP($C155,StructureInfoFromGPCRdb!$A:$U,MATCH(R$1,StructureInfoFromGPCRdb!$A$1:$U$1,0),FALSE))</f>
        <v/>
      </c>
      <c r="S155" s="5" t="str">
        <f>IF(VLOOKUP($C155,StructureInfoFromGPCRdb!$A:$U,MATCH(S$1,StructureInfoFromGPCRdb!$A$1:$U$1,0),FALSE)="","",VLOOKUP($C155,StructureInfoFromGPCRdb!$A:$U,MATCH(S$1,StructureInfoFromGPCRdb!$A$1:$U$1,0),FALSE))</f>
        <v/>
      </c>
      <c r="T155" s="5" t="str">
        <f>IF(VLOOKUP($C155,StructureInfoFromGPCRdb!$A:$U,MATCH(T$1,StructureInfoFromGPCRdb!$A$1:$U$1,0),FALSE)="","",VLOOKUP($C155,StructureInfoFromGPCRdb!$A:$U,MATCH(T$1,StructureInfoFromGPCRdb!$A$1:$U$1,0),FALSE))</f>
        <v/>
      </c>
      <c r="U155" s="5" t="str">
        <f>IF(VLOOKUP($C155,StructureInfoFromGPCRdb!$A:$U,MATCH(U$1,StructureInfoFromGPCRdb!$A$1:$U$1,0),FALSE)="","",VLOOKUP($C155,StructureInfoFromGPCRdb!$A:$U,MATCH(U$1,StructureInfoFromGPCRdb!$A$1:$U$1,0),FALSE))</f>
        <v/>
      </c>
      <c r="V155" s="52" t="str">
        <f>VLOOKUP($C155,StructureInfoFromGPCRdb!$A:$U,MATCH(V$1,StructureInfoFromGPCRdb!$A$1:$U$1,0),FALSE)</f>
        <v>GIgA glycogen synthase</v>
      </c>
      <c r="W155" s="10" t="str">
        <f>VLOOKUP($C155,StructureInfoFromGPCRdb!$A:$U,MATCH(W$1,StructureInfoFromGPCRdb!$A$1:$U$1,0),FALSE)</f>
        <v>-</v>
      </c>
      <c r="X155" s="52" t="str">
        <f>VLOOKUP($C155,StructureInfoFromGPCRdb!$A:$U,MATCH(X$1,StructureInfoFromGPCRdb!$A$1:$U$1,0),FALSE)</f>
        <v>Retosiban</v>
      </c>
      <c r="Y155" s="10" t="str">
        <f>VLOOKUP($C155,StructureInfoFromGPCRdb!$A:$U,MATCH(Y$1,StructureInfoFromGPCRdb!$A$1:$U$1,0),FALSE)</f>
        <v>Antagonist</v>
      </c>
      <c r="Z155" s="5" t="s">
        <v>788</v>
      </c>
    </row>
    <row r="156" spans="1:27" x14ac:dyDescent="0.2">
      <c r="A156" s="4" t="str">
        <f t="shared" si="4"/>
        <v>AReprNoInactive</v>
      </c>
      <c r="B156" s="4" t="str">
        <f t="shared" si="5"/>
        <v>5HT1BReprNoInactive</v>
      </c>
      <c r="C156" s="9" t="s">
        <v>283</v>
      </c>
      <c r="D156" s="10" t="str">
        <f>VLOOKUP($C156,StructureInfoFromGPCRdb!$A:$U,MATCH(D$1,StructureInfoFromGPCRdb!$A$1:$U$1,0),FALSE)</f>
        <v>A</v>
      </c>
      <c r="E156" s="11" t="str">
        <f>VLOOKUP($C156,StructureInfoFromGPCRdb!$A:$U,MATCH(E$1,StructureInfoFromGPCRdb!$A$1:$U$1,0),FALSE)</f>
        <v>5-Hydroxytryptamine</v>
      </c>
      <c r="F156" s="11" t="str">
        <f>VLOOKUP($C156,StructureInfoFromGPCRdb!$A:$U,MATCH(F$1,StructureInfoFromGPCRdb!$A$1:$U$1,0),FALSE)</f>
        <v>5HT1B</v>
      </c>
      <c r="G156" s="11" t="str">
        <f>VLOOKUP($C156,StructureInfoFromGPCRdb!$A:$U,MATCH(G$1,StructureInfoFromGPCRdb!$A$1:$U$1,0),FALSE)</f>
        <v>5-HT1B</v>
      </c>
      <c r="H156" s="42" t="s">
        <v>793</v>
      </c>
      <c r="I156" s="5" t="s">
        <v>790</v>
      </c>
      <c r="J156" s="47">
        <f>VLOOKUP($C156,StructureInfoFromGPCRdb!$A:$U,MATCH(J$1,StructureInfoFromGPCRdb!$A$1:$U$1,0),FALSE)</f>
        <v>93</v>
      </c>
      <c r="K156" s="6" t="str">
        <f>VLOOKUP($C156,StructureInfoFromGPCRdb!$A:$U,MATCH(K$1,StructureInfoFromGPCRdb!$A$1:$U$1,0),FALSE)</f>
        <v>Human</v>
      </c>
      <c r="L156" s="10">
        <f>VLOOKUP($C156,StructureInfoFromGPCRdb!$A:$U,MATCH(L$1,StructureInfoFromGPCRdb!$A$1:$U$1,0),FALSE)</f>
        <v>100</v>
      </c>
      <c r="M156" s="50" t="str">
        <f>VLOOKUP($C156,StructureInfoFromGPCRdb!$A:$U,MATCH(M$1,StructureInfoFromGPCRdb!$A$1:$U$1,0),FALSE)</f>
        <v>X-ray</v>
      </c>
      <c r="N156" s="51">
        <f>VLOOKUP($C156,StructureInfoFromGPCRdb!$A:$U,MATCH(N$1,StructureInfoFromGPCRdb!$A$1:$U$1,0),FALSE)</f>
        <v>3.9</v>
      </c>
      <c r="O156" s="10" t="str">
        <f>VLOOKUP($C156,StructureInfoFromGPCRdb!$A:$U,MATCH(O$1,StructureInfoFromGPCRdb!$A$1:$U$1,0),FALSE)</f>
        <v>Inactive</v>
      </c>
      <c r="P156" s="10">
        <f>VLOOKUP($C156,StructureInfoFromGPCRdb!$A:$U,MATCH(P$1,StructureInfoFromGPCRdb!$A$1:$U$1,0),FALSE)</f>
        <v>21</v>
      </c>
      <c r="Q156" s="10">
        <f>VLOOKUP($C156,StructureInfoFromGPCRdb!$A:$U,MATCH(Q$1,StructureInfoFromGPCRdb!$A$1:$U$1,0),FALSE)</f>
        <v>27</v>
      </c>
      <c r="R156" s="42" t="str">
        <f>IF(VLOOKUP($C156,StructureInfoFromGPCRdb!$A:$U,MATCH(R$1,StructureInfoFromGPCRdb!$A$1:$U$1,0),FALSE)="","",VLOOKUP($C156,StructureInfoFromGPCRdb!$A:$U,MATCH(R$1,StructureInfoFromGPCRdb!$A$1:$U$1,0),FALSE))</f>
        <v/>
      </c>
      <c r="S156" s="5" t="str">
        <f>IF(VLOOKUP($C156,StructureInfoFromGPCRdb!$A:$U,MATCH(S$1,StructureInfoFromGPCRdb!$A$1:$U$1,0),FALSE)="","",VLOOKUP($C156,StructureInfoFromGPCRdb!$A:$U,MATCH(S$1,StructureInfoFromGPCRdb!$A$1:$U$1,0),FALSE))</f>
        <v/>
      </c>
      <c r="T156" s="5" t="str">
        <f>IF(VLOOKUP($C156,StructureInfoFromGPCRdb!$A:$U,MATCH(T$1,StructureInfoFromGPCRdb!$A$1:$U$1,0),FALSE)="","",VLOOKUP($C156,StructureInfoFromGPCRdb!$A:$U,MATCH(T$1,StructureInfoFromGPCRdb!$A$1:$U$1,0),FALSE))</f>
        <v/>
      </c>
      <c r="U156" s="5" t="str">
        <f>IF(VLOOKUP($C156,StructureInfoFromGPCRdb!$A:$U,MATCH(U$1,StructureInfoFromGPCRdb!$A$1:$U$1,0),FALSE)="","",VLOOKUP($C156,StructureInfoFromGPCRdb!$A:$U,MATCH(U$1,StructureInfoFromGPCRdb!$A$1:$U$1,0),FALSE))</f>
        <v/>
      </c>
      <c r="V156" s="52" t="str">
        <f>VLOOKUP($C156,StructureInfoFromGPCRdb!$A:$U,MATCH(V$1,StructureInfoFromGPCRdb!$A$1:$U$1,0),FALSE)</f>
        <v>BRIL</v>
      </c>
      <c r="W156" s="10" t="str">
        <f>VLOOKUP($C156,StructureInfoFromGPCRdb!$A:$U,MATCH(W$1,StructureInfoFromGPCRdb!$A$1:$U$1,0),FALSE)</f>
        <v>-</v>
      </c>
      <c r="X156" s="52" t="str">
        <f>VLOOKUP($C156,StructureInfoFromGPCRdb!$A:$U,MATCH(X$1,StructureInfoFromGPCRdb!$A$1:$U$1,0),FALSE)</f>
        <v>CHEMBL428892</v>
      </c>
      <c r="Y156" s="10" t="str">
        <f>VLOOKUP($C156,StructureInfoFromGPCRdb!$A:$U,MATCH(Y$1,StructureInfoFromGPCRdb!$A$1:$U$1,0),FALSE)</f>
        <v>Antagonist</v>
      </c>
      <c r="Z156" s="5" t="s">
        <v>788</v>
      </c>
    </row>
    <row r="157" spans="1:27" x14ac:dyDescent="0.2">
      <c r="A157" s="4" t="str">
        <f t="shared" si="4"/>
        <v>AReprNoInactive</v>
      </c>
      <c r="B157" s="4" t="str">
        <f t="shared" si="5"/>
        <v>ADA2AReprNoInactive</v>
      </c>
      <c r="C157" s="37" t="s">
        <v>963</v>
      </c>
      <c r="D157" s="10" t="str">
        <f>VLOOKUP($C157,StructureInfoFromGPCRdb!$A:$U,MATCH(D$1,StructureInfoFromGPCRdb!$A$1:$U$1,0),FALSE)</f>
        <v>A</v>
      </c>
      <c r="E157" s="11" t="str">
        <f>VLOOKUP($C157,StructureInfoFromGPCRdb!$A:$U,MATCH(E$1,StructureInfoFromGPCRdb!$A$1:$U$1,0),FALSE)</f>
        <v>Adrenoceptors</v>
      </c>
      <c r="F157" s="11" t="str">
        <f>VLOOKUP($C157,StructureInfoFromGPCRdb!$A:$U,MATCH(F$1,StructureInfoFromGPCRdb!$A$1:$U$1,0),FALSE)</f>
        <v>ADA2A</v>
      </c>
      <c r="G157" s="11" t="str">
        <f>VLOOKUP($C157,StructureInfoFromGPCRdb!$A:$U,MATCH(G$1,StructureInfoFromGPCRdb!$A$1:$U$1,0),FALSE)</f>
        <v>α2A</v>
      </c>
      <c r="H157" s="42" t="s">
        <v>793</v>
      </c>
      <c r="I157" s="5" t="s">
        <v>790</v>
      </c>
      <c r="J157" s="47">
        <f>VLOOKUP($C157,StructureInfoFromGPCRdb!$A:$U,MATCH(J$1,StructureInfoFromGPCRdb!$A$1:$U$1,0),FALSE)</f>
        <v>90</v>
      </c>
      <c r="K157" s="6" t="str">
        <f>VLOOKUP($C157,StructureInfoFromGPCRdb!$A:$U,MATCH(K$1,StructureInfoFromGPCRdb!$A$1:$U$1,0),FALSE)</f>
        <v>Human</v>
      </c>
      <c r="L157" s="10">
        <f>VLOOKUP($C157,StructureInfoFromGPCRdb!$A:$U,MATCH(L$1,StructureInfoFromGPCRdb!$A$1:$U$1,0),FALSE)</f>
        <v>100</v>
      </c>
      <c r="M157" s="50" t="str">
        <f>VLOOKUP($C157,StructureInfoFromGPCRdb!$A:$U,MATCH(M$1,StructureInfoFromGPCRdb!$A$1:$U$1,0),FALSE)</f>
        <v>X-ray</v>
      </c>
      <c r="N157" s="51">
        <f>VLOOKUP($C157,StructureInfoFromGPCRdb!$A:$U,MATCH(N$1,StructureInfoFromGPCRdb!$A$1:$U$1,0),FALSE)</f>
        <v>2.7</v>
      </c>
      <c r="O157" s="10" t="str">
        <f>VLOOKUP($C157,StructureInfoFromGPCRdb!$A:$U,MATCH(O$1,StructureInfoFromGPCRdb!$A$1:$U$1,0),FALSE)</f>
        <v>Inactive</v>
      </c>
      <c r="P157" s="10">
        <f>VLOOKUP($C157,StructureInfoFromGPCRdb!$A:$U,MATCH(P$1,StructureInfoFromGPCRdb!$A$1:$U$1,0),FALSE)</f>
        <v>1</v>
      </c>
      <c r="Q157" s="10">
        <f>VLOOKUP($C157,StructureInfoFromGPCRdb!$A:$U,MATCH(Q$1,StructureInfoFromGPCRdb!$A$1:$U$1,0),FALSE)</f>
        <v>12</v>
      </c>
      <c r="R157" s="42" t="str">
        <f>IF(VLOOKUP($C157,StructureInfoFromGPCRdb!$A:$U,MATCH(R$1,StructureInfoFromGPCRdb!$A$1:$U$1,0),FALSE)="","",VLOOKUP($C157,StructureInfoFromGPCRdb!$A:$U,MATCH(R$1,StructureInfoFromGPCRdb!$A$1:$U$1,0),FALSE))</f>
        <v/>
      </c>
      <c r="S157" s="5" t="str">
        <f>IF(VLOOKUP($C157,StructureInfoFromGPCRdb!$A:$U,MATCH(S$1,StructureInfoFromGPCRdb!$A$1:$U$1,0),FALSE)="","",VLOOKUP($C157,StructureInfoFromGPCRdb!$A:$U,MATCH(S$1,StructureInfoFromGPCRdb!$A$1:$U$1,0),FALSE))</f>
        <v/>
      </c>
      <c r="T157" s="5" t="str">
        <f>IF(VLOOKUP($C157,StructureInfoFromGPCRdb!$A:$U,MATCH(T$1,StructureInfoFromGPCRdb!$A$1:$U$1,0),FALSE)="","",VLOOKUP($C157,StructureInfoFromGPCRdb!$A:$U,MATCH(T$1,StructureInfoFromGPCRdb!$A$1:$U$1,0),FALSE))</f>
        <v/>
      </c>
      <c r="U157" s="5" t="str">
        <f>IF(VLOOKUP($C157,StructureInfoFromGPCRdb!$A:$U,MATCH(U$1,StructureInfoFromGPCRdb!$A$1:$U$1,0),FALSE)="","",VLOOKUP($C157,StructureInfoFromGPCRdb!$A:$U,MATCH(U$1,StructureInfoFromGPCRdb!$A$1:$U$1,0),FALSE))</f>
        <v/>
      </c>
      <c r="V157" s="52" t="str">
        <f>VLOOKUP($C157,StructureInfoFromGPCRdb!$A:$U,MATCH(V$1,StructureInfoFromGPCRdb!$A$1:$U$1,0),FALSE)</f>
        <v>BRIL</v>
      </c>
      <c r="W157" s="10" t="str">
        <f>VLOOKUP($C157,StructureInfoFromGPCRdb!$A:$U,MATCH(W$1,StructureInfoFromGPCRdb!$A$1:$U$1,0),FALSE)</f>
        <v>-</v>
      </c>
      <c r="X157" s="52" t="str">
        <f>VLOOKUP($C157,StructureInfoFromGPCRdb!$A:$U,MATCH(X$1,StructureInfoFromGPCRdb!$A$1:$U$1,0),FALSE)</f>
        <v>RSC</v>
      </c>
      <c r="Y157" s="10" t="str">
        <f>VLOOKUP($C157,StructureInfoFromGPCRdb!$A:$U,MATCH(Y$1,StructureInfoFromGPCRdb!$A$1:$U$1,0),FALSE)</f>
        <v>Antagonist</v>
      </c>
      <c r="Z157" s="5" t="s">
        <v>790</v>
      </c>
    </row>
    <row r="158" spans="1:27" x14ac:dyDescent="0.2">
      <c r="A158" s="4" t="str">
        <f t="shared" si="4"/>
        <v>AReprNoInactive</v>
      </c>
      <c r="B158" s="4" t="str">
        <f t="shared" si="5"/>
        <v>ADA2AReprNoInactive</v>
      </c>
      <c r="C158" s="37" t="s">
        <v>962</v>
      </c>
      <c r="D158" s="10" t="str">
        <f>VLOOKUP($C158,StructureInfoFromGPCRdb!$A:$U,MATCH(D$1,StructureInfoFromGPCRdb!$A$1:$U$1,0),FALSE)</f>
        <v>A</v>
      </c>
      <c r="E158" s="11" t="str">
        <f>VLOOKUP($C158,StructureInfoFromGPCRdb!$A:$U,MATCH(E$1,StructureInfoFromGPCRdb!$A$1:$U$1,0),FALSE)</f>
        <v>Adrenoceptors</v>
      </c>
      <c r="F158" s="11" t="str">
        <f>VLOOKUP($C158,StructureInfoFromGPCRdb!$A:$U,MATCH(F$1,StructureInfoFromGPCRdb!$A$1:$U$1,0),FALSE)</f>
        <v>ADA2A</v>
      </c>
      <c r="G158" s="11" t="str">
        <f>VLOOKUP($C158,StructureInfoFromGPCRdb!$A:$U,MATCH(G$1,StructureInfoFromGPCRdb!$A$1:$U$1,0),FALSE)</f>
        <v>α2A</v>
      </c>
      <c r="H158" s="42" t="s">
        <v>793</v>
      </c>
      <c r="I158" s="5" t="s">
        <v>790</v>
      </c>
      <c r="J158" s="47">
        <f>VLOOKUP($C158,StructureInfoFromGPCRdb!$A:$U,MATCH(J$1,StructureInfoFromGPCRdb!$A$1:$U$1,0),FALSE)</f>
        <v>89</v>
      </c>
      <c r="K158" s="6" t="str">
        <f>VLOOKUP($C158,StructureInfoFromGPCRdb!$A:$U,MATCH(K$1,StructureInfoFromGPCRdb!$A$1:$U$1,0),FALSE)</f>
        <v>Human</v>
      </c>
      <c r="L158" s="10">
        <f>VLOOKUP($C158,StructureInfoFromGPCRdb!$A:$U,MATCH(L$1,StructureInfoFromGPCRdb!$A$1:$U$1,0),FALSE)</f>
        <v>100</v>
      </c>
      <c r="M158" s="50" t="str">
        <f>VLOOKUP($C158,StructureInfoFromGPCRdb!$A:$U,MATCH(M$1,StructureInfoFromGPCRdb!$A$1:$U$1,0),FALSE)</f>
        <v>X-ray</v>
      </c>
      <c r="N158" s="51">
        <f>VLOOKUP($C158,StructureInfoFromGPCRdb!$A:$U,MATCH(N$1,StructureInfoFromGPCRdb!$A$1:$U$1,0),FALSE)</f>
        <v>3.2</v>
      </c>
      <c r="O158" s="10" t="str">
        <f>VLOOKUP($C158,StructureInfoFromGPCRdb!$A:$U,MATCH(O$1,StructureInfoFromGPCRdb!$A$1:$U$1,0),FALSE)</f>
        <v>Inactive</v>
      </c>
      <c r="P158" s="10">
        <f>VLOOKUP($C158,StructureInfoFromGPCRdb!$A:$U,MATCH(P$1,StructureInfoFromGPCRdb!$A$1:$U$1,0),FALSE)</f>
        <v>1</v>
      </c>
      <c r="Q158" s="10">
        <f>VLOOKUP($C158,StructureInfoFromGPCRdb!$A:$U,MATCH(Q$1,StructureInfoFromGPCRdb!$A$1:$U$1,0),FALSE)</f>
        <v>12</v>
      </c>
      <c r="R158" s="42" t="str">
        <f>IF(VLOOKUP($C158,StructureInfoFromGPCRdb!$A:$U,MATCH(R$1,StructureInfoFromGPCRdb!$A$1:$U$1,0),FALSE)="","",VLOOKUP($C158,StructureInfoFromGPCRdb!$A:$U,MATCH(R$1,StructureInfoFromGPCRdb!$A$1:$U$1,0),FALSE))</f>
        <v/>
      </c>
      <c r="S158" s="5" t="str">
        <f>IF(VLOOKUP($C158,StructureInfoFromGPCRdb!$A:$U,MATCH(S$1,StructureInfoFromGPCRdb!$A$1:$U$1,0),FALSE)="","",VLOOKUP($C158,StructureInfoFromGPCRdb!$A:$U,MATCH(S$1,StructureInfoFromGPCRdb!$A$1:$U$1,0),FALSE))</f>
        <v/>
      </c>
      <c r="T158" s="5" t="str">
        <f>IF(VLOOKUP($C158,StructureInfoFromGPCRdb!$A:$U,MATCH(T$1,StructureInfoFromGPCRdb!$A$1:$U$1,0),FALSE)="","",VLOOKUP($C158,StructureInfoFromGPCRdb!$A:$U,MATCH(T$1,StructureInfoFromGPCRdb!$A$1:$U$1,0),FALSE))</f>
        <v/>
      </c>
      <c r="U158" s="5" t="str">
        <f>IF(VLOOKUP($C158,StructureInfoFromGPCRdb!$A:$U,MATCH(U$1,StructureInfoFromGPCRdb!$A$1:$U$1,0),FALSE)="","",VLOOKUP($C158,StructureInfoFromGPCRdb!$A:$U,MATCH(U$1,StructureInfoFromGPCRdb!$A$1:$U$1,0),FALSE))</f>
        <v/>
      </c>
      <c r="V158" s="52" t="str">
        <f>VLOOKUP($C158,StructureInfoFromGPCRdb!$A:$U,MATCH(V$1,StructureInfoFromGPCRdb!$A$1:$U$1,0),FALSE)</f>
        <v>BRIL</v>
      </c>
      <c r="W158" s="10" t="str">
        <f>VLOOKUP($C158,StructureInfoFromGPCRdb!$A:$U,MATCH(W$1,StructureInfoFromGPCRdb!$A$1:$U$1,0),FALSE)</f>
        <v>-</v>
      </c>
      <c r="X158" s="52" t="str">
        <f>VLOOKUP($C158,StructureInfoFromGPCRdb!$A:$U,MATCH(X$1,StructureInfoFromGPCRdb!$A$1:$U$1,0),FALSE)</f>
        <v>(2~{S})-4-fluoranyl-..</v>
      </c>
      <c r="Y158" s="10" t="str">
        <f>VLOOKUP($C158,StructureInfoFromGPCRdb!$A:$U,MATCH(Y$1,StructureInfoFromGPCRdb!$A$1:$U$1,0),FALSE)</f>
        <v>Agonist (partial)</v>
      </c>
      <c r="Z158" s="5" t="s">
        <v>790</v>
      </c>
    </row>
    <row r="159" spans="1:27" x14ac:dyDescent="0.2">
      <c r="A159" s="4" t="str">
        <f t="shared" si="4"/>
        <v>AReprNoInactive</v>
      </c>
      <c r="B159" s="4" t="str">
        <f t="shared" si="5"/>
        <v>ADRB1ReprNoInactive</v>
      </c>
      <c r="C159" s="9" t="s">
        <v>379</v>
      </c>
      <c r="D159" s="10" t="str">
        <f>VLOOKUP($C159,StructureInfoFromGPCRdb!$A:$U,MATCH(D$1,StructureInfoFromGPCRdb!$A$1:$U$1,0),FALSE)</f>
        <v>A</v>
      </c>
      <c r="E159" s="11" t="str">
        <f>VLOOKUP($C159,StructureInfoFromGPCRdb!$A:$U,MATCH(E$1,StructureInfoFromGPCRdb!$A$1:$U$1,0),FALSE)</f>
        <v>Adrenoceptors</v>
      </c>
      <c r="F159" s="11" t="str">
        <f>VLOOKUP($C159,StructureInfoFromGPCRdb!$A:$U,MATCH(F$1,StructureInfoFromGPCRdb!$A$1:$U$1,0),FALSE)</f>
        <v>ADRB1</v>
      </c>
      <c r="G159" s="11" t="str">
        <f>VLOOKUP($C159,StructureInfoFromGPCRdb!$A:$U,MATCH(G$1,StructureInfoFromGPCRdb!$A$1:$U$1,0),FALSE)</f>
        <v>β1</v>
      </c>
      <c r="H159" s="42" t="s">
        <v>793</v>
      </c>
      <c r="I159" s="5" t="s">
        <v>790</v>
      </c>
      <c r="J159" s="47">
        <f>VLOOKUP($C159,StructureInfoFromGPCRdb!$A:$U,MATCH(J$1,StructureInfoFromGPCRdb!$A$1:$U$1,0),FALSE)</f>
        <v>94</v>
      </c>
      <c r="K159" s="6" t="str">
        <f>VLOOKUP($C159,StructureInfoFromGPCRdb!$A:$U,MATCH(K$1,StructureInfoFromGPCRdb!$A$1:$U$1,0),FALSE)</f>
        <v>Wild turkey</v>
      </c>
      <c r="L159" s="10">
        <f>VLOOKUP($C159,StructureInfoFromGPCRdb!$A:$U,MATCH(L$1,StructureInfoFromGPCRdb!$A$1:$U$1,0),FALSE)</f>
        <v>80</v>
      </c>
      <c r="M159" s="50" t="str">
        <f>VLOOKUP($C159,StructureInfoFromGPCRdb!$A:$U,MATCH(M$1,StructureInfoFromGPCRdb!$A$1:$U$1,0),FALSE)</f>
        <v>X-ray</v>
      </c>
      <c r="N159" s="51">
        <f>VLOOKUP($C159,StructureInfoFromGPCRdb!$A:$U,MATCH(N$1,StructureInfoFromGPCRdb!$A$1:$U$1,0),FALSE)</f>
        <v>2.1</v>
      </c>
      <c r="O159" s="10" t="str">
        <f>VLOOKUP($C159,StructureInfoFromGPCRdb!$A:$U,MATCH(O$1,StructureInfoFromGPCRdb!$A$1:$U$1,0),FALSE)</f>
        <v>Inactive</v>
      </c>
      <c r="P159" s="10">
        <f>VLOOKUP($C159,StructureInfoFromGPCRdb!$A:$U,MATCH(P$1,StructureInfoFromGPCRdb!$A$1:$U$1,0),FALSE)</f>
        <v>0</v>
      </c>
      <c r="Q159" s="10">
        <f>VLOOKUP($C159,StructureInfoFromGPCRdb!$A:$U,MATCH(Q$1,StructureInfoFromGPCRdb!$A$1:$U$1,0),FALSE)</f>
        <v>8</v>
      </c>
      <c r="R159" s="42" t="str">
        <f>IF(VLOOKUP($C159,StructureInfoFromGPCRdb!$A:$U,MATCH(R$1,StructureInfoFromGPCRdb!$A$1:$U$1,0),FALSE)="","",VLOOKUP($C159,StructureInfoFromGPCRdb!$A:$U,MATCH(R$1,StructureInfoFromGPCRdb!$A$1:$U$1,0),FALSE))</f>
        <v/>
      </c>
      <c r="S159" s="5" t="str">
        <f>IF(VLOOKUP($C159,StructureInfoFromGPCRdb!$A:$U,MATCH(S$1,StructureInfoFromGPCRdb!$A$1:$U$1,0),FALSE)="","",VLOOKUP($C159,StructureInfoFromGPCRdb!$A:$U,MATCH(S$1,StructureInfoFromGPCRdb!$A$1:$U$1,0),FALSE))</f>
        <v/>
      </c>
      <c r="T159" s="5" t="str">
        <f>IF(VLOOKUP($C159,StructureInfoFromGPCRdb!$A:$U,MATCH(T$1,StructureInfoFromGPCRdb!$A$1:$U$1,0),FALSE)="","",VLOOKUP($C159,StructureInfoFromGPCRdb!$A:$U,MATCH(T$1,StructureInfoFromGPCRdb!$A$1:$U$1,0),FALSE))</f>
        <v/>
      </c>
      <c r="U159" s="5" t="str">
        <f>IF(VLOOKUP($C159,StructureInfoFromGPCRdb!$A:$U,MATCH(U$1,StructureInfoFromGPCRdb!$A$1:$U$1,0),FALSE)="","",VLOOKUP($C159,StructureInfoFromGPCRdb!$A:$U,MATCH(U$1,StructureInfoFromGPCRdb!$A$1:$U$1,0),FALSE))</f>
        <v/>
      </c>
      <c r="V159" s="52" t="str">
        <f>VLOOKUP($C159,StructureInfoFromGPCRdb!$A:$U,MATCH(V$1,StructureInfoFromGPCRdb!$A$1:$U$1,0),FALSE)</f>
        <v>-</v>
      </c>
      <c r="W159" s="10" t="str">
        <f>VLOOKUP($C159,StructureInfoFromGPCRdb!$A:$U,MATCH(W$1,StructureInfoFromGPCRdb!$A$1:$U$1,0),FALSE)</f>
        <v>-</v>
      </c>
      <c r="X159" s="52" t="str">
        <f>VLOOKUP($C159,StructureInfoFromGPCRdb!$A:$U,MATCH(X$1,StructureInfoFromGPCRdb!$A$1:$U$1,0),FALSE)</f>
        <v>(S)-Cyanopindolol</v>
      </c>
      <c r="Y159" s="10" t="str">
        <f>VLOOKUP($C159,StructureInfoFromGPCRdb!$A:$U,MATCH(Y$1,StructureInfoFromGPCRdb!$A$1:$U$1,0),FALSE)</f>
        <v>Antagonist</v>
      </c>
      <c r="Z159" s="5" t="s">
        <v>788</v>
      </c>
    </row>
    <row r="160" spans="1:27" x14ac:dyDescent="0.2">
      <c r="A160" s="4" t="str">
        <f t="shared" si="4"/>
        <v>AReprNoInactive</v>
      </c>
      <c r="B160" s="4" t="str">
        <f t="shared" si="5"/>
        <v>APJReprNoInactive</v>
      </c>
      <c r="C160" s="9" t="s">
        <v>154</v>
      </c>
      <c r="D160" s="10" t="str">
        <f>VLOOKUP($C160,StructureInfoFromGPCRdb!$A:$U,MATCH(D$1,StructureInfoFromGPCRdb!$A$1:$U$1,0),FALSE)</f>
        <v>A</v>
      </c>
      <c r="E160" s="11" t="str">
        <f>VLOOKUP($C160,StructureInfoFromGPCRdb!$A:$U,MATCH(E$1,StructureInfoFromGPCRdb!$A$1:$U$1,0),FALSE)</f>
        <v>Apelin</v>
      </c>
      <c r="F160" s="11" t="str">
        <f>VLOOKUP($C160,StructureInfoFromGPCRdb!$A:$U,MATCH(F$1,StructureInfoFromGPCRdb!$A$1:$U$1,0),FALSE)</f>
        <v>APJ</v>
      </c>
      <c r="G160" s="11" t="str">
        <f>VLOOKUP($C160,StructureInfoFromGPCRdb!$A:$U,MATCH(G$1,StructureInfoFromGPCRdb!$A$1:$U$1,0),FALSE)</f>
        <v>apelin</v>
      </c>
      <c r="H160" s="42" t="s">
        <v>793</v>
      </c>
      <c r="I160" s="5" t="s">
        <v>790</v>
      </c>
      <c r="J160" s="47">
        <f>VLOOKUP($C160,StructureInfoFromGPCRdb!$A:$U,MATCH(J$1,StructureInfoFromGPCRdb!$A$1:$U$1,0),FALSE)</f>
        <v>94</v>
      </c>
      <c r="K160" s="6" t="str">
        <f>VLOOKUP($C160,StructureInfoFromGPCRdb!$A:$U,MATCH(K$1,StructureInfoFromGPCRdb!$A$1:$U$1,0),FALSE)</f>
        <v>Human</v>
      </c>
      <c r="L160" s="10">
        <f>VLOOKUP($C160,StructureInfoFromGPCRdb!$A:$U,MATCH(L$1,StructureInfoFromGPCRdb!$A$1:$U$1,0),FALSE)</f>
        <v>100</v>
      </c>
      <c r="M160" s="50" t="str">
        <f>VLOOKUP($C160,StructureInfoFromGPCRdb!$A:$U,MATCH(M$1,StructureInfoFromGPCRdb!$A$1:$U$1,0),FALSE)</f>
        <v>X-ray</v>
      </c>
      <c r="N160" s="51">
        <f>VLOOKUP($C160,StructureInfoFromGPCRdb!$A:$U,MATCH(N$1,StructureInfoFromGPCRdb!$A$1:$U$1,0),FALSE)</f>
        <v>2.6</v>
      </c>
      <c r="O160" s="10" t="str">
        <f>VLOOKUP($C160,StructureInfoFromGPCRdb!$A:$U,MATCH(O$1,StructureInfoFromGPCRdb!$A$1:$U$1,0),FALSE)</f>
        <v>Inactive</v>
      </c>
      <c r="P160" s="10">
        <f>VLOOKUP($C160,StructureInfoFromGPCRdb!$A:$U,MATCH(P$1,StructureInfoFromGPCRdb!$A$1:$U$1,0),FALSE)</f>
        <v>7</v>
      </c>
      <c r="Q160" s="10">
        <f>VLOOKUP($C160,StructureInfoFromGPCRdb!$A:$U,MATCH(Q$1,StructureInfoFromGPCRdb!$A$1:$U$1,0),FALSE)</f>
        <v>13</v>
      </c>
      <c r="R160" s="42" t="str">
        <f>IF(VLOOKUP($C160,StructureInfoFromGPCRdb!$A:$U,MATCH(R$1,StructureInfoFromGPCRdb!$A$1:$U$1,0),FALSE)="","",VLOOKUP($C160,StructureInfoFromGPCRdb!$A:$U,MATCH(R$1,StructureInfoFromGPCRdb!$A$1:$U$1,0),FALSE))</f>
        <v/>
      </c>
      <c r="S160" s="5" t="str">
        <f>IF(VLOOKUP($C160,StructureInfoFromGPCRdb!$A:$U,MATCH(S$1,StructureInfoFromGPCRdb!$A$1:$U$1,0),FALSE)="","",VLOOKUP($C160,StructureInfoFromGPCRdb!$A:$U,MATCH(S$1,StructureInfoFromGPCRdb!$A$1:$U$1,0),FALSE))</f>
        <v/>
      </c>
      <c r="T160" s="5" t="str">
        <f>IF(VLOOKUP($C160,StructureInfoFromGPCRdb!$A:$U,MATCH(T$1,StructureInfoFromGPCRdb!$A$1:$U$1,0),FALSE)="","",VLOOKUP($C160,StructureInfoFromGPCRdb!$A:$U,MATCH(T$1,StructureInfoFromGPCRdb!$A$1:$U$1,0),FALSE))</f>
        <v/>
      </c>
      <c r="U160" s="5" t="str">
        <f>IF(VLOOKUP($C160,StructureInfoFromGPCRdb!$A:$U,MATCH(U$1,StructureInfoFromGPCRdb!$A$1:$U$1,0),FALSE)="","",VLOOKUP($C160,StructureInfoFromGPCRdb!$A:$U,MATCH(U$1,StructureInfoFromGPCRdb!$A$1:$U$1,0),FALSE))</f>
        <v/>
      </c>
      <c r="V160" s="52" t="str">
        <f>VLOOKUP($C160,StructureInfoFromGPCRdb!$A:$U,MATCH(V$1,StructureInfoFromGPCRdb!$A$1:$U$1,0),FALSE)</f>
        <v>Rubredoxin</v>
      </c>
      <c r="W160" s="10" t="str">
        <f>VLOOKUP($C160,StructureInfoFromGPCRdb!$A:$U,MATCH(W$1,StructureInfoFromGPCRdb!$A$1:$U$1,0),FALSE)</f>
        <v>-</v>
      </c>
      <c r="X160" s="52" t="str">
        <f>VLOOKUP($C160,StructureInfoFromGPCRdb!$A:$U,MATCH(X$1,StructureInfoFromGPCRdb!$A$1:$U$1,0),FALSE)</f>
        <v>AMG3054</v>
      </c>
      <c r="Y160" s="10" t="str">
        <f>VLOOKUP($C160,StructureInfoFromGPCRdb!$A:$U,MATCH(Y$1,StructureInfoFromGPCRdb!$A$1:$U$1,0),FALSE)</f>
        <v>Agonist</v>
      </c>
      <c r="Z160" s="5" t="s">
        <v>790</v>
      </c>
    </row>
    <row r="161" spans="1:27" x14ac:dyDescent="0.2">
      <c r="A161" s="4" t="str">
        <f t="shared" si="4"/>
        <v>AReprNoInactive</v>
      </c>
      <c r="B161" s="4" t="str">
        <f t="shared" si="5"/>
        <v>CNR1ReprNoInactive</v>
      </c>
      <c r="C161" s="9" t="s">
        <v>641</v>
      </c>
      <c r="D161" s="10" t="str">
        <f>VLOOKUP($C161,StructureInfoFromGPCRdb!$A:$U,MATCH(D$1,StructureInfoFromGPCRdb!$A$1:$U$1,0),FALSE)</f>
        <v>A</v>
      </c>
      <c r="E161" s="11" t="str">
        <f>VLOOKUP($C161,StructureInfoFromGPCRdb!$A:$U,MATCH(E$1,StructureInfoFromGPCRdb!$A$1:$U$1,0),FALSE)</f>
        <v>Cannabinoid</v>
      </c>
      <c r="F161" s="11" t="str">
        <f>VLOOKUP($C161,StructureInfoFromGPCRdb!$A:$U,MATCH(F$1,StructureInfoFromGPCRdb!$A$1:$U$1,0),FALSE)</f>
        <v>CNR1</v>
      </c>
      <c r="G161" s="11" t="str">
        <f>VLOOKUP($C161,StructureInfoFromGPCRdb!$A:$U,MATCH(G$1,StructureInfoFromGPCRdb!$A$1:$U$1,0),FALSE)</f>
        <v>CB1</v>
      </c>
      <c r="H161" s="42" t="s">
        <v>793</v>
      </c>
      <c r="I161" s="5" t="s">
        <v>790</v>
      </c>
      <c r="J161" s="47">
        <f>VLOOKUP($C161,StructureInfoFromGPCRdb!$A:$U,MATCH(J$1,StructureInfoFromGPCRdb!$A$1:$U$1,0),FALSE)</f>
        <v>93</v>
      </c>
      <c r="K161" s="6" t="str">
        <f>VLOOKUP($C161,StructureInfoFromGPCRdb!$A:$U,MATCH(K$1,StructureInfoFromGPCRdb!$A$1:$U$1,0),FALSE)</f>
        <v>Human</v>
      </c>
      <c r="L161" s="10">
        <f>VLOOKUP($C161,StructureInfoFromGPCRdb!$A:$U,MATCH(L$1,StructureInfoFromGPCRdb!$A$1:$U$1,0),FALSE)</f>
        <v>100</v>
      </c>
      <c r="M161" s="50" t="str">
        <f>VLOOKUP($C161,StructureInfoFromGPCRdb!$A:$U,MATCH(M$1,StructureInfoFromGPCRdb!$A$1:$U$1,0),FALSE)</f>
        <v>X-ray</v>
      </c>
      <c r="N161" s="51">
        <f>VLOOKUP($C161,StructureInfoFromGPCRdb!$A:$U,MATCH(N$1,StructureInfoFromGPCRdb!$A$1:$U$1,0),FALSE)</f>
        <v>3.2</v>
      </c>
      <c r="O161" s="10" t="str">
        <f>VLOOKUP($C161,StructureInfoFromGPCRdb!$A:$U,MATCH(O$1,StructureInfoFromGPCRdb!$A$1:$U$1,0),FALSE)</f>
        <v>Inactive</v>
      </c>
      <c r="P161" s="10">
        <f>VLOOKUP($C161,StructureInfoFromGPCRdb!$A:$U,MATCH(P$1,StructureInfoFromGPCRdb!$A$1:$U$1,0),FALSE)</f>
        <v>13</v>
      </c>
      <c r="Q161" s="10">
        <f>VLOOKUP($C161,StructureInfoFromGPCRdb!$A:$U,MATCH(Q$1,StructureInfoFromGPCRdb!$A$1:$U$1,0),FALSE)</f>
        <v>3</v>
      </c>
      <c r="R161" s="42" t="str">
        <f>IF(VLOOKUP($C161,StructureInfoFromGPCRdb!$A:$U,MATCH(R$1,StructureInfoFromGPCRdb!$A$1:$U$1,0),FALSE)="","",VLOOKUP($C161,StructureInfoFromGPCRdb!$A:$U,MATCH(R$1,StructureInfoFromGPCRdb!$A$1:$U$1,0),FALSE))</f>
        <v/>
      </c>
      <c r="S161" s="5" t="str">
        <f>IF(VLOOKUP($C161,StructureInfoFromGPCRdb!$A:$U,MATCH(S$1,StructureInfoFromGPCRdb!$A$1:$U$1,0),FALSE)="","",VLOOKUP($C161,StructureInfoFromGPCRdb!$A:$U,MATCH(S$1,StructureInfoFromGPCRdb!$A$1:$U$1,0),FALSE))</f>
        <v/>
      </c>
      <c r="T161" s="5" t="str">
        <f>IF(VLOOKUP($C161,StructureInfoFromGPCRdb!$A:$U,MATCH(T$1,StructureInfoFromGPCRdb!$A$1:$U$1,0),FALSE)="","",VLOOKUP($C161,StructureInfoFromGPCRdb!$A:$U,MATCH(T$1,StructureInfoFromGPCRdb!$A$1:$U$1,0),FALSE))</f>
        <v/>
      </c>
      <c r="U161" s="5" t="str">
        <f>IF(VLOOKUP($C161,StructureInfoFromGPCRdb!$A:$U,MATCH(U$1,StructureInfoFromGPCRdb!$A$1:$U$1,0),FALSE)="","",VLOOKUP($C161,StructureInfoFromGPCRdb!$A:$U,MATCH(U$1,StructureInfoFromGPCRdb!$A$1:$U$1,0),FALSE))</f>
        <v/>
      </c>
      <c r="V161" s="52" t="str">
        <f>VLOOKUP($C161,StructureInfoFromGPCRdb!$A:$U,MATCH(V$1,StructureInfoFromGPCRdb!$A$1:$U$1,0),FALSE)</f>
        <v>GlgA glycogen synthase</v>
      </c>
      <c r="W161" s="10" t="str">
        <f>VLOOKUP($C161,StructureInfoFromGPCRdb!$A:$U,MATCH(W$1,StructureInfoFromGPCRdb!$A$1:$U$1,0),FALSE)</f>
        <v>-</v>
      </c>
      <c r="X161" s="52" t="str">
        <f>VLOOKUP($C161,StructureInfoFromGPCRdb!$A:$U,MATCH(X$1,StructureInfoFromGPCRdb!$A$1:$U$1,0),FALSE)</f>
        <v>ORG27569</v>
      </c>
      <c r="Y161" s="10" t="str">
        <f>VLOOKUP($C161,StructureInfoFromGPCRdb!$A:$U,MATCH(Y$1,StructureInfoFromGPCRdb!$A$1:$U$1,0),FALSE)</f>
        <v>NAM</v>
      </c>
      <c r="Z161" s="5" t="s">
        <v>788</v>
      </c>
    </row>
    <row r="162" spans="1:27" x14ac:dyDescent="0.2">
      <c r="A162" s="4" t="str">
        <f t="shared" si="4"/>
        <v>AReprNoInactive</v>
      </c>
      <c r="B162" s="4" t="str">
        <f t="shared" si="5"/>
        <v>CCR2ReprNoInactive</v>
      </c>
      <c r="C162" s="9" t="s">
        <v>336</v>
      </c>
      <c r="D162" s="10" t="str">
        <f>VLOOKUP($C162,StructureInfoFromGPCRdb!$A:$U,MATCH(D$1,StructureInfoFromGPCRdb!$A$1:$U$1,0),FALSE)</f>
        <v>A</v>
      </c>
      <c r="E162" s="11" t="str">
        <f>VLOOKUP($C162,StructureInfoFromGPCRdb!$A:$U,MATCH(E$1,StructureInfoFromGPCRdb!$A$1:$U$1,0),FALSE)</f>
        <v>Chemokine</v>
      </c>
      <c r="F162" s="11" t="str">
        <f>VLOOKUP($C162,StructureInfoFromGPCRdb!$A:$U,MATCH(F$1,StructureInfoFromGPCRdb!$A$1:$U$1,0),FALSE)</f>
        <v>CCR2</v>
      </c>
      <c r="G162" s="11" t="str">
        <f>VLOOKUP($C162,StructureInfoFromGPCRdb!$A:$U,MATCH(G$1,StructureInfoFromGPCRdb!$A$1:$U$1,0),FALSE)</f>
        <v>CCR2</v>
      </c>
      <c r="H162" s="42" t="s">
        <v>793</v>
      </c>
      <c r="I162" s="5" t="s">
        <v>790</v>
      </c>
      <c r="J162" s="47">
        <f>VLOOKUP($C162,StructureInfoFromGPCRdb!$A:$U,MATCH(J$1,StructureInfoFromGPCRdb!$A$1:$U$1,0),FALSE)</f>
        <v>92</v>
      </c>
      <c r="K162" s="6" t="str">
        <f>VLOOKUP($C162,StructureInfoFromGPCRdb!$A:$U,MATCH(K$1,StructureInfoFromGPCRdb!$A$1:$U$1,0),FALSE)</f>
        <v>Human</v>
      </c>
      <c r="L162" s="10">
        <f>VLOOKUP($C162,StructureInfoFromGPCRdb!$A:$U,MATCH(L$1,StructureInfoFromGPCRdb!$A$1:$U$1,0),FALSE)</f>
        <v>100</v>
      </c>
      <c r="M162" s="50" t="str">
        <f>VLOOKUP($C162,StructureInfoFromGPCRdb!$A:$U,MATCH(M$1,StructureInfoFromGPCRdb!$A$1:$U$1,0),FALSE)</f>
        <v>X-ray</v>
      </c>
      <c r="N162" s="51">
        <f>VLOOKUP($C162,StructureInfoFromGPCRdb!$A:$U,MATCH(N$1,StructureInfoFromGPCRdb!$A$1:$U$1,0),FALSE)</f>
        <v>2.8</v>
      </c>
      <c r="O162" s="10" t="str">
        <f>VLOOKUP($C162,StructureInfoFromGPCRdb!$A:$U,MATCH(O$1,StructureInfoFromGPCRdb!$A$1:$U$1,0),FALSE)</f>
        <v>Inactive</v>
      </c>
      <c r="P162" s="10">
        <f>VLOOKUP($C162,StructureInfoFromGPCRdb!$A:$U,MATCH(P$1,StructureInfoFromGPCRdb!$A$1:$U$1,0),FALSE)</f>
        <v>24</v>
      </c>
      <c r="Q162" s="10">
        <f>VLOOKUP($C162,StructureInfoFromGPCRdb!$A:$U,MATCH(Q$1,StructureInfoFromGPCRdb!$A$1:$U$1,0),FALSE)</f>
        <v>10</v>
      </c>
      <c r="R162" s="42" t="str">
        <f>IF(VLOOKUP($C162,StructureInfoFromGPCRdb!$A:$U,MATCH(R$1,StructureInfoFromGPCRdb!$A$1:$U$1,0),FALSE)="","",VLOOKUP($C162,StructureInfoFromGPCRdb!$A:$U,MATCH(R$1,StructureInfoFromGPCRdb!$A$1:$U$1,0),FALSE))</f>
        <v/>
      </c>
      <c r="S162" s="5" t="str">
        <f>IF(VLOOKUP($C162,StructureInfoFromGPCRdb!$A:$U,MATCH(S$1,StructureInfoFromGPCRdb!$A$1:$U$1,0),FALSE)="","",VLOOKUP($C162,StructureInfoFromGPCRdb!$A:$U,MATCH(S$1,StructureInfoFromGPCRdb!$A$1:$U$1,0),FALSE))</f>
        <v/>
      </c>
      <c r="T162" s="5" t="str">
        <f>IF(VLOOKUP($C162,StructureInfoFromGPCRdb!$A:$U,MATCH(T$1,StructureInfoFromGPCRdb!$A$1:$U$1,0),FALSE)="","",VLOOKUP($C162,StructureInfoFromGPCRdb!$A:$U,MATCH(T$1,StructureInfoFromGPCRdb!$A$1:$U$1,0),FALSE))</f>
        <v/>
      </c>
      <c r="U162" s="5" t="str">
        <f>IF(VLOOKUP($C162,StructureInfoFromGPCRdb!$A:$U,MATCH(U$1,StructureInfoFromGPCRdb!$A$1:$U$1,0),FALSE)="","",VLOOKUP($C162,StructureInfoFromGPCRdb!$A:$U,MATCH(U$1,StructureInfoFromGPCRdb!$A$1:$U$1,0),FALSE))</f>
        <v/>
      </c>
      <c r="V162" s="52" t="str">
        <f>VLOOKUP($C162,StructureInfoFromGPCRdb!$A:$U,MATCH(V$1,StructureInfoFromGPCRdb!$A$1:$U$1,0),FALSE)</f>
        <v>T4-Lysozyme</v>
      </c>
      <c r="W162" s="10" t="str">
        <f>VLOOKUP($C162,StructureInfoFromGPCRdb!$A:$U,MATCH(W$1,StructureInfoFromGPCRdb!$A$1:$U$1,0),FALSE)</f>
        <v>-</v>
      </c>
      <c r="X162" s="52" t="str">
        <f>VLOOKUP($C162,StructureInfoFromGPCRdb!$A:$U,MATCH(X$1,StructureInfoFromGPCRdb!$A$1:$U$1,0),FALSE)</f>
        <v>BMS-681</v>
      </c>
      <c r="Y162" s="10" t="str">
        <f>VLOOKUP($C162,StructureInfoFromGPCRdb!$A:$U,MATCH(Y$1,StructureInfoFromGPCRdb!$A$1:$U$1,0),FALSE)</f>
        <v>Antagonist</v>
      </c>
      <c r="Z162" s="5" t="s">
        <v>788</v>
      </c>
    </row>
    <row r="163" spans="1:27" x14ac:dyDescent="0.2">
      <c r="A163" s="4" t="str">
        <f t="shared" si="4"/>
        <v>AReprNoInactive</v>
      </c>
      <c r="B163" s="4" t="str">
        <f t="shared" si="5"/>
        <v>CCR5ReprNoInactive</v>
      </c>
      <c r="C163" s="9" t="s">
        <v>316</v>
      </c>
      <c r="D163" s="10" t="str">
        <f>VLOOKUP($C163,StructureInfoFromGPCRdb!$A:$U,MATCH(D$1,StructureInfoFromGPCRdb!$A$1:$U$1,0),FALSE)</f>
        <v>A</v>
      </c>
      <c r="E163" s="11" t="str">
        <f>VLOOKUP($C163,StructureInfoFromGPCRdb!$A:$U,MATCH(E$1,StructureInfoFromGPCRdb!$A$1:$U$1,0),FALSE)</f>
        <v>Chemokine</v>
      </c>
      <c r="F163" s="11" t="str">
        <f>VLOOKUP($C163,StructureInfoFromGPCRdb!$A:$U,MATCH(F$1,StructureInfoFromGPCRdb!$A$1:$U$1,0),FALSE)</f>
        <v>CCR5</v>
      </c>
      <c r="G163" s="11" t="str">
        <f>VLOOKUP($C163,StructureInfoFromGPCRdb!$A:$U,MATCH(G$1,StructureInfoFromGPCRdb!$A$1:$U$1,0),FALSE)</f>
        <v>CCR5</v>
      </c>
      <c r="H163" s="42" t="s">
        <v>793</v>
      </c>
      <c r="I163" s="5" t="s">
        <v>790</v>
      </c>
      <c r="J163" s="47">
        <f>VLOOKUP($C163,StructureInfoFromGPCRdb!$A:$U,MATCH(J$1,StructureInfoFromGPCRdb!$A$1:$U$1,0),FALSE)</f>
        <v>98</v>
      </c>
      <c r="K163" s="6" t="str">
        <f>VLOOKUP($C163,StructureInfoFromGPCRdb!$A:$U,MATCH(K$1,StructureInfoFromGPCRdb!$A$1:$U$1,0),FALSE)</f>
        <v>Human</v>
      </c>
      <c r="L163" s="10">
        <f>VLOOKUP($C163,StructureInfoFromGPCRdb!$A:$U,MATCH(L$1,StructureInfoFromGPCRdb!$A$1:$U$1,0),FALSE)</f>
        <v>100</v>
      </c>
      <c r="M163" s="50" t="str">
        <f>VLOOKUP($C163,StructureInfoFromGPCRdb!$A:$U,MATCH(M$1,StructureInfoFromGPCRdb!$A$1:$U$1,0),FALSE)</f>
        <v>X-ray</v>
      </c>
      <c r="N163" s="51">
        <f>VLOOKUP($C163,StructureInfoFromGPCRdb!$A:$U,MATCH(N$1,StructureInfoFromGPCRdb!$A$1:$U$1,0),FALSE)</f>
        <v>2.2000000000000002</v>
      </c>
      <c r="O163" s="10" t="str">
        <f>VLOOKUP($C163,StructureInfoFromGPCRdb!$A:$U,MATCH(O$1,StructureInfoFromGPCRdb!$A$1:$U$1,0),FALSE)</f>
        <v>Inactive</v>
      </c>
      <c r="P163" s="10">
        <f>VLOOKUP($C163,StructureInfoFromGPCRdb!$A:$U,MATCH(P$1,StructureInfoFromGPCRdb!$A$1:$U$1,0),FALSE)</f>
        <v>24</v>
      </c>
      <c r="Q163" s="10">
        <f>VLOOKUP($C163,StructureInfoFromGPCRdb!$A:$U,MATCH(Q$1,StructureInfoFromGPCRdb!$A$1:$U$1,0),FALSE)</f>
        <v>14</v>
      </c>
      <c r="R163" s="42" t="str">
        <f>IF(VLOOKUP($C163,StructureInfoFromGPCRdb!$A:$U,MATCH(R$1,StructureInfoFromGPCRdb!$A$1:$U$1,0),FALSE)="","",VLOOKUP($C163,StructureInfoFromGPCRdb!$A:$U,MATCH(R$1,StructureInfoFromGPCRdb!$A$1:$U$1,0),FALSE))</f>
        <v/>
      </c>
      <c r="S163" s="5" t="str">
        <f>IF(VLOOKUP($C163,StructureInfoFromGPCRdb!$A:$U,MATCH(S$1,StructureInfoFromGPCRdb!$A$1:$U$1,0),FALSE)="","",VLOOKUP($C163,StructureInfoFromGPCRdb!$A:$U,MATCH(S$1,StructureInfoFromGPCRdb!$A$1:$U$1,0),FALSE))</f>
        <v/>
      </c>
      <c r="T163" s="5" t="str">
        <f>IF(VLOOKUP($C163,StructureInfoFromGPCRdb!$A:$U,MATCH(T$1,StructureInfoFromGPCRdb!$A$1:$U$1,0),FALSE)="","",VLOOKUP($C163,StructureInfoFromGPCRdb!$A:$U,MATCH(T$1,StructureInfoFromGPCRdb!$A$1:$U$1,0),FALSE))</f>
        <v/>
      </c>
      <c r="U163" s="5" t="str">
        <f>IF(VLOOKUP($C163,StructureInfoFromGPCRdb!$A:$U,MATCH(U$1,StructureInfoFromGPCRdb!$A$1:$U$1,0),FALSE)="","",VLOOKUP($C163,StructureInfoFromGPCRdb!$A:$U,MATCH(U$1,StructureInfoFromGPCRdb!$A$1:$U$1,0),FALSE))</f>
        <v/>
      </c>
      <c r="V163" s="52" t="str">
        <f>VLOOKUP($C163,StructureInfoFromGPCRdb!$A:$U,MATCH(V$1,StructureInfoFromGPCRdb!$A$1:$U$1,0),FALSE)</f>
        <v>Rubredoxin</v>
      </c>
      <c r="W163" s="10" t="str">
        <f>VLOOKUP($C163,StructureInfoFromGPCRdb!$A:$U,MATCH(W$1,StructureInfoFromGPCRdb!$A$1:$U$1,0),FALSE)</f>
        <v>-</v>
      </c>
      <c r="X163" s="52" t="str">
        <f>VLOOKUP($C163,StructureInfoFromGPCRdb!$A:$U,MATCH(X$1,StructureInfoFromGPCRdb!$A$1:$U$1,0),FALSE)</f>
        <v>5P7-CCL5</v>
      </c>
      <c r="Y163" s="10" t="str">
        <f>VLOOKUP($C163,StructureInfoFromGPCRdb!$A:$U,MATCH(Y$1,StructureInfoFromGPCRdb!$A$1:$U$1,0),FALSE)</f>
        <v>Antagonist</v>
      </c>
      <c r="Z163" s="5" t="s">
        <v>788</v>
      </c>
    </row>
    <row r="164" spans="1:27" x14ac:dyDescent="0.2">
      <c r="A164" s="4" t="str">
        <f t="shared" si="4"/>
        <v>AReprNoInactive</v>
      </c>
      <c r="B164" s="4" t="str">
        <f t="shared" si="5"/>
        <v>CCR7ReprNoInactive</v>
      </c>
      <c r="C164" s="9" t="s">
        <v>586</v>
      </c>
      <c r="D164" s="10" t="str">
        <f>VLOOKUP($C164,StructureInfoFromGPCRdb!$A:$U,MATCH(D$1,StructureInfoFromGPCRdb!$A$1:$U$1,0),FALSE)</f>
        <v>A</v>
      </c>
      <c r="E164" s="11" t="str">
        <f>VLOOKUP($C164,StructureInfoFromGPCRdb!$A:$U,MATCH(E$1,StructureInfoFromGPCRdb!$A$1:$U$1,0),FALSE)</f>
        <v>Chemokine</v>
      </c>
      <c r="F164" s="11" t="str">
        <f>VLOOKUP($C164,StructureInfoFromGPCRdb!$A:$U,MATCH(F$1,StructureInfoFromGPCRdb!$A$1:$U$1,0),FALSE)</f>
        <v>CCR7</v>
      </c>
      <c r="G164" s="11" t="str">
        <f>VLOOKUP($C164,StructureInfoFromGPCRdb!$A:$U,MATCH(G$1,StructureInfoFromGPCRdb!$A$1:$U$1,0),FALSE)</f>
        <v>CCR7</v>
      </c>
      <c r="H164" s="42" t="s">
        <v>793</v>
      </c>
      <c r="I164" s="5" t="s">
        <v>790</v>
      </c>
      <c r="J164" s="47">
        <f>VLOOKUP($C164,StructureInfoFromGPCRdb!$A:$U,MATCH(J$1,StructureInfoFromGPCRdb!$A$1:$U$1,0),FALSE)</f>
        <v>86</v>
      </c>
      <c r="K164" s="6" t="str">
        <f>VLOOKUP($C164,StructureInfoFromGPCRdb!$A:$U,MATCH(K$1,StructureInfoFromGPCRdb!$A$1:$U$1,0),FALSE)</f>
        <v>Human</v>
      </c>
      <c r="L164" s="10">
        <f>VLOOKUP($C164,StructureInfoFromGPCRdb!$A:$U,MATCH(L$1,StructureInfoFromGPCRdb!$A$1:$U$1,0),FALSE)</f>
        <v>100</v>
      </c>
      <c r="M164" s="50" t="str">
        <f>VLOOKUP($C164,StructureInfoFromGPCRdb!$A:$U,MATCH(M$1,StructureInfoFromGPCRdb!$A$1:$U$1,0),FALSE)</f>
        <v>X-ray</v>
      </c>
      <c r="N164" s="51">
        <f>VLOOKUP($C164,StructureInfoFromGPCRdb!$A:$U,MATCH(N$1,StructureInfoFromGPCRdb!$A$1:$U$1,0),FALSE)</f>
        <v>2.1</v>
      </c>
      <c r="O164" s="10" t="str">
        <f>VLOOKUP($C164,StructureInfoFromGPCRdb!$A:$U,MATCH(O$1,StructureInfoFromGPCRdb!$A$1:$U$1,0),FALSE)</f>
        <v>Inactive</v>
      </c>
      <c r="P164" s="10">
        <f>VLOOKUP($C164,StructureInfoFromGPCRdb!$A:$U,MATCH(P$1,StructureInfoFromGPCRdb!$A$1:$U$1,0),FALSE)</f>
        <v>8</v>
      </c>
      <c r="Q164" s="10">
        <f>VLOOKUP($C164,StructureInfoFromGPCRdb!$A:$U,MATCH(Q$1,StructureInfoFromGPCRdb!$A$1:$U$1,0),FALSE)</f>
        <v>13</v>
      </c>
      <c r="R164" s="42" t="str">
        <f>IF(VLOOKUP($C164,StructureInfoFromGPCRdb!$A:$U,MATCH(R$1,StructureInfoFromGPCRdb!$A$1:$U$1,0),FALSE)="","",VLOOKUP($C164,StructureInfoFromGPCRdb!$A:$U,MATCH(R$1,StructureInfoFromGPCRdb!$A$1:$U$1,0),FALSE))</f>
        <v/>
      </c>
      <c r="S164" s="5" t="str">
        <f>IF(VLOOKUP($C164,StructureInfoFromGPCRdb!$A:$U,MATCH(S$1,StructureInfoFromGPCRdb!$A$1:$U$1,0),FALSE)="","",VLOOKUP($C164,StructureInfoFromGPCRdb!$A:$U,MATCH(S$1,StructureInfoFromGPCRdb!$A$1:$U$1,0),FALSE))</f>
        <v/>
      </c>
      <c r="T164" s="5" t="str">
        <f>IF(VLOOKUP($C164,StructureInfoFromGPCRdb!$A:$U,MATCH(T$1,StructureInfoFromGPCRdb!$A$1:$U$1,0),FALSE)="","",VLOOKUP($C164,StructureInfoFromGPCRdb!$A:$U,MATCH(T$1,StructureInfoFromGPCRdb!$A$1:$U$1,0),FALSE))</f>
        <v/>
      </c>
      <c r="U164" s="5" t="str">
        <f>IF(VLOOKUP($C164,StructureInfoFromGPCRdb!$A:$U,MATCH(U$1,StructureInfoFromGPCRdb!$A$1:$U$1,0),FALSE)="","",VLOOKUP($C164,StructureInfoFromGPCRdb!$A:$U,MATCH(U$1,StructureInfoFromGPCRdb!$A$1:$U$1,0),FALSE))</f>
        <v/>
      </c>
      <c r="V164" s="52" t="str">
        <f>VLOOKUP($C164,StructureInfoFromGPCRdb!$A:$U,MATCH(V$1,StructureInfoFromGPCRdb!$A$1:$U$1,0),FALSE)</f>
        <v>Sialidase NanA</v>
      </c>
      <c r="W164" s="10" t="str">
        <f>VLOOKUP($C164,StructureInfoFromGPCRdb!$A:$U,MATCH(W$1,StructureInfoFromGPCRdb!$A$1:$U$1,0),FALSE)</f>
        <v>-</v>
      </c>
      <c r="X164" s="52" t="str">
        <f>VLOOKUP($C164,StructureInfoFromGPCRdb!$A:$U,MATCH(X$1,StructureInfoFromGPCRdb!$A$1:$U$1,0),FALSE)</f>
        <v>SCHEMBL13407377</v>
      </c>
      <c r="Y164" s="10" t="str">
        <f>VLOOKUP($C164,StructureInfoFromGPCRdb!$A:$U,MATCH(Y$1,StructureInfoFromGPCRdb!$A$1:$U$1,0),FALSE)</f>
        <v>Antagonist</v>
      </c>
      <c r="Z164" s="5" t="s">
        <v>788</v>
      </c>
      <c r="AA164" s="46" t="s">
        <v>811</v>
      </c>
    </row>
    <row r="165" spans="1:27" x14ac:dyDescent="0.2">
      <c r="A165" s="4" t="str">
        <f t="shared" si="4"/>
        <v>AReprNoInactive</v>
      </c>
      <c r="B165" s="4" t="str">
        <f t="shared" si="5"/>
        <v>CCR9ReprNoInactive</v>
      </c>
      <c r="C165" s="9" t="s">
        <v>338</v>
      </c>
      <c r="D165" s="10" t="str">
        <f>VLOOKUP($C165,StructureInfoFromGPCRdb!$A:$U,MATCH(D$1,StructureInfoFromGPCRdb!$A$1:$U$1,0),FALSE)</f>
        <v>A</v>
      </c>
      <c r="E165" s="11" t="str">
        <f>VLOOKUP($C165,StructureInfoFromGPCRdb!$A:$U,MATCH(E$1,StructureInfoFromGPCRdb!$A$1:$U$1,0),FALSE)</f>
        <v>Chemokine</v>
      </c>
      <c r="F165" s="11" t="str">
        <f>VLOOKUP($C165,StructureInfoFromGPCRdb!$A:$U,MATCH(F$1,StructureInfoFromGPCRdb!$A$1:$U$1,0),FALSE)</f>
        <v>CCR9</v>
      </c>
      <c r="G165" s="11" t="str">
        <f>VLOOKUP($C165,StructureInfoFromGPCRdb!$A:$U,MATCH(G$1,StructureInfoFromGPCRdb!$A$1:$U$1,0),FALSE)</f>
        <v>CCR9</v>
      </c>
      <c r="H165" s="42" t="s">
        <v>793</v>
      </c>
      <c r="I165" s="5" t="s">
        <v>790</v>
      </c>
      <c r="J165" s="47">
        <f>VLOOKUP($C165,StructureInfoFromGPCRdb!$A:$U,MATCH(J$1,StructureInfoFromGPCRdb!$A$1:$U$1,0),FALSE)</f>
        <v>79</v>
      </c>
      <c r="K165" s="6" t="str">
        <f>VLOOKUP($C165,StructureInfoFromGPCRdb!$A:$U,MATCH(K$1,StructureInfoFromGPCRdb!$A$1:$U$1,0),FALSE)</f>
        <v>Human</v>
      </c>
      <c r="L165" s="10">
        <f>VLOOKUP($C165,StructureInfoFromGPCRdb!$A:$U,MATCH(L$1,StructureInfoFromGPCRdb!$A$1:$U$1,0),FALSE)</f>
        <v>100</v>
      </c>
      <c r="M165" s="50" t="str">
        <f>VLOOKUP($C165,StructureInfoFromGPCRdb!$A:$U,MATCH(M$1,StructureInfoFromGPCRdb!$A$1:$U$1,0),FALSE)</f>
        <v>X-ray</v>
      </c>
      <c r="N165" s="51">
        <f>VLOOKUP($C165,StructureInfoFromGPCRdb!$A:$U,MATCH(N$1,StructureInfoFromGPCRdb!$A$1:$U$1,0),FALSE)</f>
        <v>2.8</v>
      </c>
      <c r="O165" s="10" t="str">
        <f>VLOOKUP($C165,StructureInfoFromGPCRdb!$A:$U,MATCH(O$1,StructureInfoFromGPCRdb!$A$1:$U$1,0),FALSE)</f>
        <v>Inactive</v>
      </c>
      <c r="P165" s="10">
        <f>VLOOKUP($C165,StructureInfoFromGPCRdb!$A:$U,MATCH(P$1,StructureInfoFromGPCRdb!$A$1:$U$1,0),FALSE)</f>
        <v>71</v>
      </c>
      <c r="Q165" s="10">
        <f>VLOOKUP($C165,StructureInfoFromGPCRdb!$A:$U,MATCH(Q$1,StructureInfoFromGPCRdb!$A$1:$U$1,0),FALSE)</f>
        <v>0</v>
      </c>
      <c r="R165" s="42" t="str">
        <f>IF(VLOOKUP($C165,StructureInfoFromGPCRdb!$A:$U,MATCH(R$1,StructureInfoFromGPCRdb!$A$1:$U$1,0),FALSE)="","",VLOOKUP($C165,StructureInfoFromGPCRdb!$A:$U,MATCH(R$1,StructureInfoFromGPCRdb!$A$1:$U$1,0),FALSE))</f>
        <v/>
      </c>
      <c r="S165" s="5" t="str">
        <f>IF(VLOOKUP($C165,StructureInfoFromGPCRdb!$A:$U,MATCH(S$1,StructureInfoFromGPCRdb!$A$1:$U$1,0),FALSE)="","",VLOOKUP($C165,StructureInfoFromGPCRdb!$A:$U,MATCH(S$1,StructureInfoFromGPCRdb!$A$1:$U$1,0),FALSE))</f>
        <v/>
      </c>
      <c r="T165" s="5" t="str">
        <f>IF(VLOOKUP($C165,StructureInfoFromGPCRdb!$A:$U,MATCH(T$1,StructureInfoFromGPCRdb!$A$1:$U$1,0),FALSE)="","",VLOOKUP($C165,StructureInfoFromGPCRdb!$A:$U,MATCH(T$1,StructureInfoFromGPCRdb!$A$1:$U$1,0),FALSE))</f>
        <v/>
      </c>
      <c r="U165" s="5" t="str">
        <f>IF(VLOOKUP($C165,StructureInfoFromGPCRdb!$A:$U,MATCH(U$1,StructureInfoFromGPCRdb!$A$1:$U$1,0),FALSE)="","",VLOOKUP($C165,StructureInfoFromGPCRdb!$A:$U,MATCH(U$1,StructureInfoFromGPCRdb!$A$1:$U$1,0),FALSE))</f>
        <v/>
      </c>
      <c r="V165" s="52" t="str">
        <f>VLOOKUP($C165,StructureInfoFromGPCRdb!$A:$U,MATCH(V$1,StructureInfoFromGPCRdb!$A$1:$U$1,0),FALSE)</f>
        <v>-</v>
      </c>
      <c r="W165" s="10" t="str">
        <f>VLOOKUP($C165,StructureInfoFromGPCRdb!$A:$U,MATCH(W$1,StructureInfoFromGPCRdb!$A$1:$U$1,0),FALSE)</f>
        <v>-</v>
      </c>
      <c r="X165" s="52" t="str">
        <f>VLOOKUP($C165,StructureInfoFromGPCRdb!$A:$U,MATCH(X$1,StructureInfoFromGPCRdb!$A$1:$U$1,0),FALSE)</f>
        <v>Vercirnon</v>
      </c>
      <c r="Y165" s="10" t="str">
        <f>VLOOKUP($C165,StructureInfoFromGPCRdb!$A:$U,MATCH(Y$1,StructureInfoFromGPCRdb!$A$1:$U$1,0),FALSE)</f>
        <v>Antagonist</v>
      </c>
      <c r="Z165" s="5" t="s">
        <v>788</v>
      </c>
      <c r="AA165" s="46" t="s">
        <v>798</v>
      </c>
    </row>
    <row r="166" spans="1:27" x14ac:dyDescent="0.2">
      <c r="A166" s="4" t="str">
        <f t="shared" si="4"/>
        <v>AReprNoInactive</v>
      </c>
      <c r="B166" s="4" t="str">
        <f t="shared" si="5"/>
        <v>CXCR4ReprNoInactive</v>
      </c>
      <c r="C166" s="9" t="s">
        <v>423</v>
      </c>
      <c r="D166" s="10" t="str">
        <f>VLOOKUP($C166,StructureInfoFromGPCRdb!$A:$U,MATCH(D$1,StructureInfoFromGPCRdb!$A$1:$U$1,0),FALSE)</f>
        <v>A</v>
      </c>
      <c r="E166" s="11" t="str">
        <f>VLOOKUP($C166,StructureInfoFromGPCRdb!$A:$U,MATCH(E$1,StructureInfoFromGPCRdb!$A$1:$U$1,0),FALSE)</f>
        <v>Chemokine</v>
      </c>
      <c r="F166" s="11" t="str">
        <f>VLOOKUP($C166,StructureInfoFromGPCRdb!$A:$U,MATCH(F$1,StructureInfoFromGPCRdb!$A$1:$U$1,0),FALSE)</f>
        <v>CXCR4</v>
      </c>
      <c r="G166" s="11" t="str">
        <f>VLOOKUP($C166,StructureInfoFromGPCRdb!$A:$U,MATCH(G$1,StructureInfoFromGPCRdb!$A$1:$U$1,0),FALSE)</f>
        <v>CXCR4</v>
      </c>
      <c r="H166" s="42" t="s">
        <v>793</v>
      </c>
      <c r="I166" s="5" t="s">
        <v>790</v>
      </c>
      <c r="J166" s="47">
        <f>VLOOKUP($C166,StructureInfoFromGPCRdb!$A:$U,MATCH(J$1,StructureInfoFromGPCRdb!$A$1:$U$1,0),FALSE)</f>
        <v>88</v>
      </c>
      <c r="K166" s="6" t="str">
        <f>VLOOKUP($C166,StructureInfoFromGPCRdb!$A:$U,MATCH(K$1,StructureInfoFromGPCRdb!$A$1:$U$1,0),FALSE)</f>
        <v>Human</v>
      </c>
      <c r="L166" s="10">
        <f>VLOOKUP($C166,StructureInfoFromGPCRdb!$A:$U,MATCH(L$1,StructureInfoFromGPCRdb!$A$1:$U$1,0),FALSE)</f>
        <v>100</v>
      </c>
      <c r="M166" s="50" t="str">
        <f>VLOOKUP($C166,StructureInfoFromGPCRdb!$A:$U,MATCH(M$1,StructureInfoFromGPCRdb!$A$1:$U$1,0),FALSE)</f>
        <v>X-ray</v>
      </c>
      <c r="N166" s="51">
        <f>VLOOKUP($C166,StructureInfoFromGPCRdb!$A:$U,MATCH(N$1,StructureInfoFromGPCRdb!$A$1:$U$1,0),FALSE)</f>
        <v>2.5</v>
      </c>
      <c r="O166" s="10" t="str">
        <f>VLOOKUP($C166,StructureInfoFromGPCRdb!$A:$U,MATCH(O$1,StructureInfoFromGPCRdb!$A$1:$U$1,0),FALSE)</f>
        <v>Inactive</v>
      </c>
      <c r="P166" s="10">
        <f>VLOOKUP($C166,StructureInfoFromGPCRdb!$A:$U,MATCH(P$1,StructureInfoFromGPCRdb!$A$1:$U$1,0),FALSE)</f>
        <v>7</v>
      </c>
      <c r="Q166" s="10">
        <f>VLOOKUP($C166,StructureInfoFromGPCRdb!$A:$U,MATCH(Q$1,StructureInfoFromGPCRdb!$A$1:$U$1,0),FALSE)</f>
        <v>20</v>
      </c>
      <c r="R166" s="42" t="str">
        <f>IF(VLOOKUP($C166,StructureInfoFromGPCRdb!$A:$U,MATCH(R$1,StructureInfoFromGPCRdb!$A$1:$U$1,0),FALSE)="","",VLOOKUP($C166,StructureInfoFromGPCRdb!$A:$U,MATCH(R$1,StructureInfoFromGPCRdb!$A$1:$U$1,0),FALSE))</f>
        <v/>
      </c>
      <c r="S166" s="5" t="str">
        <f>IF(VLOOKUP($C166,StructureInfoFromGPCRdb!$A:$U,MATCH(S$1,StructureInfoFromGPCRdb!$A$1:$U$1,0),FALSE)="","",VLOOKUP($C166,StructureInfoFromGPCRdb!$A:$U,MATCH(S$1,StructureInfoFromGPCRdb!$A$1:$U$1,0),FALSE))</f>
        <v/>
      </c>
      <c r="T166" s="5" t="str">
        <f>IF(VLOOKUP($C166,StructureInfoFromGPCRdb!$A:$U,MATCH(T$1,StructureInfoFromGPCRdb!$A$1:$U$1,0),FALSE)="","",VLOOKUP($C166,StructureInfoFromGPCRdb!$A:$U,MATCH(T$1,StructureInfoFromGPCRdb!$A$1:$U$1,0),FALSE))</f>
        <v/>
      </c>
      <c r="U166" s="5" t="str">
        <f>IF(VLOOKUP($C166,StructureInfoFromGPCRdb!$A:$U,MATCH(U$1,StructureInfoFromGPCRdb!$A$1:$U$1,0),FALSE)="","",VLOOKUP($C166,StructureInfoFromGPCRdb!$A:$U,MATCH(U$1,StructureInfoFromGPCRdb!$A$1:$U$1,0),FALSE))</f>
        <v/>
      </c>
      <c r="V166" s="52" t="str">
        <f>VLOOKUP($C166,StructureInfoFromGPCRdb!$A:$U,MATCH(V$1,StructureInfoFromGPCRdb!$A$1:$U$1,0),FALSE)</f>
        <v>T4-Lysozyme</v>
      </c>
      <c r="W166" s="10" t="str">
        <f>VLOOKUP($C166,StructureInfoFromGPCRdb!$A:$U,MATCH(W$1,StructureInfoFromGPCRdb!$A$1:$U$1,0),FALSE)</f>
        <v>-</v>
      </c>
      <c r="X166" s="52" t="str">
        <f>VLOOKUP($C166,StructureInfoFromGPCRdb!$A:$U,MATCH(X$1,StructureInfoFromGPCRdb!$A$1:$U$1,0),FALSE)</f>
        <v>IT1t</v>
      </c>
      <c r="Y166" s="10" t="str">
        <f>VLOOKUP($C166,StructureInfoFromGPCRdb!$A:$U,MATCH(Y$1,StructureInfoFromGPCRdb!$A$1:$U$1,0),FALSE)</f>
        <v>Antagonist</v>
      </c>
      <c r="Z166" s="5" t="s">
        <v>788</v>
      </c>
      <c r="AA166" s="46" t="s">
        <v>807</v>
      </c>
    </row>
    <row r="167" spans="1:27" x14ac:dyDescent="0.2">
      <c r="A167" s="4" t="str">
        <f t="shared" si="4"/>
        <v>AReprNoInactive</v>
      </c>
      <c r="B167" s="4" t="str">
        <f t="shared" si="5"/>
        <v>GNRHRReprNoInactive</v>
      </c>
      <c r="C167" s="37" t="s">
        <v>1113</v>
      </c>
      <c r="D167" s="10" t="str">
        <f>VLOOKUP($C167,StructureInfoFromGPCRdb!$A:$U,MATCH(D$1,StructureInfoFromGPCRdb!$A$1:$U$1,0),FALSE)</f>
        <v>A</v>
      </c>
      <c r="E167" s="11" t="str">
        <f>VLOOKUP($C167,StructureInfoFromGPCRdb!$A:$U,MATCH(E$1,StructureInfoFromGPCRdb!$A$1:$U$1,0),FALSE)</f>
        <v>Gonadotrophin-releasing hormone</v>
      </c>
      <c r="F167" s="11" t="str">
        <f>VLOOKUP($C167,StructureInfoFromGPCRdb!$A:$U,MATCH(F$1,StructureInfoFromGPCRdb!$A$1:$U$1,0),FALSE)</f>
        <v>GNRHR</v>
      </c>
      <c r="G167" s="11" t="str">
        <f>VLOOKUP($C167,StructureInfoFromGPCRdb!$A:$U,MATCH(G$1,StructureInfoFromGPCRdb!$A$1:$U$1,0),FALSE)</f>
        <v>GnRH1</v>
      </c>
      <c r="H167" s="42" t="s">
        <v>793</v>
      </c>
      <c r="I167" s="5" t="s">
        <v>790</v>
      </c>
      <c r="J167" s="47">
        <f>VLOOKUP($C167,StructureInfoFromGPCRdb!$A:$U,MATCH(J$1,StructureInfoFromGPCRdb!$A$1:$U$1,0),FALSE)</f>
        <v>91</v>
      </c>
      <c r="K167" s="6" t="str">
        <f>VLOOKUP($C167,StructureInfoFromGPCRdb!$A:$U,MATCH(K$1,StructureInfoFromGPCRdb!$A$1:$U$1,0),FALSE)</f>
        <v>Human</v>
      </c>
      <c r="L167" s="10">
        <f>VLOOKUP($C167,StructureInfoFromGPCRdb!$A:$U,MATCH(L$1,StructureInfoFromGPCRdb!$A$1:$U$1,0),FALSE)</f>
        <v>100</v>
      </c>
      <c r="M167" s="50" t="str">
        <f>VLOOKUP($C167,StructureInfoFromGPCRdb!$A:$U,MATCH(M$1,StructureInfoFromGPCRdb!$A$1:$U$1,0),FALSE)</f>
        <v>X-ray</v>
      </c>
      <c r="N167" s="51">
        <f>VLOOKUP($C167,StructureInfoFromGPCRdb!$A:$U,MATCH(N$1,StructureInfoFromGPCRdb!$A$1:$U$1,0),FALSE)</f>
        <v>2.8</v>
      </c>
      <c r="O167" s="10" t="str">
        <f>VLOOKUP($C167,StructureInfoFromGPCRdb!$A:$U,MATCH(O$1,StructureInfoFromGPCRdb!$A$1:$U$1,0),FALSE)</f>
        <v>Inactive</v>
      </c>
      <c r="P167" s="10">
        <f>VLOOKUP($C167,StructureInfoFromGPCRdb!$A:$U,MATCH(P$1,StructureInfoFromGPCRdb!$A$1:$U$1,0),FALSE)</f>
        <v>21</v>
      </c>
      <c r="Q167" s="10">
        <f>VLOOKUP($C167,StructureInfoFromGPCRdb!$A:$U,MATCH(Q$1,StructureInfoFromGPCRdb!$A$1:$U$1,0),FALSE)</f>
        <v>9</v>
      </c>
      <c r="R167" s="42" t="str">
        <f>IF(VLOOKUP($C167,StructureInfoFromGPCRdb!$A:$U,MATCH(R$1,StructureInfoFromGPCRdb!$A$1:$U$1,0),FALSE)="","",VLOOKUP($C167,StructureInfoFromGPCRdb!$A:$U,MATCH(R$1,StructureInfoFromGPCRdb!$A$1:$U$1,0),FALSE))</f>
        <v/>
      </c>
      <c r="S167" s="5" t="str">
        <f>IF(VLOOKUP($C167,StructureInfoFromGPCRdb!$A:$U,MATCH(S$1,StructureInfoFromGPCRdb!$A$1:$U$1,0),FALSE)="","",VLOOKUP($C167,StructureInfoFromGPCRdb!$A:$U,MATCH(S$1,StructureInfoFromGPCRdb!$A$1:$U$1,0),FALSE))</f>
        <v/>
      </c>
      <c r="T167" s="5" t="str">
        <f>IF(VLOOKUP($C167,StructureInfoFromGPCRdb!$A:$U,MATCH(T$1,StructureInfoFromGPCRdb!$A$1:$U$1,0),FALSE)="","",VLOOKUP($C167,StructureInfoFromGPCRdb!$A:$U,MATCH(T$1,StructureInfoFromGPCRdb!$A$1:$U$1,0),FALSE))</f>
        <v/>
      </c>
      <c r="U167" s="5" t="str">
        <f>IF(VLOOKUP($C167,StructureInfoFromGPCRdb!$A:$U,MATCH(U$1,StructureInfoFromGPCRdb!$A$1:$U$1,0),FALSE)="","",VLOOKUP($C167,StructureInfoFromGPCRdb!$A:$U,MATCH(U$1,StructureInfoFromGPCRdb!$A$1:$U$1,0),FALSE))</f>
        <v/>
      </c>
      <c r="V167" s="52" t="str">
        <f>VLOOKUP($C167,StructureInfoFromGPCRdb!$A:$U,MATCH(V$1,StructureInfoFromGPCRdb!$A$1:$U$1,0),FALSE)</f>
        <v>GIgA glycogen synthase</v>
      </c>
      <c r="W167" s="10" t="str">
        <f>VLOOKUP($C167,StructureInfoFromGPCRdb!$A:$U,MATCH(W$1,StructureInfoFromGPCRdb!$A$1:$U$1,0),FALSE)</f>
        <v>-</v>
      </c>
      <c r="X167" s="52" t="str">
        <f>VLOOKUP($C167,StructureInfoFromGPCRdb!$A:$U,MATCH(X$1,StructureInfoFromGPCRdb!$A$1:$U$1,0),FALSE)</f>
        <v>Elagolix</v>
      </c>
      <c r="Y167" s="10" t="str">
        <f>VLOOKUP($C167,StructureInfoFromGPCRdb!$A:$U,MATCH(Y$1,StructureInfoFromGPCRdb!$A$1:$U$1,0),FALSE)</f>
        <v>Antagonist</v>
      </c>
      <c r="Z167" s="5" t="s">
        <v>788</v>
      </c>
    </row>
    <row r="168" spans="1:27" x14ac:dyDescent="0.2">
      <c r="A168" s="4" t="str">
        <f t="shared" si="4"/>
        <v>AReprNoInactive</v>
      </c>
      <c r="B168" s="4" t="str">
        <f t="shared" si="5"/>
        <v>Q9WTK1ReprNoInactive</v>
      </c>
      <c r="C168" s="9" t="s">
        <v>297</v>
      </c>
      <c r="D168" s="10" t="str">
        <f>VLOOKUP($C168,StructureInfoFromGPCRdb!$A:$U,MATCH(D$1,StructureInfoFromGPCRdb!$A$1:$U$1,0),FALSE)</f>
        <v>A</v>
      </c>
      <c r="E168" s="11" t="str">
        <f>VLOOKUP($C168,StructureInfoFromGPCRdb!$A:$U,MATCH(E$1,StructureInfoFromGPCRdb!$A$1:$U$1,0),FALSE)</f>
        <v>Leukotriene</v>
      </c>
      <c r="F168" s="11" t="str">
        <f>VLOOKUP($C168,StructureInfoFromGPCRdb!$A:$U,MATCH(F$1,StructureInfoFromGPCRdb!$A$1:$U$1,0),FALSE)</f>
        <v>Q9WTK1</v>
      </c>
      <c r="G168" s="11" t="str">
        <f>VLOOKUP($C168,StructureInfoFromGPCRdb!$A:$U,MATCH(G$1,StructureInfoFromGPCRdb!$A$1:$U$1,0),FALSE)</f>
        <v>BLT1</v>
      </c>
      <c r="H168" s="42" t="s">
        <v>793</v>
      </c>
      <c r="I168" s="5" t="s">
        <v>790</v>
      </c>
      <c r="J168" s="47">
        <f>VLOOKUP($C168,StructureInfoFromGPCRdb!$A:$U,MATCH(J$1,StructureInfoFromGPCRdb!$A$1:$U$1,0),FALSE)</f>
        <v>82</v>
      </c>
      <c r="K168" s="6" t="str">
        <f>VLOOKUP($C168,StructureInfoFromGPCRdb!$A:$U,MATCH(K$1,StructureInfoFromGPCRdb!$A$1:$U$1,0),FALSE)</f>
        <v>Guinea pig</v>
      </c>
      <c r="L168" s="10">
        <f>VLOOKUP($C168,StructureInfoFromGPCRdb!$A:$U,MATCH(L$1,StructureInfoFromGPCRdb!$A$1:$U$1,0),FALSE)</f>
        <v>77</v>
      </c>
      <c r="M168" s="50" t="str">
        <f>VLOOKUP($C168,StructureInfoFromGPCRdb!$A:$U,MATCH(M$1,StructureInfoFromGPCRdb!$A$1:$U$1,0),FALSE)</f>
        <v>X-ray</v>
      </c>
      <c r="N168" s="51">
        <f>VLOOKUP($C168,StructureInfoFromGPCRdb!$A:$U,MATCH(N$1,StructureInfoFromGPCRdb!$A$1:$U$1,0),FALSE)</f>
        <v>3.7</v>
      </c>
      <c r="O168" s="10" t="str">
        <f>VLOOKUP($C168,StructureInfoFromGPCRdb!$A:$U,MATCH(O$1,StructureInfoFromGPCRdb!$A$1:$U$1,0),FALSE)</f>
        <v>Inactive</v>
      </c>
      <c r="P168" s="10">
        <f>VLOOKUP($C168,StructureInfoFromGPCRdb!$A:$U,MATCH(P$1,StructureInfoFromGPCRdb!$A$1:$U$1,0),FALSE)</f>
        <v>7</v>
      </c>
      <c r="Q168" s="10">
        <f>VLOOKUP($C168,StructureInfoFromGPCRdb!$A:$U,MATCH(Q$1,StructureInfoFromGPCRdb!$A$1:$U$1,0),FALSE)</f>
        <v>0</v>
      </c>
      <c r="R168" s="42" t="str">
        <f>IF(VLOOKUP($C168,StructureInfoFromGPCRdb!$A:$U,MATCH(R$1,StructureInfoFromGPCRdb!$A$1:$U$1,0),FALSE)="","",VLOOKUP($C168,StructureInfoFromGPCRdb!$A:$U,MATCH(R$1,StructureInfoFromGPCRdb!$A$1:$U$1,0),FALSE))</f>
        <v/>
      </c>
      <c r="S168" s="5" t="str">
        <f>IF(VLOOKUP($C168,StructureInfoFromGPCRdb!$A:$U,MATCH(S$1,StructureInfoFromGPCRdb!$A$1:$U$1,0),FALSE)="","",VLOOKUP($C168,StructureInfoFromGPCRdb!$A:$U,MATCH(S$1,StructureInfoFromGPCRdb!$A$1:$U$1,0),FALSE))</f>
        <v/>
      </c>
      <c r="T168" s="5" t="str">
        <f>IF(VLOOKUP($C168,StructureInfoFromGPCRdb!$A:$U,MATCH(T$1,StructureInfoFromGPCRdb!$A$1:$U$1,0),FALSE)="","",VLOOKUP($C168,StructureInfoFromGPCRdb!$A:$U,MATCH(T$1,StructureInfoFromGPCRdb!$A$1:$U$1,0),FALSE))</f>
        <v/>
      </c>
      <c r="U168" s="5" t="str">
        <f>IF(VLOOKUP($C168,StructureInfoFromGPCRdb!$A:$U,MATCH(U$1,StructureInfoFromGPCRdb!$A$1:$U$1,0),FALSE)="","",VLOOKUP($C168,StructureInfoFromGPCRdb!$A:$U,MATCH(U$1,StructureInfoFromGPCRdb!$A$1:$U$1,0),FALSE))</f>
        <v/>
      </c>
      <c r="V168" s="52" t="str">
        <f>VLOOKUP($C168,StructureInfoFromGPCRdb!$A:$U,MATCH(V$1,StructureInfoFromGPCRdb!$A$1:$U$1,0),FALSE)</f>
        <v>T4-Lysozyme</v>
      </c>
      <c r="W168" s="10" t="str">
        <f>VLOOKUP($C168,StructureInfoFromGPCRdb!$A:$U,MATCH(W$1,StructureInfoFromGPCRdb!$A$1:$U$1,0),FALSE)</f>
        <v>-</v>
      </c>
      <c r="X168" s="52" t="str">
        <f>VLOOKUP($C168,StructureInfoFromGPCRdb!$A:$U,MATCH(X$1,StructureInfoFromGPCRdb!$A$1:$U$1,0),FALSE)</f>
        <v>BIIL-260</v>
      </c>
      <c r="Y168" s="10" t="str">
        <f>VLOOKUP($C168,StructureInfoFromGPCRdb!$A:$U,MATCH(Y$1,StructureInfoFromGPCRdb!$A$1:$U$1,0),FALSE)</f>
        <v>Antagonist</v>
      </c>
      <c r="Z168" s="5" t="s">
        <v>788</v>
      </c>
    </row>
    <row r="169" spans="1:27" x14ac:dyDescent="0.2">
      <c r="A169" s="4" t="str">
        <f t="shared" si="4"/>
        <v>AReprNoInactive</v>
      </c>
      <c r="B169" s="4" t="str">
        <f t="shared" si="5"/>
        <v>MTR1BReprNoInactive</v>
      </c>
      <c r="C169" s="9" t="s">
        <v>41</v>
      </c>
      <c r="D169" s="10" t="str">
        <f>VLOOKUP($C169,StructureInfoFromGPCRdb!$A:$U,MATCH(D$1,StructureInfoFromGPCRdb!$A$1:$U$1,0),FALSE)</f>
        <v>A</v>
      </c>
      <c r="E169" s="11" t="str">
        <f>VLOOKUP($C169,StructureInfoFromGPCRdb!$A:$U,MATCH(E$1,StructureInfoFromGPCRdb!$A$1:$U$1,0),FALSE)</f>
        <v>Melatonin</v>
      </c>
      <c r="F169" s="11" t="str">
        <f>VLOOKUP($C169,StructureInfoFromGPCRdb!$A:$U,MATCH(F$1,StructureInfoFromGPCRdb!$A$1:$U$1,0),FALSE)</f>
        <v>MTR1B</v>
      </c>
      <c r="G169" s="11" t="str">
        <f>VLOOKUP($C169,StructureInfoFromGPCRdb!$A:$U,MATCH(G$1,StructureInfoFromGPCRdb!$A$1:$U$1,0),FALSE)</f>
        <v>MT2</v>
      </c>
      <c r="H169" s="42" t="s">
        <v>793</v>
      </c>
      <c r="I169" s="5" t="s">
        <v>790</v>
      </c>
      <c r="J169" s="47">
        <f>VLOOKUP($C169,StructureInfoFromGPCRdb!$A:$U,MATCH(J$1,StructureInfoFromGPCRdb!$A$1:$U$1,0),FALSE)</f>
        <v>93</v>
      </c>
      <c r="K169" s="6" t="str">
        <f>VLOOKUP($C169,StructureInfoFromGPCRdb!$A:$U,MATCH(K$1,StructureInfoFromGPCRdb!$A$1:$U$1,0),FALSE)</f>
        <v>Human</v>
      </c>
      <c r="L169" s="10">
        <f>VLOOKUP($C169,StructureInfoFromGPCRdb!$A:$U,MATCH(L$1,StructureInfoFromGPCRdb!$A$1:$U$1,0),FALSE)</f>
        <v>100</v>
      </c>
      <c r="M169" s="50" t="str">
        <f>VLOOKUP($C169,StructureInfoFromGPCRdb!$A:$U,MATCH(M$1,StructureInfoFromGPCRdb!$A$1:$U$1,0),FALSE)</f>
        <v>X-ray</v>
      </c>
      <c r="N169" s="51">
        <f>VLOOKUP($C169,StructureInfoFromGPCRdb!$A:$U,MATCH(N$1,StructureInfoFromGPCRdb!$A$1:$U$1,0),FALSE)</f>
        <v>2.8</v>
      </c>
      <c r="O169" s="10" t="str">
        <f>VLOOKUP($C169,StructureInfoFromGPCRdb!$A:$U,MATCH(O$1,StructureInfoFromGPCRdb!$A$1:$U$1,0),FALSE)</f>
        <v>Inactive</v>
      </c>
      <c r="P169" s="10">
        <f>VLOOKUP($C169,StructureInfoFromGPCRdb!$A:$U,MATCH(P$1,StructureInfoFromGPCRdb!$A$1:$U$1,0),FALSE)</f>
        <v>1</v>
      </c>
      <c r="Q169" s="10">
        <f>VLOOKUP($C169,StructureInfoFromGPCRdb!$A:$U,MATCH(Q$1,StructureInfoFromGPCRdb!$A$1:$U$1,0),FALSE)</f>
        <v>7</v>
      </c>
      <c r="R169" s="42" t="str">
        <f>IF(VLOOKUP($C169,StructureInfoFromGPCRdb!$A:$U,MATCH(R$1,StructureInfoFromGPCRdb!$A$1:$U$1,0),FALSE)="","",VLOOKUP($C169,StructureInfoFromGPCRdb!$A:$U,MATCH(R$1,StructureInfoFromGPCRdb!$A$1:$U$1,0),FALSE))</f>
        <v/>
      </c>
      <c r="S169" s="5" t="str">
        <f>IF(VLOOKUP($C169,StructureInfoFromGPCRdb!$A:$U,MATCH(S$1,StructureInfoFromGPCRdb!$A$1:$U$1,0),FALSE)="","",VLOOKUP($C169,StructureInfoFromGPCRdb!$A:$U,MATCH(S$1,StructureInfoFromGPCRdb!$A$1:$U$1,0),FALSE))</f>
        <v/>
      </c>
      <c r="T169" s="5" t="str">
        <f>IF(VLOOKUP($C169,StructureInfoFromGPCRdb!$A:$U,MATCH(T$1,StructureInfoFromGPCRdb!$A$1:$U$1,0),FALSE)="","",VLOOKUP($C169,StructureInfoFromGPCRdb!$A:$U,MATCH(T$1,StructureInfoFromGPCRdb!$A$1:$U$1,0),FALSE))</f>
        <v/>
      </c>
      <c r="U169" s="5" t="str">
        <f>IF(VLOOKUP($C169,StructureInfoFromGPCRdb!$A:$U,MATCH(U$1,StructureInfoFromGPCRdb!$A$1:$U$1,0),FALSE)="","",VLOOKUP($C169,StructureInfoFromGPCRdb!$A:$U,MATCH(U$1,StructureInfoFromGPCRdb!$A$1:$U$1,0),FALSE))</f>
        <v/>
      </c>
      <c r="V169" s="52" t="str">
        <f>VLOOKUP($C169,StructureInfoFromGPCRdb!$A:$U,MATCH(V$1,StructureInfoFromGPCRdb!$A$1:$U$1,0),FALSE)</f>
        <v>BRIL</v>
      </c>
      <c r="W169" s="10" t="str">
        <f>VLOOKUP($C169,StructureInfoFromGPCRdb!$A:$U,MATCH(W$1,StructureInfoFromGPCRdb!$A$1:$U$1,0),FALSE)</f>
        <v>-</v>
      </c>
      <c r="X169" s="52" t="str">
        <f>VLOOKUP($C169,StructureInfoFromGPCRdb!$A:$U,MATCH(X$1,StructureInfoFromGPCRdb!$A$1:$U$1,0),FALSE)</f>
        <v>2-Phenylmelatonin</v>
      </c>
      <c r="Y169" s="10" t="str">
        <f>VLOOKUP($C169,StructureInfoFromGPCRdb!$A:$U,MATCH(Y$1,StructureInfoFromGPCRdb!$A$1:$U$1,0),FALSE)</f>
        <v>Agonist</v>
      </c>
      <c r="Z169" s="5" t="s">
        <v>790</v>
      </c>
    </row>
    <row r="170" spans="1:27" x14ac:dyDescent="0.2">
      <c r="A170" s="4" t="str">
        <f t="shared" si="4"/>
        <v>AReprNoInactive</v>
      </c>
      <c r="B170" s="4" t="str">
        <f t="shared" si="5"/>
        <v>NTR1ReprNoInactive</v>
      </c>
      <c r="C170" s="9" t="s">
        <v>186</v>
      </c>
      <c r="D170" s="10" t="str">
        <f>VLOOKUP($C170,StructureInfoFromGPCRdb!$A:$U,MATCH(D$1,StructureInfoFromGPCRdb!$A$1:$U$1,0),FALSE)</f>
        <v>A</v>
      </c>
      <c r="E170" s="11" t="str">
        <f>VLOOKUP($C170,StructureInfoFromGPCRdb!$A:$U,MATCH(E$1,StructureInfoFromGPCRdb!$A$1:$U$1,0),FALSE)</f>
        <v>Neurotensin</v>
      </c>
      <c r="F170" s="11" t="str">
        <f>VLOOKUP($C170,StructureInfoFromGPCRdb!$A:$U,MATCH(F$1,StructureInfoFromGPCRdb!$A$1:$U$1,0),FALSE)</f>
        <v>NTR1</v>
      </c>
      <c r="G170" s="11" t="str">
        <f>VLOOKUP($C170,StructureInfoFromGPCRdb!$A:$U,MATCH(G$1,StructureInfoFromGPCRdb!$A$1:$U$1,0),FALSE)</f>
        <v>NTS1</v>
      </c>
      <c r="H170" s="42" t="s">
        <v>793</v>
      </c>
      <c r="I170" s="5" t="s">
        <v>790</v>
      </c>
      <c r="J170" s="47">
        <f>VLOOKUP($C170,StructureInfoFromGPCRdb!$A:$U,MATCH(J$1,StructureInfoFromGPCRdb!$A$1:$U$1,0),FALSE)</f>
        <v>94</v>
      </c>
      <c r="K170" s="6" t="str">
        <f>VLOOKUP($C170,StructureInfoFromGPCRdb!$A:$U,MATCH(K$1,StructureInfoFromGPCRdb!$A$1:$U$1,0),FALSE)</f>
        <v>Rat</v>
      </c>
      <c r="L170" s="10">
        <f>VLOOKUP($C170,StructureInfoFromGPCRdb!$A:$U,MATCH(L$1,StructureInfoFromGPCRdb!$A$1:$U$1,0),FALSE)</f>
        <v>93</v>
      </c>
      <c r="M170" s="50" t="str">
        <f>VLOOKUP($C170,StructureInfoFromGPCRdb!$A:$U,MATCH(M$1,StructureInfoFromGPCRdb!$A$1:$U$1,0),FALSE)</f>
        <v>X-ray</v>
      </c>
      <c r="N170" s="51">
        <f>VLOOKUP($C170,StructureInfoFromGPCRdb!$A:$U,MATCH(N$1,StructureInfoFromGPCRdb!$A$1:$U$1,0),FALSE)</f>
        <v>2.8</v>
      </c>
      <c r="O170" s="10" t="str">
        <f>VLOOKUP($C170,StructureInfoFromGPCRdb!$A:$U,MATCH(O$1,StructureInfoFromGPCRdb!$A$1:$U$1,0),FALSE)</f>
        <v>Inactive</v>
      </c>
      <c r="P170" s="10">
        <f>VLOOKUP($C170,StructureInfoFromGPCRdb!$A:$U,MATCH(P$1,StructureInfoFromGPCRdb!$A$1:$U$1,0),FALSE)</f>
        <v>3</v>
      </c>
      <c r="Q170" s="10">
        <f>VLOOKUP($C170,StructureInfoFromGPCRdb!$A:$U,MATCH(Q$1,StructureInfoFromGPCRdb!$A$1:$U$1,0),FALSE)</f>
        <v>16</v>
      </c>
      <c r="R170" s="42" t="str">
        <f>IF(VLOOKUP($C170,StructureInfoFromGPCRdb!$A:$U,MATCH(R$1,StructureInfoFromGPCRdb!$A$1:$U$1,0),FALSE)="","",VLOOKUP($C170,StructureInfoFromGPCRdb!$A:$U,MATCH(R$1,StructureInfoFromGPCRdb!$A$1:$U$1,0),FALSE))</f>
        <v/>
      </c>
      <c r="S170" s="5" t="str">
        <f>IF(VLOOKUP($C170,StructureInfoFromGPCRdb!$A:$U,MATCH(S$1,StructureInfoFromGPCRdb!$A$1:$U$1,0),FALSE)="","",VLOOKUP($C170,StructureInfoFromGPCRdb!$A:$U,MATCH(S$1,StructureInfoFromGPCRdb!$A$1:$U$1,0),FALSE))</f>
        <v/>
      </c>
      <c r="T170" s="5" t="str">
        <f>IF(VLOOKUP($C170,StructureInfoFromGPCRdb!$A:$U,MATCH(T$1,StructureInfoFromGPCRdb!$A$1:$U$1,0),FALSE)="","",VLOOKUP($C170,StructureInfoFromGPCRdb!$A:$U,MATCH(T$1,StructureInfoFromGPCRdb!$A$1:$U$1,0),FALSE))</f>
        <v/>
      </c>
      <c r="U170" s="5" t="str">
        <f>IF(VLOOKUP($C170,StructureInfoFromGPCRdb!$A:$U,MATCH(U$1,StructureInfoFromGPCRdb!$A$1:$U$1,0),FALSE)="","",VLOOKUP($C170,StructureInfoFromGPCRdb!$A:$U,MATCH(U$1,StructureInfoFromGPCRdb!$A$1:$U$1,0),FALSE))</f>
        <v/>
      </c>
      <c r="V170" s="52" t="str">
        <f>VLOOKUP($C170,StructureInfoFromGPCRdb!$A:$U,MATCH(V$1,StructureInfoFromGPCRdb!$A$1:$U$1,0),FALSE)</f>
        <v>-</v>
      </c>
      <c r="W170" s="10" t="str">
        <f>VLOOKUP($C170,StructureInfoFromGPCRdb!$A:$U,MATCH(W$1,StructureInfoFromGPCRdb!$A$1:$U$1,0),FALSE)</f>
        <v>-</v>
      </c>
      <c r="X170" s="52" t="str">
        <f>VLOOKUP($C170,StructureInfoFromGPCRdb!$A:$U,MATCH(X$1,StructureInfoFromGPCRdb!$A$1:$U$1,0),FALSE)</f>
        <v>neurotensin</v>
      </c>
      <c r="Y170" s="10" t="str">
        <f>VLOOKUP($C170,StructureInfoFromGPCRdb!$A:$U,MATCH(Y$1,StructureInfoFromGPCRdb!$A$1:$U$1,0),FALSE)</f>
        <v>Agonist</v>
      </c>
      <c r="Z170" s="5" t="s">
        <v>790</v>
      </c>
    </row>
    <row r="171" spans="1:27" x14ac:dyDescent="0.2">
      <c r="A171" s="4" t="str">
        <f t="shared" si="4"/>
        <v>AReprNoInactive</v>
      </c>
      <c r="B171" s="4" t="str">
        <f t="shared" si="5"/>
        <v>OPSDReprNoInactive</v>
      </c>
      <c r="C171" s="9" t="s">
        <v>465</v>
      </c>
      <c r="D171" s="10" t="str">
        <f>VLOOKUP($C171,StructureInfoFromGPCRdb!$A:$U,MATCH(D$1,StructureInfoFromGPCRdb!$A$1:$U$1,0),FALSE)</f>
        <v>A</v>
      </c>
      <c r="E171" s="11" t="str">
        <f>VLOOKUP($C171,StructureInfoFromGPCRdb!$A:$U,MATCH(E$1,StructureInfoFromGPCRdb!$A$1:$U$1,0),FALSE)</f>
        <v>Opsins</v>
      </c>
      <c r="F171" s="11" t="str">
        <f>VLOOKUP($C171,StructureInfoFromGPCRdb!$A:$U,MATCH(F$1,StructureInfoFromGPCRdb!$A$1:$U$1,0),FALSE)</f>
        <v>OPSD</v>
      </c>
      <c r="G171" s="11" t="str">
        <f>VLOOKUP($C171,StructureInfoFromGPCRdb!$A:$U,MATCH(G$1,StructureInfoFromGPCRdb!$A$1:$U$1,0),FALSE)</f>
        <v>Rhodopsin</v>
      </c>
      <c r="H171" s="42" t="s">
        <v>793</v>
      </c>
      <c r="I171" s="5" t="s">
        <v>790</v>
      </c>
      <c r="J171" s="47">
        <f>VLOOKUP($C171,StructureInfoFromGPCRdb!$A:$U,MATCH(J$1,StructureInfoFromGPCRdb!$A$1:$U$1,0),FALSE)</f>
        <v>91</v>
      </c>
      <c r="K171" s="6" t="str">
        <f>VLOOKUP($C171,StructureInfoFromGPCRdb!$A:$U,MATCH(K$1,StructureInfoFromGPCRdb!$A$1:$U$1,0),FALSE)</f>
        <v>Bovine</v>
      </c>
      <c r="L171" s="10">
        <f>VLOOKUP($C171,StructureInfoFromGPCRdb!$A:$U,MATCH(L$1,StructureInfoFromGPCRdb!$A$1:$U$1,0),FALSE)</f>
        <v>94</v>
      </c>
      <c r="M171" s="50" t="str">
        <f>VLOOKUP($C171,StructureInfoFromGPCRdb!$A:$U,MATCH(M$1,StructureInfoFromGPCRdb!$A$1:$U$1,0),FALSE)</f>
        <v>X-ray</v>
      </c>
      <c r="N171" s="51">
        <f>VLOOKUP($C171,StructureInfoFromGPCRdb!$A:$U,MATCH(N$1,StructureInfoFromGPCRdb!$A$1:$U$1,0),FALSE)</f>
        <v>2.2000000000000002</v>
      </c>
      <c r="O171" s="10" t="str">
        <f>VLOOKUP($C171,StructureInfoFromGPCRdb!$A:$U,MATCH(O$1,StructureInfoFromGPCRdb!$A$1:$U$1,0),FALSE)</f>
        <v>Inactive</v>
      </c>
      <c r="P171" s="10">
        <f>VLOOKUP($C171,StructureInfoFromGPCRdb!$A:$U,MATCH(P$1,StructureInfoFromGPCRdb!$A$1:$U$1,0),FALSE)</f>
        <v>39</v>
      </c>
      <c r="Q171" s="10">
        <f>VLOOKUP($C171,StructureInfoFromGPCRdb!$A:$U,MATCH(Q$1,StructureInfoFromGPCRdb!$A$1:$U$1,0),FALSE)</f>
        <v>23</v>
      </c>
      <c r="R171" s="42" t="str">
        <f>IF(VLOOKUP($C171,StructureInfoFromGPCRdb!$A:$U,MATCH(R$1,StructureInfoFromGPCRdb!$A$1:$U$1,0),FALSE)="","",VLOOKUP($C171,StructureInfoFromGPCRdb!$A:$U,MATCH(R$1,StructureInfoFromGPCRdb!$A$1:$U$1,0),FALSE))</f>
        <v/>
      </c>
      <c r="S171" s="5" t="str">
        <f>IF(VLOOKUP($C171,StructureInfoFromGPCRdb!$A:$U,MATCH(S$1,StructureInfoFromGPCRdb!$A$1:$U$1,0),FALSE)="","",VLOOKUP($C171,StructureInfoFromGPCRdb!$A:$U,MATCH(S$1,StructureInfoFromGPCRdb!$A$1:$U$1,0),FALSE))</f>
        <v/>
      </c>
      <c r="T171" s="5" t="str">
        <f>IF(VLOOKUP($C171,StructureInfoFromGPCRdb!$A:$U,MATCH(T$1,StructureInfoFromGPCRdb!$A$1:$U$1,0),FALSE)="","",VLOOKUP($C171,StructureInfoFromGPCRdb!$A:$U,MATCH(T$1,StructureInfoFromGPCRdb!$A$1:$U$1,0),FALSE))</f>
        <v/>
      </c>
      <c r="U171" s="5" t="str">
        <f>IF(VLOOKUP($C171,StructureInfoFromGPCRdb!$A:$U,MATCH(U$1,StructureInfoFromGPCRdb!$A$1:$U$1,0),FALSE)="","",VLOOKUP($C171,StructureInfoFromGPCRdb!$A:$U,MATCH(U$1,StructureInfoFromGPCRdb!$A$1:$U$1,0),FALSE))</f>
        <v/>
      </c>
      <c r="V171" s="52" t="str">
        <f>VLOOKUP($C171,StructureInfoFromGPCRdb!$A:$U,MATCH(V$1,StructureInfoFromGPCRdb!$A$1:$U$1,0),FALSE)</f>
        <v>-</v>
      </c>
      <c r="W171" s="10" t="str">
        <f>VLOOKUP($C171,StructureInfoFromGPCRdb!$A:$U,MATCH(W$1,StructureInfoFromGPCRdb!$A$1:$U$1,0),FALSE)</f>
        <v>-</v>
      </c>
      <c r="X171" s="52" t="str">
        <f>VLOOKUP($C171,StructureInfoFromGPCRdb!$A:$U,MATCH(X$1,StructureInfoFromGPCRdb!$A$1:$U$1,0),FALSE)</f>
        <v>Retinal (11-cis)</v>
      </c>
      <c r="Y171" s="10" t="str">
        <f>VLOOKUP($C171,StructureInfoFromGPCRdb!$A:$U,MATCH(Y$1,StructureInfoFromGPCRdb!$A$1:$U$1,0),FALSE)</f>
        <v>Inverse agonist</v>
      </c>
      <c r="Z171" s="5" t="s">
        <v>788</v>
      </c>
      <c r="AA171" s="46" t="s">
        <v>804</v>
      </c>
    </row>
    <row r="172" spans="1:27" x14ac:dyDescent="0.2">
      <c r="A172" s="4" t="str">
        <f t="shared" si="4"/>
        <v>AReprNoInactive</v>
      </c>
      <c r="B172" s="4" t="str">
        <f t="shared" si="5"/>
        <v>PD2R2ReprNoInactive</v>
      </c>
      <c r="C172" s="9" t="s">
        <v>263</v>
      </c>
      <c r="D172" s="10" t="str">
        <f>VLOOKUP($C172,StructureInfoFromGPCRdb!$A:$U,MATCH(D$1,StructureInfoFromGPCRdb!$A$1:$U$1,0),FALSE)</f>
        <v>A</v>
      </c>
      <c r="E172" s="11" t="str">
        <f>VLOOKUP($C172,StructureInfoFromGPCRdb!$A:$U,MATCH(E$1,StructureInfoFromGPCRdb!$A$1:$U$1,0),FALSE)</f>
        <v>Prostanoid</v>
      </c>
      <c r="F172" s="11" t="str">
        <f>VLOOKUP($C172,StructureInfoFromGPCRdb!$A:$U,MATCH(F$1,StructureInfoFromGPCRdb!$A$1:$U$1,0),FALSE)</f>
        <v>PD2R2</v>
      </c>
      <c r="G172" s="11" t="str">
        <f>VLOOKUP($C172,StructureInfoFromGPCRdb!$A:$U,MATCH(G$1,StructureInfoFromGPCRdb!$A$1:$U$1,0),FALSE)</f>
        <v>DP2</v>
      </c>
      <c r="H172" s="42" t="s">
        <v>793</v>
      </c>
      <c r="I172" s="5" t="s">
        <v>790</v>
      </c>
      <c r="J172" s="47">
        <f>VLOOKUP($C172,StructureInfoFromGPCRdb!$A:$U,MATCH(J$1,StructureInfoFromGPCRdb!$A$1:$U$1,0),FALSE)</f>
        <v>98</v>
      </c>
      <c r="K172" s="6" t="str">
        <f>VLOOKUP($C172,StructureInfoFromGPCRdb!$A:$U,MATCH(K$1,StructureInfoFromGPCRdb!$A$1:$U$1,0),FALSE)</f>
        <v>Human</v>
      </c>
      <c r="L172" s="10">
        <f>VLOOKUP($C172,StructureInfoFromGPCRdb!$A:$U,MATCH(L$1,StructureInfoFromGPCRdb!$A$1:$U$1,0),FALSE)</f>
        <v>100</v>
      </c>
      <c r="M172" s="50" t="str">
        <f>VLOOKUP($C172,StructureInfoFromGPCRdb!$A:$U,MATCH(M$1,StructureInfoFromGPCRdb!$A$1:$U$1,0),FALSE)</f>
        <v>X-ray</v>
      </c>
      <c r="N172" s="51">
        <f>VLOOKUP($C172,StructureInfoFromGPCRdb!$A:$U,MATCH(N$1,StructureInfoFromGPCRdb!$A$1:$U$1,0),FALSE)</f>
        <v>2.7</v>
      </c>
      <c r="O172" s="10" t="str">
        <f>VLOOKUP($C172,StructureInfoFromGPCRdb!$A:$U,MATCH(O$1,StructureInfoFromGPCRdb!$A$1:$U$1,0),FALSE)</f>
        <v>Inactive</v>
      </c>
      <c r="P172" s="10">
        <f>VLOOKUP($C172,StructureInfoFromGPCRdb!$A:$U,MATCH(P$1,StructureInfoFromGPCRdb!$A$1:$U$1,0),FALSE)</f>
        <v>33</v>
      </c>
      <c r="Q172" s="10">
        <f>VLOOKUP($C172,StructureInfoFromGPCRdb!$A:$U,MATCH(Q$1,StructureInfoFromGPCRdb!$A$1:$U$1,0),FALSE)</f>
        <v>4</v>
      </c>
      <c r="R172" s="42" t="str">
        <f>IF(VLOOKUP($C172,StructureInfoFromGPCRdb!$A:$U,MATCH(R$1,StructureInfoFromGPCRdb!$A$1:$U$1,0),FALSE)="","",VLOOKUP($C172,StructureInfoFromGPCRdb!$A:$U,MATCH(R$1,StructureInfoFromGPCRdb!$A$1:$U$1,0),FALSE))</f>
        <v/>
      </c>
      <c r="S172" s="5" t="str">
        <f>IF(VLOOKUP($C172,StructureInfoFromGPCRdb!$A:$U,MATCH(S$1,StructureInfoFromGPCRdb!$A$1:$U$1,0),FALSE)="","",VLOOKUP($C172,StructureInfoFromGPCRdb!$A:$U,MATCH(S$1,StructureInfoFromGPCRdb!$A$1:$U$1,0),FALSE))</f>
        <v/>
      </c>
      <c r="T172" s="5" t="str">
        <f>IF(VLOOKUP($C172,StructureInfoFromGPCRdb!$A:$U,MATCH(T$1,StructureInfoFromGPCRdb!$A$1:$U$1,0),FALSE)="","",VLOOKUP($C172,StructureInfoFromGPCRdb!$A:$U,MATCH(T$1,StructureInfoFromGPCRdb!$A$1:$U$1,0),FALSE))</f>
        <v/>
      </c>
      <c r="U172" s="5" t="str">
        <f>IF(VLOOKUP($C172,StructureInfoFromGPCRdb!$A:$U,MATCH(U$1,StructureInfoFromGPCRdb!$A$1:$U$1,0),FALSE)="","",VLOOKUP($C172,StructureInfoFromGPCRdb!$A:$U,MATCH(U$1,StructureInfoFromGPCRdb!$A$1:$U$1,0),FALSE))</f>
        <v/>
      </c>
      <c r="V172" s="52" t="str">
        <f>VLOOKUP($C172,StructureInfoFromGPCRdb!$A:$U,MATCH(V$1,StructureInfoFromGPCRdb!$A$1:$U$1,0),FALSE)</f>
        <v>T4-Lysozyme</v>
      </c>
      <c r="W172" s="10" t="str">
        <f>VLOOKUP($C172,StructureInfoFromGPCRdb!$A:$U,MATCH(W$1,StructureInfoFromGPCRdb!$A$1:$U$1,0),FALSE)</f>
        <v>-</v>
      </c>
      <c r="X172" s="52" t="str">
        <f>VLOOKUP($C172,StructureInfoFromGPCRdb!$A:$U,MATCH(X$1,StructureInfoFromGPCRdb!$A$1:$U$1,0),FALSE)</f>
        <v>CAY10471</v>
      </c>
      <c r="Y172" s="10" t="str">
        <f>VLOOKUP($C172,StructureInfoFromGPCRdb!$A:$U,MATCH(Y$1,StructureInfoFromGPCRdb!$A$1:$U$1,0),FALSE)</f>
        <v>Antagonist</v>
      </c>
      <c r="Z172" s="5" t="s">
        <v>788</v>
      </c>
      <c r="AA172" s="46" t="s">
        <v>820</v>
      </c>
    </row>
    <row r="173" spans="1:27" x14ac:dyDescent="0.2">
      <c r="A173" s="4" t="str">
        <f t="shared" si="4"/>
        <v>AReprNoInactive</v>
      </c>
      <c r="B173" s="4" t="str">
        <f t="shared" si="5"/>
        <v>PE2R4ReprNoInactive</v>
      </c>
      <c r="C173" s="9" t="s">
        <v>249</v>
      </c>
      <c r="D173" s="10" t="str">
        <f>VLOOKUP($C173,StructureInfoFromGPCRdb!$A:$U,MATCH(D$1,StructureInfoFromGPCRdb!$A$1:$U$1,0),FALSE)</f>
        <v>A</v>
      </c>
      <c r="E173" s="11" t="str">
        <f>VLOOKUP($C173,StructureInfoFromGPCRdb!$A:$U,MATCH(E$1,StructureInfoFromGPCRdb!$A$1:$U$1,0),FALSE)</f>
        <v>Prostanoid</v>
      </c>
      <c r="F173" s="11" t="str">
        <f>VLOOKUP($C173,StructureInfoFromGPCRdb!$A:$U,MATCH(F$1,StructureInfoFromGPCRdb!$A$1:$U$1,0),FALSE)</f>
        <v>PE2R4</v>
      </c>
      <c r="G173" s="11" t="str">
        <f>VLOOKUP($C173,StructureInfoFromGPCRdb!$A:$U,MATCH(G$1,StructureInfoFromGPCRdb!$A$1:$U$1,0),FALSE)</f>
        <v>EP4</v>
      </c>
      <c r="H173" s="42" t="s">
        <v>793</v>
      </c>
      <c r="I173" s="5" t="s">
        <v>790</v>
      </c>
      <c r="J173" s="47">
        <f>VLOOKUP($C173,StructureInfoFromGPCRdb!$A:$U,MATCH(J$1,StructureInfoFromGPCRdb!$A$1:$U$1,0),FALSE)</f>
        <v>94</v>
      </c>
      <c r="K173" s="6" t="str">
        <f>VLOOKUP($C173,StructureInfoFromGPCRdb!$A:$U,MATCH(K$1,StructureInfoFromGPCRdb!$A$1:$U$1,0),FALSE)</f>
        <v>Human</v>
      </c>
      <c r="L173" s="10">
        <f>VLOOKUP($C173,StructureInfoFromGPCRdb!$A:$U,MATCH(L$1,StructureInfoFromGPCRdb!$A$1:$U$1,0),FALSE)</f>
        <v>100</v>
      </c>
      <c r="M173" s="50" t="str">
        <f>VLOOKUP($C173,StructureInfoFromGPCRdb!$A:$U,MATCH(M$1,StructureInfoFromGPCRdb!$A$1:$U$1,0),FALSE)</f>
        <v>X-ray</v>
      </c>
      <c r="N173" s="51">
        <f>VLOOKUP($C173,StructureInfoFromGPCRdb!$A:$U,MATCH(N$1,StructureInfoFromGPCRdb!$A$1:$U$1,0),FALSE)</f>
        <v>3.2</v>
      </c>
      <c r="O173" s="10" t="str">
        <f>VLOOKUP($C173,StructureInfoFromGPCRdb!$A:$U,MATCH(O$1,StructureInfoFromGPCRdb!$A$1:$U$1,0),FALSE)</f>
        <v>Inactive</v>
      </c>
      <c r="P173" s="10">
        <f>VLOOKUP($C173,StructureInfoFromGPCRdb!$A:$U,MATCH(P$1,StructureInfoFromGPCRdb!$A$1:$U$1,0),FALSE)</f>
        <v>18</v>
      </c>
      <c r="Q173" s="10">
        <f>VLOOKUP($C173,StructureInfoFromGPCRdb!$A:$U,MATCH(Q$1,StructureInfoFromGPCRdb!$A$1:$U$1,0),FALSE)</f>
        <v>16</v>
      </c>
      <c r="R173" s="42" t="str">
        <f>IF(VLOOKUP($C173,StructureInfoFromGPCRdb!$A:$U,MATCH(R$1,StructureInfoFromGPCRdb!$A$1:$U$1,0),FALSE)="","",VLOOKUP($C173,StructureInfoFromGPCRdb!$A:$U,MATCH(R$1,StructureInfoFromGPCRdb!$A$1:$U$1,0),FALSE))</f>
        <v/>
      </c>
      <c r="S173" s="5" t="str">
        <f>IF(VLOOKUP($C173,StructureInfoFromGPCRdb!$A:$U,MATCH(S$1,StructureInfoFromGPCRdb!$A$1:$U$1,0),FALSE)="","",VLOOKUP($C173,StructureInfoFromGPCRdb!$A:$U,MATCH(S$1,StructureInfoFromGPCRdb!$A$1:$U$1,0),FALSE))</f>
        <v/>
      </c>
      <c r="T173" s="5" t="str">
        <f>IF(VLOOKUP($C173,StructureInfoFromGPCRdb!$A:$U,MATCH(T$1,StructureInfoFromGPCRdb!$A$1:$U$1,0),FALSE)="","",VLOOKUP($C173,StructureInfoFromGPCRdb!$A:$U,MATCH(T$1,StructureInfoFromGPCRdb!$A$1:$U$1,0),FALSE))</f>
        <v/>
      </c>
      <c r="U173" s="5" t="str">
        <f>IF(VLOOKUP($C173,StructureInfoFromGPCRdb!$A:$U,MATCH(U$1,StructureInfoFromGPCRdb!$A$1:$U$1,0),FALSE)="","",VLOOKUP($C173,StructureInfoFromGPCRdb!$A:$U,MATCH(U$1,StructureInfoFromGPCRdb!$A$1:$U$1,0),FALSE))</f>
        <v/>
      </c>
      <c r="V173" s="52" t="str">
        <f>VLOOKUP($C173,StructureInfoFromGPCRdb!$A:$U,MATCH(V$1,StructureInfoFromGPCRdb!$A$1:$U$1,0),FALSE)</f>
        <v>-</v>
      </c>
      <c r="W173" s="10" t="str">
        <f>VLOOKUP($C173,StructureInfoFromGPCRdb!$A:$U,MATCH(W$1,StructureInfoFromGPCRdb!$A$1:$U$1,0),FALSE)</f>
        <v>Fab</v>
      </c>
      <c r="X173" s="52" t="str">
        <f>VLOOKUP($C173,StructureInfoFromGPCRdb!$A:$U,MATCH(X$1,StructureInfoFromGPCRdb!$A$1:$U$1,0),FALSE)</f>
        <v>ONO-AE3-208</v>
      </c>
      <c r="Y173" s="10" t="str">
        <f>VLOOKUP($C173,StructureInfoFromGPCRdb!$A:$U,MATCH(Y$1,StructureInfoFromGPCRdb!$A$1:$U$1,0),FALSE)</f>
        <v>Antagonist</v>
      </c>
      <c r="Z173" s="5" t="s">
        <v>788</v>
      </c>
      <c r="AA173" s="43" t="s">
        <v>812</v>
      </c>
    </row>
    <row r="174" spans="1:27" x14ac:dyDescent="0.2">
      <c r="A174" s="4" t="str">
        <f t="shared" si="4"/>
        <v>AInactive</v>
      </c>
      <c r="B174" s="4" t="str">
        <f t="shared" si="5"/>
        <v>5HT1BInactive</v>
      </c>
      <c r="C174" s="9" t="s">
        <v>195</v>
      </c>
      <c r="D174" s="10" t="str">
        <f>VLOOKUP($C174,StructureInfoFromGPCRdb!$A:$U,MATCH(D$1,StructureInfoFromGPCRdb!$A$1:$U$1,0),FALSE)</f>
        <v>A</v>
      </c>
      <c r="E174" s="11" t="str">
        <f>VLOOKUP($C174,StructureInfoFromGPCRdb!$A:$U,MATCH(E$1,StructureInfoFromGPCRdb!$A$1:$U$1,0),FALSE)</f>
        <v>5-Hydroxytryptamine</v>
      </c>
      <c r="F174" s="11" t="str">
        <f>VLOOKUP($C174,StructureInfoFromGPCRdb!$A:$U,MATCH(F$1,StructureInfoFromGPCRdb!$A$1:$U$1,0),FALSE)</f>
        <v>5HT1B</v>
      </c>
      <c r="G174" s="11" t="str">
        <f>VLOOKUP($C174,StructureInfoFromGPCRdb!$A:$U,MATCH(G$1,StructureInfoFromGPCRdb!$A$1:$U$1,0),FALSE)</f>
        <v>5-HT1B</v>
      </c>
      <c r="J174" s="47">
        <f>VLOOKUP($C174,StructureInfoFromGPCRdb!$A:$U,MATCH(J$1,StructureInfoFromGPCRdb!$A$1:$U$1,0),FALSE)</f>
        <v>93</v>
      </c>
      <c r="K174" s="6" t="str">
        <f>VLOOKUP($C174,StructureInfoFromGPCRdb!$A:$U,MATCH(K$1,StructureInfoFromGPCRdb!$A$1:$U$1,0),FALSE)</f>
        <v>Human</v>
      </c>
      <c r="L174" s="10">
        <f>VLOOKUP($C174,StructureInfoFromGPCRdb!$A:$U,MATCH(L$1,StructureInfoFromGPCRdb!$A$1:$U$1,0),FALSE)</f>
        <v>100</v>
      </c>
      <c r="M174" s="50" t="str">
        <f>VLOOKUP($C174,StructureInfoFromGPCRdb!$A:$U,MATCH(M$1,StructureInfoFromGPCRdb!$A$1:$U$1,0),FALSE)</f>
        <v>X-ray</v>
      </c>
      <c r="N174" s="51">
        <f>VLOOKUP($C174,StructureInfoFromGPCRdb!$A:$U,MATCH(N$1,StructureInfoFromGPCRdb!$A$1:$U$1,0),FALSE)</f>
        <v>2.7</v>
      </c>
      <c r="O174" s="10" t="str">
        <f>VLOOKUP($C174,StructureInfoFromGPCRdb!$A:$U,MATCH(O$1,StructureInfoFromGPCRdb!$A$1:$U$1,0),FALSE)</f>
        <v>Inactive</v>
      </c>
      <c r="P174" s="10">
        <f>VLOOKUP($C174,StructureInfoFromGPCRdb!$A:$U,MATCH(P$1,StructureInfoFromGPCRdb!$A$1:$U$1,0),FALSE)</f>
        <v>21</v>
      </c>
      <c r="Q174" s="10">
        <f>VLOOKUP($C174,StructureInfoFromGPCRdb!$A:$U,MATCH(Q$1,StructureInfoFromGPCRdb!$A$1:$U$1,0),FALSE)</f>
        <v>34</v>
      </c>
      <c r="R174" s="42" t="str">
        <f>IF(VLOOKUP($C174,StructureInfoFromGPCRdb!$A:$U,MATCH(R$1,StructureInfoFromGPCRdb!$A$1:$U$1,0),FALSE)="","",VLOOKUP($C174,StructureInfoFromGPCRdb!$A:$U,MATCH(R$1,StructureInfoFromGPCRdb!$A$1:$U$1,0),FALSE))</f>
        <v/>
      </c>
      <c r="S174" s="5" t="str">
        <f>IF(VLOOKUP($C174,StructureInfoFromGPCRdb!$A:$U,MATCH(S$1,StructureInfoFromGPCRdb!$A$1:$U$1,0),FALSE)="","",VLOOKUP($C174,StructureInfoFromGPCRdb!$A:$U,MATCH(S$1,StructureInfoFromGPCRdb!$A$1:$U$1,0),FALSE))</f>
        <v/>
      </c>
      <c r="T174" s="5" t="str">
        <f>IF(VLOOKUP($C174,StructureInfoFromGPCRdb!$A:$U,MATCH(T$1,StructureInfoFromGPCRdb!$A$1:$U$1,0),FALSE)="","",VLOOKUP($C174,StructureInfoFromGPCRdb!$A:$U,MATCH(T$1,StructureInfoFromGPCRdb!$A$1:$U$1,0),FALSE))</f>
        <v/>
      </c>
      <c r="U174" s="5" t="str">
        <f>IF(VLOOKUP($C174,StructureInfoFromGPCRdb!$A:$U,MATCH(U$1,StructureInfoFromGPCRdb!$A$1:$U$1,0),FALSE)="","",VLOOKUP($C174,StructureInfoFromGPCRdb!$A:$U,MATCH(U$1,StructureInfoFromGPCRdb!$A$1:$U$1,0),FALSE))</f>
        <v/>
      </c>
      <c r="V174" s="52" t="str">
        <f>VLOOKUP($C174,StructureInfoFromGPCRdb!$A:$U,MATCH(V$1,StructureInfoFromGPCRdb!$A$1:$U$1,0),FALSE)</f>
        <v>BRIL</v>
      </c>
      <c r="W174" s="10" t="str">
        <f>VLOOKUP($C174,StructureInfoFromGPCRdb!$A:$U,MATCH(W$1,StructureInfoFromGPCRdb!$A$1:$U$1,0),FALSE)</f>
        <v>-</v>
      </c>
      <c r="X174" s="52" t="str">
        <f>VLOOKUP($C174,StructureInfoFromGPCRdb!$A:$U,MATCH(X$1,StructureInfoFromGPCRdb!$A$1:$U$1,0),FALSE)</f>
        <v>Ergotamine</v>
      </c>
      <c r="Y174" s="10" t="str">
        <f>VLOOKUP($C174,StructureInfoFromGPCRdb!$A:$U,MATCH(Y$1,StructureInfoFromGPCRdb!$A$1:$U$1,0),FALSE)</f>
        <v>Agonist</v>
      </c>
    </row>
    <row r="175" spans="1:27" x14ac:dyDescent="0.2">
      <c r="A175" s="4" t="str">
        <f t="shared" si="4"/>
        <v>AInactive</v>
      </c>
      <c r="B175" s="4" t="str">
        <f t="shared" si="5"/>
        <v>5HT1BInactive</v>
      </c>
      <c r="C175" s="9" t="s">
        <v>196</v>
      </c>
      <c r="D175" s="10" t="str">
        <f>VLOOKUP($C175,StructureInfoFromGPCRdb!$A:$U,MATCH(D$1,StructureInfoFromGPCRdb!$A$1:$U$1,0),FALSE)</f>
        <v>A</v>
      </c>
      <c r="E175" s="11" t="str">
        <f>VLOOKUP($C175,StructureInfoFromGPCRdb!$A:$U,MATCH(E$1,StructureInfoFromGPCRdb!$A$1:$U$1,0),FALSE)</f>
        <v>5-Hydroxytryptamine</v>
      </c>
      <c r="F175" s="11" t="str">
        <f>VLOOKUP($C175,StructureInfoFromGPCRdb!$A:$U,MATCH(F$1,StructureInfoFromGPCRdb!$A$1:$U$1,0),FALSE)</f>
        <v>5HT1B</v>
      </c>
      <c r="G175" s="11" t="str">
        <f>VLOOKUP($C175,StructureInfoFromGPCRdb!$A:$U,MATCH(G$1,StructureInfoFromGPCRdb!$A$1:$U$1,0),FALSE)</f>
        <v>5-HT1B</v>
      </c>
      <c r="J175" s="47">
        <f>VLOOKUP($C175,StructureInfoFromGPCRdb!$A:$U,MATCH(J$1,StructureInfoFromGPCRdb!$A$1:$U$1,0),FALSE)</f>
        <v>96</v>
      </c>
      <c r="K175" s="6" t="str">
        <f>VLOOKUP($C175,StructureInfoFromGPCRdb!$A:$U,MATCH(K$1,StructureInfoFromGPCRdb!$A$1:$U$1,0),FALSE)</f>
        <v>Human</v>
      </c>
      <c r="L175" s="10">
        <f>VLOOKUP($C175,StructureInfoFromGPCRdb!$A:$U,MATCH(L$1,StructureInfoFromGPCRdb!$A$1:$U$1,0),FALSE)</f>
        <v>100</v>
      </c>
      <c r="M175" s="50" t="str">
        <f>VLOOKUP($C175,StructureInfoFromGPCRdb!$A:$U,MATCH(M$1,StructureInfoFromGPCRdb!$A$1:$U$1,0),FALSE)</f>
        <v>X-ray</v>
      </c>
      <c r="N175" s="51">
        <f>VLOOKUP($C175,StructureInfoFromGPCRdb!$A:$U,MATCH(N$1,StructureInfoFromGPCRdb!$A$1:$U$1,0),FALSE)</f>
        <v>2.8</v>
      </c>
      <c r="O175" s="10" t="str">
        <f>VLOOKUP($C175,StructureInfoFromGPCRdb!$A:$U,MATCH(O$1,StructureInfoFromGPCRdb!$A$1:$U$1,0),FALSE)</f>
        <v>Inactive</v>
      </c>
      <c r="P175" s="10">
        <f>VLOOKUP($C175,StructureInfoFromGPCRdb!$A:$U,MATCH(P$1,StructureInfoFromGPCRdb!$A$1:$U$1,0),FALSE)</f>
        <v>21</v>
      </c>
      <c r="Q175" s="10">
        <f>VLOOKUP($C175,StructureInfoFromGPCRdb!$A:$U,MATCH(Q$1,StructureInfoFromGPCRdb!$A$1:$U$1,0),FALSE)</f>
        <v>22</v>
      </c>
      <c r="R175" s="42" t="str">
        <f>IF(VLOOKUP($C175,StructureInfoFromGPCRdb!$A:$U,MATCH(R$1,StructureInfoFromGPCRdb!$A$1:$U$1,0),FALSE)="","",VLOOKUP($C175,StructureInfoFromGPCRdb!$A:$U,MATCH(R$1,StructureInfoFromGPCRdb!$A$1:$U$1,0),FALSE))</f>
        <v/>
      </c>
      <c r="S175" s="5" t="str">
        <f>IF(VLOOKUP($C175,StructureInfoFromGPCRdb!$A:$U,MATCH(S$1,StructureInfoFromGPCRdb!$A$1:$U$1,0),FALSE)="","",VLOOKUP($C175,StructureInfoFromGPCRdb!$A:$U,MATCH(S$1,StructureInfoFromGPCRdb!$A$1:$U$1,0),FALSE))</f>
        <v/>
      </c>
      <c r="T175" s="5" t="str">
        <f>IF(VLOOKUP($C175,StructureInfoFromGPCRdb!$A:$U,MATCH(T$1,StructureInfoFromGPCRdb!$A$1:$U$1,0),FALSE)="","",VLOOKUP($C175,StructureInfoFromGPCRdb!$A:$U,MATCH(T$1,StructureInfoFromGPCRdb!$A$1:$U$1,0),FALSE))</f>
        <v/>
      </c>
      <c r="U175" s="5" t="str">
        <f>IF(VLOOKUP($C175,StructureInfoFromGPCRdb!$A:$U,MATCH(U$1,StructureInfoFromGPCRdb!$A$1:$U$1,0),FALSE)="","",VLOOKUP($C175,StructureInfoFromGPCRdb!$A:$U,MATCH(U$1,StructureInfoFromGPCRdb!$A$1:$U$1,0),FALSE))</f>
        <v/>
      </c>
      <c r="V175" s="52" t="str">
        <f>VLOOKUP($C175,StructureInfoFromGPCRdb!$A:$U,MATCH(V$1,StructureInfoFromGPCRdb!$A$1:$U$1,0),FALSE)</f>
        <v>BRIL</v>
      </c>
      <c r="W175" s="10" t="str">
        <f>VLOOKUP($C175,StructureInfoFromGPCRdb!$A:$U,MATCH(W$1,StructureInfoFromGPCRdb!$A$1:$U$1,0),FALSE)</f>
        <v>-</v>
      </c>
      <c r="X175" s="52" t="str">
        <f>VLOOKUP($C175,StructureInfoFromGPCRdb!$A:$U,MATCH(X$1,StructureInfoFromGPCRdb!$A$1:$U$1,0),FALSE)</f>
        <v>Dihydroergotamine</v>
      </c>
      <c r="Y175" s="10" t="str">
        <f>VLOOKUP($C175,StructureInfoFromGPCRdb!$A:$U,MATCH(Y$1,StructureInfoFromGPCRdb!$A$1:$U$1,0),FALSE)</f>
        <v>Agonist</v>
      </c>
    </row>
    <row r="176" spans="1:27" x14ac:dyDescent="0.2">
      <c r="A176" s="4" t="str">
        <f t="shared" si="4"/>
        <v>AInactive</v>
      </c>
      <c r="B176" s="4" t="str">
        <f t="shared" si="5"/>
        <v>5HT1BInactive</v>
      </c>
      <c r="C176" s="37" t="s">
        <v>893</v>
      </c>
      <c r="D176" s="10" t="str">
        <f>VLOOKUP($C176,StructureInfoFromGPCRdb!$A:$U,MATCH(D$1,StructureInfoFromGPCRdb!$A$1:$U$1,0),FALSE)</f>
        <v>A</v>
      </c>
      <c r="E176" s="11" t="str">
        <f>VLOOKUP($C176,StructureInfoFromGPCRdb!$A:$U,MATCH(E$1,StructureInfoFromGPCRdb!$A$1:$U$1,0),FALSE)</f>
        <v>5-Hydroxytryptamine</v>
      </c>
      <c r="F176" s="11" t="str">
        <f>VLOOKUP($C176,StructureInfoFromGPCRdb!$A:$U,MATCH(F$1,StructureInfoFromGPCRdb!$A$1:$U$1,0),FALSE)</f>
        <v>5HT1B</v>
      </c>
      <c r="G176" s="11" t="str">
        <f>VLOOKUP($C176,StructureInfoFromGPCRdb!$A:$U,MATCH(G$1,StructureInfoFromGPCRdb!$A$1:$U$1,0),FALSE)</f>
        <v>5-HT1B</v>
      </c>
      <c r="J176" s="47">
        <f>VLOOKUP($C176,StructureInfoFromGPCRdb!$A:$U,MATCH(J$1,StructureInfoFromGPCRdb!$A$1:$U$1,0),FALSE)</f>
        <v>86</v>
      </c>
      <c r="K176" s="6" t="str">
        <f>VLOOKUP($C176,StructureInfoFromGPCRdb!$A:$U,MATCH(K$1,StructureInfoFromGPCRdb!$A$1:$U$1,0),FALSE)</f>
        <v>Human</v>
      </c>
      <c r="L176" s="10">
        <f>VLOOKUP($C176,StructureInfoFromGPCRdb!$A:$U,MATCH(L$1,StructureInfoFromGPCRdb!$A$1:$U$1,0),FALSE)</f>
        <v>100</v>
      </c>
      <c r="M176" s="50" t="str">
        <f>VLOOKUP($C176,StructureInfoFromGPCRdb!$A:$U,MATCH(M$1,StructureInfoFromGPCRdb!$A$1:$U$1,0),FALSE)</f>
        <v>X-ray</v>
      </c>
      <c r="N176" s="51">
        <f>VLOOKUP($C176,StructureInfoFromGPCRdb!$A:$U,MATCH(N$1,StructureInfoFromGPCRdb!$A$1:$U$1,0),FALSE)</f>
        <v>3</v>
      </c>
      <c r="O176" s="10" t="str">
        <f>VLOOKUP($C176,StructureInfoFromGPCRdb!$A:$U,MATCH(O$1,StructureInfoFromGPCRdb!$A$1:$U$1,0),FALSE)</f>
        <v>Inactive</v>
      </c>
      <c r="P176" s="10">
        <f>VLOOKUP($C176,StructureInfoFromGPCRdb!$A:$U,MATCH(P$1,StructureInfoFromGPCRdb!$A$1:$U$1,0),FALSE)</f>
        <v>21</v>
      </c>
      <c r="Q176" s="10">
        <f>VLOOKUP($C176,StructureInfoFromGPCRdb!$A:$U,MATCH(Q$1,StructureInfoFromGPCRdb!$A$1:$U$1,0),FALSE)</f>
        <v>37</v>
      </c>
      <c r="R176" s="42" t="str">
        <f>IF(VLOOKUP($C176,StructureInfoFromGPCRdb!$A:$U,MATCH(R$1,StructureInfoFromGPCRdb!$A$1:$U$1,0),FALSE)="","",VLOOKUP($C176,StructureInfoFromGPCRdb!$A:$U,MATCH(R$1,StructureInfoFromGPCRdb!$A$1:$U$1,0),FALSE))</f>
        <v/>
      </c>
      <c r="S176" s="5" t="str">
        <f>IF(VLOOKUP($C176,StructureInfoFromGPCRdb!$A:$U,MATCH(S$1,StructureInfoFromGPCRdb!$A$1:$U$1,0),FALSE)="","",VLOOKUP($C176,StructureInfoFromGPCRdb!$A:$U,MATCH(S$1,StructureInfoFromGPCRdb!$A$1:$U$1,0),FALSE))</f>
        <v/>
      </c>
      <c r="T176" s="5" t="str">
        <f>IF(VLOOKUP($C176,StructureInfoFromGPCRdb!$A:$U,MATCH(T$1,StructureInfoFromGPCRdb!$A$1:$U$1,0),FALSE)="","",VLOOKUP($C176,StructureInfoFromGPCRdb!$A:$U,MATCH(T$1,StructureInfoFromGPCRdb!$A$1:$U$1,0),FALSE))</f>
        <v/>
      </c>
      <c r="U176" s="5" t="str">
        <f>IF(VLOOKUP($C176,StructureInfoFromGPCRdb!$A:$U,MATCH(U$1,StructureInfoFromGPCRdb!$A$1:$U$1,0),FALSE)="","",VLOOKUP($C176,StructureInfoFromGPCRdb!$A:$U,MATCH(U$1,StructureInfoFromGPCRdb!$A$1:$U$1,0),FALSE))</f>
        <v/>
      </c>
      <c r="V176" s="52" t="str">
        <f>VLOOKUP($C176,StructureInfoFromGPCRdb!$A:$U,MATCH(V$1,StructureInfoFromGPCRdb!$A$1:$U$1,0),FALSE)</f>
        <v>-</v>
      </c>
      <c r="W176" s="10" t="str">
        <f>VLOOKUP($C176,StructureInfoFromGPCRdb!$A:$U,MATCH(W$1,StructureInfoFromGPCRdb!$A$1:$U$1,0),FALSE)</f>
        <v>-</v>
      </c>
      <c r="X176" s="52" t="str">
        <f>VLOOKUP($C176,StructureInfoFromGPCRdb!$A:$U,MATCH(X$1,StructureInfoFromGPCRdb!$A$1:$U$1,0),FALSE)</f>
        <v>Ergotamine</v>
      </c>
      <c r="Y176" s="10" t="str">
        <f>VLOOKUP($C176,StructureInfoFromGPCRdb!$A:$U,MATCH(Y$1,StructureInfoFromGPCRdb!$A$1:$U$1,0),FALSE)</f>
        <v>Antagonist</v>
      </c>
    </row>
    <row r="177" spans="1:25" x14ac:dyDescent="0.2">
      <c r="A177" s="4" t="str">
        <f t="shared" si="4"/>
        <v>AInactive</v>
      </c>
      <c r="B177" s="4" t="str">
        <f t="shared" si="5"/>
        <v>5HT2AInactive</v>
      </c>
      <c r="C177" s="9" t="s">
        <v>229</v>
      </c>
      <c r="D177" s="10" t="str">
        <f>VLOOKUP($C177,StructureInfoFromGPCRdb!$A:$U,MATCH(D$1,StructureInfoFromGPCRdb!$A$1:$U$1,0),FALSE)</f>
        <v>A</v>
      </c>
      <c r="E177" s="11" t="str">
        <f>VLOOKUP($C177,StructureInfoFromGPCRdb!$A:$U,MATCH(E$1,StructureInfoFromGPCRdb!$A$1:$U$1,0),FALSE)</f>
        <v>5-Hydroxytryptamine</v>
      </c>
      <c r="F177" s="11" t="str">
        <f>VLOOKUP($C177,StructureInfoFromGPCRdb!$A:$U,MATCH(F$1,StructureInfoFromGPCRdb!$A$1:$U$1,0),FALSE)</f>
        <v>5HT2A</v>
      </c>
      <c r="G177" s="11" t="str">
        <f>VLOOKUP($C177,StructureInfoFromGPCRdb!$A:$U,MATCH(G$1,StructureInfoFromGPCRdb!$A$1:$U$1,0),FALSE)</f>
        <v>5-HT2A</v>
      </c>
      <c r="J177" s="47">
        <f>VLOOKUP($C177,StructureInfoFromGPCRdb!$A:$U,MATCH(J$1,StructureInfoFromGPCRdb!$A$1:$U$1,0),FALSE)</f>
        <v>93</v>
      </c>
      <c r="K177" s="6" t="str">
        <f>VLOOKUP($C177,StructureInfoFromGPCRdb!$A:$U,MATCH(K$1,StructureInfoFromGPCRdb!$A$1:$U$1,0),FALSE)</f>
        <v>Human</v>
      </c>
      <c r="L177" s="10">
        <f>VLOOKUP($C177,StructureInfoFromGPCRdb!$A:$U,MATCH(L$1,StructureInfoFromGPCRdb!$A$1:$U$1,0),FALSE)</f>
        <v>100</v>
      </c>
      <c r="M177" s="50" t="str">
        <f>VLOOKUP($C177,StructureInfoFromGPCRdb!$A:$U,MATCH(M$1,StructureInfoFromGPCRdb!$A$1:$U$1,0),FALSE)</f>
        <v>X-ray</v>
      </c>
      <c r="N177" s="51">
        <f>VLOOKUP($C177,StructureInfoFromGPCRdb!$A:$U,MATCH(N$1,StructureInfoFromGPCRdb!$A$1:$U$1,0),FALSE)</f>
        <v>3</v>
      </c>
      <c r="O177" s="10" t="str">
        <f>VLOOKUP($C177,StructureInfoFromGPCRdb!$A:$U,MATCH(O$1,StructureInfoFromGPCRdb!$A$1:$U$1,0),FALSE)</f>
        <v>Inactive</v>
      </c>
      <c r="P177" s="10">
        <f>VLOOKUP($C177,StructureInfoFromGPCRdb!$A:$U,MATCH(P$1,StructureInfoFromGPCRdb!$A$1:$U$1,0),FALSE)</f>
        <v>1</v>
      </c>
      <c r="Q177" s="10">
        <f>VLOOKUP($C177,StructureInfoFromGPCRdb!$A:$U,MATCH(Q$1,StructureInfoFromGPCRdb!$A$1:$U$1,0),FALSE)</f>
        <v>19</v>
      </c>
      <c r="R177" s="42" t="str">
        <f>IF(VLOOKUP($C177,StructureInfoFromGPCRdb!$A:$U,MATCH(R$1,StructureInfoFromGPCRdb!$A$1:$U$1,0),FALSE)="","",VLOOKUP($C177,StructureInfoFromGPCRdb!$A:$U,MATCH(R$1,StructureInfoFromGPCRdb!$A$1:$U$1,0),FALSE))</f>
        <v/>
      </c>
      <c r="S177" s="5" t="str">
        <f>IF(VLOOKUP($C177,StructureInfoFromGPCRdb!$A:$U,MATCH(S$1,StructureInfoFromGPCRdb!$A$1:$U$1,0),FALSE)="","",VLOOKUP($C177,StructureInfoFromGPCRdb!$A:$U,MATCH(S$1,StructureInfoFromGPCRdb!$A$1:$U$1,0),FALSE))</f>
        <v/>
      </c>
      <c r="T177" s="5" t="str">
        <f>IF(VLOOKUP($C177,StructureInfoFromGPCRdb!$A:$U,MATCH(T$1,StructureInfoFromGPCRdb!$A$1:$U$1,0),FALSE)="","",VLOOKUP($C177,StructureInfoFromGPCRdb!$A:$U,MATCH(T$1,StructureInfoFromGPCRdb!$A$1:$U$1,0),FALSE))</f>
        <v/>
      </c>
      <c r="U177" s="5" t="str">
        <f>IF(VLOOKUP($C177,StructureInfoFromGPCRdb!$A:$U,MATCH(U$1,StructureInfoFromGPCRdb!$A$1:$U$1,0),FALSE)="","",VLOOKUP($C177,StructureInfoFromGPCRdb!$A:$U,MATCH(U$1,StructureInfoFromGPCRdb!$A$1:$U$1,0),FALSE))</f>
        <v/>
      </c>
      <c r="V177" s="52" t="str">
        <f>VLOOKUP($C177,StructureInfoFromGPCRdb!$A:$U,MATCH(V$1,StructureInfoFromGPCRdb!$A$1:$U$1,0),FALSE)</f>
        <v>BRIL</v>
      </c>
      <c r="W177" s="10" t="str">
        <f>VLOOKUP($C177,StructureInfoFromGPCRdb!$A:$U,MATCH(W$1,StructureInfoFromGPCRdb!$A$1:$U$1,0),FALSE)</f>
        <v>-</v>
      </c>
      <c r="X177" s="52" t="str">
        <f>VLOOKUP($C177,StructureInfoFromGPCRdb!$A:$U,MATCH(X$1,StructureInfoFromGPCRdb!$A$1:$U$1,0),FALSE)</f>
        <v>Risperidone</v>
      </c>
      <c r="Y177" s="10" t="str">
        <f>VLOOKUP($C177,StructureInfoFromGPCRdb!$A:$U,MATCH(Y$1,StructureInfoFromGPCRdb!$A$1:$U$1,0),FALSE)</f>
        <v>Antagonist</v>
      </c>
    </row>
    <row r="178" spans="1:25" x14ac:dyDescent="0.2">
      <c r="A178" s="4" t="str">
        <f t="shared" si="4"/>
        <v>AInactive</v>
      </c>
      <c r="B178" s="4" t="str">
        <f t="shared" si="5"/>
        <v>5HT2AInactive</v>
      </c>
      <c r="C178" s="37" t="s">
        <v>846</v>
      </c>
      <c r="D178" s="10" t="str">
        <f>VLOOKUP($C178,StructureInfoFromGPCRdb!$A:$U,MATCH(D$1,StructureInfoFromGPCRdb!$A$1:$U$1,0),FALSE)</f>
        <v>A</v>
      </c>
      <c r="E178" s="11" t="str">
        <f>VLOOKUP($C178,StructureInfoFromGPCRdb!$A:$U,MATCH(E$1,StructureInfoFromGPCRdb!$A$1:$U$1,0),FALSE)</f>
        <v>5-Hydroxytryptamine</v>
      </c>
      <c r="F178" s="11" t="str">
        <f>VLOOKUP($C178,StructureInfoFromGPCRdb!$A:$U,MATCH(F$1,StructureInfoFromGPCRdb!$A$1:$U$1,0),FALSE)</f>
        <v>5HT2A</v>
      </c>
      <c r="G178" s="11" t="str">
        <f>VLOOKUP($C178,StructureInfoFromGPCRdb!$A:$U,MATCH(G$1,StructureInfoFromGPCRdb!$A$1:$U$1,0),FALSE)</f>
        <v>5-HT2A</v>
      </c>
      <c r="J178" s="47">
        <f>VLOOKUP($C178,StructureInfoFromGPCRdb!$A:$U,MATCH(J$1,StructureInfoFromGPCRdb!$A$1:$U$1,0),FALSE)</f>
        <v>90</v>
      </c>
      <c r="K178" s="6" t="str">
        <f>VLOOKUP($C178,StructureInfoFromGPCRdb!$A:$U,MATCH(K$1,StructureInfoFromGPCRdb!$A$1:$U$1,0),FALSE)</f>
        <v>Human</v>
      </c>
      <c r="L178" s="10">
        <f>VLOOKUP($C178,StructureInfoFromGPCRdb!$A:$U,MATCH(L$1,StructureInfoFromGPCRdb!$A$1:$U$1,0),FALSE)</f>
        <v>100</v>
      </c>
      <c r="M178" s="50" t="str">
        <f>VLOOKUP($C178,StructureInfoFromGPCRdb!$A:$U,MATCH(M$1,StructureInfoFromGPCRdb!$A$1:$U$1,0),FALSE)</f>
        <v>X-ray</v>
      </c>
      <c r="N178" s="51">
        <f>VLOOKUP($C178,StructureInfoFromGPCRdb!$A:$U,MATCH(N$1,StructureInfoFromGPCRdb!$A$1:$U$1,0),FALSE)</f>
        <v>3.4</v>
      </c>
      <c r="O178" s="10" t="str">
        <f>VLOOKUP($C178,StructureInfoFromGPCRdb!$A:$U,MATCH(O$1,StructureInfoFromGPCRdb!$A$1:$U$1,0),FALSE)</f>
        <v>Inactive</v>
      </c>
      <c r="P178" s="10">
        <f>VLOOKUP($C178,StructureInfoFromGPCRdb!$A:$U,MATCH(P$1,StructureInfoFromGPCRdb!$A$1:$U$1,0),FALSE)</f>
        <v>1</v>
      </c>
      <c r="Q178" s="10">
        <f>VLOOKUP($C178,StructureInfoFromGPCRdb!$A:$U,MATCH(Q$1,StructureInfoFromGPCRdb!$A$1:$U$1,0),FALSE)</f>
        <v>22</v>
      </c>
      <c r="R178" s="42" t="str">
        <f>IF(VLOOKUP($C178,StructureInfoFromGPCRdb!$A:$U,MATCH(R$1,StructureInfoFromGPCRdb!$A$1:$U$1,0),FALSE)="","",VLOOKUP($C178,StructureInfoFromGPCRdb!$A:$U,MATCH(R$1,StructureInfoFromGPCRdb!$A$1:$U$1,0),FALSE))</f>
        <v/>
      </c>
      <c r="S178" s="5" t="str">
        <f>IF(VLOOKUP($C178,StructureInfoFromGPCRdb!$A:$U,MATCH(S$1,StructureInfoFromGPCRdb!$A$1:$U$1,0),FALSE)="","",VLOOKUP($C178,StructureInfoFromGPCRdb!$A:$U,MATCH(S$1,StructureInfoFromGPCRdb!$A$1:$U$1,0),FALSE))</f>
        <v/>
      </c>
      <c r="T178" s="5" t="str">
        <f>IF(VLOOKUP($C178,StructureInfoFromGPCRdb!$A:$U,MATCH(T$1,StructureInfoFromGPCRdb!$A$1:$U$1,0),FALSE)="","",VLOOKUP($C178,StructureInfoFromGPCRdb!$A:$U,MATCH(T$1,StructureInfoFromGPCRdb!$A$1:$U$1,0),FALSE))</f>
        <v/>
      </c>
      <c r="U178" s="5" t="str">
        <f>IF(VLOOKUP($C178,StructureInfoFromGPCRdb!$A:$U,MATCH(U$1,StructureInfoFromGPCRdb!$A$1:$U$1,0),FALSE)="","",VLOOKUP($C178,StructureInfoFromGPCRdb!$A:$U,MATCH(U$1,StructureInfoFromGPCRdb!$A$1:$U$1,0),FALSE))</f>
        <v/>
      </c>
      <c r="V178" s="52" t="str">
        <f>VLOOKUP($C178,StructureInfoFromGPCRdb!$A:$U,MATCH(V$1,StructureInfoFromGPCRdb!$A$1:$U$1,0),FALSE)</f>
        <v>BRIL</v>
      </c>
      <c r="W178" s="10" t="str">
        <f>VLOOKUP($C178,StructureInfoFromGPCRdb!$A:$U,MATCH(W$1,StructureInfoFromGPCRdb!$A$1:$U$1,0),FALSE)</f>
        <v>-</v>
      </c>
      <c r="X178" s="52" t="str">
        <f>VLOOKUP($C178,StructureInfoFromGPCRdb!$A:$U,MATCH(X$1,StructureInfoFromGPCRdb!$A$1:$U$1,0),FALSE)</f>
        <v>CHEMBL428892</v>
      </c>
      <c r="Y178" s="10" t="str">
        <f>VLOOKUP($C178,StructureInfoFromGPCRdb!$A:$U,MATCH(Y$1,StructureInfoFromGPCRdb!$A$1:$U$1,0),FALSE)</f>
        <v>Inverse agonist</v>
      </c>
    </row>
    <row r="179" spans="1:25" x14ac:dyDescent="0.2">
      <c r="A179" s="4" t="str">
        <f t="shared" si="4"/>
        <v>AInactive</v>
      </c>
      <c r="B179" s="4" t="str">
        <f t="shared" si="5"/>
        <v>5HT2AInactive</v>
      </c>
      <c r="C179" s="37" t="s">
        <v>847</v>
      </c>
      <c r="D179" s="10" t="str">
        <f>VLOOKUP($C179,StructureInfoFromGPCRdb!$A:$U,MATCH(D$1,StructureInfoFromGPCRdb!$A$1:$U$1,0),FALSE)</f>
        <v>A</v>
      </c>
      <c r="E179" s="11" t="str">
        <f>VLOOKUP($C179,StructureInfoFromGPCRdb!$A:$U,MATCH(E$1,StructureInfoFromGPCRdb!$A$1:$U$1,0),FALSE)</f>
        <v>5-Hydroxytryptamine</v>
      </c>
      <c r="F179" s="11" t="str">
        <f>VLOOKUP($C179,StructureInfoFromGPCRdb!$A:$U,MATCH(F$1,StructureInfoFromGPCRdb!$A$1:$U$1,0),FALSE)</f>
        <v>5HT2A</v>
      </c>
      <c r="G179" s="11" t="str">
        <f>VLOOKUP($C179,StructureInfoFromGPCRdb!$A:$U,MATCH(G$1,StructureInfoFromGPCRdb!$A$1:$U$1,0),FALSE)</f>
        <v>5-HT2A</v>
      </c>
      <c r="J179" s="47">
        <f>VLOOKUP($C179,StructureInfoFromGPCRdb!$A:$U,MATCH(J$1,StructureInfoFromGPCRdb!$A$1:$U$1,0),FALSE)</f>
        <v>92</v>
      </c>
      <c r="K179" s="6" t="str">
        <f>VLOOKUP($C179,StructureInfoFromGPCRdb!$A:$U,MATCH(K$1,StructureInfoFromGPCRdb!$A$1:$U$1,0),FALSE)</f>
        <v>Human</v>
      </c>
      <c r="L179" s="10">
        <f>VLOOKUP($C179,StructureInfoFromGPCRdb!$A:$U,MATCH(L$1,StructureInfoFromGPCRdb!$A$1:$U$1,0),FALSE)</f>
        <v>100</v>
      </c>
      <c r="M179" s="50" t="str">
        <f>VLOOKUP($C179,StructureInfoFromGPCRdb!$A:$U,MATCH(M$1,StructureInfoFromGPCRdb!$A$1:$U$1,0),FALSE)</f>
        <v>X-ray</v>
      </c>
      <c r="N179" s="51">
        <f>VLOOKUP($C179,StructureInfoFromGPCRdb!$A:$U,MATCH(N$1,StructureInfoFromGPCRdb!$A$1:$U$1,0),FALSE)</f>
        <v>3.4</v>
      </c>
      <c r="O179" s="10" t="str">
        <f>VLOOKUP($C179,StructureInfoFromGPCRdb!$A:$U,MATCH(O$1,StructureInfoFromGPCRdb!$A$1:$U$1,0),FALSE)</f>
        <v>Inactive</v>
      </c>
      <c r="P179" s="10">
        <f>VLOOKUP($C179,StructureInfoFromGPCRdb!$A:$U,MATCH(P$1,StructureInfoFromGPCRdb!$A$1:$U$1,0),FALSE)</f>
        <v>1</v>
      </c>
      <c r="Q179" s="10">
        <f>VLOOKUP($C179,StructureInfoFromGPCRdb!$A:$U,MATCH(Q$1,StructureInfoFromGPCRdb!$A$1:$U$1,0),FALSE)</f>
        <v>22</v>
      </c>
      <c r="R179" s="42" t="str">
        <f>IF(VLOOKUP($C179,StructureInfoFromGPCRdb!$A:$U,MATCH(R$1,StructureInfoFromGPCRdb!$A$1:$U$1,0),FALSE)="","",VLOOKUP($C179,StructureInfoFromGPCRdb!$A:$U,MATCH(R$1,StructureInfoFromGPCRdb!$A$1:$U$1,0),FALSE))</f>
        <v/>
      </c>
      <c r="S179" s="5" t="str">
        <f>IF(VLOOKUP($C179,StructureInfoFromGPCRdb!$A:$U,MATCH(S$1,StructureInfoFromGPCRdb!$A$1:$U$1,0),FALSE)="","",VLOOKUP($C179,StructureInfoFromGPCRdb!$A:$U,MATCH(S$1,StructureInfoFromGPCRdb!$A$1:$U$1,0),FALSE))</f>
        <v/>
      </c>
      <c r="T179" s="5" t="str">
        <f>IF(VLOOKUP($C179,StructureInfoFromGPCRdb!$A:$U,MATCH(T$1,StructureInfoFromGPCRdb!$A$1:$U$1,0),FALSE)="","",VLOOKUP($C179,StructureInfoFromGPCRdb!$A:$U,MATCH(T$1,StructureInfoFromGPCRdb!$A$1:$U$1,0),FALSE))</f>
        <v/>
      </c>
      <c r="U179" s="5" t="str">
        <f>IF(VLOOKUP($C179,StructureInfoFromGPCRdb!$A:$U,MATCH(U$1,StructureInfoFromGPCRdb!$A$1:$U$1,0),FALSE)="","",VLOOKUP($C179,StructureInfoFromGPCRdb!$A:$U,MATCH(U$1,StructureInfoFromGPCRdb!$A$1:$U$1,0),FALSE))</f>
        <v/>
      </c>
      <c r="V179" s="52" t="str">
        <f>VLOOKUP($C179,StructureInfoFromGPCRdb!$A:$U,MATCH(V$1,StructureInfoFromGPCRdb!$A$1:$U$1,0),FALSE)</f>
        <v>BRIL</v>
      </c>
      <c r="W179" s="10" t="str">
        <f>VLOOKUP($C179,StructureInfoFromGPCRdb!$A:$U,MATCH(W$1,StructureInfoFromGPCRdb!$A$1:$U$1,0),FALSE)</f>
        <v>-</v>
      </c>
      <c r="X179" s="52" t="str">
        <f>VLOOKUP($C179,StructureInfoFromGPCRdb!$A:$U,MATCH(X$1,StructureInfoFromGPCRdb!$A$1:$U$1,0),FALSE)</f>
        <v>Lysergide</v>
      </c>
      <c r="Y179" s="10" t="str">
        <f>VLOOKUP($C179,StructureInfoFromGPCRdb!$A:$U,MATCH(Y$1,StructureInfoFromGPCRdb!$A$1:$U$1,0),FALSE)</f>
        <v>Agonist</v>
      </c>
    </row>
    <row r="180" spans="1:25" x14ac:dyDescent="0.2">
      <c r="A180" s="4" t="str">
        <f t="shared" si="4"/>
        <v>AInactive</v>
      </c>
      <c r="B180" s="4" t="str">
        <f t="shared" si="5"/>
        <v>ACM1Inactive</v>
      </c>
      <c r="C180" s="37" t="s">
        <v>901</v>
      </c>
      <c r="D180" s="10" t="str">
        <f>VLOOKUP($C180,StructureInfoFromGPCRdb!$A:$U,MATCH(D$1,StructureInfoFromGPCRdb!$A$1:$U$1,0),FALSE)</f>
        <v>A</v>
      </c>
      <c r="E180" s="11" t="str">
        <f>VLOOKUP($C180,StructureInfoFromGPCRdb!$A:$U,MATCH(E$1,StructureInfoFromGPCRdb!$A$1:$U$1,0),FALSE)</f>
        <v>Acetylcholine (muscarinic)</v>
      </c>
      <c r="F180" s="11" t="str">
        <f>VLOOKUP($C180,StructureInfoFromGPCRdb!$A:$U,MATCH(F$1,StructureInfoFromGPCRdb!$A$1:$U$1,0),FALSE)</f>
        <v>ACM1</v>
      </c>
      <c r="G180" s="11" t="str">
        <f>VLOOKUP($C180,StructureInfoFromGPCRdb!$A:$U,MATCH(G$1,StructureInfoFromGPCRdb!$A$1:$U$1,0),FALSE)</f>
        <v>M1</v>
      </c>
      <c r="J180" s="47">
        <f>VLOOKUP($C180,StructureInfoFromGPCRdb!$A:$U,MATCH(J$1,StructureInfoFromGPCRdb!$A$1:$U$1,0),FALSE)</f>
        <v>94</v>
      </c>
      <c r="K180" s="6" t="str">
        <f>VLOOKUP($C180,StructureInfoFromGPCRdb!$A:$U,MATCH(K$1,StructureInfoFromGPCRdb!$A$1:$U$1,0),FALSE)</f>
        <v>Human</v>
      </c>
      <c r="L180" s="10">
        <f>VLOOKUP($C180,StructureInfoFromGPCRdb!$A:$U,MATCH(L$1,StructureInfoFromGPCRdb!$A$1:$U$1,0),FALSE)</f>
        <v>100</v>
      </c>
      <c r="M180" s="50" t="str">
        <f>VLOOKUP($C180,StructureInfoFromGPCRdb!$A:$U,MATCH(M$1,StructureInfoFromGPCRdb!$A$1:$U$1,0),FALSE)</f>
        <v>X-ray</v>
      </c>
      <c r="N180" s="51">
        <f>VLOOKUP($C180,StructureInfoFromGPCRdb!$A:$U,MATCH(N$1,StructureInfoFromGPCRdb!$A$1:$U$1,0),FALSE)</f>
        <v>2.6</v>
      </c>
      <c r="O180" s="10" t="str">
        <f>VLOOKUP($C180,StructureInfoFromGPCRdb!$A:$U,MATCH(O$1,StructureInfoFromGPCRdb!$A$1:$U$1,0),FALSE)</f>
        <v>Inactive</v>
      </c>
      <c r="P180" s="10">
        <f>VLOOKUP($C180,StructureInfoFromGPCRdb!$A:$U,MATCH(P$1,StructureInfoFromGPCRdb!$A$1:$U$1,0),FALSE)</f>
        <v>4</v>
      </c>
      <c r="Q180" s="10">
        <f>VLOOKUP($C180,StructureInfoFromGPCRdb!$A:$U,MATCH(Q$1,StructureInfoFromGPCRdb!$A$1:$U$1,0),FALSE)</f>
        <v>19</v>
      </c>
      <c r="R180" s="42" t="str">
        <f>IF(VLOOKUP($C180,StructureInfoFromGPCRdb!$A:$U,MATCH(R$1,StructureInfoFromGPCRdb!$A$1:$U$1,0),FALSE)="","",VLOOKUP($C180,StructureInfoFromGPCRdb!$A:$U,MATCH(R$1,StructureInfoFromGPCRdb!$A$1:$U$1,0),FALSE))</f>
        <v/>
      </c>
      <c r="S180" s="5" t="str">
        <f>IF(VLOOKUP($C180,StructureInfoFromGPCRdb!$A:$U,MATCH(S$1,StructureInfoFromGPCRdb!$A$1:$U$1,0),FALSE)="","",VLOOKUP($C180,StructureInfoFromGPCRdb!$A:$U,MATCH(S$1,StructureInfoFromGPCRdb!$A$1:$U$1,0),FALSE))</f>
        <v/>
      </c>
      <c r="T180" s="5" t="str">
        <f>IF(VLOOKUP($C180,StructureInfoFromGPCRdb!$A:$U,MATCH(T$1,StructureInfoFromGPCRdb!$A$1:$U$1,0),FALSE)="","",VLOOKUP($C180,StructureInfoFromGPCRdb!$A:$U,MATCH(T$1,StructureInfoFromGPCRdb!$A$1:$U$1,0),FALSE))</f>
        <v/>
      </c>
      <c r="U180" s="5" t="str">
        <f>IF(VLOOKUP($C180,StructureInfoFromGPCRdb!$A:$U,MATCH(U$1,StructureInfoFromGPCRdb!$A$1:$U$1,0),FALSE)="","",VLOOKUP($C180,StructureInfoFromGPCRdb!$A:$U,MATCH(U$1,StructureInfoFromGPCRdb!$A$1:$U$1,0),FALSE))</f>
        <v/>
      </c>
      <c r="V180" s="52" t="str">
        <f>VLOOKUP($C180,StructureInfoFromGPCRdb!$A:$U,MATCH(V$1,StructureInfoFromGPCRdb!$A$1:$U$1,0),FALSE)</f>
        <v>T4-Lysozyme</v>
      </c>
      <c r="W180" s="10" t="str">
        <f>VLOOKUP($C180,StructureInfoFromGPCRdb!$A:$U,MATCH(W$1,StructureInfoFromGPCRdb!$A$1:$U$1,0),FALSE)</f>
        <v>-</v>
      </c>
      <c r="X180" s="52" t="str">
        <f>VLOOKUP($C180,StructureInfoFromGPCRdb!$A:$U,MATCH(X$1,StructureInfoFromGPCRdb!$A$1:$U$1,0),FALSE)</f>
        <v>Muscarinic toxin 7</v>
      </c>
      <c r="Y180" s="10" t="str">
        <f>VLOOKUP($C180,StructureInfoFromGPCRdb!$A:$U,MATCH(Y$1,StructureInfoFromGPCRdb!$A$1:$U$1,0),FALSE)</f>
        <v>NAM</v>
      </c>
    </row>
    <row r="181" spans="1:25" x14ac:dyDescent="0.2">
      <c r="A181" s="4" t="str">
        <f t="shared" si="4"/>
        <v>AInactive</v>
      </c>
      <c r="B181" s="4" t="str">
        <f t="shared" si="5"/>
        <v>ACM2Inactive</v>
      </c>
      <c r="C181" s="9" t="s">
        <v>254</v>
      </c>
      <c r="D181" s="10" t="str">
        <f>VLOOKUP($C181,StructureInfoFromGPCRdb!$A:$U,MATCH(D$1,StructureInfoFromGPCRdb!$A$1:$U$1,0),FALSE)</f>
        <v>A</v>
      </c>
      <c r="E181" s="11" t="str">
        <f>VLOOKUP($C181,StructureInfoFromGPCRdb!$A:$U,MATCH(E$1,StructureInfoFromGPCRdb!$A$1:$U$1,0),FALSE)</f>
        <v>Acetylcholine (muscarinic)</v>
      </c>
      <c r="F181" s="11" t="str">
        <f>VLOOKUP($C181,StructureInfoFromGPCRdb!$A:$U,MATCH(F$1,StructureInfoFromGPCRdb!$A$1:$U$1,0),FALSE)</f>
        <v>ACM2</v>
      </c>
      <c r="G181" s="11" t="str">
        <f>VLOOKUP($C181,StructureInfoFromGPCRdb!$A:$U,MATCH(G$1,StructureInfoFromGPCRdb!$A$1:$U$1,0),FALSE)</f>
        <v>M2</v>
      </c>
      <c r="J181" s="47">
        <f>VLOOKUP($C181,StructureInfoFromGPCRdb!$A:$U,MATCH(J$1,StructureInfoFromGPCRdb!$A$1:$U$1,0),FALSE)</f>
        <v>94</v>
      </c>
      <c r="K181" s="6" t="str">
        <f>VLOOKUP($C181,StructureInfoFromGPCRdb!$A:$U,MATCH(K$1,StructureInfoFromGPCRdb!$A$1:$U$1,0),FALSE)</f>
        <v>Human</v>
      </c>
      <c r="L181" s="10">
        <f>VLOOKUP($C181,StructureInfoFromGPCRdb!$A:$U,MATCH(L$1,StructureInfoFromGPCRdb!$A$1:$U$1,0),FALSE)</f>
        <v>100</v>
      </c>
      <c r="M181" s="50" t="str">
        <f>VLOOKUP($C181,StructureInfoFromGPCRdb!$A:$U,MATCH(M$1,StructureInfoFromGPCRdb!$A$1:$U$1,0),FALSE)</f>
        <v>X-ray</v>
      </c>
      <c r="N181" s="51">
        <f>VLOOKUP($C181,StructureInfoFromGPCRdb!$A:$U,MATCH(N$1,StructureInfoFromGPCRdb!$A$1:$U$1,0),FALSE)</f>
        <v>2.5</v>
      </c>
      <c r="O181" s="10" t="str">
        <f>VLOOKUP($C181,StructureInfoFromGPCRdb!$A:$U,MATCH(O$1,StructureInfoFromGPCRdb!$A$1:$U$1,0),FALSE)</f>
        <v>Inactive</v>
      </c>
      <c r="P181" s="10">
        <f>VLOOKUP($C181,StructureInfoFromGPCRdb!$A:$U,MATCH(P$1,StructureInfoFromGPCRdb!$A$1:$U$1,0),FALSE)</f>
        <v>4</v>
      </c>
      <c r="Q181" s="10">
        <f>VLOOKUP($C181,StructureInfoFromGPCRdb!$A:$U,MATCH(Q$1,StructureInfoFromGPCRdb!$A$1:$U$1,0),FALSE)</f>
        <v>15</v>
      </c>
      <c r="R181" s="42" t="str">
        <f>IF(VLOOKUP($C181,StructureInfoFromGPCRdb!$A:$U,MATCH(R$1,StructureInfoFromGPCRdb!$A$1:$U$1,0),FALSE)="","",VLOOKUP($C181,StructureInfoFromGPCRdb!$A:$U,MATCH(R$1,StructureInfoFromGPCRdb!$A$1:$U$1,0),FALSE))</f>
        <v/>
      </c>
      <c r="S181" s="5" t="str">
        <f>IF(VLOOKUP($C181,StructureInfoFromGPCRdb!$A:$U,MATCH(S$1,StructureInfoFromGPCRdb!$A$1:$U$1,0),FALSE)="","",VLOOKUP($C181,StructureInfoFromGPCRdb!$A:$U,MATCH(S$1,StructureInfoFromGPCRdb!$A$1:$U$1,0),FALSE))</f>
        <v/>
      </c>
      <c r="T181" s="5" t="str">
        <f>IF(VLOOKUP($C181,StructureInfoFromGPCRdb!$A:$U,MATCH(T$1,StructureInfoFromGPCRdb!$A$1:$U$1,0),FALSE)="","",VLOOKUP($C181,StructureInfoFromGPCRdb!$A:$U,MATCH(T$1,StructureInfoFromGPCRdb!$A$1:$U$1,0),FALSE))</f>
        <v/>
      </c>
      <c r="U181" s="5" t="str">
        <f>IF(VLOOKUP($C181,StructureInfoFromGPCRdb!$A:$U,MATCH(U$1,StructureInfoFromGPCRdb!$A$1:$U$1,0),FALSE)="","",VLOOKUP($C181,StructureInfoFromGPCRdb!$A:$U,MATCH(U$1,StructureInfoFromGPCRdb!$A$1:$U$1,0),FALSE))</f>
        <v/>
      </c>
      <c r="V181" s="52" t="str">
        <f>VLOOKUP($C181,StructureInfoFromGPCRdb!$A:$U,MATCH(V$1,StructureInfoFromGPCRdb!$A$1:$U$1,0),FALSE)</f>
        <v>-</v>
      </c>
      <c r="W181" s="10" t="str">
        <f>VLOOKUP($C181,StructureInfoFromGPCRdb!$A:$U,MATCH(W$1,StructureInfoFromGPCRdb!$A$1:$U$1,0),FALSE)</f>
        <v>-</v>
      </c>
      <c r="X181" s="52" t="str">
        <f>VLOOKUP($C181,StructureInfoFromGPCRdb!$A:$U,MATCH(X$1,StructureInfoFromGPCRdb!$A$1:$U$1,0),FALSE)</f>
        <v>N-methyl scopolamine</v>
      </c>
      <c r="Y181" s="10" t="str">
        <f>VLOOKUP($C181,StructureInfoFromGPCRdb!$A:$U,MATCH(Y$1,StructureInfoFromGPCRdb!$A$1:$U$1,0),FALSE)</f>
        <v>Antagonist</v>
      </c>
    </row>
    <row r="182" spans="1:25" x14ac:dyDescent="0.2">
      <c r="A182" s="4" t="str">
        <f t="shared" si="4"/>
        <v>AInactive</v>
      </c>
      <c r="B182" s="4" t="str">
        <f t="shared" si="5"/>
        <v>ACM2Inactive</v>
      </c>
      <c r="C182" s="9" t="s">
        <v>255</v>
      </c>
      <c r="D182" s="10" t="str">
        <f>VLOOKUP($C182,StructureInfoFromGPCRdb!$A:$U,MATCH(D$1,StructureInfoFromGPCRdb!$A$1:$U$1,0),FALSE)</f>
        <v>A</v>
      </c>
      <c r="E182" s="11" t="str">
        <f>VLOOKUP($C182,StructureInfoFromGPCRdb!$A:$U,MATCH(E$1,StructureInfoFromGPCRdb!$A$1:$U$1,0),FALSE)</f>
        <v>Acetylcholine (muscarinic)</v>
      </c>
      <c r="F182" s="11" t="str">
        <f>VLOOKUP($C182,StructureInfoFromGPCRdb!$A:$U,MATCH(F$1,StructureInfoFromGPCRdb!$A$1:$U$1,0),FALSE)</f>
        <v>ACM2</v>
      </c>
      <c r="G182" s="11" t="str">
        <f>VLOOKUP($C182,StructureInfoFromGPCRdb!$A:$U,MATCH(G$1,StructureInfoFromGPCRdb!$A$1:$U$1,0),FALSE)</f>
        <v>M2</v>
      </c>
      <c r="J182" s="47">
        <f>VLOOKUP($C182,StructureInfoFromGPCRdb!$A:$U,MATCH(J$1,StructureInfoFromGPCRdb!$A$1:$U$1,0),FALSE)</f>
        <v>94</v>
      </c>
      <c r="K182" s="6" t="str">
        <f>VLOOKUP($C182,StructureInfoFromGPCRdb!$A:$U,MATCH(K$1,StructureInfoFromGPCRdb!$A$1:$U$1,0),FALSE)</f>
        <v>Human</v>
      </c>
      <c r="L182" s="10">
        <f>VLOOKUP($C182,StructureInfoFromGPCRdb!$A:$U,MATCH(L$1,StructureInfoFromGPCRdb!$A$1:$U$1,0),FALSE)</f>
        <v>100</v>
      </c>
      <c r="M182" s="50" t="str">
        <f>VLOOKUP($C182,StructureInfoFromGPCRdb!$A:$U,MATCH(M$1,StructureInfoFromGPCRdb!$A$1:$U$1,0),FALSE)</f>
        <v>X-ray</v>
      </c>
      <c r="N182" s="51">
        <f>VLOOKUP($C182,StructureInfoFromGPCRdb!$A:$U,MATCH(N$1,StructureInfoFromGPCRdb!$A$1:$U$1,0),FALSE)</f>
        <v>2.6</v>
      </c>
      <c r="O182" s="10" t="str">
        <f>VLOOKUP($C182,StructureInfoFromGPCRdb!$A:$U,MATCH(O$1,StructureInfoFromGPCRdb!$A$1:$U$1,0),FALSE)</f>
        <v>Inactive</v>
      </c>
      <c r="P182" s="10">
        <f>VLOOKUP($C182,StructureInfoFromGPCRdb!$A:$U,MATCH(P$1,StructureInfoFromGPCRdb!$A$1:$U$1,0),FALSE)</f>
        <v>4</v>
      </c>
      <c r="Q182" s="10">
        <f>VLOOKUP($C182,StructureInfoFromGPCRdb!$A:$U,MATCH(Q$1,StructureInfoFromGPCRdb!$A$1:$U$1,0),FALSE)</f>
        <v>15</v>
      </c>
      <c r="R182" s="42" t="str">
        <f>IF(VLOOKUP($C182,StructureInfoFromGPCRdb!$A:$U,MATCH(R$1,StructureInfoFromGPCRdb!$A$1:$U$1,0),FALSE)="","",VLOOKUP($C182,StructureInfoFromGPCRdb!$A:$U,MATCH(R$1,StructureInfoFromGPCRdb!$A$1:$U$1,0),FALSE))</f>
        <v/>
      </c>
      <c r="S182" s="5" t="str">
        <f>IF(VLOOKUP($C182,StructureInfoFromGPCRdb!$A:$U,MATCH(S$1,StructureInfoFromGPCRdb!$A$1:$U$1,0),FALSE)="","",VLOOKUP($C182,StructureInfoFromGPCRdb!$A:$U,MATCH(S$1,StructureInfoFromGPCRdb!$A$1:$U$1,0),FALSE))</f>
        <v/>
      </c>
      <c r="T182" s="5" t="str">
        <f>IF(VLOOKUP($C182,StructureInfoFromGPCRdb!$A:$U,MATCH(T$1,StructureInfoFromGPCRdb!$A$1:$U$1,0),FALSE)="","",VLOOKUP($C182,StructureInfoFromGPCRdb!$A:$U,MATCH(T$1,StructureInfoFromGPCRdb!$A$1:$U$1,0),FALSE))</f>
        <v/>
      </c>
      <c r="U182" s="5" t="str">
        <f>IF(VLOOKUP($C182,StructureInfoFromGPCRdb!$A:$U,MATCH(U$1,StructureInfoFromGPCRdb!$A$1:$U$1,0),FALSE)="","",VLOOKUP($C182,StructureInfoFromGPCRdb!$A:$U,MATCH(U$1,StructureInfoFromGPCRdb!$A$1:$U$1,0),FALSE))</f>
        <v/>
      </c>
      <c r="V182" s="52" t="str">
        <f>VLOOKUP($C182,StructureInfoFromGPCRdb!$A:$U,MATCH(V$1,StructureInfoFromGPCRdb!$A$1:$U$1,0),FALSE)</f>
        <v>-</v>
      </c>
      <c r="W182" s="10" t="str">
        <f>VLOOKUP($C182,StructureInfoFromGPCRdb!$A:$U,MATCH(W$1,StructureInfoFromGPCRdb!$A$1:$U$1,0),FALSE)</f>
        <v>-</v>
      </c>
      <c r="X182" s="52" t="str">
        <f>VLOOKUP($C182,StructureInfoFromGPCRdb!$A:$U,MATCH(X$1,StructureInfoFromGPCRdb!$A$1:$U$1,0),FALSE)</f>
        <v>QNB</v>
      </c>
      <c r="Y182" s="10" t="str">
        <f>VLOOKUP($C182,StructureInfoFromGPCRdb!$A:$U,MATCH(Y$1,StructureInfoFromGPCRdb!$A$1:$U$1,0),FALSE)</f>
        <v>Antagonist</v>
      </c>
    </row>
    <row r="183" spans="1:25" ht="12" customHeight="1" x14ac:dyDescent="0.2">
      <c r="A183" s="4" t="str">
        <f t="shared" si="4"/>
        <v>AInactive</v>
      </c>
      <c r="B183" s="4" t="str">
        <f t="shared" si="5"/>
        <v>ACM2Inactive</v>
      </c>
      <c r="C183" s="9" t="s">
        <v>408</v>
      </c>
      <c r="D183" s="10" t="str">
        <f>VLOOKUP($C183,StructureInfoFromGPCRdb!$A:$U,MATCH(D$1,StructureInfoFromGPCRdb!$A$1:$U$1,0),FALSE)</f>
        <v>A</v>
      </c>
      <c r="E183" s="11" t="str">
        <f>VLOOKUP($C183,StructureInfoFromGPCRdb!$A:$U,MATCH(E$1,StructureInfoFromGPCRdb!$A$1:$U$1,0),FALSE)</f>
        <v>Acetylcholine (muscarinic)</v>
      </c>
      <c r="F183" s="11" t="str">
        <f>VLOOKUP($C183,StructureInfoFromGPCRdb!$A:$U,MATCH(F$1,StructureInfoFromGPCRdb!$A$1:$U$1,0),FALSE)</f>
        <v>ACM2</v>
      </c>
      <c r="G183" s="11" t="str">
        <f>VLOOKUP($C183,StructureInfoFromGPCRdb!$A:$U,MATCH(G$1,StructureInfoFromGPCRdb!$A$1:$U$1,0),FALSE)</f>
        <v>M2</v>
      </c>
      <c r="J183" s="47">
        <f>VLOOKUP($C183,StructureInfoFromGPCRdb!$A:$U,MATCH(J$1,StructureInfoFromGPCRdb!$A$1:$U$1,0),FALSE)</f>
        <v>91</v>
      </c>
      <c r="K183" s="6" t="str">
        <f>VLOOKUP($C183,StructureInfoFromGPCRdb!$A:$U,MATCH(K$1,StructureInfoFromGPCRdb!$A$1:$U$1,0),FALSE)</f>
        <v>Human</v>
      </c>
      <c r="L183" s="10">
        <f>VLOOKUP($C183,StructureInfoFromGPCRdb!$A:$U,MATCH(L$1,StructureInfoFromGPCRdb!$A$1:$U$1,0),FALSE)</f>
        <v>100</v>
      </c>
      <c r="M183" s="50" t="str">
        <f>VLOOKUP($C183,StructureInfoFromGPCRdb!$A:$U,MATCH(M$1,StructureInfoFromGPCRdb!$A$1:$U$1,0),FALSE)</f>
        <v>X-ray</v>
      </c>
      <c r="N183" s="51">
        <f>VLOOKUP($C183,StructureInfoFromGPCRdb!$A:$U,MATCH(N$1,StructureInfoFromGPCRdb!$A$1:$U$1,0),FALSE)</f>
        <v>3</v>
      </c>
      <c r="O183" s="10" t="str">
        <f>VLOOKUP($C183,StructureInfoFromGPCRdb!$A:$U,MATCH(O$1,StructureInfoFromGPCRdb!$A$1:$U$1,0),FALSE)</f>
        <v>Inactive</v>
      </c>
      <c r="P183" s="10">
        <f>VLOOKUP($C183,StructureInfoFromGPCRdb!$A:$U,MATCH(P$1,StructureInfoFromGPCRdb!$A$1:$U$1,0),FALSE)</f>
        <v>4</v>
      </c>
      <c r="Q183" s="10">
        <f>VLOOKUP($C183,StructureInfoFromGPCRdb!$A:$U,MATCH(Q$1,StructureInfoFromGPCRdb!$A$1:$U$1,0),FALSE)</f>
        <v>12</v>
      </c>
      <c r="R183" s="42" t="str">
        <f>IF(VLOOKUP($C183,StructureInfoFromGPCRdb!$A:$U,MATCH(R$1,StructureInfoFromGPCRdb!$A$1:$U$1,0),FALSE)="","",VLOOKUP($C183,StructureInfoFromGPCRdb!$A:$U,MATCH(R$1,StructureInfoFromGPCRdb!$A$1:$U$1,0),FALSE))</f>
        <v/>
      </c>
      <c r="S183" s="5" t="str">
        <f>IF(VLOOKUP($C183,StructureInfoFromGPCRdb!$A:$U,MATCH(S$1,StructureInfoFromGPCRdb!$A$1:$U$1,0),FALSE)="","",VLOOKUP($C183,StructureInfoFromGPCRdb!$A:$U,MATCH(S$1,StructureInfoFromGPCRdb!$A$1:$U$1,0),FALSE))</f>
        <v/>
      </c>
      <c r="T183" s="5" t="str">
        <f>IF(VLOOKUP($C183,StructureInfoFromGPCRdb!$A:$U,MATCH(T$1,StructureInfoFromGPCRdb!$A$1:$U$1,0),FALSE)="","",VLOOKUP($C183,StructureInfoFromGPCRdb!$A:$U,MATCH(T$1,StructureInfoFromGPCRdb!$A$1:$U$1,0),FALSE))</f>
        <v/>
      </c>
      <c r="U183" s="5" t="str">
        <f>IF(VLOOKUP($C183,StructureInfoFromGPCRdb!$A:$U,MATCH(U$1,StructureInfoFromGPCRdb!$A$1:$U$1,0),FALSE)="","",VLOOKUP($C183,StructureInfoFromGPCRdb!$A:$U,MATCH(U$1,StructureInfoFromGPCRdb!$A$1:$U$1,0),FALSE))</f>
        <v/>
      </c>
      <c r="V183" s="52" t="str">
        <f>VLOOKUP($C183,StructureInfoFromGPCRdb!$A:$U,MATCH(V$1,StructureInfoFromGPCRdb!$A$1:$U$1,0),FALSE)</f>
        <v>T4-Lysozyme</v>
      </c>
      <c r="W183" s="10" t="str">
        <f>VLOOKUP($C183,StructureInfoFromGPCRdb!$A:$U,MATCH(W$1,StructureInfoFromGPCRdb!$A$1:$U$1,0),FALSE)</f>
        <v>-</v>
      </c>
      <c r="X183" s="52" t="str">
        <f>VLOOKUP($C183,StructureInfoFromGPCRdb!$A:$U,MATCH(X$1,StructureInfoFromGPCRdb!$A$1:$U$1,0),FALSE)</f>
        <v>QNB</v>
      </c>
      <c r="Y183" s="10" t="str">
        <f>VLOOKUP($C183,StructureInfoFromGPCRdb!$A:$U,MATCH(Y$1,StructureInfoFromGPCRdb!$A$1:$U$1,0),FALSE)</f>
        <v>Antagonist</v>
      </c>
    </row>
    <row r="184" spans="1:25" x14ac:dyDescent="0.2">
      <c r="A184" s="4" t="str">
        <f t="shared" si="4"/>
        <v>AInactive</v>
      </c>
      <c r="B184" s="4" t="str">
        <f t="shared" si="5"/>
        <v>ACM2Inactive</v>
      </c>
      <c r="C184" s="9" t="s">
        <v>256</v>
      </c>
      <c r="D184" s="10" t="str">
        <f>VLOOKUP($C184,StructureInfoFromGPCRdb!$A:$U,MATCH(D$1,StructureInfoFromGPCRdb!$A$1:$U$1,0),FALSE)</f>
        <v>A</v>
      </c>
      <c r="E184" s="11" t="str">
        <f>VLOOKUP($C184,StructureInfoFromGPCRdb!$A:$U,MATCH(E$1,StructureInfoFromGPCRdb!$A$1:$U$1,0),FALSE)</f>
        <v>Acetylcholine (muscarinic)</v>
      </c>
      <c r="F184" s="11" t="str">
        <f>VLOOKUP($C184,StructureInfoFromGPCRdb!$A:$U,MATCH(F$1,StructureInfoFromGPCRdb!$A$1:$U$1,0),FALSE)</f>
        <v>ACM2</v>
      </c>
      <c r="G184" s="11" t="str">
        <f>VLOOKUP($C184,StructureInfoFromGPCRdb!$A:$U,MATCH(G$1,StructureInfoFromGPCRdb!$A$1:$U$1,0),FALSE)</f>
        <v>M2</v>
      </c>
      <c r="J184" s="47">
        <f>VLOOKUP($C184,StructureInfoFromGPCRdb!$A:$U,MATCH(J$1,StructureInfoFromGPCRdb!$A$1:$U$1,0),FALSE)</f>
        <v>94</v>
      </c>
      <c r="K184" s="6" t="str">
        <f>VLOOKUP($C184,StructureInfoFromGPCRdb!$A:$U,MATCH(K$1,StructureInfoFromGPCRdb!$A$1:$U$1,0),FALSE)</f>
        <v>Human</v>
      </c>
      <c r="L184" s="10">
        <f>VLOOKUP($C184,StructureInfoFromGPCRdb!$A:$U,MATCH(L$1,StructureInfoFromGPCRdb!$A$1:$U$1,0),FALSE)</f>
        <v>100</v>
      </c>
      <c r="M184" s="50" t="str">
        <f>VLOOKUP($C184,StructureInfoFromGPCRdb!$A:$U,MATCH(M$1,StructureInfoFromGPCRdb!$A$1:$U$1,0),FALSE)</f>
        <v>X-ray</v>
      </c>
      <c r="N184" s="51">
        <f>VLOOKUP($C184,StructureInfoFromGPCRdb!$A:$U,MATCH(N$1,StructureInfoFromGPCRdb!$A$1:$U$1,0),FALSE)</f>
        <v>3</v>
      </c>
      <c r="O184" s="10" t="str">
        <f>VLOOKUP($C184,StructureInfoFromGPCRdb!$A:$U,MATCH(O$1,StructureInfoFromGPCRdb!$A$1:$U$1,0),FALSE)</f>
        <v>Inactive</v>
      </c>
      <c r="P184" s="10">
        <f>VLOOKUP($C184,StructureInfoFromGPCRdb!$A:$U,MATCH(P$1,StructureInfoFromGPCRdb!$A$1:$U$1,0),FALSE)</f>
        <v>4</v>
      </c>
      <c r="Q184" s="10">
        <f>VLOOKUP($C184,StructureInfoFromGPCRdb!$A:$U,MATCH(Q$1,StructureInfoFromGPCRdb!$A$1:$U$1,0),FALSE)</f>
        <v>18</v>
      </c>
      <c r="R184" s="42" t="str">
        <f>IF(VLOOKUP($C184,StructureInfoFromGPCRdb!$A:$U,MATCH(R$1,StructureInfoFromGPCRdb!$A$1:$U$1,0),FALSE)="","",VLOOKUP($C184,StructureInfoFromGPCRdb!$A:$U,MATCH(R$1,StructureInfoFromGPCRdb!$A$1:$U$1,0),FALSE))</f>
        <v/>
      </c>
      <c r="S184" s="5" t="str">
        <f>IF(VLOOKUP($C184,StructureInfoFromGPCRdb!$A:$U,MATCH(S$1,StructureInfoFromGPCRdb!$A$1:$U$1,0),FALSE)="","",VLOOKUP($C184,StructureInfoFromGPCRdb!$A:$U,MATCH(S$1,StructureInfoFromGPCRdb!$A$1:$U$1,0),FALSE))</f>
        <v/>
      </c>
      <c r="T184" s="5" t="str">
        <f>IF(VLOOKUP($C184,StructureInfoFromGPCRdb!$A:$U,MATCH(T$1,StructureInfoFromGPCRdb!$A$1:$U$1,0),FALSE)="","",VLOOKUP($C184,StructureInfoFromGPCRdb!$A:$U,MATCH(T$1,StructureInfoFromGPCRdb!$A$1:$U$1,0),FALSE))</f>
        <v/>
      </c>
      <c r="U184" s="5" t="str">
        <f>IF(VLOOKUP($C184,StructureInfoFromGPCRdb!$A:$U,MATCH(U$1,StructureInfoFromGPCRdb!$A$1:$U$1,0),FALSE)="","",VLOOKUP($C184,StructureInfoFromGPCRdb!$A:$U,MATCH(U$1,StructureInfoFromGPCRdb!$A$1:$U$1,0),FALSE))</f>
        <v/>
      </c>
      <c r="V184" s="52" t="str">
        <f>VLOOKUP($C184,StructureInfoFromGPCRdb!$A:$U,MATCH(V$1,StructureInfoFromGPCRdb!$A$1:$U$1,0),FALSE)</f>
        <v>-</v>
      </c>
      <c r="W184" s="10" t="str">
        <f>VLOOKUP($C184,StructureInfoFromGPCRdb!$A:$U,MATCH(W$1,StructureInfoFromGPCRdb!$A$1:$U$1,0),FALSE)</f>
        <v>-</v>
      </c>
      <c r="X184" s="52" t="str">
        <f>VLOOKUP($C184,StructureInfoFromGPCRdb!$A:$U,MATCH(X$1,StructureInfoFromGPCRdb!$A$1:$U$1,0),FALSE)</f>
        <v>N-methyl scopolamine</v>
      </c>
      <c r="Y184" s="10" t="str">
        <f>VLOOKUP($C184,StructureInfoFromGPCRdb!$A:$U,MATCH(Y$1,StructureInfoFromGPCRdb!$A$1:$U$1,0),FALSE)</f>
        <v>Antagonist</v>
      </c>
    </row>
    <row r="185" spans="1:25" x14ac:dyDescent="0.2">
      <c r="A185" s="4" t="str">
        <f t="shared" si="4"/>
        <v>AInactive</v>
      </c>
      <c r="B185" s="4" t="str">
        <f t="shared" si="5"/>
        <v>ACM2Inactive</v>
      </c>
      <c r="C185" s="9" t="s">
        <v>257</v>
      </c>
      <c r="D185" s="10" t="str">
        <f>VLOOKUP($C185,StructureInfoFromGPCRdb!$A:$U,MATCH(D$1,StructureInfoFromGPCRdb!$A$1:$U$1,0),FALSE)</f>
        <v>A</v>
      </c>
      <c r="E185" s="11" t="str">
        <f>VLOOKUP($C185,StructureInfoFromGPCRdb!$A:$U,MATCH(E$1,StructureInfoFromGPCRdb!$A$1:$U$1,0),FALSE)</f>
        <v>Acetylcholine (muscarinic)</v>
      </c>
      <c r="F185" s="11" t="str">
        <f>VLOOKUP($C185,StructureInfoFromGPCRdb!$A:$U,MATCH(F$1,StructureInfoFromGPCRdb!$A$1:$U$1,0),FALSE)</f>
        <v>ACM2</v>
      </c>
      <c r="G185" s="11" t="str">
        <f>VLOOKUP($C185,StructureInfoFromGPCRdb!$A:$U,MATCH(G$1,StructureInfoFromGPCRdb!$A$1:$U$1,0),FALSE)</f>
        <v>M2</v>
      </c>
      <c r="J185" s="47">
        <f>VLOOKUP($C185,StructureInfoFromGPCRdb!$A:$U,MATCH(J$1,StructureInfoFromGPCRdb!$A$1:$U$1,0),FALSE)</f>
        <v>94</v>
      </c>
      <c r="K185" s="6" t="str">
        <f>VLOOKUP($C185,StructureInfoFromGPCRdb!$A:$U,MATCH(K$1,StructureInfoFromGPCRdb!$A$1:$U$1,0),FALSE)</f>
        <v>Human</v>
      </c>
      <c r="L185" s="10">
        <f>VLOOKUP($C185,StructureInfoFromGPCRdb!$A:$U,MATCH(L$1,StructureInfoFromGPCRdb!$A$1:$U$1,0),FALSE)</f>
        <v>100</v>
      </c>
      <c r="M185" s="50" t="str">
        <f>VLOOKUP($C185,StructureInfoFromGPCRdb!$A:$U,MATCH(M$1,StructureInfoFromGPCRdb!$A$1:$U$1,0),FALSE)</f>
        <v>X-ray</v>
      </c>
      <c r="N185" s="51">
        <f>VLOOKUP($C185,StructureInfoFromGPCRdb!$A:$U,MATCH(N$1,StructureInfoFromGPCRdb!$A$1:$U$1,0),FALSE)</f>
        <v>3</v>
      </c>
      <c r="O185" s="10" t="str">
        <f>VLOOKUP($C185,StructureInfoFromGPCRdb!$A:$U,MATCH(O$1,StructureInfoFromGPCRdb!$A$1:$U$1,0),FALSE)</f>
        <v>Inactive</v>
      </c>
      <c r="P185" s="10">
        <f>VLOOKUP($C185,StructureInfoFromGPCRdb!$A:$U,MATCH(P$1,StructureInfoFromGPCRdb!$A$1:$U$1,0),FALSE)</f>
        <v>4</v>
      </c>
      <c r="Q185" s="10">
        <f>VLOOKUP($C185,StructureInfoFromGPCRdb!$A:$U,MATCH(Q$1,StructureInfoFromGPCRdb!$A$1:$U$1,0),FALSE)</f>
        <v>18</v>
      </c>
      <c r="R185" s="42" t="str">
        <f>IF(VLOOKUP($C185,StructureInfoFromGPCRdb!$A:$U,MATCH(R$1,StructureInfoFromGPCRdb!$A$1:$U$1,0),FALSE)="","",VLOOKUP($C185,StructureInfoFromGPCRdb!$A:$U,MATCH(R$1,StructureInfoFromGPCRdb!$A$1:$U$1,0),FALSE))</f>
        <v/>
      </c>
      <c r="S185" s="5" t="str">
        <f>IF(VLOOKUP($C185,StructureInfoFromGPCRdb!$A:$U,MATCH(S$1,StructureInfoFromGPCRdb!$A$1:$U$1,0),FALSE)="","",VLOOKUP($C185,StructureInfoFromGPCRdb!$A:$U,MATCH(S$1,StructureInfoFromGPCRdb!$A$1:$U$1,0),FALSE))</f>
        <v/>
      </c>
      <c r="T185" s="5" t="str">
        <f>IF(VLOOKUP($C185,StructureInfoFromGPCRdb!$A:$U,MATCH(T$1,StructureInfoFromGPCRdb!$A$1:$U$1,0),FALSE)="","",VLOOKUP($C185,StructureInfoFromGPCRdb!$A:$U,MATCH(T$1,StructureInfoFromGPCRdb!$A$1:$U$1,0),FALSE))</f>
        <v/>
      </c>
      <c r="U185" s="5" t="str">
        <f>IF(VLOOKUP($C185,StructureInfoFromGPCRdb!$A:$U,MATCH(U$1,StructureInfoFromGPCRdb!$A$1:$U$1,0),FALSE)="","",VLOOKUP($C185,StructureInfoFromGPCRdb!$A:$U,MATCH(U$1,StructureInfoFromGPCRdb!$A$1:$U$1,0),FALSE))</f>
        <v/>
      </c>
      <c r="V185" s="52" t="str">
        <f>VLOOKUP($C185,StructureInfoFromGPCRdb!$A:$U,MATCH(V$1,StructureInfoFromGPCRdb!$A$1:$U$1,0),FALSE)</f>
        <v>-</v>
      </c>
      <c r="W185" s="10" t="str">
        <f>VLOOKUP($C185,StructureInfoFromGPCRdb!$A:$U,MATCH(W$1,StructureInfoFromGPCRdb!$A$1:$U$1,0),FALSE)</f>
        <v>-</v>
      </c>
      <c r="X185" s="52" t="str">
        <f>VLOOKUP($C185,StructureInfoFromGPCRdb!$A:$U,MATCH(X$1,StructureInfoFromGPCRdb!$A$1:$U$1,0),FALSE)</f>
        <v>AF-DX 384</v>
      </c>
      <c r="Y185" s="10" t="str">
        <f>VLOOKUP($C185,StructureInfoFromGPCRdb!$A:$U,MATCH(Y$1,StructureInfoFromGPCRdb!$A$1:$U$1,0),FALSE)</f>
        <v>Antagonist</v>
      </c>
    </row>
    <row r="186" spans="1:25" x14ac:dyDescent="0.2">
      <c r="A186" s="4" t="str">
        <f t="shared" si="4"/>
        <v>AInactive</v>
      </c>
      <c r="B186" s="4" t="str">
        <f t="shared" si="5"/>
        <v>ACM3Inactive</v>
      </c>
      <c r="C186" s="9" t="s">
        <v>253</v>
      </c>
      <c r="D186" s="10" t="str">
        <f>VLOOKUP($C186,StructureInfoFromGPCRdb!$A:$U,MATCH(D$1,StructureInfoFromGPCRdb!$A$1:$U$1,0),FALSE)</f>
        <v>A</v>
      </c>
      <c r="E186" s="11" t="str">
        <f>VLOOKUP($C186,StructureInfoFromGPCRdb!$A:$U,MATCH(E$1,StructureInfoFromGPCRdb!$A$1:$U$1,0),FALSE)</f>
        <v>Acetylcholine (muscarinic)</v>
      </c>
      <c r="F186" s="11" t="str">
        <f>VLOOKUP($C186,StructureInfoFromGPCRdb!$A:$U,MATCH(F$1,StructureInfoFromGPCRdb!$A$1:$U$1,0),FALSE)</f>
        <v>ACM3</v>
      </c>
      <c r="G186" s="11" t="str">
        <f>VLOOKUP($C186,StructureInfoFromGPCRdb!$A:$U,MATCH(G$1,StructureInfoFromGPCRdb!$A$1:$U$1,0),FALSE)</f>
        <v>M3</v>
      </c>
      <c r="J186" s="47">
        <f>VLOOKUP($C186,StructureInfoFromGPCRdb!$A:$U,MATCH(J$1,StructureInfoFromGPCRdb!$A$1:$U$1,0),FALSE)</f>
        <v>95</v>
      </c>
      <c r="K186" s="6" t="str">
        <f>VLOOKUP($C186,StructureInfoFromGPCRdb!$A:$U,MATCH(K$1,StructureInfoFromGPCRdb!$A$1:$U$1,0),FALSE)</f>
        <v>Rat</v>
      </c>
      <c r="L186" s="10">
        <f>VLOOKUP($C186,StructureInfoFromGPCRdb!$A:$U,MATCH(L$1,StructureInfoFromGPCRdb!$A$1:$U$1,0),FALSE)</f>
        <v>97</v>
      </c>
      <c r="M186" s="50" t="str">
        <f>VLOOKUP($C186,StructureInfoFromGPCRdb!$A:$U,MATCH(M$1,StructureInfoFromGPCRdb!$A$1:$U$1,0),FALSE)</f>
        <v>X-ray</v>
      </c>
      <c r="N186" s="51">
        <f>VLOOKUP($C186,StructureInfoFromGPCRdb!$A:$U,MATCH(N$1,StructureInfoFromGPCRdb!$A$1:$U$1,0),FALSE)</f>
        <v>3.1</v>
      </c>
      <c r="O186" s="10" t="str">
        <f>VLOOKUP($C186,StructureInfoFromGPCRdb!$A:$U,MATCH(O$1,StructureInfoFromGPCRdb!$A$1:$U$1,0),FALSE)</f>
        <v>Inactive</v>
      </c>
      <c r="P186" s="10">
        <f>VLOOKUP($C186,StructureInfoFromGPCRdb!$A:$U,MATCH(P$1,StructureInfoFromGPCRdb!$A$1:$U$1,0),FALSE)</f>
        <v>4</v>
      </c>
      <c r="Q186" s="10">
        <f>VLOOKUP($C186,StructureInfoFromGPCRdb!$A:$U,MATCH(Q$1,StructureInfoFromGPCRdb!$A$1:$U$1,0),FALSE)</f>
        <v>25</v>
      </c>
      <c r="R186" s="42" t="str">
        <f>IF(VLOOKUP($C186,StructureInfoFromGPCRdb!$A:$U,MATCH(R$1,StructureInfoFromGPCRdb!$A$1:$U$1,0),FALSE)="","",VLOOKUP($C186,StructureInfoFromGPCRdb!$A:$U,MATCH(R$1,StructureInfoFromGPCRdb!$A$1:$U$1,0),FALSE))</f>
        <v/>
      </c>
      <c r="S186" s="5" t="str">
        <f>IF(VLOOKUP($C186,StructureInfoFromGPCRdb!$A:$U,MATCH(S$1,StructureInfoFromGPCRdb!$A$1:$U$1,0),FALSE)="","",VLOOKUP($C186,StructureInfoFromGPCRdb!$A:$U,MATCH(S$1,StructureInfoFromGPCRdb!$A$1:$U$1,0),FALSE))</f>
        <v/>
      </c>
      <c r="T186" s="5" t="str">
        <f>IF(VLOOKUP($C186,StructureInfoFromGPCRdb!$A:$U,MATCH(T$1,StructureInfoFromGPCRdb!$A$1:$U$1,0),FALSE)="","",VLOOKUP($C186,StructureInfoFromGPCRdb!$A:$U,MATCH(T$1,StructureInfoFromGPCRdb!$A$1:$U$1,0),FALSE))</f>
        <v/>
      </c>
      <c r="U186" s="5" t="str">
        <f>IF(VLOOKUP($C186,StructureInfoFromGPCRdb!$A:$U,MATCH(U$1,StructureInfoFromGPCRdb!$A$1:$U$1,0),FALSE)="","",VLOOKUP($C186,StructureInfoFromGPCRdb!$A:$U,MATCH(U$1,StructureInfoFromGPCRdb!$A$1:$U$1,0),FALSE))</f>
        <v/>
      </c>
      <c r="V186" s="52" t="str">
        <f>VLOOKUP($C186,StructureInfoFromGPCRdb!$A:$U,MATCH(V$1,StructureInfoFromGPCRdb!$A$1:$U$1,0),FALSE)</f>
        <v>T4-Lysozyme</v>
      </c>
      <c r="W186" s="10" t="str">
        <f>VLOOKUP($C186,StructureInfoFromGPCRdb!$A:$U,MATCH(W$1,StructureInfoFromGPCRdb!$A$1:$U$1,0),FALSE)</f>
        <v>-</v>
      </c>
      <c r="X186" s="52" t="str">
        <f>VLOOKUP($C186,StructureInfoFromGPCRdb!$A:$U,MATCH(X$1,StructureInfoFromGPCRdb!$A$1:$U$1,0),FALSE)</f>
        <v>(1R,2R,4S,5S,7s)-7-(..</v>
      </c>
      <c r="Y186" s="10" t="str">
        <f>VLOOKUP($C186,StructureInfoFromGPCRdb!$A:$U,MATCH(Y$1,StructureInfoFromGPCRdb!$A$1:$U$1,0),FALSE)</f>
        <v>Antagonist</v>
      </c>
    </row>
    <row r="187" spans="1:25" x14ac:dyDescent="0.2">
      <c r="A187" s="4" t="str">
        <f t="shared" si="4"/>
        <v>AInactive</v>
      </c>
      <c r="B187" s="4" t="str">
        <f t="shared" si="5"/>
        <v>ACM3Inactive</v>
      </c>
      <c r="C187" s="9" t="s">
        <v>401</v>
      </c>
      <c r="D187" s="10" t="str">
        <f>VLOOKUP($C187,StructureInfoFromGPCRdb!$A:$U,MATCH(D$1,StructureInfoFromGPCRdb!$A$1:$U$1,0),FALSE)</f>
        <v>A</v>
      </c>
      <c r="E187" s="11" t="str">
        <f>VLOOKUP($C187,StructureInfoFromGPCRdb!$A:$U,MATCH(E$1,StructureInfoFromGPCRdb!$A$1:$U$1,0),FALSE)</f>
        <v>Acetylcholine (muscarinic)</v>
      </c>
      <c r="F187" s="11" t="str">
        <f>VLOOKUP($C187,StructureInfoFromGPCRdb!$A:$U,MATCH(F$1,StructureInfoFromGPCRdb!$A$1:$U$1,0),FALSE)</f>
        <v>ACM3</v>
      </c>
      <c r="G187" s="11" t="str">
        <f>VLOOKUP($C187,StructureInfoFromGPCRdb!$A:$U,MATCH(G$1,StructureInfoFromGPCRdb!$A$1:$U$1,0),FALSE)</f>
        <v>M3</v>
      </c>
      <c r="J187" s="47">
        <f>VLOOKUP($C187,StructureInfoFromGPCRdb!$A:$U,MATCH(J$1,StructureInfoFromGPCRdb!$A$1:$U$1,0),FALSE)</f>
        <v>92</v>
      </c>
      <c r="K187" s="6" t="str">
        <f>VLOOKUP($C187,StructureInfoFromGPCRdb!$A:$U,MATCH(K$1,StructureInfoFromGPCRdb!$A$1:$U$1,0),FALSE)</f>
        <v>Rat</v>
      </c>
      <c r="L187" s="10">
        <f>VLOOKUP($C187,StructureInfoFromGPCRdb!$A:$U,MATCH(L$1,StructureInfoFromGPCRdb!$A$1:$U$1,0),FALSE)</f>
        <v>97</v>
      </c>
      <c r="M187" s="50" t="str">
        <f>VLOOKUP($C187,StructureInfoFromGPCRdb!$A:$U,MATCH(M$1,StructureInfoFromGPCRdb!$A$1:$U$1,0),FALSE)</f>
        <v>X-ray</v>
      </c>
      <c r="N187" s="51">
        <f>VLOOKUP($C187,StructureInfoFromGPCRdb!$A:$U,MATCH(N$1,StructureInfoFromGPCRdb!$A$1:$U$1,0),FALSE)</f>
        <v>3.4</v>
      </c>
      <c r="O187" s="10" t="str">
        <f>VLOOKUP($C187,StructureInfoFromGPCRdb!$A:$U,MATCH(O$1,StructureInfoFromGPCRdb!$A$1:$U$1,0),FALSE)</f>
        <v>Inactive</v>
      </c>
      <c r="P187" s="10">
        <f>VLOOKUP($C187,StructureInfoFromGPCRdb!$A:$U,MATCH(P$1,StructureInfoFromGPCRdb!$A$1:$U$1,0),FALSE)</f>
        <v>4</v>
      </c>
      <c r="Q187" s="10">
        <f>VLOOKUP($C187,StructureInfoFromGPCRdb!$A:$U,MATCH(Q$1,StructureInfoFromGPCRdb!$A$1:$U$1,0),FALSE)</f>
        <v>15</v>
      </c>
      <c r="R187" s="42" t="str">
        <f>IF(VLOOKUP($C187,StructureInfoFromGPCRdb!$A:$U,MATCH(R$1,StructureInfoFromGPCRdb!$A$1:$U$1,0),FALSE)="","",VLOOKUP($C187,StructureInfoFromGPCRdb!$A:$U,MATCH(R$1,StructureInfoFromGPCRdb!$A$1:$U$1,0),FALSE))</f>
        <v/>
      </c>
      <c r="S187" s="5" t="str">
        <f>IF(VLOOKUP($C187,StructureInfoFromGPCRdb!$A:$U,MATCH(S$1,StructureInfoFromGPCRdb!$A$1:$U$1,0),FALSE)="","",VLOOKUP($C187,StructureInfoFromGPCRdb!$A:$U,MATCH(S$1,StructureInfoFromGPCRdb!$A$1:$U$1,0),FALSE))</f>
        <v/>
      </c>
      <c r="T187" s="5" t="str">
        <f>IF(VLOOKUP($C187,StructureInfoFromGPCRdb!$A:$U,MATCH(T$1,StructureInfoFromGPCRdb!$A$1:$U$1,0),FALSE)="","",VLOOKUP($C187,StructureInfoFromGPCRdb!$A:$U,MATCH(T$1,StructureInfoFromGPCRdb!$A$1:$U$1,0),FALSE))</f>
        <v/>
      </c>
      <c r="U187" s="5" t="str">
        <f>IF(VLOOKUP($C187,StructureInfoFromGPCRdb!$A:$U,MATCH(U$1,StructureInfoFromGPCRdb!$A$1:$U$1,0),FALSE)="","",VLOOKUP($C187,StructureInfoFromGPCRdb!$A:$U,MATCH(U$1,StructureInfoFromGPCRdb!$A$1:$U$1,0),FALSE))</f>
        <v/>
      </c>
      <c r="V187" s="52" t="str">
        <f>VLOOKUP($C187,StructureInfoFromGPCRdb!$A:$U,MATCH(V$1,StructureInfoFromGPCRdb!$A$1:$U$1,0),FALSE)</f>
        <v>T4-Lysozyme</v>
      </c>
      <c r="W187" s="10" t="str">
        <f>VLOOKUP($C187,StructureInfoFromGPCRdb!$A:$U,MATCH(W$1,StructureInfoFromGPCRdb!$A$1:$U$1,0),FALSE)</f>
        <v>-</v>
      </c>
      <c r="X187" s="52" t="str">
        <f>VLOOKUP($C187,StructureInfoFromGPCRdb!$A:$U,MATCH(X$1,StructureInfoFromGPCRdb!$A$1:$U$1,0),FALSE)</f>
        <v>Tiotropium</v>
      </c>
      <c r="Y187" s="10" t="str">
        <f>VLOOKUP($C187,StructureInfoFromGPCRdb!$A:$U,MATCH(Y$1,StructureInfoFromGPCRdb!$A$1:$U$1,0),FALSE)</f>
        <v>Antagonist</v>
      </c>
    </row>
    <row r="188" spans="1:25" x14ac:dyDescent="0.2">
      <c r="A188" s="4" t="str">
        <f t="shared" si="4"/>
        <v>AInactive</v>
      </c>
      <c r="B188" s="4" t="str">
        <f t="shared" si="5"/>
        <v>ACM3Inactive</v>
      </c>
      <c r="C188" s="9" t="s">
        <v>375</v>
      </c>
      <c r="D188" s="10" t="str">
        <f>VLOOKUP($C188,StructureInfoFromGPCRdb!$A:$U,MATCH(D$1,StructureInfoFromGPCRdb!$A$1:$U$1,0),FALSE)</f>
        <v>A</v>
      </c>
      <c r="E188" s="11" t="str">
        <f>VLOOKUP($C188,StructureInfoFromGPCRdb!$A:$U,MATCH(E$1,StructureInfoFromGPCRdb!$A$1:$U$1,0),FALSE)</f>
        <v>Acetylcholine (muscarinic)</v>
      </c>
      <c r="F188" s="11" t="str">
        <f>VLOOKUP($C188,StructureInfoFromGPCRdb!$A:$U,MATCH(F$1,StructureInfoFromGPCRdb!$A$1:$U$1,0),FALSE)</f>
        <v>ACM3</v>
      </c>
      <c r="G188" s="11" t="str">
        <f>VLOOKUP($C188,StructureInfoFromGPCRdb!$A:$U,MATCH(G$1,StructureInfoFromGPCRdb!$A$1:$U$1,0),FALSE)</f>
        <v>M3</v>
      </c>
      <c r="J188" s="47">
        <f>VLOOKUP($C188,StructureInfoFromGPCRdb!$A:$U,MATCH(J$1,StructureInfoFromGPCRdb!$A$1:$U$1,0),FALSE)</f>
        <v>95</v>
      </c>
      <c r="K188" s="6" t="str">
        <f>VLOOKUP($C188,StructureInfoFromGPCRdb!$A:$U,MATCH(K$1,StructureInfoFromGPCRdb!$A$1:$U$1,0),FALSE)</f>
        <v>Rat</v>
      </c>
      <c r="L188" s="10">
        <f>VLOOKUP($C188,StructureInfoFromGPCRdb!$A:$U,MATCH(L$1,StructureInfoFromGPCRdb!$A$1:$U$1,0),FALSE)</f>
        <v>97</v>
      </c>
      <c r="M188" s="50" t="str">
        <f>VLOOKUP($C188,StructureInfoFromGPCRdb!$A:$U,MATCH(M$1,StructureInfoFromGPCRdb!$A$1:$U$1,0),FALSE)</f>
        <v>X-ray</v>
      </c>
      <c r="N188" s="51">
        <f>VLOOKUP($C188,StructureInfoFromGPCRdb!$A:$U,MATCH(N$1,StructureInfoFromGPCRdb!$A$1:$U$1,0),FALSE)</f>
        <v>3.6</v>
      </c>
      <c r="O188" s="10" t="str">
        <f>VLOOKUP($C188,StructureInfoFromGPCRdb!$A:$U,MATCH(O$1,StructureInfoFromGPCRdb!$A$1:$U$1,0),FALSE)</f>
        <v>Inactive</v>
      </c>
      <c r="P188" s="10">
        <f>VLOOKUP($C188,StructureInfoFromGPCRdb!$A:$U,MATCH(P$1,StructureInfoFromGPCRdb!$A$1:$U$1,0),FALSE)</f>
        <v>4</v>
      </c>
      <c r="Q188" s="10">
        <f>VLOOKUP($C188,StructureInfoFromGPCRdb!$A:$U,MATCH(Q$1,StructureInfoFromGPCRdb!$A$1:$U$1,0),FALSE)</f>
        <v>17</v>
      </c>
      <c r="R188" s="42" t="str">
        <f>IF(VLOOKUP($C188,StructureInfoFromGPCRdb!$A:$U,MATCH(R$1,StructureInfoFromGPCRdb!$A$1:$U$1,0),FALSE)="","",VLOOKUP($C188,StructureInfoFromGPCRdb!$A:$U,MATCH(R$1,StructureInfoFromGPCRdb!$A$1:$U$1,0),FALSE))</f>
        <v/>
      </c>
      <c r="S188" s="5" t="str">
        <f>IF(VLOOKUP($C188,StructureInfoFromGPCRdb!$A:$U,MATCH(S$1,StructureInfoFromGPCRdb!$A$1:$U$1,0),FALSE)="","",VLOOKUP($C188,StructureInfoFromGPCRdb!$A:$U,MATCH(S$1,StructureInfoFromGPCRdb!$A$1:$U$1,0),FALSE))</f>
        <v/>
      </c>
      <c r="T188" s="5" t="str">
        <f>IF(VLOOKUP($C188,StructureInfoFromGPCRdb!$A:$U,MATCH(T$1,StructureInfoFromGPCRdb!$A$1:$U$1,0),FALSE)="","",VLOOKUP($C188,StructureInfoFromGPCRdb!$A:$U,MATCH(T$1,StructureInfoFromGPCRdb!$A$1:$U$1,0),FALSE))</f>
        <v/>
      </c>
      <c r="U188" s="5" t="str">
        <f>IF(VLOOKUP($C188,StructureInfoFromGPCRdb!$A:$U,MATCH(U$1,StructureInfoFromGPCRdb!$A$1:$U$1,0),FALSE)="","",VLOOKUP($C188,StructureInfoFromGPCRdb!$A:$U,MATCH(U$1,StructureInfoFromGPCRdb!$A$1:$U$1,0),FALSE))</f>
        <v/>
      </c>
      <c r="V188" s="52" t="str">
        <f>VLOOKUP($C188,StructureInfoFromGPCRdb!$A:$U,MATCH(V$1,StructureInfoFromGPCRdb!$A$1:$U$1,0),FALSE)</f>
        <v>T4-Lysozyme</v>
      </c>
      <c r="W188" s="10" t="str">
        <f>VLOOKUP($C188,StructureInfoFromGPCRdb!$A:$U,MATCH(W$1,StructureInfoFromGPCRdb!$A$1:$U$1,0),FALSE)</f>
        <v>-</v>
      </c>
      <c r="X188" s="52" t="str">
        <f>VLOOKUP($C188,StructureInfoFromGPCRdb!$A:$U,MATCH(X$1,StructureInfoFromGPCRdb!$A$1:$U$1,0),FALSE)</f>
        <v>Tiotropium</v>
      </c>
      <c r="Y188" s="10" t="str">
        <f>VLOOKUP($C188,StructureInfoFromGPCRdb!$A:$U,MATCH(Y$1,StructureInfoFromGPCRdb!$A$1:$U$1,0),FALSE)</f>
        <v>Antagonist</v>
      </c>
    </row>
    <row r="189" spans="1:25" x14ac:dyDescent="0.2">
      <c r="A189" s="4" t="str">
        <f t="shared" si="4"/>
        <v>AInactive</v>
      </c>
      <c r="B189" s="4" t="str">
        <f t="shared" si="5"/>
        <v>ACM3Inactive</v>
      </c>
      <c r="C189" s="9" t="s">
        <v>376</v>
      </c>
      <c r="D189" s="10" t="str">
        <f>VLOOKUP($C189,StructureInfoFromGPCRdb!$A:$U,MATCH(D$1,StructureInfoFromGPCRdb!$A$1:$U$1,0),FALSE)</f>
        <v>A</v>
      </c>
      <c r="E189" s="11" t="str">
        <f>VLOOKUP($C189,StructureInfoFromGPCRdb!$A:$U,MATCH(E$1,StructureInfoFromGPCRdb!$A$1:$U$1,0),FALSE)</f>
        <v>Acetylcholine (muscarinic)</v>
      </c>
      <c r="F189" s="11" t="str">
        <f>VLOOKUP($C189,StructureInfoFromGPCRdb!$A:$U,MATCH(F$1,StructureInfoFromGPCRdb!$A$1:$U$1,0),FALSE)</f>
        <v>ACM3</v>
      </c>
      <c r="G189" s="11" t="str">
        <f>VLOOKUP($C189,StructureInfoFromGPCRdb!$A:$U,MATCH(G$1,StructureInfoFromGPCRdb!$A$1:$U$1,0),FALSE)</f>
        <v>M3</v>
      </c>
      <c r="J189" s="47">
        <f>VLOOKUP($C189,StructureInfoFromGPCRdb!$A:$U,MATCH(J$1,StructureInfoFromGPCRdb!$A$1:$U$1,0),FALSE)</f>
        <v>90</v>
      </c>
      <c r="K189" s="6" t="str">
        <f>VLOOKUP($C189,StructureInfoFromGPCRdb!$A:$U,MATCH(K$1,StructureInfoFromGPCRdb!$A$1:$U$1,0),FALSE)</f>
        <v>Rat</v>
      </c>
      <c r="L189" s="10">
        <f>VLOOKUP($C189,StructureInfoFromGPCRdb!$A:$U,MATCH(L$1,StructureInfoFromGPCRdb!$A$1:$U$1,0),FALSE)</f>
        <v>97</v>
      </c>
      <c r="M189" s="50" t="str">
        <f>VLOOKUP($C189,StructureInfoFromGPCRdb!$A:$U,MATCH(M$1,StructureInfoFromGPCRdb!$A$1:$U$1,0),FALSE)</f>
        <v>X-ray</v>
      </c>
      <c r="N189" s="51">
        <f>VLOOKUP($C189,StructureInfoFromGPCRdb!$A:$U,MATCH(N$1,StructureInfoFromGPCRdb!$A$1:$U$1,0),FALSE)</f>
        <v>3.7</v>
      </c>
      <c r="O189" s="10" t="str">
        <f>VLOOKUP($C189,StructureInfoFromGPCRdb!$A:$U,MATCH(O$1,StructureInfoFromGPCRdb!$A$1:$U$1,0),FALSE)</f>
        <v>Inactive</v>
      </c>
      <c r="P189" s="10">
        <f>VLOOKUP($C189,StructureInfoFromGPCRdb!$A:$U,MATCH(P$1,StructureInfoFromGPCRdb!$A$1:$U$1,0),FALSE)</f>
        <v>4</v>
      </c>
      <c r="Q189" s="10">
        <f>VLOOKUP($C189,StructureInfoFromGPCRdb!$A:$U,MATCH(Q$1,StructureInfoFromGPCRdb!$A$1:$U$1,0),FALSE)</f>
        <v>24</v>
      </c>
      <c r="R189" s="42" t="str">
        <f>IF(VLOOKUP($C189,StructureInfoFromGPCRdb!$A:$U,MATCH(R$1,StructureInfoFromGPCRdb!$A$1:$U$1,0),FALSE)="","",VLOOKUP($C189,StructureInfoFromGPCRdb!$A:$U,MATCH(R$1,StructureInfoFromGPCRdb!$A$1:$U$1,0),FALSE))</f>
        <v/>
      </c>
      <c r="S189" s="5" t="str">
        <f>IF(VLOOKUP($C189,StructureInfoFromGPCRdb!$A:$U,MATCH(S$1,StructureInfoFromGPCRdb!$A$1:$U$1,0),FALSE)="","",VLOOKUP($C189,StructureInfoFromGPCRdb!$A:$U,MATCH(S$1,StructureInfoFromGPCRdb!$A$1:$U$1,0),FALSE))</f>
        <v/>
      </c>
      <c r="T189" s="5" t="str">
        <f>IF(VLOOKUP($C189,StructureInfoFromGPCRdb!$A:$U,MATCH(T$1,StructureInfoFromGPCRdb!$A$1:$U$1,0),FALSE)="","",VLOOKUP($C189,StructureInfoFromGPCRdb!$A:$U,MATCH(T$1,StructureInfoFromGPCRdb!$A$1:$U$1,0),FALSE))</f>
        <v/>
      </c>
      <c r="U189" s="5" t="str">
        <f>IF(VLOOKUP($C189,StructureInfoFromGPCRdb!$A:$U,MATCH(U$1,StructureInfoFromGPCRdb!$A$1:$U$1,0),FALSE)="","",VLOOKUP($C189,StructureInfoFromGPCRdb!$A:$U,MATCH(U$1,StructureInfoFromGPCRdb!$A$1:$U$1,0),FALSE))</f>
        <v/>
      </c>
      <c r="V189" s="52" t="str">
        <f>VLOOKUP($C189,StructureInfoFromGPCRdb!$A:$U,MATCH(V$1,StructureInfoFromGPCRdb!$A$1:$U$1,0),FALSE)</f>
        <v>T4-Lysozyme</v>
      </c>
      <c r="W189" s="10" t="str">
        <f>VLOOKUP($C189,StructureInfoFromGPCRdb!$A:$U,MATCH(W$1,StructureInfoFromGPCRdb!$A$1:$U$1,0),FALSE)</f>
        <v>-</v>
      </c>
      <c r="X189" s="52" t="str">
        <f>VLOOKUP($C189,StructureInfoFromGPCRdb!$A:$U,MATCH(X$1,StructureInfoFromGPCRdb!$A$1:$U$1,0),FALSE)</f>
        <v>N-methyl scopolamine</v>
      </c>
      <c r="Y189" s="10" t="str">
        <f>VLOOKUP($C189,StructureInfoFromGPCRdb!$A:$U,MATCH(Y$1,StructureInfoFromGPCRdb!$A$1:$U$1,0),FALSE)</f>
        <v>Antagonist</v>
      </c>
    </row>
    <row r="190" spans="1:25" x14ac:dyDescent="0.2">
      <c r="A190" s="4" t="str">
        <f t="shared" si="4"/>
        <v>AInactive</v>
      </c>
      <c r="B190" s="4" t="str">
        <f t="shared" si="5"/>
        <v>ACM4Inactive</v>
      </c>
      <c r="C190" s="9" t="s">
        <v>710</v>
      </c>
      <c r="D190" s="10" t="str">
        <f>VLOOKUP($C190,StructureInfoFromGPCRdb!$A:$U,MATCH(D$1,StructureInfoFromGPCRdb!$A$1:$U$1,0),FALSE)</f>
        <v>A</v>
      </c>
      <c r="E190" s="11" t="str">
        <f>VLOOKUP($C190,StructureInfoFromGPCRdb!$A:$U,MATCH(E$1,StructureInfoFromGPCRdb!$A$1:$U$1,0),FALSE)</f>
        <v>Acetylcholine (muscarinic)</v>
      </c>
      <c r="F190" s="11" t="str">
        <f>VLOOKUP($C190,StructureInfoFromGPCRdb!$A:$U,MATCH(F$1,StructureInfoFromGPCRdb!$A$1:$U$1,0),FALSE)</f>
        <v>ACM4</v>
      </c>
      <c r="G190" s="11" t="str">
        <f>VLOOKUP($C190,StructureInfoFromGPCRdb!$A:$U,MATCH(G$1,StructureInfoFromGPCRdb!$A$1:$U$1,0),FALSE)</f>
        <v>M4</v>
      </c>
      <c r="J190" s="47">
        <f>VLOOKUP($C190,StructureInfoFromGPCRdb!$A:$U,MATCH(J$1,StructureInfoFromGPCRdb!$A$1:$U$1,0),FALSE)</f>
        <v>95</v>
      </c>
      <c r="K190" s="6" t="str">
        <f>VLOOKUP($C190,StructureInfoFromGPCRdb!$A:$U,MATCH(K$1,StructureInfoFromGPCRdb!$A$1:$U$1,0),FALSE)</f>
        <v>Human</v>
      </c>
      <c r="L190" s="10">
        <f>VLOOKUP($C190,StructureInfoFromGPCRdb!$A:$U,MATCH(L$1,StructureInfoFromGPCRdb!$A$1:$U$1,0),FALSE)</f>
        <v>100</v>
      </c>
      <c r="M190" s="50" t="str">
        <f>VLOOKUP($C190,StructureInfoFromGPCRdb!$A:$U,MATCH(M$1,StructureInfoFromGPCRdb!$A$1:$U$1,0),FALSE)</f>
        <v>X-ray</v>
      </c>
      <c r="N190" s="51">
        <f>VLOOKUP($C190,StructureInfoFromGPCRdb!$A:$U,MATCH(N$1,StructureInfoFromGPCRdb!$A$1:$U$1,0),FALSE)</f>
        <v>3</v>
      </c>
      <c r="O190" s="10" t="str">
        <f>VLOOKUP($C190,StructureInfoFromGPCRdb!$A:$U,MATCH(O$1,StructureInfoFromGPCRdb!$A$1:$U$1,0),FALSE)</f>
        <v>Inactive</v>
      </c>
      <c r="P190" s="10">
        <f>VLOOKUP($C190,StructureInfoFromGPCRdb!$A:$U,MATCH(P$1,StructureInfoFromGPCRdb!$A$1:$U$1,0),FALSE)</f>
        <v>4</v>
      </c>
      <c r="Q190" s="10">
        <f>VLOOKUP($C190,StructureInfoFromGPCRdb!$A:$U,MATCH(Q$1,StructureInfoFromGPCRdb!$A$1:$U$1,0),FALSE)</f>
        <v>8</v>
      </c>
      <c r="R190" s="42" t="str">
        <f>IF(VLOOKUP($C190,StructureInfoFromGPCRdb!$A:$U,MATCH(R$1,StructureInfoFromGPCRdb!$A$1:$U$1,0),FALSE)="","",VLOOKUP($C190,StructureInfoFromGPCRdb!$A:$U,MATCH(R$1,StructureInfoFromGPCRdb!$A$1:$U$1,0),FALSE))</f>
        <v/>
      </c>
      <c r="S190" s="5" t="str">
        <f>IF(VLOOKUP($C190,StructureInfoFromGPCRdb!$A:$U,MATCH(S$1,StructureInfoFromGPCRdb!$A$1:$U$1,0),FALSE)="","",VLOOKUP($C190,StructureInfoFromGPCRdb!$A:$U,MATCH(S$1,StructureInfoFromGPCRdb!$A$1:$U$1,0),FALSE))</f>
        <v/>
      </c>
      <c r="T190" s="5" t="str">
        <f>IF(VLOOKUP($C190,StructureInfoFromGPCRdb!$A:$U,MATCH(T$1,StructureInfoFromGPCRdb!$A$1:$U$1,0),FALSE)="","",VLOOKUP($C190,StructureInfoFromGPCRdb!$A:$U,MATCH(T$1,StructureInfoFromGPCRdb!$A$1:$U$1,0),FALSE))</f>
        <v/>
      </c>
      <c r="U190" s="5" t="str">
        <f>IF(VLOOKUP($C190,StructureInfoFromGPCRdb!$A:$U,MATCH(U$1,StructureInfoFromGPCRdb!$A$1:$U$1,0),FALSE)="","",VLOOKUP($C190,StructureInfoFromGPCRdb!$A:$U,MATCH(U$1,StructureInfoFromGPCRdb!$A$1:$U$1,0),FALSE))</f>
        <v/>
      </c>
      <c r="V190" s="52" t="str">
        <f>VLOOKUP($C190,StructureInfoFromGPCRdb!$A:$U,MATCH(V$1,StructureInfoFromGPCRdb!$A$1:$U$1,0),FALSE)</f>
        <v>GlgA glycogen synthase</v>
      </c>
      <c r="W190" s="10" t="str">
        <f>VLOOKUP($C190,StructureInfoFromGPCRdb!$A:$U,MATCH(W$1,StructureInfoFromGPCRdb!$A$1:$U$1,0),FALSE)</f>
        <v>-</v>
      </c>
      <c r="X190" s="52" t="str">
        <f>VLOOKUP($C190,StructureInfoFromGPCRdb!$A:$U,MATCH(X$1,StructureInfoFromGPCRdb!$A$1:$U$1,0),FALSE)</f>
        <v>-</v>
      </c>
      <c r="Y190" s="10" t="str">
        <f>VLOOKUP($C190,StructureInfoFromGPCRdb!$A:$U,MATCH(Y$1,StructureInfoFromGPCRdb!$A$1:$U$1,0),FALSE)</f>
        <v>-</v>
      </c>
    </row>
    <row r="191" spans="1:25" x14ac:dyDescent="0.2">
      <c r="A191" s="4" t="str">
        <f t="shared" si="4"/>
        <v>AInactive</v>
      </c>
      <c r="B191" s="4" t="str">
        <f t="shared" si="5"/>
        <v>AA1RInactive</v>
      </c>
      <c r="C191" s="9" t="s">
        <v>142</v>
      </c>
      <c r="D191" s="10" t="str">
        <f>VLOOKUP($C191,StructureInfoFromGPCRdb!$A:$U,MATCH(D$1,StructureInfoFromGPCRdb!$A$1:$U$1,0),FALSE)</f>
        <v>A</v>
      </c>
      <c r="E191" s="11" t="str">
        <f>VLOOKUP($C191,StructureInfoFromGPCRdb!$A:$U,MATCH(E$1,StructureInfoFromGPCRdb!$A$1:$U$1,0),FALSE)</f>
        <v>Adenosine</v>
      </c>
      <c r="F191" s="11" t="str">
        <f>VLOOKUP($C191,StructureInfoFromGPCRdb!$A:$U,MATCH(F$1,StructureInfoFromGPCRdb!$A$1:$U$1,0),FALSE)</f>
        <v>AA1R</v>
      </c>
      <c r="G191" s="11" t="str">
        <f>VLOOKUP($C191,StructureInfoFromGPCRdb!$A:$U,MATCH(G$1,StructureInfoFromGPCRdb!$A$1:$U$1,0),FALSE)</f>
        <v>A1</v>
      </c>
      <c r="J191" s="47">
        <f>VLOOKUP($C191,StructureInfoFromGPCRdb!$A:$U,MATCH(J$1,StructureInfoFromGPCRdb!$A$1:$U$1,0),FALSE)</f>
        <v>87</v>
      </c>
      <c r="K191" s="6" t="str">
        <f>VLOOKUP($C191,StructureInfoFromGPCRdb!$A:$U,MATCH(K$1,StructureInfoFromGPCRdb!$A$1:$U$1,0),FALSE)</f>
        <v>Human</v>
      </c>
      <c r="L191" s="10">
        <f>VLOOKUP($C191,StructureInfoFromGPCRdb!$A:$U,MATCH(L$1,StructureInfoFromGPCRdb!$A$1:$U$1,0),FALSE)</f>
        <v>100</v>
      </c>
      <c r="M191" s="50" t="str">
        <f>VLOOKUP($C191,StructureInfoFromGPCRdb!$A:$U,MATCH(M$1,StructureInfoFromGPCRdb!$A$1:$U$1,0),FALSE)</f>
        <v>X-ray</v>
      </c>
      <c r="N191" s="51">
        <f>VLOOKUP($C191,StructureInfoFromGPCRdb!$A:$U,MATCH(N$1,StructureInfoFromGPCRdb!$A$1:$U$1,0),FALSE)</f>
        <v>3.3</v>
      </c>
      <c r="O191" s="10" t="str">
        <f>VLOOKUP($C191,StructureInfoFromGPCRdb!$A:$U,MATCH(O$1,StructureInfoFromGPCRdb!$A$1:$U$1,0),FALSE)</f>
        <v>Inactive</v>
      </c>
      <c r="P191" s="10">
        <f>VLOOKUP($C191,StructureInfoFromGPCRdb!$A:$U,MATCH(P$1,StructureInfoFromGPCRdb!$A$1:$U$1,0),FALSE)</f>
        <v>0</v>
      </c>
      <c r="Q191" s="10">
        <f>VLOOKUP($C191,StructureInfoFromGPCRdb!$A:$U,MATCH(Q$1,StructureInfoFromGPCRdb!$A$1:$U$1,0),FALSE)</f>
        <v>17</v>
      </c>
      <c r="R191" s="42" t="str">
        <f>IF(VLOOKUP($C191,StructureInfoFromGPCRdb!$A:$U,MATCH(R$1,StructureInfoFromGPCRdb!$A$1:$U$1,0),FALSE)="","",VLOOKUP($C191,StructureInfoFromGPCRdb!$A:$U,MATCH(R$1,StructureInfoFromGPCRdb!$A$1:$U$1,0),FALSE))</f>
        <v/>
      </c>
      <c r="S191" s="5" t="str">
        <f>IF(VLOOKUP($C191,StructureInfoFromGPCRdb!$A:$U,MATCH(S$1,StructureInfoFromGPCRdb!$A$1:$U$1,0),FALSE)="","",VLOOKUP($C191,StructureInfoFromGPCRdb!$A:$U,MATCH(S$1,StructureInfoFromGPCRdb!$A$1:$U$1,0),FALSE))</f>
        <v/>
      </c>
      <c r="T191" s="5" t="str">
        <f>IF(VLOOKUP($C191,StructureInfoFromGPCRdb!$A:$U,MATCH(T$1,StructureInfoFromGPCRdb!$A$1:$U$1,0),FALSE)="","",VLOOKUP($C191,StructureInfoFromGPCRdb!$A:$U,MATCH(T$1,StructureInfoFromGPCRdb!$A$1:$U$1,0),FALSE))</f>
        <v/>
      </c>
      <c r="U191" s="5" t="str">
        <f>IF(VLOOKUP($C191,StructureInfoFromGPCRdb!$A:$U,MATCH(U$1,StructureInfoFromGPCRdb!$A$1:$U$1,0),FALSE)="","",VLOOKUP($C191,StructureInfoFromGPCRdb!$A:$U,MATCH(U$1,StructureInfoFromGPCRdb!$A$1:$U$1,0),FALSE))</f>
        <v/>
      </c>
      <c r="V191" s="52" t="str">
        <f>VLOOKUP($C191,StructureInfoFromGPCRdb!$A:$U,MATCH(V$1,StructureInfoFromGPCRdb!$A$1:$U$1,0),FALSE)</f>
        <v>BRIL</v>
      </c>
      <c r="W191" s="10" t="str">
        <f>VLOOKUP($C191,StructureInfoFromGPCRdb!$A:$U,MATCH(W$1,StructureInfoFromGPCRdb!$A$1:$U$1,0),FALSE)</f>
        <v>-</v>
      </c>
      <c r="X191" s="52" t="str">
        <f>VLOOKUP($C191,StructureInfoFromGPCRdb!$A:$U,MATCH(X$1,StructureInfoFromGPCRdb!$A$1:$U$1,0),FALSE)</f>
        <v>PSB36</v>
      </c>
      <c r="Y191" s="10" t="str">
        <f>VLOOKUP($C191,StructureInfoFromGPCRdb!$A:$U,MATCH(Y$1,StructureInfoFromGPCRdb!$A$1:$U$1,0),FALSE)</f>
        <v>Agonist</v>
      </c>
    </row>
    <row r="192" spans="1:25" x14ac:dyDescent="0.2">
      <c r="A192" s="4" t="str">
        <f t="shared" si="4"/>
        <v>AInactive</v>
      </c>
      <c r="B192" s="4" t="str">
        <f t="shared" si="5"/>
        <v>AA2ARInactive</v>
      </c>
      <c r="C192" s="9" t="s">
        <v>345</v>
      </c>
      <c r="D192" s="10" t="str">
        <f>VLOOKUP($C192,StructureInfoFromGPCRdb!$A:$U,MATCH(D$1,StructureInfoFromGPCRdb!$A$1:$U$1,0),FALSE)</f>
        <v>A</v>
      </c>
      <c r="E192" s="11" t="str">
        <f>VLOOKUP($C192,StructureInfoFromGPCRdb!$A:$U,MATCH(E$1,StructureInfoFromGPCRdb!$A$1:$U$1,0),FALSE)</f>
        <v>Adenosine</v>
      </c>
      <c r="F192" s="11" t="str">
        <f>VLOOKUP($C192,StructureInfoFromGPCRdb!$A:$U,MATCH(F$1,StructureInfoFromGPCRdb!$A$1:$U$1,0),FALSE)</f>
        <v>AA2AR</v>
      </c>
      <c r="G192" s="11" t="str">
        <f>VLOOKUP($C192,StructureInfoFromGPCRdb!$A:$U,MATCH(G$1,StructureInfoFromGPCRdb!$A$1:$U$1,0),FALSE)</f>
        <v>A2A</v>
      </c>
      <c r="J192" s="47">
        <f>VLOOKUP($C192,StructureInfoFromGPCRdb!$A:$U,MATCH(J$1,StructureInfoFromGPCRdb!$A$1:$U$1,0),FALSE)</f>
        <v>94</v>
      </c>
      <c r="K192" s="6" t="str">
        <f>VLOOKUP($C192,StructureInfoFromGPCRdb!$A:$U,MATCH(K$1,StructureInfoFromGPCRdb!$A$1:$U$1,0),FALSE)</f>
        <v>Human</v>
      </c>
      <c r="L192" s="10">
        <f>VLOOKUP($C192,StructureInfoFromGPCRdb!$A:$U,MATCH(L$1,StructureInfoFromGPCRdb!$A$1:$U$1,0),FALSE)</f>
        <v>100</v>
      </c>
      <c r="M192" s="50" t="str">
        <f>VLOOKUP($C192,StructureInfoFromGPCRdb!$A:$U,MATCH(M$1,StructureInfoFromGPCRdb!$A$1:$U$1,0),FALSE)</f>
        <v>X-ray</v>
      </c>
      <c r="N192" s="51">
        <f>VLOOKUP($C192,StructureInfoFromGPCRdb!$A:$U,MATCH(N$1,StructureInfoFromGPCRdb!$A$1:$U$1,0),FALSE)</f>
        <v>1.7</v>
      </c>
      <c r="O192" s="10" t="str">
        <f>VLOOKUP($C192,StructureInfoFromGPCRdb!$A:$U,MATCH(O$1,StructureInfoFromGPCRdb!$A$1:$U$1,0),FALSE)</f>
        <v>Inactive</v>
      </c>
      <c r="P192" s="10">
        <f>VLOOKUP($C192,StructureInfoFromGPCRdb!$A:$U,MATCH(P$1,StructureInfoFromGPCRdb!$A$1:$U$1,0),FALSE)</f>
        <v>0</v>
      </c>
      <c r="Q192" s="10">
        <f>VLOOKUP($C192,StructureInfoFromGPCRdb!$A:$U,MATCH(Q$1,StructureInfoFromGPCRdb!$A$1:$U$1,0),FALSE)</f>
        <v>12</v>
      </c>
      <c r="R192" s="42" t="str">
        <f>IF(VLOOKUP($C192,StructureInfoFromGPCRdb!$A:$U,MATCH(R$1,StructureInfoFromGPCRdb!$A$1:$U$1,0),FALSE)="","",VLOOKUP($C192,StructureInfoFromGPCRdb!$A:$U,MATCH(R$1,StructureInfoFromGPCRdb!$A$1:$U$1,0),FALSE))</f>
        <v/>
      </c>
      <c r="S192" s="5" t="str">
        <f>IF(VLOOKUP($C192,StructureInfoFromGPCRdb!$A:$U,MATCH(S$1,StructureInfoFromGPCRdb!$A$1:$U$1,0),FALSE)="","",VLOOKUP($C192,StructureInfoFromGPCRdb!$A:$U,MATCH(S$1,StructureInfoFromGPCRdb!$A$1:$U$1,0),FALSE))</f>
        <v/>
      </c>
      <c r="T192" s="5" t="str">
        <f>IF(VLOOKUP($C192,StructureInfoFromGPCRdb!$A:$U,MATCH(T$1,StructureInfoFromGPCRdb!$A$1:$U$1,0),FALSE)="","",VLOOKUP($C192,StructureInfoFromGPCRdb!$A:$U,MATCH(T$1,StructureInfoFromGPCRdb!$A$1:$U$1,0),FALSE))</f>
        <v/>
      </c>
      <c r="U192" s="5" t="str">
        <f>IF(VLOOKUP($C192,StructureInfoFromGPCRdb!$A:$U,MATCH(U$1,StructureInfoFromGPCRdb!$A$1:$U$1,0),FALSE)="","",VLOOKUP($C192,StructureInfoFromGPCRdb!$A:$U,MATCH(U$1,StructureInfoFromGPCRdb!$A$1:$U$1,0),FALSE))</f>
        <v/>
      </c>
      <c r="V192" s="52" t="str">
        <f>VLOOKUP($C192,StructureInfoFromGPCRdb!$A:$U,MATCH(V$1,StructureInfoFromGPCRdb!$A$1:$U$1,0),FALSE)</f>
        <v>BRIL</v>
      </c>
      <c r="W192" s="10" t="str">
        <f>VLOOKUP($C192,StructureInfoFromGPCRdb!$A:$U,MATCH(W$1,StructureInfoFromGPCRdb!$A$1:$U$1,0),FALSE)</f>
        <v>-</v>
      </c>
      <c r="X192" s="52" t="str">
        <f>VLOOKUP($C192,StructureInfoFromGPCRdb!$A:$U,MATCH(X$1,StructureInfoFromGPCRdb!$A$1:$U$1,0),FALSE)</f>
        <v>ZM241385</v>
      </c>
      <c r="Y192" s="10" t="str">
        <f>VLOOKUP($C192,StructureInfoFromGPCRdb!$A:$U,MATCH(Y$1,StructureInfoFromGPCRdb!$A$1:$U$1,0),FALSE)</f>
        <v>Antagonist</v>
      </c>
    </row>
    <row r="193" spans="1:25" x14ac:dyDescent="0.2">
      <c r="A193" s="4" t="str">
        <f t="shared" si="4"/>
        <v>AInactive</v>
      </c>
      <c r="B193" s="4" t="str">
        <f t="shared" si="5"/>
        <v>AA2ARInactive</v>
      </c>
      <c r="C193" s="9" t="s">
        <v>392</v>
      </c>
      <c r="D193" s="10" t="str">
        <f>VLOOKUP($C193,StructureInfoFromGPCRdb!$A:$U,MATCH(D$1,StructureInfoFromGPCRdb!$A$1:$U$1,0),FALSE)</f>
        <v>A</v>
      </c>
      <c r="E193" s="11" t="str">
        <f>VLOOKUP($C193,StructureInfoFromGPCRdb!$A:$U,MATCH(E$1,StructureInfoFromGPCRdb!$A$1:$U$1,0),FALSE)</f>
        <v>Adenosine</v>
      </c>
      <c r="F193" s="11" t="str">
        <f>VLOOKUP($C193,StructureInfoFromGPCRdb!$A:$U,MATCH(F$1,StructureInfoFromGPCRdb!$A$1:$U$1,0),FALSE)</f>
        <v>AA2AR</v>
      </c>
      <c r="G193" s="11" t="str">
        <f>VLOOKUP($C193,StructureInfoFromGPCRdb!$A:$U,MATCH(G$1,StructureInfoFromGPCRdb!$A$1:$U$1,0),FALSE)</f>
        <v>A2A</v>
      </c>
      <c r="J193" s="47">
        <f>VLOOKUP($C193,StructureInfoFromGPCRdb!$A:$U,MATCH(J$1,StructureInfoFromGPCRdb!$A$1:$U$1,0),FALSE)</f>
        <v>94</v>
      </c>
      <c r="K193" s="6" t="str">
        <f>VLOOKUP($C193,StructureInfoFromGPCRdb!$A:$U,MATCH(K$1,StructureInfoFromGPCRdb!$A$1:$U$1,0),FALSE)</f>
        <v>Human</v>
      </c>
      <c r="L193" s="10">
        <f>VLOOKUP($C193,StructureInfoFromGPCRdb!$A:$U,MATCH(L$1,StructureInfoFromGPCRdb!$A$1:$U$1,0),FALSE)</f>
        <v>100</v>
      </c>
      <c r="M193" s="50" t="str">
        <f>VLOOKUP($C193,StructureInfoFromGPCRdb!$A:$U,MATCH(M$1,StructureInfoFromGPCRdb!$A$1:$U$1,0),FALSE)</f>
        <v>X-ray</v>
      </c>
      <c r="N193" s="51">
        <f>VLOOKUP($C193,StructureInfoFromGPCRdb!$A:$U,MATCH(N$1,StructureInfoFromGPCRdb!$A$1:$U$1,0),FALSE)</f>
        <v>1.8</v>
      </c>
      <c r="O193" s="10" t="str">
        <f>VLOOKUP($C193,StructureInfoFromGPCRdb!$A:$U,MATCH(O$1,StructureInfoFromGPCRdb!$A$1:$U$1,0),FALSE)</f>
        <v>Inactive</v>
      </c>
      <c r="P193" s="10">
        <f>VLOOKUP($C193,StructureInfoFromGPCRdb!$A:$U,MATCH(P$1,StructureInfoFromGPCRdb!$A$1:$U$1,0),FALSE)</f>
        <v>0</v>
      </c>
      <c r="Q193" s="10">
        <f>VLOOKUP($C193,StructureInfoFromGPCRdb!$A:$U,MATCH(Q$1,StructureInfoFromGPCRdb!$A$1:$U$1,0),FALSE)</f>
        <v>14</v>
      </c>
      <c r="R193" s="42" t="str">
        <f>IF(VLOOKUP($C193,StructureInfoFromGPCRdb!$A:$U,MATCH(R$1,StructureInfoFromGPCRdb!$A$1:$U$1,0),FALSE)="","",VLOOKUP($C193,StructureInfoFromGPCRdb!$A:$U,MATCH(R$1,StructureInfoFromGPCRdb!$A$1:$U$1,0),FALSE))</f>
        <v/>
      </c>
      <c r="S193" s="5" t="str">
        <f>IF(VLOOKUP($C193,StructureInfoFromGPCRdb!$A:$U,MATCH(S$1,StructureInfoFromGPCRdb!$A$1:$U$1,0),FALSE)="","",VLOOKUP($C193,StructureInfoFromGPCRdb!$A:$U,MATCH(S$1,StructureInfoFromGPCRdb!$A$1:$U$1,0),FALSE))</f>
        <v/>
      </c>
      <c r="T193" s="5" t="str">
        <f>IF(VLOOKUP($C193,StructureInfoFromGPCRdb!$A:$U,MATCH(T$1,StructureInfoFromGPCRdb!$A$1:$U$1,0),FALSE)="","",VLOOKUP($C193,StructureInfoFromGPCRdb!$A:$U,MATCH(T$1,StructureInfoFromGPCRdb!$A$1:$U$1,0),FALSE))</f>
        <v/>
      </c>
      <c r="U193" s="5" t="str">
        <f>IF(VLOOKUP($C193,StructureInfoFromGPCRdb!$A:$U,MATCH(U$1,StructureInfoFromGPCRdb!$A$1:$U$1,0),FALSE)="","",VLOOKUP($C193,StructureInfoFromGPCRdb!$A:$U,MATCH(U$1,StructureInfoFromGPCRdb!$A$1:$U$1,0),FALSE))</f>
        <v/>
      </c>
      <c r="V193" s="52" t="str">
        <f>VLOOKUP($C193,StructureInfoFromGPCRdb!$A:$U,MATCH(V$1,StructureInfoFromGPCRdb!$A$1:$U$1,0),FALSE)</f>
        <v>BRIL</v>
      </c>
      <c r="W193" s="10" t="str">
        <f>VLOOKUP($C193,StructureInfoFromGPCRdb!$A:$U,MATCH(W$1,StructureInfoFromGPCRdb!$A$1:$U$1,0),FALSE)</f>
        <v>-</v>
      </c>
      <c r="X193" s="52" t="str">
        <f>VLOOKUP($C193,StructureInfoFromGPCRdb!$A:$U,MATCH(X$1,StructureInfoFromGPCRdb!$A$1:$U$1,0),FALSE)</f>
        <v>ZM241385</v>
      </c>
      <c r="Y193" s="10" t="str">
        <f>VLOOKUP($C193,StructureInfoFromGPCRdb!$A:$U,MATCH(Y$1,StructureInfoFromGPCRdb!$A$1:$U$1,0),FALSE)</f>
        <v>Antagonist</v>
      </c>
    </row>
    <row r="194" spans="1:25" x14ac:dyDescent="0.2">
      <c r="A194" s="4" t="str">
        <f t="shared" ref="A194:A257" si="6">CONCATENATE(D194,H194,I194,O194)</f>
        <v>AInactive</v>
      </c>
      <c r="B194" s="4" t="str">
        <f t="shared" ref="B194:B257" si="7">CONCATENATE(F194,H194,I194,O194)</f>
        <v>AA2ARInactive</v>
      </c>
      <c r="C194" s="9" t="s">
        <v>751</v>
      </c>
      <c r="D194" s="10" t="str">
        <f>VLOOKUP($C194,StructureInfoFromGPCRdb!$A:$U,MATCH(D$1,StructureInfoFromGPCRdb!$A$1:$U$1,0),FALSE)</f>
        <v>A</v>
      </c>
      <c r="E194" s="11" t="str">
        <f>VLOOKUP($C194,StructureInfoFromGPCRdb!$A:$U,MATCH(E$1,StructureInfoFromGPCRdb!$A$1:$U$1,0),FALSE)</f>
        <v>Adenosine</v>
      </c>
      <c r="F194" s="11" t="str">
        <f>VLOOKUP($C194,StructureInfoFromGPCRdb!$A:$U,MATCH(F$1,StructureInfoFromGPCRdb!$A$1:$U$1,0),FALSE)</f>
        <v>AA2AR</v>
      </c>
      <c r="G194" s="11" t="str">
        <f>VLOOKUP($C194,StructureInfoFromGPCRdb!$A:$U,MATCH(G$1,StructureInfoFromGPCRdb!$A$1:$U$1,0),FALSE)</f>
        <v>A2A</v>
      </c>
      <c r="J194" s="47">
        <f>VLOOKUP($C194,StructureInfoFromGPCRdb!$A:$U,MATCH(J$1,StructureInfoFromGPCRdb!$A$1:$U$1,0),FALSE)</f>
        <v>95</v>
      </c>
      <c r="K194" s="6" t="str">
        <f>VLOOKUP($C194,StructureInfoFromGPCRdb!$A:$U,MATCH(K$1,StructureInfoFromGPCRdb!$A$1:$U$1,0),FALSE)</f>
        <v>Human</v>
      </c>
      <c r="L194" s="10">
        <f>VLOOKUP($C194,StructureInfoFromGPCRdb!$A:$U,MATCH(L$1,StructureInfoFromGPCRdb!$A$1:$U$1,0),FALSE)</f>
        <v>100</v>
      </c>
      <c r="M194" s="50" t="str">
        <f>VLOOKUP($C194,StructureInfoFromGPCRdb!$A:$U,MATCH(M$1,StructureInfoFromGPCRdb!$A$1:$U$1,0),FALSE)</f>
        <v>X-ray</v>
      </c>
      <c r="N194" s="51">
        <f>VLOOKUP($C194,StructureInfoFromGPCRdb!$A:$U,MATCH(N$1,StructureInfoFromGPCRdb!$A$1:$U$1,0),FALSE)</f>
        <v>1.8</v>
      </c>
      <c r="O194" s="10" t="str">
        <f>VLOOKUP($C194,StructureInfoFromGPCRdb!$A:$U,MATCH(O$1,StructureInfoFromGPCRdb!$A$1:$U$1,0),FALSE)</f>
        <v>Inactive</v>
      </c>
      <c r="P194" s="10">
        <f>VLOOKUP($C194,StructureInfoFromGPCRdb!$A:$U,MATCH(P$1,StructureInfoFromGPCRdb!$A$1:$U$1,0),FALSE)</f>
        <v>0</v>
      </c>
      <c r="Q194" s="10">
        <f>VLOOKUP($C194,StructureInfoFromGPCRdb!$A:$U,MATCH(Q$1,StructureInfoFromGPCRdb!$A$1:$U$1,0),FALSE)</f>
        <v>15</v>
      </c>
      <c r="R194" s="42" t="str">
        <f>IF(VLOOKUP($C194,StructureInfoFromGPCRdb!$A:$U,MATCH(R$1,StructureInfoFromGPCRdb!$A$1:$U$1,0),FALSE)="","",VLOOKUP($C194,StructureInfoFromGPCRdb!$A:$U,MATCH(R$1,StructureInfoFromGPCRdb!$A$1:$U$1,0),FALSE))</f>
        <v/>
      </c>
      <c r="S194" s="5" t="str">
        <f>IF(VLOOKUP($C194,StructureInfoFromGPCRdb!$A:$U,MATCH(S$1,StructureInfoFromGPCRdb!$A$1:$U$1,0),FALSE)="","",VLOOKUP($C194,StructureInfoFromGPCRdb!$A:$U,MATCH(S$1,StructureInfoFromGPCRdb!$A$1:$U$1,0),FALSE))</f>
        <v/>
      </c>
      <c r="T194" s="5" t="str">
        <f>IF(VLOOKUP($C194,StructureInfoFromGPCRdb!$A:$U,MATCH(T$1,StructureInfoFromGPCRdb!$A$1:$U$1,0),FALSE)="","",VLOOKUP($C194,StructureInfoFromGPCRdb!$A:$U,MATCH(T$1,StructureInfoFromGPCRdb!$A$1:$U$1,0),FALSE))</f>
        <v/>
      </c>
      <c r="U194" s="5" t="str">
        <f>IF(VLOOKUP($C194,StructureInfoFromGPCRdb!$A:$U,MATCH(U$1,StructureInfoFromGPCRdb!$A$1:$U$1,0),FALSE)="","",VLOOKUP($C194,StructureInfoFromGPCRdb!$A:$U,MATCH(U$1,StructureInfoFromGPCRdb!$A$1:$U$1,0),FALSE))</f>
        <v/>
      </c>
      <c r="V194" s="52" t="str">
        <f>VLOOKUP($C194,StructureInfoFromGPCRdb!$A:$U,MATCH(V$1,StructureInfoFromGPCRdb!$A$1:$U$1,0),FALSE)</f>
        <v>BRIL</v>
      </c>
      <c r="W194" s="10" t="str">
        <f>VLOOKUP($C194,StructureInfoFromGPCRdb!$A:$U,MATCH(W$1,StructureInfoFromGPCRdb!$A$1:$U$1,0),FALSE)</f>
        <v>-</v>
      </c>
      <c r="X194" s="52" t="str">
        <f>VLOOKUP($C194,StructureInfoFromGPCRdb!$A:$U,MATCH(X$1,StructureInfoFromGPCRdb!$A$1:$U$1,0),FALSE)</f>
        <v>ZM241385</v>
      </c>
      <c r="Y194" s="10" t="str">
        <f>VLOOKUP($C194,StructureInfoFromGPCRdb!$A:$U,MATCH(Y$1,StructureInfoFromGPCRdb!$A$1:$U$1,0),FALSE)</f>
        <v>Antagonist</v>
      </c>
    </row>
    <row r="195" spans="1:25" x14ac:dyDescent="0.2">
      <c r="A195" s="4" t="str">
        <f t="shared" si="6"/>
        <v>AInactive</v>
      </c>
      <c r="B195" s="4" t="str">
        <f t="shared" si="7"/>
        <v>AA2ARInactive</v>
      </c>
      <c r="C195" s="37" t="s">
        <v>850</v>
      </c>
      <c r="D195" s="10" t="str">
        <f>VLOOKUP($C195,StructureInfoFromGPCRdb!$A:$U,MATCH(D$1,StructureInfoFromGPCRdb!$A$1:$U$1,0),FALSE)</f>
        <v>A</v>
      </c>
      <c r="E195" s="11" t="str">
        <f>VLOOKUP($C195,StructureInfoFromGPCRdb!$A:$U,MATCH(E$1,StructureInfoFromGPCRdb!$A$1:$U$1,0),FALSE)</f>
        <v>Adenosine</v>
      </c>
      <c r="F195" s="11" t="str">
        <f>VLOOKUP($C195,StructureInfoFromGPCRdb!$A:$U,MATCH(F$1,StructureInfoFromGPCRdb!$A$1:$U$1,0),FALSE)</f>
        <v>AA2AR</v>
      </c>
      <c r="G195" s="11" t="str">
        <f>VLOOKUP($C195,StructureInfoFromGPCRdb!$A:$U,MATCH(G$1,StructureInfoFromGPCRdb!$A$1:$U$1,0),FALSE)</f>
        <v>A2A</v>
      </c>
      <c r="J195" s="47">
        <f>VLOOKUP($C195,StructureInfoFromGPCRdb!$A:$U,MATCH(J$1,StructureInfoFromGPCRdb!$A$1:$U$1,0),FALSE)</f>
        <v>94</v>
      </c>
      <c r="K195" s="6" t="str">
        <f>VLOOKUP($C195,StructureInfoFromGPCRdb!$A:$U,MATCH(K$1,StructureInfoFromGPCRdb!$A$1:$U$1,0),FALSE)</f>
        <v>Human</v>
      </c>
      <c r="L195" s="10">
        <f>VLOOKUP($C195,StructureInfoFromGPCRdb!$A:$U,MATCH(L$1,StructureInfoFromGPCRdb!$A$1:$U$1,0),FALSE)</f>
        <v>100</v>
      </c>
      <c r="M195" s="50" t="str">
        <f>VLOOKUP($C195,StructureInfoFromGPCRdb!$A:$U,MATCH(M$1,StructureInfoFromGPCRdb!$A$1:$U$1,0),FALSE)</f>
        <v>X-ray</v>
      </c>
      <c r="N195" s="51">
        <f>VLOOKUP($C195,StructureInfoFromGPCRdb!$A:$U,MATCH(N$1,StructureInfoFromGPCRdb!$A$1:$U$1,0),FALSE)</f>
        <v>1.9</v>
      </c>
      <c r="O195" s="10" t="str">
        <f>VLOOKUP($C195,StructureInfoFromGPCRdb!$A:$U,MATCH(O$1,StructureInfoFromGPCRdb!$A$1:$U$1,0),FALSE)</f>
        <v>Inactive</v>
      </c>
      <c r="P195" s="10">
        <f>VLOOKUP($C195,StructureInfoFromGPCRdb!$A:$U,MATCH(P$1,StructureInfoFromGPCRdb!$A$1:$U$1,0),FALSE)</f>
        <v>0</v>
      </c>
      <c r="Q195" s="10">
        <f>VLOOKUP($C195,StructureInfoFromGPCRdb!$A:$U,MATCH(Q$1,StructureInfoFromGPCRdb!$A$1:$U$1,0),FALSE)</f>
        <v>12</v>
      </c>
      <c r="R195" s="42" t="str">
        <f>IF(VLOOKUP($C195,StructureInfoFromGPCRdb!$A:$U,MATCH(R$1,StructureInfoFromGPCRdb!$A$1:$U$1,0),FALSE)="","",VLOOKUP($C195,StructureInfoFromGPCRdb!$A:$U,MATCH(R$1,StructureInfoFromGPCRdb!$A$1:$U$1,0),FALSE))</f>
        <v/>
      </c>
      <c r="S195" s="5" t="str">
        <f>IF(VLOOKUP($C195,StructureInfoFromGPCRdb!$A:$U,MATCH(S$1,StructureInfoFromGPCRdb!$A$1:$U$1,0),FALSE)="","",VLOOKUP($C195,StructureInfoFromGPCRdb!$A:$U,MATCH(S$1,StructureInfoFromGPCRdb!$A$1:$U$1,0),FALSE))</f>
        <v/>
      </c>
      <c r="T195" s="5" t="str">
        <f>IF(VLOOKUP($C195,StructureInfoFromGPCRdb!$A:$U,MATCH(T$1,StructureInfoFromGPCRdb!$A$1:$U$1,0),FALSE)="","",VLOOKUP($C195,StructureInfoFromGPCRdb!$A:$U,MATCH(T$1,StructureInfoFromGPCRdb!$A$1:$U$1,0),FALSE))</f>
        <v/>
      </c>
      <c r="U195" s="5" t="str">
        <f>IF(VLOOKUP($C195,StructureInfoFromGPCRdb!$A:$U,MATCH(U$1,StructureInfoFromGPCRdb!$A$1:$U$1,0),FALSE)="","",VLOOKUP($C195,StructureInfoFromGPCRdb!$A:$U,MATCH(U$1,StructureInfoFromGPCRdb!$A$1:$U$1,0),FALSE))</f>
        <v/>
      </c>
      <c r="V195" s="52" t="str">
        <f>VLOOKUP($C195,StructureInfoFromGPCRdb!$A:$U,MATCH(V$1,StructureInfoFromGPCRdb!$A$1:$U$1,0),FALSE)</f>
        <v>BRIL</v>
      </c>
      <c r="W195" s="10" t="str">
        <f>VLOOKUP($C195,StructureInfoFromGPCRdb!$A:$U,MATCH(W$1,StructureInfoFromGPCRdb!$A$1:$U$1,0),FALSE)</f>
        <v>-</v>
      </c>
      <c r="X195" s="52" t="str">
        <f>VLOOKUP($C195,StructureInfoFromGPCRdb!$A:$U,MATCH(X$1,StructureInfoFromGPCRdb!$A$1:$U$1,0),FALSE)</f>
        <v>3-(4-Methyl-2-thiazo..</v>
      </c>
      <c r="Y195" s="10" t="str">
        <f>VLOOKUP($C195,StructureInfoFromGPCRdb!$A:$U,MATCH(Y$1,StructureInfoFromGPCRdb!$A$1:$U$1,0),FALSE)</f>
        <v>Antagonist</v>
      </c>
    </row>
    <row r="196" spans="1:25" x14ac:dyDescent="0.2">
      <c r="A196" s="4" t="str">
        <f t="shared" si="6"/>
        <v>AInactive</v>
      </c>
      <c r="B196" s="4" t="str">
        <f t="shared" si="7"/>
        <v>AA2ARInactive</v>
      </c>
      <c r="C196" s="9" t="s">
        <v>291</v>
      </c>
      <c r="D196" s="10" t="str">
        <f>VLOOKUP($C196,StructureInfoFromGPCRdb!$A:$U,MATCH(D$1,StructureInfoFromGPCRdb!$A$1:$U$1,0),FALSE)</f>
        <v>A</v>
      </c>
      <c r="E196" s="11" t="str">
        <f>VLOOKUP($C196,StructureInfoFromGPCRdb!$A:$U,MATCH(E$1,StructureInfoFromGPCRdb!$A$1:$U$1,0),FALSE)</f>
        <v>Adenosine</v>
      </c>
      <c r="F196" s="11" t="str">
        <f>VLOOKUP($C196,StructureInfoFromGPCRdb!$A:$U,MATCH(F$1,StructureInfoFromGPCRdb!$A$1:$U$1,0),FALSE)</f>
        <v>AA2AR</v>
      </c>
      <c r="G196" s="11" t="str">
        <f>VLOOKUP($C196,StructureInfoFromGPCRdb!$A:$U,MATCH(G$1,StructureInfoFromGPCRdb!$A$1:$U$1,0),FALSE)</f>
        <v>A2A</v>
      </c>
      <c r="J196" s="47">
        <f>VLOOKUP($C196,StructureInfoFromGPCRdb!$A:$U,MATCH(J$1,StructureInfoFromGPCRdb!$A$1:$U$1,0),FALSE)</f>
        <v>94</v>
      </c>
      <c r="K196" s="6" t="str">
        <f>VLOOKUP($C196,StructureInfoFromGPCRdb!$A:$U,MATCH(K$1,StructureInfoFromGPCRdb!$A$1:$U$1,0),FALSE)</f>
        <v>Human</v>
      </c>
      <c r="L196" s="10">
        <f>VLOOKUP($C196,StructureInfoFromGPCRdb!$A:$U,MATCH(L$1,StructureInfoFromGPCRdb!$A$1:$U$1,0),FALSE)</f>
        <v>100</v>
      </c>
      <c r="M196" s="50" t="str">
        <f>VLOOKUP($C196,StructureInfoFromGPCRdb!$A:$U,MATCH(M$1,StructureInfoFromGPCRdb!$A$1:$U$1,0),FALSE)</f>
        <v>X-ray</v>
      </c>
      <c r="N196" s="51">
        <f>VLOOKUP($C196,StructureInfoFromGPCRdb!$A:$U,MATCH(N$1,StructureInfoFromGPCRdb!$A$1:$U$1,0),FALSE)</f>
        <v>1.9</v>
      </c>
      <c r="O196" s="10" t="str">
        <f>VLOOKUP($C196,StructureInfoFromGPCRdb!$A:$U,MATCH(O$1,StructureInfoFromGPCRdb!$A$1:$U$1,0),FALSE)</f>
        <v>Inactive</v>
      </c>
      <c r="P196" s="10">
        <f>VLOOKUP($C196,StructureInfoFromGPCRdb!$A:$U,MATCH(P$1,StructureInfoFromGPCRdb!$A$1:$U$1,0),FALSE)</f>
        <v>0</v>
      </c>
      <c r="Q196" s="10">
        <f>VLOOKUP($C196,StructureInfoFromGPCRdb!$A:$U,MATCH(Q$1,StructureInfoFromGPCRdb!$A$1:$U$1,0),FALSE)</f>
        <v>12</v>
      </c>
      <c r="R196" s="42" t="str">
        <f>IF(VLOOKUP($C196,StructureInfoFromGPCRdb!$A:$U,MATCH(R$1,StructureInfoFromGPCRdb!$A$1:$U$1,0),FALSE)="","",VLOOKUP($C196,StructureInfoFromGPCRdb!$A:$U,MATCH(R$1,StructureInfoFromGPCRdb!$A$1:$U$1,0),FALSE))</f>
        <v/>
      </c>
      <c r="S196" s="5" t="str">
        <f>IF(VLOOKUP($C196,StructureInfoFromGPCRdb!$A:$U,MATCH(S$1,StructureInfoFromGPCRdb!$A$1:$U$1,0),FALSE)="","",VLOOKUP($C196,StructureInfoFromGPCRdb!$A:$U,MATCH(S$1,StructureInfoFromGPCRdb!$A$1:$U$1,0),FALSE))</f>
        <v/>
      </c>
      <c r="T196" s="5" t="str">
        <f>IF(VLOOKUP($C196,StructureInfoFromGPCRdb!$A:$U,MATCH(T$1,StructureInfoFromGPCRdb!$A$1:$U$1,0),FALSE)="","",VLOOKUP($C196,StructureInfoFromGPCRdb!$A:$U,MATCH(T$1,StructureInfoFromGPCRdb!$A$1:$U$1,0),FALSE))</f>
        <v/>
      </c>
      <c r="U196" s="5" t="str">
        <f>IF(VLOOKUP($C196,StructureInfoFromGPCRdb!$A:$U,MATCH(U$1,StructureInfoFromGPCRdb!$A$1:$U$1,0),FALSE)="","",VLOOKUP($C196,StructureInfoFromGPCRdb!$A:$U,MATCH(U$1,StructureInfoFromGPCRdb!$A$1:$U$1,0),FALSE))</f>
        <v/>
      </c>
      <c r="V196" s="52" t="str">
        <f>VLOOKUP($C196,StructureInfoFromGPCRdb!$A:$U,MATCH(V$1,StructureInfoFromGPCRdb!$A$1:$U$1,0),FALSE)</f>
        <v>BRIL</v>
      </c>
      <c r="W196" s="10" t="str">
        <f>VLOOKUP($C196,StructureInfoFromGPCRdb!$A:$U,MATCH(W$1,StructureInfoFromGPCRdb!$A$1:$U$1,0),FALSE)</f>
        <v>-</v>
      </c>
      <c r="X196" s="52" t="str">
        <f>VLOOKUP($C196,StructureInfoFromGPCRdb!$A:$U,MATCH(X$1,StructureInfoFromGPCRdb!$A$1:$U$1,0),FALSE)</f>
        <v>4-(3-amino-5-phenyl-..</v>
      </c>
      <c r="Y196" s="10" t="str">
        <f>VLOOKUP($C196,StructureInfoFromGPCRdb!$A:$U,MATCH(Y$1,StructureInfoFromGPCRdb!$A$1:$U$1,0),FALSE)</f>
        <v>Antagonist</v>
      </c>
    </row>
    <row r="197" spans="1:25" x14ac:dyDescent="0.2">
      <c r="A197" s="4" t="str">
        <f t="shared" si="6"/>
        <v>AInactive</v>
      </c>
      <c r="B197" s="4" t="str">
        <f t="shared" si="7"/>
        <v>AA2ARInactive</v>
      </c>
      <c r="C197" s="9" t="s">
        <v>290</v>
      </c>
      <c r="D197" s="10" t="str">
        <f>VLOOKUP($C197,StructureInfoFromGPCRdb!$A:$U,MATCH(D$1,StructureInfoFromGPCRdb!$A$1:$U$1,0),FALSE)</f>
        <v>A</v>
      </c>
      <c r="E197" s="11" t="str">
        <f>VLOOKUP($C197,StructureInfoFromGPCRdb!$A:$U,MATCH(E$1,StructureInfoFromGPCRdb!$A$1:$U$1,0),FALSE)</f>
        <v>Adenosine</v>
      </c>
      <c r="F197" s="11" t="str">
        <f>VLOOKUP($C197,StructureInfoFromGPCRdb!$A:$U,MATCH(F$1,StructureInfoFromGPCRdb!$A$1:$U$1,0),FALSE)</f>
        <v>AA2AR</v>
      </c>
      <c r="G197" s="11" t="str">
        <f>VLOOKUP($C197,StructureInfoFromGPCRdb!$A:$U,MATCH(G$1,StructureInfoFromGPCRdb!$A$1:$U$1,0),FALSE)</f>
        <v>A2A</v>
      </c>
      <c r="J197" s="47">
        <f>VLOOKUP($C197,StructureInfoFromGPCRdb!$A:$U,MATCH(J$1,StructureInfoFromGPCRdb!$A$1:$U$1,0),FALSE)</f>
        <v>94</v>
      </c>
      <c r="K197" s="6" t="str">
        <f>VLOOKUP($C197,StructureInfoFromGPCRdb!$A:$U,MATCH(K$1,StructureInfoFromGPCRdb!$A$1:$U$1,0),FALSE)</f>
        <v>Human</v>
      </c>
      <c r="L197" s="10">
        <f>VLOOKUP($C197,StructureInfoFromGPCRdb!$A:$U,MATCH(L$1,StructureInfoFromGPCRdb!$A$1:$U$1,0),FALSE)</f>
        <v>100</v>
      </c>
      <c r="M197" s="50" t="str">
        <f>VLOOKUP($C197,StructureInfoFromGPCRdb!$A:$U,MATCH(M$1,StructureInfoFromGPCRdb!$A$1:$U$1,0),FALSE)</f>
        <v>X-ray</v>
      </c>
      <c r="N197" s="51">
        <f>VLOOKUP($C197,StructureInfoFromGPCRdb!$A:$U,MATCH(N$1,StructureInfoFromGPCRdb!$A$1:$U$1,0),FALSE)</f>
        <v>1.9</v>
      </c>
      <c r="O197" s="10" t="str">
        <f>VLOOKUP($C197,StructureInfoFromGPCRdb!$A:$U,MATCH(O$1,StructureInfoFromGPCRdb!$A$1:$U$1,0),FALSE)</f>
        <v>Inactive</v>
      </c>
      <c r="P197" s="10">
        <f>VLOOKUP($C197,StructureInfoFromGPCRdb!$A:$U,MATCH(P$1,StructureInfoFromGPCRdb!$A$1:$U$1,0),FALSE)</f>
        <v>0</v>
      </c>
      <c r="Q197" s="10">
        <f>VLOOKUP($C197,StructureInfoFromGPCRdb!$A:$U,MATCH(Q$1,StructureInfoFromGPCRdb!$A$1:$U$1,0),FALSE)</f>
        <v>11</v>
      </c>
      <c r="R197" s="42" t="str">
        <f>IF(VLOOKUP($C197,StructureInfoFromGPCRdb!$A:$U,MATCH(R$1,StructureInfoFromGPCRdb!$A$1:$U$1,0),FALSE)="","",VLOOKUP($C197,StructureInfoFromGPCRdb!$A:$U,MATCH(R$1,StructureInfoFromGPCRdb!$A$1:$U$1,0),FALSE))</f>
        <v/>
      </c>
      <c r="S197" s="5" t="str">
        <f>IF(VLOOKUP($C197,StructureInfoFromGPCRdb!$A:$U,MATCH(S$1,StructureInfoFromGPCRdb!$A$1:$U$1,0),FALSE)="","",VLOOKUP($C197,StructureInfoFromGPCRdb!$A:$U,MATCH(S$1,StructureInfoFromGPCRdb!$A$1:$U$1,0),FALSE))</f>
        <v/>
      </c>
      <c r="T197" s="5" t="str">
        <f>IF(VLOOKUP($C197,StructureInfoFromGPCRdb!$A:$U,MATCH(T$1,StructureInfoFromGPCRdb!$A$1:$U$1,0),FALSE)="","",VLOOKUP($C197,StructureInfoFromGPCRdb!$A:$U,MATCH(T$1,StructureInfoFromGPCRdb!$A$1:$U$1,0),FALSE))</f>
        <v/>
      </c>
      <c r="U197" s="5" t="str">
        <f>IF(VLOOKUP($C197,StructureInfoFromGPCRdb!$A:$U,MATCH(U$1,StructureInfoFromGPCRdb!$A$1:$U$1,0),FALSE)="","",VLOOKUP($C197,StructureInfoFromGPCRdb!$A:$U,MATCH(U$1,StructureInfoFromGPCRdb!$A$1:$U$1,0),FALSE))</f>
        <v/>
      </c>
      <c r="V197" s="52" t="str">
        <f>VLOOKUP($C197,StructureInfoFromGPCRdb!$A:$U,MATCH(V$1,StructureInfoFromGPCRdb!$A$1:$U$1,0),FALSE)</f>
        <v>BRIL</v>
      </c>
      <c r="W197" s="10" t="str">
        <f>VLOOKUP($C197,StructureInfoFromGPCRdb!$A:$U,MATCH(W$1,StructureInfoFromGPCRdb!$A$1:$U$1,0),FALSE)</f>
        <v>-</v>
      </c>
      <c r="X197" s="52" t="str">
        <f>VLOOKUP($C197,StructureInfoFromGPCRdb!$A:$U,MATCH(X$1,StructureInfoFromGPCRdb!$A$1:$U$1,0),FALSE)</f>
        <v>ZM241385</v>
      </c>
      <c r="Y197" s="10" t="str">
        <f>VLOOKUP($C197,StructureInfoFromGPCRdb!$A:$U,MATCH(Y$1,StructureInfoFromGPCRdb!$A$1:$U$1,0),FALSE)</f>
        <v>Antagonist</v>
      </c>
    </row>
    <row r="198" spans="1:25" x14ac:dyDescent="0.2">
      <c r="A198" s="4" t="str">
        <f t="shared" si="6"/>
        <v>AInactive</v>
      </c>
      <c r="B198" s="4" t="str">
        <f t="shared" si="7"/>
        <v>AA2ARInactive</v>
      </c>
      <c r="C198" s="9" t="s">
        <v>341</v>
      </c>
      <c r="D198" s="10" t="str">
        <f>VLOOKUP($C198,StructureInfoFromGPCRdb!$A:$U,MATCH(D$1,StructureInfoFromGPCRdb!$A$1:$U$1,0),FALSE)</f>
        <v>A</v>
      </c>
      <c r="E198" s="11" t="str">
        <f>VLOOKUP($C198,StructureInfoFromGPCRdb!$A:$U,MATCH(E$1,StructureInfoFromGPCRdb!$A$1:$U$1,0),FALSE)</f>
        <v>Adenosine</v>
      </c>
      <c r="F198" s="11" t="str">
        <f>VLOOKUP($C198,StructureInfoFromGPCRdb!$A:$U,MATCH(F$1,StructureInfoFromGPCRdb!$A$1:$U$1,0),FALSE)</f>
        <v>AA2AR</v>
      </c>
      <c r="G198" s="11" t="str">
        <f>VLOOKUP($C198,StructureInfoFromGPCRdb!$A:$U,MATCH(G$1,StructureInfoFromGPCRdb!$A$1:$U$1,0),FALSE)</f>
        <v>A2A</v>
      </c>
      <c r="J198" s="47">
        <f>VLOOKUP($C198,StructureInfoFromGPCRdb!$A:$U,MATCH(J$1,StructureInfoFromGPCRdb!$A$1:$U$1,0),FALSE)</f>
        <v>95</v>
      </c>
      <c r="K198" s="6" t="str">
        <f>VLOOKUP($C198,StructureInfoFromGPCRdb!$A:$U,MATCH(K$1,StructureInfoFromGPCRdb!$A$1:$U$1,0),FALSE)</f>
        <v>Human</v>
      </c>
      <c r="L198" s="10">
        <f>VLOOKUP($C198,StructureInfoFromGPCRdb!$A:$U,MATCH(L$1,StructureInfoFromGPCRdb!$A$1:$U$1,0),FALSE)</f>
        <v>100</v>
      </c>
      <c r="M198" s="50" t="str">
        <f>VLOOKUP($C198,StructureInfoFromGPCRdb!$A:$U,MATCH(M$1,StructureInfoFromGPCRdb!$A$1:$U$1,0),FALSE)</f>
        <v>X-ray</v>
      </c>
      <c r="N198" s="51">
        <f>VLOOKUP($C198,StructureInfoFromGPCRdb!$A:$U,MATCH(N$1,StructureInfoFromGPCRdb!$A$1:$U$1,0),FALSE)</f>
        <v>1.9</v>
      </c>
      <c r="O198" s="10" t="str">
        <f>VLOOKUP($C198,StructureInfoFromGPCRdb!$A:$U,MATCH(O$1,StructureInfoFromGPCRdb!$A$1:$U$1,0),FALSE)</f>
        <v>Inactive</v>
      </c>
      <c r="P198" s="10">
        <f>VLOOKUP($C198,StructureInfoFromGPCRdb!$A:$U,MATCH(P$1,StructureInfoFromGPCRdb!$A$1:$U$1,0),FALSE)</f>
        <v>0</v>
      </c>
      <c r="Q198" s="10">
        <f>VLOOKUP($C198,StructureInfoFromGPCRdb!$A:$U,MATCH(Q$1,StructureInfoFromGPCRdb!$A$1:$U$1,0),FALSE)</f>
        <v>15</v>
      </c>
      <c r="R198" s="42" t="str">
        <f>IF(VLOOKUP($C198,StructureInfoFromGPCRdb!$A:$U,MATCH(R$1,StructureInfoFromGPCRdb!$A$1:$U$1,0),FALSE)="","",VLOOKUP($C198,StructureInfoFromGPCRdb!$A:$U,MATCH(R$1,StructureInfoFromGPCRdb!$A$1:$U$1,0),FALSE))</f>
        <v/>
      </c>
      <c r="S198" s="5" t="str">
        <f>IF(VLOOKUP($C198,StructureInfoFromGPCRdb!$A:$U,MATCH(S$1,StructureInfoFromGPCRdb!$A$1:$U$1,0),FALSE)="","",VLOOKUP($C198,StructureInfoFromGPCRdb!$A:$U,MATCH(S$1,StructureInfoFromGPCRdb!$A$1:$U$1,0),FALSE))</f>
        <v/>
      </c>
      <c r="T198" s="5" t="str">
        <f>IF(VLOOKUP($C198,StructureInfoFromGPCRdb!$A:$U,MATCH(T$1,StructureInfoFromGPCRdb!$A$1:$U$1,0),FALSE)="","",VLOOKUP($C198,StructureInfoFromGPCRdb!$A:$U,MATCH(T$1,StructureInfoFromGPCRdb!$A$1:$U$1,0),FALSE))</f>
        <v/>
      </c>
      <c r="U198" s="5" t="str">
        <f>IF(VLOOKUP($C198,StructureInfoFromGPCRdb!$A:$U,MATCH(U$1,StructureInfoFromGPCRdb!$A$1:$U$1,0),FALSE)="","",VLOOKUP($C198,StructureInfoFromGPCRdb!$A:$U,MATCH(U$1,StructureInfoFromGPCRdb!$A$1:$U$1,0),FALSE))</f>
        <v/>
      </c>
      <c r="V198" s="52" t="str">
        <f>VLOOKUP($C198,StructureInfoFromGPCRdb!$A:$U,MATCH(V$1,StructureInfoFromGPCRdb!$A$1:$U$1,0),FALSE)</f>
        <v>BRIL</v>
      </c>
      <c r="W198" s="10" t="str">
        <f>VLOOKUP($C198,StructureInfoFromGPCRdb!$A:$U,MATCH(W$1,StructureInfoFromGPCRdb!$A$1:$U$1,0),FALSE)</f>
        <v>-</v>
      </c>
      <c r="X198" s="52" t="str">
        <f>VLOOKUP($C198,StructureInfoFromGPCRdb!$A:$U,MATCH(X$1,StructureInfoFromGPCRdb!$A$1:$U$1,0),FALSE)</f>
        <v>ZM241385</v>
      </c>
      <c r="Y198" s="10" t="str">
        <f>VLOOKUP($C198,StructureInfoFromGPCRdb!$A:$U,MATCH(Y$1,StructureInfoFromGPCRdb!$A$1:$U$1,0),FALSE)</f>
        <v>Antagonist</v>
      </c>
    </row>
    <row r="199" spans="1:25" x14ac:dyDescent="0.2">
      <c r="A199" s="4" t="str">
        <f t="shared" si="6"/>
        <v>AInactive</v>
      </c>
      <c r="B199" s="4" t="str">
        <f t="shared" si="7"/>
        <v>AA2ARInactive</v>
      </c>
      <c r="C199" s="9" t="s">
        <v>343</v>
      </c>
      <c r="D199" s="10" t="str">
        <f>VLOOKUP($C199,StructureInfoFromGPCRdb!$A:$U,MATCH(D$1,StructureInfoFromGPCRdb!$A$1:$U$1,0),FALSE)</f>
        <v>A</v>
      </c>
      <c r="E199" s="11" t="str">
        <f>VLOOKUP($C199,StructureInfoFromGPCRdb!$A:$U,MATCH(E$1,StructureInfoFromGPCRdb!$A$1:$U$1,0),FALSE)</f>
        <v>Adenosine</v>
      </c>
      <c r="F199" s="11" t="str">
        <f>VLOOKUP($C199,StructureInfoFromGPCRdb!$A:$U,MATCH(F$1,StructureInfoFromGPCRdb!$A$1:$U$1,0),FALSE)</f>
        <v>AA2AR</v>
      </c>
      <c r="G199" s="11" t="str">
        <f>VLOOKUP($C199,StructureInfoFromGPCRdb!$A:$U,MATCH(G$1,StructureInfoFromGPCRdb!$A$1:$U$1,0),FALSE)</f>
        <v>A2A</v>
      </c>
      <c r="J199" s="47">
        <f>VLOOKUP($C199,StructureInfoFromGPCRdb!$A:$U,MATCH(J$1,StructureInfoFromGPCRdb!$A$1:$U$1,0),FALSE)</f>
        <v>95</v>
      </c>
      <c r="K199" s="6" t="str">
        <f>VLOOKUP($C199,StructureInfoFromGPCRdb!$A:$U,MATCH(K$1,StructureInfoFromGPCRdb!$A$1:$U$1,0),FALSE)</f>
        <v>Human</v>
      </c>
      <c r="L199" s="10">
        <f>VLOOKUP($C199,StructureInfoFromGPCRdb!$A:$U,MATCH(L$1,StructureInfoFromGPCRdb!$A$1:$U$1,0),FALSE)</f>
        <v>100</v>
      </c>
      <c r="M199" s="50" t="str">
        <f>VLOOKUP($C199,StructureInfoFromGPCRdb!$A:$U,MATCH(M$1,StructureInfoFromGPCRdb!$A$1:$U$1,0),FALSE)</f>
        <v>X-ray</v>
      </c>
      <c r="N199" s="51">
        <f>VLOOKUP($C199,StructureInfoFromGPCRdb!$A:$U,MATCH(N$1,StructureInfoFromGPCRdb!$A$1:$U$1,0),FALSE)</f>
        <v>1.9</v>
      </c>
      <c r="O199" s="10" t="str">
        <f>VLOOKUP($C199,StructureInfoFromGPCRdb!$A:$U,MATCH(O$1,StructureInfoFromGPCRdb!$A$1:$U$1,0),FALSE)</f>
        <v>Inactive</v>
      </c>
      <c r="P199" s="10">
        <f>VLOOKUP($C199,StructureInfoFromGPCRdb!$A:$U,MATCH(P$1,StructureInfoFromGPCRdb!$A$1:$U$1,0),FALSE)</f>
        <v>0</v>
      </c>
      <c r="Q199" s="10">
        <f>VLOOKUP($C199,StructureInfoFromGPCRdb!$A:$U,MATCH(Q$1,StructureInfoFromGPCRdb!$A$1:$U$1,0),FALSE)</f>
        <v>15</v>
      </c>
      <c r="R199" s="42" t="str">
        <f>IF(VLOOKUP($C199,StructureInfoFromGPCRdb!$A:$U,MATCH(R$1,StructureInfoFromGPCRdb!$A$1:$U$1,0),FALSE)="","",VLOOKUP($C199,StructureInfoFromGPCRdb!$A:$U,MATCH(R$1,StructureInfoFromGPCRdb!$A$1:$U$1,0),FALSE))</f>
        <v/>
      </c>
      <c r="S199" s="5" t="str">
        <f>IF(VLOOKUP($C199,StructureInfoFromGPCRdb!$A:$U,MATCH(S$1,StructureInfoFromGPCRdb!$A$1:$U$1,0),FALSE)="","",VLOOKUP($C199,StructureInfoFromGPCRdb!$A:$U,MATCH(S$1,StructureInfoFromGPCRdb!$A$1:$U$1,0),FALSE))</f>
        <v/>
      </c>
      <c r="T199" s="5" t="str">
        <f>IF(VLOOKUP($C199,StructureInfoFromGPCRdb!$A:$U,MATCH(T$1,StructureInfoFromGPCRdb!$A$1:$U$1,0),FALSE)="","",VLOOKUP($C199,StructureInfoFromGPCRdb!$A:$U,MATCH(T$1,StructureInfoFromGPCRdb!$A$1:$U$1,0),FALSE))</f>
        <v/>
      </c>
      <c r="U199" s="5" t="str">
        <f>IF(VLOOKUP($C199,StructureInfoFromGPCRdb!$A:$U,MATCH(U$1,StructureInfoFromGPCRdb!$A$1:$U$1,0),FALSE)="","",VLOOKUP($C199,StructureInfoFromGPCRdb!$A:$U,MATCH(U$1,StructureInfoFromGPCRdb!$A$1:$U$1,0),FALSE))</f>
        <v/>
      </c>
      <c r="V199" s="52" t="str">
        <f>VLOOKUP($C199,StructureInfoFromGPCRdb!$A:$U,MATCH(V$1,StructureInfoFromGPCRdb!$A$1:$U$1,0),FALSE)</f>
        <v>BRIL</v>
      </c>
      <c r="W199" s="10" t="str">
        <f>VLOOKUP($C199,StructureInfoFromGPCRdb!$A:$U,MATCH(W$1,StructureInfoFromGPCRdb!$A$1:$U$1,0),FALSE)</f>
        <v>-</v>
      </c>
      <c r="X199" s="52" t="str">
        <f>VLOOKUP($C199,StructureInfoFromGPCRdb!$A:$U,MATCH(X$1,StructureInfoFromGPCRdb!$A$1:$U$1,0),FALSE)</f>
        <v>ZM241385</v>
      </c>
      <c r="Y199" s="10" t="str">
        <f>VLOOKUP($C199,StructureInfoFromGPCRdb!$A:$U,MATCH(Y$1,StructureInfoFromGPCRdb!$A$1:$U$1,0),FALSE)</f>
        <v>Antagonist</v>
      </c>
    </row>
    <row r="200" spans="1:25" x14ac:dyDescent="0.2">
      <c r="A200" s="4" t="str">
        <f t="shared" si="6"/>
        <v>AInactive</v>
      </c>
      <c r="B200" s="4" t="str">
        <f t="shared" si="7"/>
        <v>AA2ARInactive</v>
      </c>
      <c r="C200" s="9" t="s">
        <v>168</v>
      </c>
      <c r="D200" s="10" t="str">
        <f>VLOOKUP($C200,StructureInfoFromGPCRdb!$A:$U,MATCH(D$1,StructureInfoFromGPCRdb!$A$1:$U$1,0),FALSE)</f>
        <v>A</v>
      </c>
      <c r="E200" s="11" t="str">
        <f>VLOOKUP($C200,StructureInfoFromGPCRdb!$A:$U,MATCH(E$1,StructureInfoFromGPCRdb!$A$1:$U$1,0),FALSE)</f>
        <v>Adenosine</v>
      </c>
      <c r="F200" s="11" t="str">
        <f>VLOOKUP($C200,StructureInfoFromGPCRdb!$A:$U,MATCH(F$1,StructureInfoFromGPCRdb!$A$1:$U$1,0),FALSE)</f>
        <v>AA2AR</v>
      </c>
      <c r="G200" s="11" t="str">
        <f>VLOOKUP($C200,StructureInfoFromGPCRdb!$A:$U,MATCH(G$1,StructureInfoFromGPCRdb!$A$1:$U$1,0),FALSE)</f>
        <v>A2A</v>
      </c>
      <c r="J200" s="47">
        <f>VLOOKUP($C200,StructureInfoFromGPCRdb!$A:$U,MATCH(J$1,StructureInfoFromGPCRdb!$A$1:$U$1,0),FALSE)</f>
        <v>95</v>
      </c>
      <c r="K200" s="6" t="str">
        <f>VLOOKUP($C200,StructureInfoFromGPCRdb!$A:$U,MATCH(K$1,StructureInfoFromGPCRdb!$A$1:$U$1,0),FALSE)</f>
        <v>Human</v>
      </c>
      <c r="L200" s="10">
        <f>VLOOKUP($C200,StructureInfoFromGPCRdb!$A:$U,MATCH(L$1,StructureInfoFromGPCRdb!$A$1:$U$1,0),FALSE)</f>
        <v>100</v>
      </c>
      <c r="M200" s="50" t="str">
        <f>VLOOKUP($C200,StructureInfoFromGPCRdb!$A:$U,MATCH(M$1,StructureInfoFromGPCRdb!$A$1:$U$1,0),FALSE)</f>
        <v>X-ray</v>
      </c>
      <c r="N200" s="51">
        <f>VLOOKUP($C200,StructureInfoFromGPCRdb!$A:$U,MATCH(N$1,StructureInfoFromGPCRdb!$A$1:$U$1,0),FALSE)</f>
        <v>1.9</v>
      </c>
      <c r="O200" s="10" t="str">
        <f>VLOOKUP($C200,StructureInfoFromGPCRdb!$A:$U,MATCH(O$1,StructureInfoFromGPCRdb!$A$1:$U$1,0),FALSE)</f>
        <v>Inactive</v>
      </c>
      <c r="P200" s="10">
        <f>VLOOKUP($C200,StructureInfoFromGPCRdb!$A:$U,MATCH(P$1,StructureInfoFromGPCRdb!$A$1:$U$1,0),FALSE)</f>
        <v>0</v>
      </c>
      <c r="Q200" s="10">
        <f>VLOOKUP($C200,StructureInfoFromGPCRdb!$A:$U,MATCH(Q$1,StructureInfoFromGPCRdb!$A$1:$U$1,0),FALSE)</f>
        <v>11</v>
      </c>
      <c r="R200" s="42" t="str">
        <f>IF(VLOOKUP($C200,StructureInfoFromGPCRdb!$A:$U,MATCH(R$1,StructureInfoFromGPCRdb!$A$1:$U$1,0),FALSE)="","",VLOOKUP($C200,StructureInfoFromGPCRdb!$A:$U,MATCH(R$1,StructureInfoFromGPCRdb!$A$1:$U$1,0),FALSE))</f>
        <v/>
      </c>
      <c r="S200" s="5" t="str">
        <f>IF(VLOOKUP($C200,StructureInfoFromGPCRdb!$A:$U,MATCH(S$1,StructureInfoFromGPCRdb!$A$1:$U$1,0),FALSE)="","",VLOOKUP($C200,StructureInfoFromGPCRdb!$A:$U,MATCH(S$1,StructureInfoFromGPCRdb!$A$1:$U$1,0),FALSE))</f>
        <v/>
      </c>
      <c r="T200" s="5" t="str">
        <f>IF(VLOOKUP($C200,StructureInfoFromGPCRdb!$A:$U,MATCH(T$1,StructureInfoFromGPCRdb!$A$1:$U$1,0),FALSE)="","",VLOOKUP($C200,StructureInfoFromGPCRdb!$A:$U,MATCH(T$1,StructureInfoFromGPCRdb!$A$1:$U$1,0),FALSE))</f>
        <v/>
      </c>
      <c r="U200" s="5" t="str">
        <f>IF(VLOOKUP($C200,StructureInfoFromGPCRdb!$A:$U,MATCH(U$1,StructureInfoFromGPCRdb!$A$1:$U$1,0),FALSE)="","",VLOOKUP($C200,StructureInfoFromGPCRdb!$A:$U,MATCH(U$1,StructureInfoFromGPCRdb!$A$1:$U$1,0),FALSE))</f>
        <v/>
      </c>
      <c r="V200" s="52" t="str">
        <f>VLOOKUP($C200,StructureInfoFromGPCRdb!$A:$U,MATCH(V$1,StructureInfoFromGPCRdb!$A$1:$U$1,0),FALSE)</f>
        <v>BRIL</v>
      </c>
      <c r="W200" s="10" t="str">
        <f>VLOOKUP($C200,StructureInfoFromGPCRdb!$A:$U,MATCH(W$1,StructureInfoFromGPCRdb!$A$1:$U$1,0),FALSE)</f>
        <v>-</v>
      </c>
      <c r="X200" s="52" t="str">
        <f>VLOOKUP($C200,StructureInfoFromGPCRdb!$A:$U,MATCH(X$1,StructureInfoFromGPCRdb!$A$1:$U$1,0),FALSE)</f>
        <v>2-(Furan-2-yl)-5-N-[..</v>
      </c>
      <c r="Y200" s="10" t="str">
        <f>VLOOKUP($C200,StructureInfoFromGPCRdb!$A:$U,MATCH(Y$1,StructureInfoFromGPCRdb!$A$1:$U$1,0),FALSE)</f>
        <v>Agonist</v>
      </c>
    </row>
    <row r="201" spans="1:25" x14ac:dyDescent="0.2">
      <c r="A201" s="4" t="str">
        <f t="shared" si="6"/>
        <v>AInactive</v>
      </c>
      <c r="B201" s="4" t="str">
        <f t="shared" si="7"/>
        <v>AA2ARInactive</v>
      </c>
      <c r="C201" s="9" t="s">
        <v>221</v>
      </c>
      <c r="D201" s="10" t="str">
        <f>VLOOKUP($C201,StructureInfoFromGPCRdb!$A:$U,MATCH(D$1,StructureInfoFromGPCRdb!$A$1:$U$1,0),FALSE)</f>
        <v>A</v>
      </c>
      <c r="E201" s="11" t="str">
        <f>VLOOKUP($C201,StructureInfoFromGPCRdb!$A:$U,MATCH(E$1,StructureInfoFromGPCRdb!$A$1:$U$1,0),FALSE)</f>
        <v>Adenosine</v>
      </c>
      <c r="F201" s="11" t="str">
        <f>VLOOKUP($C201,StructureInfoFromGPCRdb!$A:$U,MATCH(F$1,StructureInfoFromGPCRdb!$A$1:$U$1,0),FALSE)</f>
        <v>AA2AR</v>
      </c>
      <c r="G201" s="11" t="str">
        <f>VLOOKUP($C201,StructureInfoFromGPCRdb!$A:$U,MATCH(G$1,StructureInfoFromGPCRdb!$A$1:$U$1,0),FALSE)</f>
        <v>A2A</v>
      </c>
      <c r="J201" s="47">
        <f>VLOOKUP($C201,StructureInfoFromGPCRdb!$A:$U,MATCH(J$1,StructureInfoFromGPCRdb!$A$1:$U$1,0),FALSE)</f>
        <v>94</v>
      </c>
      <c r="K201" s="6" t="str">
        <f>VLOOKUP($C201,StructureInfoFromGPCRdb!$A:$U,MATCH(K$1,StructureInfoFromGPCRdb!$A$1:$U$1,0),FALSE)</f>
        <v>Human</v>
      </c>
      <c r="L201" s="10">
        <f>VLOOKUP($C201,StructureInfoFromGPCRdb!$A:$U,MATCH(L$1,StructureInfoFromGPCRdb!$A$1:$U$1,0),FALSE)</f>
        <v>100</v>
      </c>
      <c r="M201" s="50" t="str">
        <f>VLOOKUP($C201,StructureInfoFromGPCRdb!$A:$U,MATCH(M$1,StructureInfoFromGPCRdb!$A$1:$U$1,0),FALSE)</f>
        <v>X-ray</v>
      </c>
      <c r="N201" s="51">
        <f>VLOOKUP($C201,StructureInfoFromGPCRdb!$A:$U,MATCH(N$1,StructureInfoFromGPCRdb!$A$1:$U$1,0),FALSE)</f>
        <v>2</v>
      </c>
      <c r="O201" s="10" t="str">
        <f>VLOOKUP($C201,StructureInfoFromGPCRdb!$A:$U,MATCH(O$1,StructureInfoFromGPCRdb!$A$1:$U$1,0),FALSE)</f>
        <v>Inactive</v>
      </c>
      <c r="P201" s="10">
        <f>VLOOKUP($C201,StructureInfoFromGPCRdb!$A:$U,MATCH(P$1,StructureInfoFromGPCRdb!$A$1:$U$1,0),FALSE)</f>
        <v>0</v>
      </c>
      <c r="Q201" s="10">
        <f>VLOOKUP($C201,StructureInfoFromGPCRdb!$A:$U,MATCH(Q$1,StructureInfoFromGPCRdb!$A$1:$U$1,0),FALSE)</f>
        <v>12</v>
      </c>
      <c r="R201" s="42" t="str">
        <f>IF(VLOOKUP($C201,StructureInfoFromGPCRdb!$A:$U,MATCH(R$1,StructureInfoFromGPCRdb!$A$1:$U$1,0),FALSE)="","",VLOOKUP($C201,StructureInfoFromGPCRdb!$A:$U,MATCH(R$1,StructureInfoFromGPCRdb!$A$1:$U$1,0),FALSE))</f>
        <v/>
      </c>
      <c r="S201" s="5" t="str">
        <f>IF(VLOOKUP($C201,StructureInfoFromGPCRdb!$A:$U,MATCH(S$1,StructureInfoFromGPCRdb!$A$1:$U$1,0),FALSE)="","",VLOOKUP($C201,StructureInfoFromGPCRdb!$A:$U,MATCH(S$1,StructureInfoFromGPCRdb!$A$1:$U$1,0),FALSE))</f>
        <v/>
      </c>
      <c r="T201" s="5" t="str">
        <f>IF(VLOOKUP($C201,StructureInfoFromGPCRdb!$A:$U,MATCH(T$1,StructureInfoFromGPCRdb!$A$1:$U$1,0),FALSE)="","",VLOOKUP($C201,StructureInfoFromGPCRdb!$A:$U,MATCH(T$1,StructureInfoFromGPCRdb!$A$1:$U$1,0),FALSE))</f>
        <v/>
      </c>
      <c r="U201" s="5" t="str">
        <f>IF(VLOOKUP($C201,StructureInfoFromGPCRdb!$A:$U,MATCH(U$1,StructureInfoFromGPCRdb!$A$1:$U$1,0),FALSE)="","",VLOOKUP($C201,StructureInfoFromGPCRdb!$A:$U,MATCH(U$1,StructureInfoFromGPCRdb!$A$1:$U$1,0),FALSE))</f>
        <v/>
      </c>
      <c r="V201" s="52" t="str">
        <f>VLOOKUP($C201,StructureInfoFromGPCRdb!$A:$U,MATCH(V$1,StructureInfoFromGPCRdb!$A$1:$U$1,0),FALSE)</f>
        <v>BRIL</v>
      </c>
      <c r="W201" s="10" t="str">
        <f>VLOOKUP($C201,StructureInfoFromGPCRdb!$A:$U,MATCH(W$1,StructureInfoFromGPCRdb!$A$1:$U$1,0),FALSE)</f>
        <v>-</v>
      </c>
      <c r="X201" s="52" t="str">
        <f>VLOOKUP($C201,StructureInfoFromGPCRdb!$A:$U,MATCH(X$1,StructureInfoFromGPCRdb!$A$1:$U$1,0),FALSE)</f>
        <v>AZD4635</v>
      </c>
      <c r="Y201" s="10" t="str">
        <f>VLOOKUP($C201,StructureInfoFromGPCRdb!$A:$U,MATCH(Y$1,StructureInfoFromGPCRdb!$A$1:$U$1,0),FALSE)</f>
        <v>Antagonist</v>
      </c>
    </row>
    <row r="202" spans="1:25" x14ac:dyDescent="0.2">
      <c r="A202" s="4" t="str">
        <f t="shared" si="6"/>
        <v>AInactive</v>
      </c>
      <c r="B202" s="4" t="str">
        <f t="shared" si="7"/>
        <v>AA2ARInactive</v>
      </c>
      <c r="C202" s="9" t="s">
        <v>288</v>
      </c>
      <c r="D202" s="10" t="str">
        <f>VLOOKUP($C202,StructureInfoFromGPCRdb!$A:$U,MATCH(D$1,StructureInfoFromGPCRdb!$A$1:$U$1,0),FALSE)</f>
        <v>A</v>
      </c>
      <c r="E202" s="11" t="str">
        <f>VLOOKUP($C202,StructureInfoFromGPCRdb!$A:$U,MATCH(E$1,StructureInfoFromGPCRdb!$A$1:$U$1,0),FALSE)</f>
        <v>Adenosine</v>
      </c>
      <c r="F202" s="11" t="str">
        <f>VLOOKUP($C202,StructureInfoFromGPCRdb!$A:$U,MATCH(F$1,StructureInfoFromGPCRdb!$A$1:$U$1,0),FALSE)</f>
        <v>AA2AR</v>
      </c>
      <c r="G202" s="11" t="str">
        <f>VLOOKUP($C202,StructureInfoFromGPCRdb!$A:$U,MATCH(G$1,StructureInfoFromGPCRdb!$A$1:$U$1,0),FALSE)</f>
        <v>A2A</v>
      </c>
      <c r="J202" s="47">
        <f>VLOOKUP($C202,StructureInfoFromGPCRdb!$A:$U,MATCH(J$1,StructureInfoFromGPCRdb!$A$1:$U$1,0),FALSE)</f>
        <v>94</v>
      </c>
      <c r="K202" s="6" t="str">
        <f>VLOOKUP($C202,StructureInfoFromGPCRdb!$A:$U,MATCH(K$1,StructureInfoFromGPCRdb!$A$1:$U$1,0),FALSE)</f>
        <v>Human</v>
      </c>
      <c r="L202" s="10">
        <f>VLOOKUP($C202,StructureInfoFromGPCRdb!$A:$U,MATCH(L$1,StructureInfoFromGPCRdb!$A$1:$U$1,0),FALSE)</f>
        <v>100</v>
      </c>
      <c r="M202" s="50" t="str">
        <f>VLOOKUP($C202,StructureInfoFromGPCRdb!$A:$U,MATCH(M$1,StructureInfoFromGPCRdb!$A$1:$U$1,0),FALSE)</f>
        <v>X-ray</v>
      </c>
      <c r="N202" s="51">
        <f>VLOOKUP($C202,StructureInfoFromGPCRdb!$A:$U,MATCH(N$1,StructureInfoFromGPCRdb!$A$1:$U$1,0),FALSE)</f>
        <v>2</v>
      </c>
      <c r="O202" s="10" t="str">
        <f>VLOOKUP($C202,StructureInfoFromGPCRdb!$A:$U,MATCH(O$1,StructureInfoFromGPCRdb!$A$1:$U$1,0),FALSE)</f>
        <v>Inactive</v>
      </c>
      <c r="P202" s="10">
        <f>VLOOKUP($C202,StructureInfoFromGPCRdb!$A:$U,MATCH(P$1,StructureInfoFromGPCRdb!$A$1:$U$1,0),FALSE)</f>
        <v>0</v>
      </c>
      <c r="Q202" s="10">
        <f>VLOOKUP($C202,StructureInfoFromGPCRdb!$A:$U,MATCH(Q$1,StructureInfoFromGPCRdb!$A$1:$U$1,0),FALSE)</f>
        <v>13</v>
      </c>
      <c r="R202" s="42" t="str">
        <f>IF(VLOOKUP($C202,StructureInfoFromGPCRdb!$A:$U,MATCH(R$1,StructureInfoFromGPCRdb!$A$1:$U$1,0),FALSE)="","",VLOOKUP($C202,StructureInfoFromGPCRdb!$A:$U,MATCH(R$1,StructureInfoFromGPCRdb!$A$1:$U$1,0),FALSE))</f>
        <v/>
      </c>
      <c r="S202" s="5" t="str">
        <f>IF(VLOOKUP($C202,StructureInfoFromGPCRdb!$A:$U,MATCH(S$1,StructureInfoFromGPCRdb!$A$1:$U$1,0),FALSE)="","",VLOOKUP($C202,StructureInfoFromGPCRdb!$A:$U,MATCH(S$1,StructureInfoFromGPCRdb!$A$1:$U$1,0),FALSE))</f>
        <v/>
      </c>
      <c r="T202" s="5" t="str">
        <f>IF(VLOOKUP($C202,StructureInfoFromGPCRdb!$A:$U,MATCH(T$1,StructureInfoFromGPCRdb!$A$1:$U$1,0),FALSE)="","",VLOOKUP($C202,StructureInfoFromGPCRdb!$A:$U,MATCH(T$1,StructureInfoFromGPCRdb!$A$1:$U$1,0),FALSE))</f>
        <v/>
      </c>
      <c r="U202" s="5" t="str">
        <f>IF(VLOOKUP($C202,StructureInfoFromGPCRdb!$A:$U,MATCH(U$1,StructureInfoFromGPCRdb!$A$1:$U$1,0),FALSE)="","",VLOOKUP($C202,StructureInfoFromGPCRdb!$A:$U,MATCH(U$1,StructureInfoFromGPCRdb!$A$1:$U$1,0),FALSE))</f>
        <v/>
      </c>
      <c r="V202" s="52" t="str">
        <f>VLOOKUP($C202,StructureInfoFromGPCRdb!$A:$U,MATCH(V$1,StructureInfoFromGPCRdb!$A$1:$U$1,0),FALSE)</f>
        <v>BRIL</v>
      </c>
      <c r="W202" s="10" t="str">
        <f>VLOOKUP($C202,StructureInfoFromGPCRdb!$A:$U,MATCH(W$1,StructureInfoFromGPCRdb!$A$1:$U$1,0),FALSE)</f>
        <v>-</v>
      </c>
      <c r="X202" s="52" t="str">
        <f>VLOOKUP($C202,StructureInfoFromGPCRdb!$A:$U,MATCH(X$1,StructureInfoFromGPCRdb!$A$1:$U$1,0),FALSE)</f>
        <v>CHEMBL1671936</v>
      </c>
      <c r="Y202" s="10" t="str">
        <f>VLOOKUP($C202,StructureInfoFromGPCRdb!$A:$U,MATCH(Y$1,StructureInfoFromGPCRdb!$A$1:$U$1,0),FALSE)</f>
        <v>Antagonist</v>
      </c>
    </row>
    <row r="203" spans="1:25" x14ac:dyDescent="0.2">
      <c r="A203" s="4" t="str">
        <f t="shared" si="6"/>
        <v>AInactive</v>
      </c>
      <c r="B203" s="4" t="str">
        <f t="shared" si="7"/>
        <v>AA2ARInactive</v>
      </c>
      <c r="C203" s="9" t="s">
        <v>309</v>
      </c>
      <c r="D203" s="10" t="str">
        <f>VLOOKUP($C203,StructureInfoFromGPCRdb!$A:$U,MATCH(D$1,StructureInfoFromGPCRdb!$A$1:$U$1,0),FALSE)</f>
        <v>A</v>
      </c>
      <c r="E203" s="11" t="str">
        <f>VLOOKUP($C203,StructureInfoFromGPCRdb!$A:$U,MATCH(E$1,StructureInfoFromGPCRdb!$A$1:$U$1,0),FALSE)</f>
        <v>Adenosine</v>
      </c>
      <c r="F203" s="11" t="str">
        <f>VLOOKUP($C203,StructureInfoFromGPCRdb!$A:$U,MATCH(F$1,StructureInfoFromGPCRdb!$A$1:$U$1,0),FALSE)</f>
        <v>AA2AR</v>
      </c>
      <c r="G203" s="11" t="str">
        <f>VLOOKUP($C203,StructureInfoFromGPCRdb!$A:$U,MATCH(G$1,StructureInfoFromGPCRdb!$A$1:$U$1,0),FALSE)</f>
        <v>A2A</v>
      </c>
      <c r="J203" s="47">
        <f>VLOOKUP($C203,StructureInfoFromGPCRdb!$A:$U,MATCH(J$1,StructureInfoFromGPCRdb!$A$1:$U$1,0),FALSE)</f>
        <v>94</v>
      </c>
      <c r="K203" s="6" t="str">
        <f>VLOOKUP($C203,StructureInfoFromGPCRdb!$A:$U,MATCH(K$1,StructureInfoFromGPCRdb!$A$1:$U$1,0),FALSE)</f>
        <v>Human</v>
      </c>
      <c r="L203" s="10">
        <f>VLOOKUP($C203,StructureInfoFromGPCRdb!$A:$U,MATCH(L$1,StructureInfoFromGPCRdb!$A$1:$U$1,0),FALSE)</f>
        <v>100</v>
      </c>
      <c r="M203" s="50" t="str">
        <f>VLOOKUP($C203,StructureInfoFromGPCRdb!$A:$U,MATCH(M$1,StructureInfoFromGPCRdb!$A$1:$U$1,0),FALSE)</f>
        <v>X-ray</v>
      </c>
      <c r="N203" s="51">
        <f>VLOOKUP($C203,StructureInfoFromGPCRdb!$A:$U,MATCH(N$1,StructureInfoFromGPCRdb!$A$1:$U$1,0),FALSE)</f>
        <v>2</v>
      </c>
      <c r="O203" s="10" t="str">
        <f>VLOOKUP($C203,StructureInfoFromGPCRdb!$A:$U,MATCH(O$1,StructureInfoFromGPCRdb!$A$1:$U$1,0),FALSE)</f>
        <v>Inactive</v>
      </c>
      <c r="P203" s="10">
        <f>VLOOKUP($C203,StructureInfoFromGPCRdb!$A:$U,MATCH(P$1,StructureInfoFromGPCRdb!$A$1:$U$1,0),FALSE)</f>
        <v>0</v>
      </c>
      <c r="Q203" s="10">
        <f>VLOOKUP($C203,StructureInfoFromGPCRdb!$A:$U,MATCH(Q$1,StructureInfoFromGPCRdb!$A$1:$U$1,0),FALSE)</f>
        <v>11</v>
      </c>
      <c r="R203" s="42" t="str">
        <f>IF(VLOOKUP($C203,StructureInfoFromGPCRdb!$A:$U,MATCH(R$1,StructureInfoFromGPCRdb!$A$1:$U$1,0),FALSE)="","",VLOOKUP($C203,StructureInfoFromGPCRdb!$A:$U,MATCH(R$1,StructureInfoFromGPCRdb!$A$1:$U$1,0),FALSE))</f>
        <v/>
      </c>
      <c r="S203" s="5" t="str">
        <f>IF(VLOOKUP($C203,StructureInfoFromGPCRdb!$A:$U,MATCH(S$1,StructureInfoFromGPCRdb!$A$1:$U$1,0),FALSE)="","",VLOOKUP($C203,StructureInfoFromGPCRdb!$A:$U,MATCH(S$1,StructureInfoFromGPCRdb!$A$1:$U$1,0),FALSE))</f>
        <v/>
      </c>
      <c r="T203" s="5" t="str">
        <f>IF(VLOOKUP($C203,StructureInfoFromGPCRdb!$A:$U,MATCH(T$1,StructureInfoFromGPCRdb!$A$1:$U$1,0),FALSE)="","",VLOOKUP($C203,StructureInfoFromGPCRdb!$A:$U,MATCH(T$1,StructureInfoFromGPCRdb!$A$1:$U$1,0),FALSE))</f>
        <v/>
      </c>
      <c r="U203" s="5" t="str">
        <f>IF(VLOOKUP($C203,StructureInfoFromGPCRdb!$A:$U,MATCH(U$1,StructureInfoFromGPCRdb!$A$1:$U$1,0),FALSE)="","",VLOOKUP($C203,StructureInfoFromGPCRdb!$A:$U,MATCH(U$1,StructureInfoFromGPCRdb!$A$1:$U$1,0),FALSE))</f>
        <v/>
      </c>
      <c r="V203" s="52" t="str">
        <f>VLOOKUP($C203,StructureInfoFromGPCRdb!$A:$U,MATCH(V$1,StructureInfoFromGPCRdb!$A$1:$U$1,0),FALSE)</f>
        <v>BRIL</v>
      </c>
      <c r="W203" s="10" t="str">
        <f>VLOOKUP($C203,StructureInfoFromGPCRdb!$A:$U,MATCH(W$1,StructureInfoFromGPCRdb!$A$1:$U$1,0),FALSE)</f>
        <v>-</v>
      </c>
      <c r="X203" s="52" t="str">
        <f>VLOOKUP($C203,StructureInfoFromGPCRdb!$A:$U,MATCH(X$1,StructureInfoFromGPCRdb!$A$1:$U$1,0),FALSE)</f>
        <v>ZM241385</v>
      </c>
      <c r="Y203" s="10" t="str">
        <f>VLOOKUP($C203,StructureInfoFromGPCRdb!$A:$U,MATCH(Y$1,StructureInfoFromGPCRdb!$A$1:$U$1,0),FALSE)</f>
        <v>Antagonist</v>
      </c>
    </row>
    <row r="204" spans="1:25" x14ac:dyDescent="0.2">
      <c r="A204" s="4" t="str">
        <f t="shared" si="6"/>
        <v>AInactive</v>
      </c>
      <c r="B204" s="4" t="str">
        <f t="shared" si="7"/>
        <v>AA2ARInactive</v>
      </c>
      <c r="C204" s="9" t="s">
        <v>170</v>
      </c>
      <c r="D204" s="10" t="str">
        <f>VLOOKUP($C204,StructureInfoFromGPCRdb!$A:$U,MATCH(D$1,StructureInfoFromGPCRdb!$A$1:$U$1,0),FALSE)</f>
        <v>A</v>
      </c>
      <c r="E204" s="11" t="str">
        <f>VLOOKUP($C204,StructureInfoFromGPCRdb!$A:$U,MATCH(E$1,StructureInfoFromGPCRdb!$A$1:$U$1,0),FALSE)</f>
        <v>Adenosine</v>
      </c>
      <c r="F204" s="11" t="str">
        <f>VLOOKUP($C204,StructureInfoFromGPCRdb!$A:$U,MATCH(F$1,StructureInfoFromGPCRdb!$A$1:$U$1,0),FALSE)</f>
        <v>AA2AR</v>
      </c>
      <c r="G204" s="11" t="str">
        <f>VLOOKUP($C204,StructureInfoFromGPCRdb!$A:$U,MATCH(G$1,StructureInfoFromGPCRdb!$A$1:$U$1,0),FALSE)</f>
        <v>A2A</v>
      </c>
      <c r="J204" s="47">
        <f>VLOOKUP($C204,StructureInfoFromGPCRdb!$A:$U,MATCH(J$1,StructureInfoFromGPCRdb!$A$1:$U$1,0),FALSE)</f>
        <v>94</v>
      </c>
      <c r="K204" s="6" t="str">
        <f>VLOOKUP($C204,StructureInfoFromGPCRdb!$A:$U,MATCH(K$1,StructureInfoFromGPCRdb!$A$1:$U$1,0),FALSE)</f>
        <v>Human</v>
      </c>
      <c r="L204" s="10">
        <f>VLOOKUP($C204,StructureInfoFromGPCRdb!$A:$U,MATCH(L$1,StructureInfoFromGPCRdb!$A$1:$U$1,0),FALSE)</f>
        <v>100</v>
      </c>
      <c r="M204" s="50" t="str">
        <f>VLOOKUP($C204,StructureInfoFromGPCRdb!$A:$U,MATCH(M$1,StructureInfoFromGPCRdb!$A$1:$U$1,0),FALSE)</f>
        <v>X-ray</v>
      </c>
      <c r="N204" s="51">
        <f>VLOOKUP($C204,StructureInfoFromGPCRdb!$A:$U,MATCH(N$1,StructureInfoFromGPCRdb!$A$1:$U$1,0),FALSE)</f>
        <v>2</v>
      </c>
      <c r="O204" s="10" t="str">
        <f>VLOOKUP($C204,StructureInfoFromGPCRdb!$A:$U,MATCH(O$1,StructureInfoFromGPCRdb!$A$1:$U$1,0),FALSE)</f>
        <v>Inactive</v>
      </c>
      <c r="P204" s="10">
        <f>VLOOKUP($C204,StructureInfoFromGPCRdb!$A:$U,MATCH(P$1,StructureInfoFromGPCRdb!$A$1:$U$1,0),FALSE)</f>
        <v>0</v>
      </c>
      <c r="Q204" s="10">
        <f>VLOOKUP($C204,StructureInfoFromGPCRdb!$A:$U,MATCH(Q$1,StructureInfoFromGPCRdb!$A$1:$U$1,0),FALSE)</f>
        <v>11</v>
      </c>
      <c r="R204" s="42" t="str">
        <f>IF(VLOOKUP($C204,StructureInfoFromGPCRdb!$A:$U,MATCH(R$1,StructureInfoFromGPCRdb!$A$1:$U$1,0),FALSE)="","",VLOOKUP($C204,StructureInfoFromGPCRdb!$A:$U,MATCH(R$1,StructureInfoFromGPCRdb!$A$1:$U$1,0),FALSE))</f>
        <v/>
      </c>
      <c r="S204" s="5" t="str">
        <f>IF(VLOOKUP($C204,StructureInfoFromGPCRdb!$A:$U,MATCH(S$1,StructureInfoFromGPCRdb!$A$1:$U$1,0),FALSE)="","",VLOOKUP($C204,StructureInfoFromGPCRdb!$A:$U,MATCH(S$1,StructureInfoFromGPCRdb!$A$1:$U$1,0),FALSE))</f>
        <v/>
      </c>
      <c r="T204" s="5" t="str">
        <f>IF(VLOOKUP($C204,StructureInfoFromGPCRdb!$A:$U,MATCH(T$1,StructureInfoFromGPCRdb!$A$1:$U$1,0),FALSE)="","",VLOOKUP($C204,StructureInfoFromGPCRdb!$A:$U,MATCH(T$1,StructureInfoFromGPCRdb!$A$1:$U$1,0),FALSE))</f>
        <v/>
      </c>
      <c r="U204" s="5" t="str">
        <f>IF(VLOOKUP($C204,StructureInfoFromGPCRdb!$A:$U,MATCH(U$1,StructureInfoFromGPCRdb!$A$1:$U$1,0),FALSE)="","",VLOOKUP($C204,StructureInfoFromGPCRdb!$A:$U,MATCH(U$1,StructureInfoFromGPCRdb!$A$1:$U$1,0),FALSE))</f>
        <v/>
      </c>
      <c r="V204" s="52" t="str">
        <f>VLOOKUP($C204,StructureInfoFromGPCRdb!$A:$U,MATCH(V$1,StructureInfoFromGPCRdb!$A$1:$U$1,0),FALSE)</f>
        <v>BRIL</v>
      </c>
      <c r="W204" s="10" t="str">
        <f>VLOOKUP($C204,StructureInfoFromGPCRdb!$A:$U,MATCH(W$1,StructureInfoFromGPCRdb!$A$1:$U$1,0),FALSE)</f>
        <v>-</v>
      </c>
      <c r="X204" s="52" t="str">
        <f>VLOOKUP($C204,StructureInfoFromGPCRdb!$A:$U,MATCH(X$1,StructureInfoFromGPCRdb!$A$1:$U$1,0),FALSE)</f>
        <v>Q27456347</v>
      </c>
      <c r="Y204" s="10" t="str">
        <f>VLOOKUP($C204,StructureInfoFromGPCRdb!$A:$U,MATCH(Y$1,StructureInfoFromGPCRdb!$A$1:$U$1,0),FALSE)</f>
        <v>Agonist</v>
      </c>
    </row>
    <row r="205" spans="1:25" x14ac:dyDescent="0.2">
      <c r="A205" s="4" t="str">
        <f t="shared" si="6"/>
        <v>AInactive</v>
      </c>
      <c r="B205" s="4" t="str">
        <f t="shared" si="7"/>
        <v>AA2ARInactive</v>
      </c>
      <c r="C205" s="9" t="s">
        <v>315</v>
      </c>
      <c r="D205" s="10" t="str">
        <f>VLOOKUP($C205,StructureInfoFromGPCRdb!$A:$U,MATCH(D$1,StructureInfoFromGPCRdb!$A$1:$U$1,0),FALSE)</f>
        <v>A</v>
      </c>
      <c r="E205" s="11" t="str">
        <f>VLOOKUP($C205,StructureInfoFromGPCRdb!$A:$U,MATCH(E$1,StructureInfoFromGPCRdb!$A$1:$U$1,0),FALSE)</f>
        <v>Adenosine</v>
      </c>
      <c r="F205" s="11" t="str">
        <f>VLOOKUP($C205,StructureInfoFromGPCRdb!$A:$U,MATCH(F$1,StructureInfoFromGPCRdb!$A$1:$U$1,0),FALSE)</f>
        <v>AA2AR</v>
      </c>
      <c r="G205" s="11" t="str">
        <f>VLOOKUP($C205,StructureInfoFromGPCRdb!$A:$U,MATCH(G$1,StructureInfoFromGPCRdb!$A$1:$U$1,0),FALSE)</f>
        <v>A2A</v>
      </c>
      <c r="J205" s="47">
        <f>VLOOKUP($C205,StructureInfoFromGPCRdb!$A:$U,MATCH(J$1,StructureInfoFromGPCRdb!$A$1:$U$1,0),FALSE)</f>
        <v>94</v>
      </c>
      <c r="K205" s="6" t="str">
        <f>VLOOKUP($C205,StructureInfoFromGPCRdb!$A:$U,MATCH(K$1,StructureInfoFromGPCRdb!$A$1:$U$1,0),FALSE)</f>
        <v>Human</v>
      </c>
      <c r="L205" s="10">
        <f>VLOOKUP($C205,StructureInfoFromGPCRdb!$A:$U,MATCH(L$1,StructureInfoFromGPCRdb!$A$1:$U$1,0),FALSE)</f>
        <v>100</v>
      </c>
      <c r="M205" s="50" t="str">
        <f>VLOOKUP($C205,StructureInfoFromGPCRdb!$A:$U,MATCH(M$1,StructureInfoFromGPCRdb!$A$1:$U$1,0),FALSE)</f>
        <v>X-ray</v>
      </c>
      <c r="N205" s="51">
        <f>VLOOKUP($C205,StructureInfoFromGPCRdb!$A:$U,MATCH(N$1,StructureInfoFromGPCRdb!$A$1:$U$1,0),FALSE)</f>
        <v>2</v>
      </c>
      <c r="O205" s="10" t="str">
        <f>VLOOKUP($C205,StructureInfoFromGPCRdb!$A:$U,MATCH(O$1,StructureInfoFromGPCRdb!$A$1:$U$1,0),FALSE)</f>
        <v>Inactive</v>
      </c>
      <c r="P205" s="10">
        <f>VLOOKUP($C205,StructureInfoFromGPCRdb!$A:$U,MATCH(P$1,StructureInfoFromGPCRdb!$A$1:$U$1,0),FALSE)</f>
        <v>0</v>
      </c>
      <c r="Q205" s="10">
        <f>VLOOKUP($C205,StructureInfoFromGPCRdb!$A:$U,MATCH(Q$1,StructureInfoFromGPCRdb!$A$1:$U$1,0),FALSE)</f>
        <v>11</v>
      </c>
      <c r="R205" s="42" t="str">
        <f>IF(VLOOKUP($C205,StructureInfoFromGPCRdb!$A:$U,MATCH(R$1,StructureInfoFromGPCRdb!$A$1:$U$1,0),FALSE)="","",VLOOKUP($C205,StructureInfoFromGPCRdb!$A:$U,MATCH(R$1,StructureInfoFromGPCRdb!$A$1:$U$1,0),FALSE))</f>
        <v/>
      </c>
      <c r="S205" s="5" t="str">
        <f>IF(VLOOKUP($C205,StructureInfoFromGPCRdb!$A:$U,MATCH(S$1,StructureInfoFromGPCRdb!$A$1:$U$1,0),FALSE)="","",VLOOKUP($C205,StructureInfoFromGPCRdb!$A:$U,MATCH(S$1,StructureInfoFromGPCRdb!$A$1:$U$1,0),FALSE))</f>
        <v/>
      </c>
      <c r="T205" s="5" t="str">
        <f>IF(VLOOKUP($C205,StructureInfoFromGPCRdb!$A:$U,MATCH(T$1,StructureInfoFromGPCRdb!$A$1:$U$1,0),FALSE)="","",VLOOKUP($C205,StructureInfoFromGPCRdb!$A:$U,MATCH(T$1,StructureInfoFromGPCRdb!$A$1:$U$1,0),FALSE))</f>
        <v/>
      </c>
      <c r="U205" s="5" t="str">
        <f>IF(VLOOKUP($C205,StructureInfoFromGPCRdb!$A:$U,MATCH(U$1,StructureInfoFromGPCRdb!$A$1:$U$1,0),FALSE)="","",VLOOKUP($C205,StructureInfoFromGPCRdb!$A:$U,MATCH(U$1,StructureInfoFromGPCRdb!$A$1:$U$1,0),FALSE))</f>
        <v/>
      </c>
      <c r="V205" s="52" t="str">
        <f>VLOOKUP($C205,StructureInfoFromGPCRdb!$A:$U,MATCH(V$1,StructureInfoFromGPCRdb!$A$1:$U$1,0),FALSE)</f>
        <v>BRIL</v>
      </c>
      <c r="W205" s="10" t="str">
        <f>VLOOKUP($C205,StructureInfoFromGPCRdb!$A:$U,MATCH(W$1,StructureInfoFromGPCRdb!$A$1:$U$1,0),FALSE)</f>
        <v>-</v>
      </c>
      <c r="X205" s="52" t="str">
        <f>VLOOKUP($C205,StructureInfoFromGPCRdb!$A:$U,MATCH(X$1,StructureInfoFromGPCRdb!$A$1:$U$1,0),FALSE)</f>
        <v>Theophylline</v>
      </c>
      <c r="Y205" s="10" t="str">
        <f>VLOOKUP($C205,StructureInfoFromGPCRdb!$A:$U,MATCH(Y$1,StructureInfoFromGPCRdb!$A$1:$U$1,0),FALSE)</f>
        <v>Antagonist</v>
      </c>
    </row>
    <row r="206" spans="1:25" x14ac:dyDescent="0.2">
      <c r="A206" s="4" t="str">
        <f t="shared" si="6"/>
        <v>AInactive</v>
      </c>
      <c r="B206" s="4" t="str">
        <f t="shared" si="7"/>
        <v>AA2ARInactive</v>
      </c>
      <c r="C206" s="9" t="s">
        <v>289</v>
      </c>
      <c r="D206" s="10" t="str">
        <f>VLOOKUP($C206,StructureInfoFromGPCRdb!$A:$U,MATCH(D$1,StructureInfoFromGPCRdb!$A$1:$U$1,0),FALSE)</f>
        <v>A</v>
      </c>
      <c r="E206" s="11" t="str">
        <f>VLOOKUP($C206,StructureInfoFromGPCRdb!$A:$U,MATCH(E$1,StructureInfoFromGPCRdb!$A$1:$U$1,0),FALSE)</f>
        <v>Adenosine</v>
      </c>
      <c r="F206" s="11" t="str">
        <f>VLOOKUP($C206,StructureInfoFromGPCRdb!$A:$U,MATCH(F$1,StructureInfoFromGPCRdb!$A$1:$U$1,0),FALSE)</f>
        <v>AA2AR</v>
      </c>
      <c r="G206" s="11" t="str">
        <f>VLOOKUP($C206,StructureInfoFromGPCRdb!$A:$U,MATCH(G$1,StructureInfoFromGPCRdb!$A$1:$U$1,0),FALSE)</f>
        <v>A2A</v>
      </c>
      <c r="J206" s="47">
        <f>VLOOKUP($C206,StructureInfoFromGPCRdb!$A:$U,MATCH(J$1,StructureInfoFromGPCRdb!$A$1:$U$1,0),FALSE)</f>
        <v>95</v>
      </c>
      <c r="K206" s="6" t="str">
        <f>VLOOKUP($C206,StructureInfoFromGPCRdb!$A:$U,MATCH(K$1,StructureInfoFromGPCRdb!$A$1:$U$1,0),FALSE)</f>
        <v>Human</v>
      </c>
      <c r="L206" s="10">
        <f>VLOOKUP($C206,StructureInfoFromGPCRdb!$A:$U,MATCH(L$1,StructureInfoFromGPCRdb!$A$1:$U$1,0),FALSE)</f>
        <v>100</v>
      </c>
      <c r="M206" s="50" t="str">
        <f>VLOOKUP($C206,StructureInfoFromGPCRdb!$A:$U,MATCH(M$1,StructureInfoFromGPCRdb!$A$1:$U$1,0),FALSE)</f>
        <v>X-ray</v>
      </c>
      <c r="N206" s="51">
        <f>VLOOKUP($C206,StructureInfoFromGPCRdb!$A:$U,MATCH(N$1,StructureInfoFromGPCRdb!$A$1:$U$1,0),FALSE)</f>
        <v>2</v>
      </c>
      <c r="O206" s="10" t="str">
        <f>VLOOKUP($C206,StructureInfoFromGPCRdb!$A:$U,MATCH(O$1,StructureInfoFromGPCRdb!$A$1:$U$1,0),FALSE)</f>
        <v>Inactive</v>
      </c>
      <c r="P206" s="10">
        <f>VLOOKUP($C206,StructureInfoFromGPCRdb!$A:$U,MATCH(P$1,StructureInfoFromGPCRdb!$A$1:$U$1,0),FALSE)</f>
        <v>0</v>
      </c>
      <c r="Q206" s="10">
        <f>VLOOKUP($C206,StructureInfoFromGPCRdb!$A:$U,MATCH(Q$1,StructureInfoFromGPCRdb!$A$1:$U$1,0),FALSE)</f>
        <v>11</v>
      </c>
      <c r="R206" s="42" t="str">
        <f>IF(VLOOKUP($C206,StructureInfoFromGPCRdb!$A:$U,MATCH(R$1,StructureInfoFromGPCRdb!$A$1:$U$1,0),FALSE)="","",VLOOKUP($C206,StructureInfoFromGPCRdb!$A:$U,MATCH(R$1,StructureInfoFromGPCRdb!$A$1:$U$1,0),FALSE))</f>
        <v/>
      </c>
      <c r="S206" s="5" t="str">
        <f>IF(VLOOKUP($C206,StructureInfoFromGPCRdb!$A:$U,MATCH(S$1,StructureInfoFromGPCRdb!$A$1:$U$1,0),FALSE)="","",VLOOKUP($C206,StructureInfoFromGPCRdb!$A:$U,MATCH(S$1,StructureInfoFromGPCRdb!$A$1:$U$1,0),FALSE))</f>
        <v/>
      </c>
      <c r="T206" s="5" t="str">
        <f>IF(VLOOKUP($C206,StructureInfoFromGPCRdb!$A:$U,MATCH(T$1,StructureInfoFromGPCRdb!$A$1:$U$1,0),FALSE)="","",VLOOKUP($C206,StructureInfoFromGPCRdb!$A:$U,MATCH(T$1,StructureInfoFromGPCRdb!$A$1:$U$1,0),FALSE))</f>
        <v/>
      </c>
      <c r="U206" s="5" t="str">
        <f>IF(VLOOKUP($C206,StructureInfoFromGPCRdb!$A:$U,MATCH(U$1,StructureInfoFromGPCRdb!$A$1:$U$1,0),FALSE)="","",VLOOKUP($C206,StructureInfoFromGPCRdb!$A:$U,MATCH(U$1,StructureInfoFromGPCRdb!$A$1:$U$1,0),FALSE))</f>
        <v/>
      </c>
      <c r="V206" s="52" t="str">
        <f>VLOOKUP($C206,StructureInfoFromGPCRdb!$A:$U,MATCH(V$1,StructureInfoFromGPCRdb!$A$1:$U$1,0),FALSE)</f>
        <v>BRIL</v>
      </c>
      <c r="W206" s="10" t="str">
        <f>VLOOKUP($C206,StructureInfoFromGPCRdb!$A:$U,MATCH(W$1,StructureInfoFromGPCRdb!$A$1:$U$1,0),FALSE)</f>
        <v>-</v>
      </c>
      <c r="X206" s="52" t="str">
        <f>VLOOKUP($C206,StructureInfoFromGPCRdb!$A:$U,MATCH(X$1,StructureInfoFromGPCRdb!$A$1:$U$1,0),FALSE)</f>
        <v>4-(3-amino-5-phenyl-..</v>
      </c>
      <c r="Y206" s="10" t="str">
        <f>VLOOKUP($C206,StructureInfoFromGPCRdb!$A:$U,MATCH(Y$1,StructureInfoFromGPCRdb!$A$1:$U$1,0),FALSE)</f>
        <v>Antagonist</v>
      </c>
    </row>
    <row r="207" spans="1:25" x14ac:dyDescent="0.2">
      <c r="A207" s="4" t="str">
        <f t="shared" si="6"/>
        <v>AInactive</v>
      </c>
      <c r="B207" s="4" t="str">
        <f t="shared" si="7"/>
        <v>AA2ARInactive</v>
      </c>
      <c r="C207" s="37" t="s">
        <v>849</v>
      </c>
      <c r="D207" s="10" t="str">
        <f>VLOOKUP($C207,StructureInfoFromGPCRdb!$A:$U,MATCH(D$1,StructureInfoFromGPCRdb!$A$1:$U$1,0),FALSE)</f>
        <v>A</v>
      </c>
      <c r="E207" s="11" t="str">
        <f>VLOOKUP($C207,StructureInfoFromGPCRdb!$A:$U,MATCH(E$1,StructureInfoFromGPCRdb!$A$1:$U$1,0),FALSE)</f>
        <v>Adenosine</v>
      </c>
      <c r="F207" s="11" t="str">
        <f>VLOOKUP($C207,StructureInfoFromGPCRdb!$A:$U,MATCH(F$1,StructureInfoFromGPCRdb!$A$1:$U$1,0),FALSE)</f>
        <v>AA2AR</v>
      </c>
      <c r="G207" s="11" t="str">
        <f>VLOOKUP($C207,StructureInfoFromGPCRdb!$A:$U,MATCH(G$1,StructureInfoFromGPCRdb!$A$1:$U$1,0),FALSE)</f>
        <v>A2A</v>
      </c>
      <c r="J207" s="47">
        <f>VLOOKUP($C207,StructureInfoFromGPCRdb!$A:$U,MATCH(J$1,StructureInfoFromGPCRdb!$A$1:$U$1,0),FALSE)</f>
        <v>94</v>
      </c>
      <c r="K207" s="6" t="str">
        <f>VLOOKUP($C207,StructureInfoFromGPCRdb!$A:$U,MATCH(K$1,StructureInfoFromGPCRdb!$A$1:$U$1,0),FALSE)</f>
        <v>Human</v>
      </c>
      <c r="L207" s="10">
        <f>VLOOKUP($C207,StructureInfoFromGPCRdb!$A:$U,MATCH(L$1,StructureInfoFromGPCRdb!$A$1:$U$1,0),FALSE)</f>
        <v>100</v>
      </c>
      <c r="M207" s="50" t="str">
        <f>VLOOKUP($C207,StructureInfoFromGPCRdb!$A:$U,MATCH(M$1,StructureInfoFromGPCRdb!$A$1:$U$1,0),FALSE)</f>
        <v>X-ray</v>
      </c>
      <c r="N207" s="51">
        <f>VLOOKUP($C207,StructureInfoFromGPCRdb!$A:$U,MATCH(N$1,StructureInfoFromGPCRdb!$A$1:$U$1,0),FALSE)</f>
        <v>2.1</v>
      </c>
      <c r="O207" s="10" t="str">
        <f>VLOOKUP($C207,StructureInfoFromGPCRdb!$A:$U,MATCH(O$1,StructureInfoFromGPCRdb!$A$1:$U$1,0),FALSE)</f>
        <v>Inactive</v>
      </c>
      <c r="P207" s="10">
        <f>VLOOKUP($C207,StructureInfoFromGPCRdb!$A:$U,MATCH(P$1,StructureInfoFromGPCRdb!$A$1:$U$1,0),FALSE)</f>
        <v>0</v>
      </c>
      <c r="Q207" s="10">
        <f>VLOOKUP($C207,StructureInfoFromGPCRdb!$A:$U,MATCH(Q$1,StructureInfoFromGPCRdb!$A$1:$U$1,0),FALSE)</f>
        <v>12</v>
      </c>
      <c r="R207" s="42" t="str">
        <f>IF(VLOOKUP($C207,StructureInfoFromGPCRdb!$A:$U,MATCH(R$1,StructureInfoFromGPCRdb!$A$1:$U$1,0),FALSE)="","",VLOOKUP($C207,StructureInfoFromGPCRdb!$A:$U,MATCH(R$1,StructureInfoFromGPCRdb!$A$1:$U$1,0),FALSE))</f>
        <v/>
      </c>
      <c r="S207" s="5" t="str">
        <f>IF(VLOOKUP($C207,StructureInfoFromGPCRdb!$A:$U,MATCH(S$1,StructureInfoFromGPCRdb!$A$1:$U$1,0),FALSE)="","",VLOOKUP($C207,StructureInfoFromGPCRdb!$A:$U,MATCH(S$1,StructureInfoFromGPCRdb!$A$1:$U$1,0),FALSE))</f>
        <v/>
      </c>
      <c r="T207" s="5" t="str">
        <f>IF(VLOOKUP($C207,StructureInfoFromGPCRdb!$A:$U,MATCH(T$1,StructureInfoFromGPCRdb!$A$1:$U$1,0),FALSE)="","",VLOOKUP($C207,StructureInfoFromGPCRdb!$A:$U,MATCH(T$1,StructureInfoFromGPCRdb!$A$1:$U$1,0),FALSE))</f>
        <v/>
      </c>
      <c r="U207" s="5" t="str">
        <f>IF(VLOOKUP($C207,StructureInfoFromGPCRdb!$A:$U,MATCH(U$1,StructureInfoFromGPCRdb!$A$1:$U$1,0),FALSE)="","",VLOOKUP($C207,StructureInfoFromGPCRdb!$A:$U,MATCH(U$1,StructureInfoFromGPCRdb!$A$1:$U$1,0),FALSE))</f>
        <v/>
      </c>
      <c r="V207" s="52" t="str">
        <f>VLOOKUP($C207,StructureInfoFromGPCRdb!$A:$U,MATCH(V$1,StructureInfoFromGPCRdb!$A$1:$U$1,0),FALSE)</f>
        <v>BRIL</v>
      </c>
      <c r="W207" s="10" t="str">
        <f>VLOOKUP($C207,StructureInfoFromGPCRdb!$A:$U,MATCH(W$1,StructureInfoFromGPCRdb!$A$1:$U$1,0),FALSE)</f>
        <v>-</v>
      </c>
      <c r="X207" s="52" t="str">
        <f>VLOOKUP($C207,StructureInfoFromGPCRdb!$A:$U,MATCH(X$1,StructureInfoFromGPCRdb!$A$1:$U$1,0),FALSE)</f>
        <v>2-Methyl-3-(4-methyl..</v>
      </c>
      <c r="Y207" s="10" t="str">
        <f>VLOOKUP($C207,StructureInfoFromGPCRdb!$A:$U,MATCH(Y$1,StructureInfoFromGPCRdb!$A$1:$U$1,0),FALSE)</f>
        <v>Antagonist</v>
      </c>
    </row>
    <row r="208" spans="1:25" x14ac:dyDescent="0.2">
      <c r="A208" s="4" t="str">
        <f t="shared" si="6"/>
        <v>AInactive</v>
      </c>
      <c r="B208" s="4" t="str">
        <f t="shared" si="7"/>
        <v>AA2ARInactive</v>
      </c>
      <c r="C208" s="9" t="s">
        <v>287</v>
      </c>
      <c r="D208" s="10" t="str">
        <f>VLOOKUP($C208,StructureInfoFromGPCRdb!$A:$U,MATCH(D$1,StructureInfoFromGPCRdb!$A$1:$U$1,0),FALSE)</f>
        <v>A</v>
      </c>
      <c r="E208" s="11" t="str">
        <f>VLOOKUP($C208,StructureInfoFromGPCRdb!$A:$U,MATCH(E$1,StructureInfoFromGPCRdb!$A$1:$U$1,0),FALSE)</f>
        <v>Adenosine</v>
      </c>
      <c r="F208" s="11" t="str">
        <f>VLOOKUP($C208,StructureInfoFromGPCRdb!$A:$U,MATCH(F$1,StructureInfoFromGPCRdb!$A$1:$U$1,0),FALSE)</f>
        <v>AA2AR</v>
      </c>
      <c r="G208" s="11" t="str">
        <f>VLOOKUP($C208,StructureInfoFromGPCRdb!$A:$U,MATCH(G$1,StructureInfoFromGPCRdb!$A$1:$U$1,0),FALSE)</f>
        <v>A2A</v>
      </c>
      <c r="J208" s="47">
        <f>VLOOKUP($C208,StructureInfoFromGPCRdb!$A:$U,MATCH(J$1,StructureInfoFromGPCRdb!$A$1:$U$1,0),FALSE)</f>
        <v>94</v>
      </c>
      <c r="K208" s="6" t="str">
        <f>VLOOKUP($C208,StructureInfoFromGPCRdb!$A:$U,MATCH(K$1,StructureInfoFromGPCRdb!$A$1:$U$1,0),FALSE)</f>
        <v>Human</v>
      </c>
      <c r="L208" s="10">
        <f>VLOOKUP($C208,StructureInfoFromGPCRdb!$A:$U,MATCH(L$1,StructureInfoFromGPCRdb!$A$1:$U$1,0),FALSE)</f>
        <v>100</v>
      </c>
      <c r="M208" s="50" t="str">
        <f>VLOOKUP($C208,StructureInfoFromGPCRdb!$A:$U,MATCH(M$1,StructureInfoFromGPCRdb!$A$1:$U$1,0),FALSE)</f>
        <v>X-ray</v>
      </c>
      <c r="N208" s="51">
        <f>VLOOKUP($C208,StructureInfoFromGPCRdb!$A:$U,MATCH(N$1,StructureInfoFromGPCRdb!$A$1:$U$1,0),FALSE)</f>
        <v>2.1</v>
      </c>
      <c r="O208" s="10" t="str">
        <f>VLOOKUP($C208,StructureInfoFromGPCRdb!$A:$U,MATCH(O$1,StructureInfoFromGPCRdb!$A$1:$U$1,0),FALSE)</f>
        <v>Inactive</v>
      </c>
      <c r="P208" s="10">
        <f>VLOOKUP($C208,StructureInfoFromGPCRdb!$A:$U,MATCH(P$1,StructureInfoFromGPCRdb!$A$1:$U$1,0),FALSE)</f>
        <v>0</v>
      </c>
      <c r="Q208" s="10">
        <f>VLOOKUP($C208,StructureInfoFromGPCRdb!$A:$U,MATCH(Q$1,StructureInfoFromGPCRdb!$A$1:$U$1,0),FALSE)</f>
        <v>12</v>
      </c>
      <c r="R208" s="42" t="str">
        <f>IF(VLOOKUP($C208,StructureInfoFromGPCRdb!$A:$U,MATCH(R$1,StructureInfoFromGPCRdb!$A$1:$U$1,0),FALSE)="","",VLOOKUP($C208,StructureInfoFromGPCRdb!$A:$U,MATCH(R$1,StructureInfoFromGPCRdb!$A$1:$U$1,0),FALSE))</f>
        <v/>
      </c>
      <c r="S208" s="5" t="str">
        <f>IF(VLOOKUP($C208,StructureInfoFromGPCRdb!$A:$U,MATCH(S$1,StructureInfoFromGPCRdb!$A$1:$U$1,0),FALSE)="","",VLOOKUP($C208,StructureInfoFromGPCRdb!$A:$U,MATCH(S$1,StructureInfoFromGPCRdb!$A$1:$U$1,0),FALSE))</f>
        <v/>
      </c>
      <c r="T208" s="5" t="str">
        <f>IF(VLOOKUP($C208,StructureInfoFromGPCRdb!$A:$U,MATCH(T$1,StructureInfoFromGPCRdb!$A$1:$U$1,0),FALSE)="","",VLOOKUP($C208,StructureInfoFromGPCRdb!$A:$U,MATCH(T$1,StructureInfoFromGPCRdb!$A$1:$U$1,0),FALSE))</f>
        <v/>
      </c>
      <c r="U208" s="5" t="str">
        <f>IF(VLOOKUP($C208,StructureInfoFromGPCRdb!$A:$U,MATCH(U$1,StructureInfoFromGPCRdb!$A$1:$U$1,0),FALSE)="","",VLOOKUP($C208,StructureInfoFromGPCRdb!$A:$U,MATCH(U$1,StructureInfoFromGPCRdb!$A$1:$U$1,0),FALSE))</f>
        <v/>
      </c>
      <c r="V208" s="52" t="str">
        <f>VLOOKUP($C208,StructureInfoFromGPCRdb!$A:$U,MATCH(V$1,StructureInfoFromGPCRdb!$A$1:$U$1,0),FALSE)</f>
        <v>BRIL</v>
      </c>
      <c r="W208" s="10" t="str">
        <f>VLOOKUP($C208,StructureInfoFromGPCRdb!$A:$U,MATCH(W$1,StructureInfoFromGPCRdb!$A$1:$U$1,0),FALSE)</f>
        <v>-</v>
      </c>
      <c r="X208" s="52" t="str">
        <f>VLOOKUP($C208,StructureInfoFromGPCRdb!$A:$U,MATCH(X$1,StructureInfoFromGPCRdb!$A$1:$U$1,0),FALSE)</f>
        <v>4-(3-amino-5-phenyl-..</v>
      </c>
      <c r="Y208" s="10" t="str">
        <f>VLOOKUP($C208,StructureInfoFromGPCRdb!$A:$U,MATCH(Y$1,StructureInfoFromGPCRdb!$A$1:$U$1,0),FALSE)</f>
        <v>Antagonist</v>
      </c>
    </row>
    <row r="209" spans="1:25" x14ac:dyDescent="0.2">
      <c r="A209" s="4" t="str">
        <f t="shared" si="6"/>
        <v>AInactive</v>
      </c>
      <c r="B209" s="4" t="str">
        <f t="shared" si="7"/>
        <v>AA2ARInactive</v>
      </c>
      <c r="C209" s="9" t="s">
        <v>308</v>
      </c>
      <c r="D209" s="10" t="str">
        <f>VLOOKUP($C209,StructureInfoFromGPCRdb!$A:$U,MATCH(D$1,StructureInfoFromGPCRdb!$A$1:$U$1,0),FALSE)</f>
        <v>A</v>
      </c>
      <c r="E209" s="11" t="str">
        <f>VLOOKUP($C209,StructureInfoFromGPCRdb!$A:$U,MATCH(E$1,StructureInfoFromGPCRdb!$A$1:$U$1,0),FALSE)</f>
        <v>Adenosine</v>
      </c>
      <c r="F209" s="11" t="str">
        <f>VLOOKUP($C209,StructureInfoFromGPCRdb!$A:$U,MATCH(F$1,StructureInfoFromGPCRdb!$A$1:$U$1,0),FALSE)</f>
        <v>AA2AR</v>
      </c>
      <c r="G209" s="11" t="str">
        <f>VLOOKUP($C209,StructureInfoFromGPCRdb!$A:$U,MATCH(G$1,StructureInfoFromGPCRdb!$A$1:$U$1,0),FALSE)</f>
        <v>A2A</v>
      </c>
      <c r="J209" s="47">
        <f>VLOOKUP($C209,StructureInfoFromGPCRdb!$A:$U,MATCH(J$1,StructureInfoFromGPCRdb!$A$1:$U$1,0),FALSE)</f>
        <v>94</v>
      </c>
      <c r="K209" s="6" t="str">
        <f>VLOOKUP($C209,StructureInfoFromGPCRdb!$A:$U,MATCH(K$1,StructureInfoFromGPCRdb!$A$1:$U$1,0),FALSE)</f>
        <v>Human</v>
      </c>
      <c r="L209" s="10">
        <f>VLOOKUP($C209,StructureInfoFromGPCRdb!$A:$U,MATCH(L$1,StructureInfoFromGPCRdb!$A$1:$U$1,0),FALSE)</f>
        <v>100</v>
      </c>
      <c r="M209" s="50" t="str">
        <f>VLOOKUP($C209,StructureInfoFromGPCRdb!$A:$U,MATCH(M$1,StructureInfoFromGPCRdb!$A$1:$U$1,0),FALSE)</f>
        <v>X-ray</v>
      </c>
      <c r="N209" s="51">
        <f>VLOOKUP($C209,StructureInfoFromGPCRdb!$A:$U,MATCH(N$1,StructureInfoFromGPCRdb!$A$1:$U$1,0),FALSE)</f>
        <v>2.1</v>
      </c>
      <c r="O209" s="10" t="str">
        <f>VLOOKUP($C209,StructureInfoFromGPCRdb!$A:$U,MATCH(O$1,StructureInfoFromGPCRdb!$A$1:$U$1,0),FALSE)</f>
        <v>Inactive</v>
      </c>
      <c r="P209" s="10">
        <f>VLOOKUP($C209,StructureInfoFromGPCRdb!$A:$U,MATCH(P$1,StructureInfoFromGPCRdb!$A$1:$U$1,0),FALSE)</f>
        <v>0</v>
      </c>
      <c r="Q209" s="10">
        <f>VLOOKUP($C209,StructureInfoFromGPCRdb!$A:$U,MATCH(Q$1,StructureInfoFromGPCRdb!$A$1:$U$1,0),FALSE)</f>
        <v>13</v>
      </c>
      <c r="R209" s="42" t="str">
        <f>IF(VLOOKUP($C209,StructureInfoFromGPCRdb!$A:$U,MATCH(R$1,StructureInfoFromGPCRdb!$A$1:$U$1,0),FALSE)="","",VLOOKUP($C209,StructureInfoFromGPCRdb!$A:$U,MATCH(R$1,StructureInfoFromGPCRdb!$A$1:$U$1,0),FALSE))</f>
        <v/>
      </c>
      <c r="S209" s="5" t="str">
        <f>IF(VLOOKUP($C209,StructureInfoFromGPCRdb!$A:$U,MATCH(S$1,StructureInfoFromGPCRdb!$A$1:$U$1,0),FALSE)="","",VLOOKUP($C209,StructureInfoFromGPCRdb!$A:$U,MATCH(S$1,StructureInfoFromGPCRdb!$A$1:$U$1,0),FALSE))</f>
        <v/>
      </c>
      <c r="T209" s="5" t="str">
        <f>IF(VLOOKUP($C209,StructureInfoFromGPCRdb!$A:$U,MATCH(T$1,StructureInfoFromGPCRdb!$A$1:$U$1,0),FALSE)="","",VLOOKUP($C209,StructureInfoFromGPCRdb!$A:$U,MATCH(T$1,StructureInfoFromGPCRdb!$A$1:$U$1,0),FALSE))</f>
        <v/>
      </c>
      <c r="U209" s="5" t="str">
        <f>IF(VLOOKUP($C209,StructureInfoFromGPCRdb!$A:$U,MATCH(U$1,StructureInfoFromGPCRdb!$A$1:$U$1,0),FALSE)="","",VLOOKUP($C209,StructureInfoFromGPCRdb!$A:$U,MATCH(U$1,StructureInfoFromGPCRdb!$A$1:$U$1,0),FALSE))</f>
        <v/>
      </c>
      <c r="V209" s="52" t="str">
        <f>VLOOKUP($C209,StructureInfoFromGPCRdb!$A:$U,MATCH(V$1,StructureInfoFromGPCRdb!$A$1:$U$1,0),FALSE)</f>
        <v>BRIL</v>
      </c>
      <c r="W209" s="10" t="str">
        <f>VLOOKUP($C209,StructureInfoFromGPCRdb!$A:$U,MATCH(W$1,StructureInfoFromGPCRdb!$A$1:$U$1,0),FALSE)</f>
        <v>-</v>
      </c>
      <c r="X209" s="52" t="str">
        <f>VLOOKUP($C209,StructureInfoFromGPCRdb!$A:$U,MATCH(X$1,StructureInfoFromGPCRdb!$A$1:$U$1,0),FALSE)</f>
        <v>ZM241385</v>
      </c>
      <c r="Y209" s="10" t="str">
        <f>VLOOKUP($C209,StructureInfoFromGPCRdb!$A:$U,MATCH(Y$1,StructureInfoFromGPCRdb!$A$1:$U$1,0),FALSE)</f>
        <v>Antagonist</v>
      </c>
    </row>
    <row r="210" spans="1:25" x14ac:dyDescent="0.2">
      <c r="A210" s="4" t="str">
        <f t="shared" si="6"/>
        <v>AInactive</v>
      </c>
      <c r="B210" s="4" t="str">
        <f t="shared" si="7"/>
        <v>AA2ARInactive</v>
      </c>
      <c r="C210" s="9" t="s">
        <v>169</v>
      </c>
      <c r="D210" s="10" t="str">
        <f>VLOOKUP($C210,StructureInfoFromGPCRdb!$A:$U,MATCH(D$1,StructureInfoFromGPCRdb!$A$1:$U$1,0),FALSE)</f>
        <v>A</v>
      </c>
      <c r="E210" s="11" t="str">
        <f>VLOOKUP($C210,StructureInfoFromGPCRdb!$A:$U,MATCH(E$1,StructureInfoFromGPCRdb!$A$1:$U$1,0),FALSE)</f>
        <v>Adenosine</v>
      </c>
      <c r="F210" s="11" t="str">
        <f>VLOOKUP($C210,StructureInfoFromGPCRdb!$A:$U,MATCH(F$1,StructureInfoFromGPCRdb!$A$1:$U$1,0),FALSE)</f>
        <v>AA2AR</v>
      </c>
      <c r="G210" s="11" t="str">
        <f>VLOOKUP($C210,StructureInfoFromGPCRdb!$A:$U,MATCH(G$1,StructureInfoFromGPCRdb!$A$1:$U$1,0),FALSE)</f>
        <v>A2A</v>
      </c>
      <c r="J210" s="47">
        <f>VLOOKUP($C210,StructureInfoFromGPCRdb!$A:$U,MATCH(J$1,StructureInfoFromGPCRdb!$A$1:$U$1,0),FALSE)</f>
        <v>94</v>
      </c>
      <c r="K210" s="6" t="str">
        <f>VLOOKUP($C210,StructureInfoFromGPCRdb!$A:$U,MATCH(K$1,StructureInfoFromGPCRdb!$A$1:$U$1,0),FALSE)</f>
        <v>Human</v>
      </c>
      <c r="L210" s="10">
        <f>VLOOKUP($C210,StructureInfoFromGPCRdb!$A:$U,MATCH(L$1,StructureInfoFromGPCRdb!$A$1:$U$1,0),FALSE)</f>
        <v>100</v>
      </c>
      <c r="M210" s="50" t="str">
        <f>VLOOKUP($C210,StructureInfoFromGPCRdb!$A:$U,MATCH(M$1,StructureInfoFromGPCRdb!$A$1:$U$1,0),FALSE)</f>
        <v>X-ray</v>
      </c>
      <c r="N210" s="51">
        <f>VLOOKUP($C210,StructureInfoFromGPCRdb!$A:$U,MATCH(N$1,StructureInfoFromGPCRdb!$A$1:$U$1,0),FALSE)</f>
        <v>2.1</v>
      </c>
      <c r="O210" s="10" t="str">
        <f>VLOOKUP($C210,StructureInfoFromGPCRdb!$A:$U,MATCH(O$1,StructureInfoFromGPCRdb!$A$1:$U$1,0),FALSE)</f>
        <v>Inactive</v>
      </c>
      <c r="P210" s="10">
        <f>VLOOKUP($C210,StructureInfoFromGPCRdb!$A:$U,MATCH(P$1,StructureInfoFromGPCRdb!$A$1:$U$1,0),FALSE)</f>
        <v>0</v>
      </c>
      <c r="Q210" s="10">
        <f>VLOOKUP($C210,StructureInfoFromGPCRdb!$A:$U,MATCH(Q$1,StructureInfoFromGPCRdb!$A$1:$U$1,0),FALSE)</f>
        <v>11</v>
      </c>
      <c r="R210" s="42" t="str">
        <f>IF(VLOOKUP($C210,StructureInfoFromGPCRdb!$A:$U,MATCH(R$1,StructureInfoFromGPCRdb!$A$1:$U$1,0),FALSE)="","",VLOOKUP($C210,StructureInfoFromGPCRdb!$A:$U,MATCH(R$1,StructureInfoFromGPCRdb!$A$1:$U$1,0),FALSE))</f>
        <v/>
      </c>
      <c r="S210" s="5" t="str">
        <f>IF(VLOOKUP($C210,StructureInfoFromGPCRdb!$A:$U,MATCH(S$1,StructureInfoFromGPCRdb!$A$1:$U$1,0),FALSE)="","",VLOOKUP($C210,StructureInfoFromGPCRdb!$A:$U,MATCH(S$1,StructureInfoFromGPCRdb!$A$1:$U$1,0),FALSE))</f>
        <v/>
      </c>
      <c r="T210" s="5" t="str">
        <f>IF(VLOOKUP($C210,StructureInfoFromGPCRdb!$A:$U,MATCH(T$1,StructureInfoFromGPCRdb!$A$1:$U$1,0),FALSE)="","",VLOOKUP($C210,StructureInfoFromGPCRdb!$A:$U,MATCH(T$1,StructureInfoFromGPCRdb!$A$1:$U$1,0),FALSE))</f>
        <v/>
      </c>
      <c r="U210" s="5" t="str">
        <f>IF(VLOOKUP($C210,StructureInfoFromGPCRdb!$A:$U,MATCH(U$1,StructureInfoFromGPCRdb!$A$1:$U$1,0),FALSE)="","",VLOOKUP($C210,StructureInfoFromGPCRdb!$A:$U,MATCH(U$1,StructureInfoFromGPCRdb!$A$1:$U$1,0),FALSE))</f>
        <v/>
      </c>
      <c r="V210" s="52" t="str">
        <f>VLOOKUP($C210,StructureInfoFromGPCRdb!$A:$U,MATCH(V$1,StructureInfoFromGPCRdb!$A$1:$U$1,0),FALSE)</f>
        <v>BRIL</v>
      </c>
      <c r="W210" s="10" t="str">
        <f>VLOOKUP($C210,StructureInfoFromGPCRdb!$A:$U,MATCH(W$1,StructureInfoFromGPCRdb!$A$1:$U$1,0),FALSE)</f>
        <v>-</v>
      </c>
      <c r="X210" s="52" t="str">
        <f>VLOOKUP($C210,StructureInfoFromGPCRdb!$A:$U,MATCH(X$1,StructureInfoFromGPCRdb!$A$1:$U$1,0),FALSE)</f>
        <v>Q27456344</v>
      </c>
      <c r="Y210" s="10" t="str">
        <f>VLOOKUP($C210,StructureInfoFromGPCRdb!$A:$U,MATCH(Y$1,StructureInfoFromGPCRdb!$A$1:$U$1,0),FALSE)</f>
        <v>Agonist</v>
      </c>
    </row>
    <row r="211" spans="1:25" x14ac:dyDescent="0.2">
      <c r="A211" s="4" t="str">
        <f t="shared" si="6"/>
        <v>AInactive</v>
      </c>
      <c r="B211" s="4" t="str">
        <f t="shared" si="7"/>
        <v>AA2ARInactive</v>
      </c>
      <c r="C211" s="9" t="s">
        <v>313</v>
      </c>
      <c r="D211" s="10" t="str">
        <f>VLOOKUP($C211,StructureInfoFromGPCRdb!$A:$U,MATCH(D$1,StructureInfoFromGPCRdb!$A$1:$U$1,0),FALSE)</f>
        <v>A</v>
      </c>
      <c r="E211" s="11" t="str">
        <f>VLOOKUP($C211,StructureInfoFromGPCRdb!$A:$U,MATCH(E$1,StructureInfoFromGPCRdb!$A$1:$U$1,0),FALSE)</f>
        <v>Adenosine</v>
      </c>
      <c r="F211" s="11" t="str">
        <f>VLOOKUP($C211,StructureInfoFromGPCRdb!$A:$U,MATCH(F$1,StructureInfoFromGPCRdb!$A$1:$U$1,0),FALSE)</f>
        <v>AA2AR</v>
      </c>
      <c r="G211" s="11" t="str">
        <f>VLOOKUP($C211,StructureInfoFromGPCRdb!$A:$U,MATCH(G$1,StructureInfoFromGPCRdb!$A$1:$U$1,0),FALSE)</f>
        <v>A2A</v>
      </c>
      <c r="J211" s="47">
        <f>VLOOKUP($C211,StructureInfoFromGPCRdb!$A:$U,MATCH(J$1,StructureInfoFromGPCRdb!$A$1:$U$1,0),FALSE)</f>
        <v>94</v>
      </c>
      <c r="K211" s="6" t="str">
        <f>VLOOKUP($C211,StructureInfoFromGPCRdb!$A:$U,MATCH(K$1,StructureInfoFromGPCRdb!$A$1:$U$1,0),FALSE)</f>
        <v>Human</v>
      </c>
      <c r="L211" s="10">
        <f>VLOOKUP($C211,StructureInfoFromGPCRdb!$A:$U,MATCH(L$1,StructureInfoFromGPCRdb!$A$1:$U$1,0),FALSE)</f>
        <v>100</v>
      </c>
      <c r="M211" s="50" t="str">
        <f>VLOOKUP($C211,StructureInfoFromGPCRdb!$A:$U,MATCH(M$1,StructureInfoFromGPCRdb!$A$1:$U$1,0),FALSE)</f>
        <v>X-ray</v>
      </c>
      <c r="N211" s="51">
        <f>VLOOKUP($C211,StructureInfoFromGPCRdb!$A:$U,MATCH(N$1,StructureInfoFromGPCRdb!$A$1:$U$1,0),FALSE)</f>
        <v>2.1</v>
      </c>
      <c r="O211" s="10" t="str">
        <f>VLOOKUP($C211,StructureInfoFromGPCRdb!$A:$U,MATCH(O$1,StructureInfoFromGPCRdb!$A$1:$U$1,0),FALSE)</f>
        <v>Inactive</v>
      </c>
      <c r="P211" s="10">
        <f>VLOOKUP($C211,StructureInfoFromGPCRdb!$A:$U,MATCH(P$1,StructureInfoFromGPCRdb!$A$1:$U$1,0),FALSE)</f>
        <v>0</v>
      </c>
      <c r="Q211" s="10">
        <f>VLOOKUP($C211,StructureInfoFromGPCRdb!$A:$U,MATCH(Q$1,StructureInfoFromGPCRdb!$A$1:$U$1,0),FALSE)</f>
        <v>12</v>
      </c>
      <c r="R211" s="42" t="str">
        <f>IF(VLOOKUP($C211,StructureInfoFromGPCRdb!$A:$U,MATCH(R$1,StructureInfoFromGPCRdb!$A$1:$U$1,0),FALSE)="","",VLOOKUP($C211,StructureInfoFromGPCRdb!$A:$U,MATCH(R$1,StructureInfoFromGPCRdb!$A$1:$U$1,0),FALSE))</f>
        <v/>
      </c>
      <c r="S211" s="5" t="str">
        <f>IF(VLOOKUP($C211,StructureInfoFromGPCRdb!$A:$U,MATCH(S$1,StructureInfoFromGPCRdb!$A$1:$U$1,0),FALSE)="","",VLOOKUP($C211,StructureInfoFromGPCRdb!$A:$U,MATCH(S$1,StructureInfoFromGPCRdb!$A$1:$U$1,0),FALSE))</f>
        <v/>
      </c>
      <c r="T211" s="5" t="str">
        <f>IF(VLOOKUP($C211,StructureInfoFromGPCRdb!$A:$U,MATCH(T$1,StructureInfoFromGPCRdb!$A$1:$U$1,0),FALSE)="","",VLOOKUP($C211,StructureInfoFromGPCRdb!$A:$U,MATCH(T$1,StructureInfoFromGPCRdb!$A$1:$U$1,0),FALSE))</f>
        <v/>
      </c>
      <c r="U211" s="5" t="str">
        <f>IF(VLOOKUP($C211,StructureInfoFromGPCRdb!$A:$U,MATCH(U$1,StructureInfoFromGPCRdb!$A$1:$U$1,0),FALSE)="","",VLOOKUP($C211,StructureInfoFromGPCRdb!$A:$U,MATCH(U$1,StructureInfoFromGPCRdb!$A$1:$U$1,0),FALSE))</f>
        <v/>
      </c>
      <c r="V211" s="52" t="str">
        <f>VLOOKUP($C211,StructureInfoFromGPCRdb!$A:$U,MATCH(V$1,StructureInfoFromGPCRdb!$A$1:$U$1,0),FALSE)</f>
        <v>BRIL</v>
      </c>
      <c r="W211" s="10" t="str">
        <f>VLOOKUP($C211,StructureInfoFromGPCRdb!$A:$U,MATCH(W$1,StructureInfoFromGPCRdb!$A$1:$U$1,0),FALSE)</f>
        <v>-</v>
      </c>
      <c r="X211" s="52" t="str">
        <f>VLOOKUP($C211,StructureInfoFromGPCRdb!$A:$U,MATCH(X$1,StructureInfoFromGPCRdb!$A$1:$U$1,0),FALSE)</f>
        <v>Caffeine</v>
      </c>
      <c r="Y211" s="10" t="str">
        <f>VLOOKUP($C211,StructureInfoFromGPCRdb!$A:$U,MATCH(Y$1,StructureInfoFromGPCRdb!$A$1:$U$1,0),FALSE)</f>
        <v>Antagonist</v>
      </c>
    </row>
    <row r="212" spans="1:25" x14ac:dyDescent="0.2">
      <c r="A212" s="4" t="str">
        <f t="shared" si="6"/>
        <v>AInactive</v>
      </c>
      <c r="B212" s="4" t="str">
        <f t="shared" si="7"/>
        <v>AA2ARInactive</v>
      </c>
      <c r="C212" s="9" t="s">
        <v>167</v>
      </c>
      <c r="D212" s="10" t="str">
        <f>VLOOKUP($C212,StructureInfoFromGPCRdb!$A:$U,MATCH(D$1,StructureInfoFromGPCRdb!$A$1:$U$1,0),FALSE)</f>
        <v>A</v>
      </c>
      <c r="E212" s="11" t="str">
        <f>VLOOKUP($C212,StructureInfoFromGPCRdb!$A:$U,MATCH(E$1,StructureInfoFromGPCRdb!$A$1:$U$1,0),FALSE)</f>
        <v>Adenosine</v>
      </c>
      <c r="F212" s="11" t="str">
        <f>VLOOKUP($C212,StructureInfoFromGPCRdb!$A:$U,MATCH(F$1,StructureInfoFromGPCRdb!$A$1:$U$1,0),FALSE)</f>
        <v>AA2AR</v>
      </c>
      <c r="G212" s="11" t="str">
        <f>VLOOKUP($C212,StructureInfoFromGPCRdb!$A:$U,MATCH(G$1,StructureInfoFromGPCRdb!$A$1:$U$1,0),FALSE)</f>
        <v>A2A</v>
      </c>
      <c r="J212" s="47">
        <f>VLOOKUP($C212,StructureInfoFromGPCRdb!$A:$U,MATCH(J$1,StructureInfoFromGPCRdb!$A$1:$U$1,0),FALSE)</f>
        <v>94</v>
      </c>
      <c r="K212" s="6" t="str">
        <f>VLOOKUP($C212,StructureInfoFromGPCRdb!$A:$U,MATCH(K$1,StructureInfoFromGPCRdb!$A$1:$U$1,0),FALSE)</f>
        <v>Human</v>
      </c>
      <c r="L212" s="10">
        <f>VLOOKUP($C212,StructureInfoFromGPCRdb!$A:$U,MATCH(L$1,StructureInfoFromGPCRdb!$A$1:$U$1,0),FALSE)</f>
        <v>100</v>
      </c>
      <c r="M212" s="50" t="str">
        <f>VLOOKUP($C212,StructureInfoFromGPCRdb!$A:$U,MATCH(M$1,StructureInfoFromGPCRdb!$A$1:$U$1,0),FALSE)</f>
        <v>X-ray</v>
      </c>
      <c r="N212" s="51">
        <f>VLOOKUP($C212,StructureInfoFromGPCRdb!$A:$U,MATCH(N$1,StructureInfoFromGPCRdb!$A$1:$U$1,0),FALSE)</f>
        <v>2.2000000000000002</v>
      </c>
      <c r="O212" s="10" t="str">
        <f>VLOOKUP($C212,StructureInfoFromGPCRdb!$A:$U,MATCH(O$1,StructureInfoFromGPCRdb!$A$1:$U$1,0),FALSE)</f>
        <v>Inactive</v>
      </c>
      <c r="P212" s="10">
        <f>VLOOKUP($C212,StructureInfoFromGPCRdb!$A:$U,MATCH(P$1,StructureInfoFromGPCRdb!$A$1:$U$1,0),FALSE)</f>
        <v>0</v>
      </c>
      <c r="Q212" s="10">
        <f>VLOOKUP($C212,StructureInfoFromGPCRdb!$A:$U,MATCH(Q$1,StructureInfoFromGPCRdb!$A$1:$U$1,0),FALSE)</f>
        <v>12</v>
      </c>
      <c r="R212" s="42" t="str">
        <f>IF(VLOOKUP($C212,StructureInfoFromGPCRdb!$A:$U,MATCH(R$1,StructureInfoFromGPCRdb!$A$1:$U$1,0),FALSE)="","",VLOOKUP($C212,StructureInfoFromGPCRdb!$A:$U,MATCH(R$1,StructureInfoFromGPCRdb!$A$1:$U$1,0),FALSE))</f>
        <v/>
      </c>
      <c r="S212" s="5" t="str">
        <f>IF(VLOOKUP($C212,StructureInfoFromGPCRdb!$A:$U,MATCH(S$1,StructureInfoFromGPCRdb!$A$1:$U$1,0),FALSE)="","",VLOOKUP($C212,StructureInfoFromGPCRdb!$A:$U,MATCH(S$1,StructureInfoFromGPCRdb!$A$1:$U$1,0),FALSE))</f>
        <v/>
      </c>
      <c r="T212" s="5" t="str">
        <f>IF(VLOOKUP($C212,StructureInfoFromGPCRdb!$A:$U,MATCH(T$1,StructureInfoFromGPCRdb!$A$1:$U$1,0),FALSE)="","",VLOOKUP($C212,StructureInfoFromGPCRdb!$A:$U,MATCH(T$1,StructureInfoFromGPCRdb!$A$1:$U$1,0),FALSE))</f>
        <v/>
      </c>
      <c r="U212" s="5" t="str">
        <f>IF(VLOOKUP($C212,StructureInfoFromGPCRdb!$A:$U,MATCH(U$1,StructureInfoFromGPCRdb!$A$1:$U$1,0),FALSE)="","",VLOOKUP($C212,StructureInfoFromGPCRdb!$A:$U,MATCH(U$1,StructureInfoFromGPCRdb!$A$1:$U$1,0),FALSE))</f>
        <v/>
      </c>
      <c r="V212" s="52" t="str">
        <f>VLOOKUP($C212,StructureInfoFromGPCRdb!$A:$U,MATCH(V$1,StructureInfoFromGPCRdb!$A$1:$U$1,0),FALSE)</f>
        <v>BRIL</v>
      </c>
      <c r="W212" s="10" t="str">
        <f>VLOOKUP($C212,StructureInfoFromGPCRdb!$A:$U,MATCH(W$1,StructureInfoFromGPCRdb!$A$1:$U$1,0),FALSE)</f>
        <v>-</v>
      </c>
      <c r="X212" s="52" t="str">
        <f>VLOOKUP($C212,StructureInfoFromGPCRdb!$A:$U,MATCH(X$1,StructureInfoFromGPCRdb!$A$1:$U$1,0),FALSE)</f>
        <v>2-(Furan-2-yl)-5-N-[..</v>
      </c>
      <c r="Y212" s="10" t="str">
        <f>VLOOKUP($C212,StructureInfoFromGPCRdb!$A:$U,MATCH(Y$1,StructureInfoFromGPCRdb!$A$1:$U$1,0),FALSE)</f>
        <v>Agonist</v>
      </c>
    </row>
    <row r="213" spans="1:25" x14ac:dyDescent="0.2">
      <c r="A213" s="4" t="str">
        <f t="shared" si="6"/>
        <v>AInactive</v>
      </c>
      <c r="B213" s="4" t="str">
        <f t="shared" si="7"/>
        <v>AA2ARInactive</v>
      </c>
      <c r="C213" s="9" t="s">
        <v>645</v>
      </c>
      <c r="D213" s="10" t="str">
        <f>VLOOKUP($C213,StructureInfoFromGPCRdb!$A:$U,MATCH(D$1,StructureInfoFromGPCRdb!$A$1:$U$1,0),FALSE)</f>
        <v>A</v>
      </c>
      <c r="E213" s="11" t="str">
        <f>VLOOKUP($C213,StructureInfoFromGPCRdb!$A:$U,MATCH(E$1,StructureInfoFromGPCRdb!$A$1:$U$1,0),FALSE)</f>
        <v>Adenosine</v>
      </c>
      <c r="F213" s="11" t="str">
        <f>VLOOKUP($C213,StructureInfoFromGPCRdb!$A:$U,MATCH(F$1,StructureInfoFromGPCRdb!$A$1:$U$1,0),FALSE)</f>
        <v>AA2AR</v>
      </c>
      <c r="G213" s="11" t="str">
        <f>VLOOKUP($C213,StructureInfoFromGPCRdb!$A:$U,MATCH(G$1,StructureInfoFromGPCRdb!$A$1:$U$1,0),FALSE)</f>
        <v>A2A</v>
      </c>
      <c r="J213" s="47">
        <f>VLOOKUP($C213,StructureInfoFromGPCRdb!$A:$U,MATCH(J$1,StructureInfoFromGPCRdb!$A$1:$U$1,0),FALSE)</f>
        <v>95</v>
      </c>
      <c r="K213" s="6" t="str">
        <f>VLOOKUP($C213,StructureInfoFromGPCRdb!$A:$U,MATCH(K$1,StructureInfoFromGPCRdb!$A$1:$U$1,0),FALSE)</f>
        <v>Human</v>
      </c>
      <c r="L213" s="10">
        <f>VLOOKUP($C213,StructureInfoFromGPCRdb!$A:$U,MATCH(L$1,StructureInfoFromGPCRdb!$A$1:$U$1,0),FALSE)</f>
        <v>100</v>
      </c>
      <c r="M213" s="50" t="str">
        <f>VLOOKUP($C213,StructureInfoFromGPCRdb!$A:$U,MATCH(M$1,StructureInfoFromGPCRdb!$A$1:$U$1,0),FALSE)</f>
        <v>X-ray</v>
      </c>
      <c r="N213" s="51">
        <f>VLOOKUP($C213,StructureInfoFromGPCRdb!$A:$U,MATCH(N$1,StructureInfoFromGPCRdb!$A$1:$U$1,0),FALSE)</f>
        <v>2.2000000000000002</v>
      </c>
      <c r="O213" s="10" t="str">
        <f>VLOOKUP($C213,StructureInfoFromGPCRdb!$A:$U,MATCH(O$1,StructureInfoFromGPCRdb!$A$1:$U$1,0),FALSE)</f>
        <v>Inactive</v>
      </c>
      <c r="P213" s="10">
        <f>VLOOKUP($C213,StructureInfoFromGPCRdb!$A:$U,MATCH(P$1,StructureInfoFromGPCRdb!$A$1:$U$1,0),FALSE)</f>
        <v>0</v>
      </c>
      <c r="Q213" s="10">
        <f>VLOOKUP($C213,StructureInfoFromGPCRdb!$A:$U,MATCH(Q$1,StructureInfoFromGPCRdb!$A$1:$U$1,0),FALSE)</f>
        <v>14</v>
      </c>
      <c r="R213" s="42" t="str">
        <f>IF(VLOOKUP($C213,StructureInfoFromGPCRdb!$A:$U,MATCH(R$1,StructureInfoFromGPCRdb!$A$1:$U$1,0),FALSE)="","",VLOOKUP($C213,StructureInfoFromGPCRdb!$A:$U,MATCH(R$1,StructureInfoFromGPCRdb!$A$1:$U$1,0),FALSE))</f>
        <v/>
      </c>
      <c r="S213" s="5" t="str">
        <f>IF(VLOOKUP($C213,StructureInfoFromGPCRdb!$A:$U,MATCH(S$1,StructureInfoFromGPCRdb!$A$1:$U$1,0),FALSE)="","",VLOOKUP($C213,StructureInfoFromGPCRdb!$A:$U,MATCH(S$1,StructureInfoFromGPCRdb!$A$1:$U$1,0),FALSE))</f>
        <v/>
      </c>
      <c r="T213" s="5" t="str">
        <f>IF(VLOOKUP($C213,StructureInfoFromGPCRdb!$A:$U,MATCH(T$1,StructureInfoFromGPCRdb!$A$1:$U$1,0),FALSE)="","",VLOOKUP($C213,StructureInfoFromGPCRdb!$A:$U,MATCH(T$1,StructureInfoFromGPCRdb!$A$1:$U$1,0),FALSE))</f>
        <v/>
      </c>
      <c r="U213" s="5" t="str">
        <f>IF(VLOOKUP($C213,StructureInfoFromGPCRdb!$A:$U,MATCH(U$1,StructureInfoFromGPCRdb!$A$1:$U$1,0),FALSE)="","",VLOOKUP($C213,StructureInfoFromGPCRdb!$A:$U,MATCH(U$1,StructureInfoFromGPCRdb!$A$1:$U$1,0),FALSE))</f>
        <v/>
      </c>
      <c r="V213" s="52" t="str">
        <f>VLOOKUP($C213,StructureInfoFromGPCRdb!$A:$U,MATCH(V$1,StructureInfoFromGPCRdb!$A$1:$U$1,0),FALSE)</f>
        <v>BRIL</v>
      </c>
      <c r="W213" s="10" t="str">
        <f>VLOOKUP($C213,StructureInfoFromGPCRdb!$A:$U,MATCH(W$1,StructureInfoFromGPCRdb!$A$1:$U$1,0),FALSE)</f>
        <v>-</v>
      </c>
      <c r="X213" s="52" t="str">
        <f>VLOOKUP($C213,StructureInfoFromGPCRdb!$A:$U,MATCH(X$1,StructureInfoFromGPCRdb!$A$1:$U$1,0),FALSE)</f>
        <v>ZM241385</v>
      </c>
      <c r="Y213" s="10" t="str">
        <f>VLOOKUP($C213,StructureInfoFromGPCRdb!$A:$U,MATCH(Y$1,StructureInfoFromGPCRdb!$A$1:$U$1,0),FALSE)</f>
        <v>Antagonist</v>
      </c>
    </row>
    <row r="214" spans="1:25" x14ac:dyDescent="0.2">
      <c r="A214" s="4" t="str">
        <f t="shared" si="6"/>
        <v>AInactive</v>
      </c>
      <c r="B214" s="4" t="str">
        <f t="shared" si="7"/>
        <v>AA2ARInactive</v>
      </c>
      <c r="C214" s="9" t="s">
        <v>298</v>
      </c>
      <c r="D214" s="10" t="str">
        <f>VLOOKUP($C214,StructureInfoFromGPCRdb!$A:$U,MATCH(D$1,StructureInfoFromGPCRdb!$A$1:$U$1,0),FALSE)</f>
        <v>A</v>
      </c>
      <c r="E214" s="11" t="str">
        <f>VLOOKUP($C214,StructureInfoFromGPCRdb!$A:$U,MATCH(E$1,StructureInfoFromGPCRdb!$A$1:$U$1,0),FALSE)</f>
        <v>Adenosine</v>
      </c>
      <c r="F214" s="11" t="str">
        <f>VLOOKUP($C214,StructureInfoFromGPCRdb!$A:$U,MATCH(F$1,StructureInfoFromGPCRdb!$A$1:$U$1,0),FALSE)</f>
        <v>AA2AR</v>
      </c>
      <c r="G214" s="11" t="str">
        <f>VLOOKUP($C214,StructureInfoFromGPCRdb!$A:$U,MATCH(G$1,StructureInfoFromGPCRdb!$A$1:$U$1,0),FALSE)</f>
        <v>A2A</v>
      </c>
      <c r="J214" s="47">
        <f>VLOOKUP($C214,StructureInfoFromGPCRdb!$A:$U,MATCH(J$1,StructureInfoFromGPCRdb!$A$1:$U$1,0),FALSE)</f>
        <v>94</v>
      </c>
      <c r="K214" s="6" t="str">
        <f>VLOOKUP($C214,StructureInfoFromGPCRdb!$A:$U,MATCH(K$1,StructureInfoFromGPCRdb!$A$1:$U$1,0),FALSE)</f>
        <v>Human</v>
      </c>
      <c r="L214" s="10">
        <f>VLOOKUP($C214,StructureInfoFromGPCRdb!$A:$U,MATCH(L$1,StructureInfoFromGPCRdb!$A$1:$U$1,0),FALSE)</f>
        <v>100</v>
      </c>
      <c r="M214" s="50" t="str">
        <f>VLOOKUP($C214,StructureInfoFromGPCRdb!$A:$U,MATCH(M$1,StructureInfoFromGPCRdb!$A$1:$U$1,0),FALSE)</f>
        <v>X-ray</v>
      </c>
      <c r="N214" s="51">
        <f>VLOOKUP($C214,StructureInfoFromGPCRdb!$A:$U,MATCH(N$1,StructureInfoFromGPCRdb!$A$1:$U$1,0),FALSE)</f>
        <v>2.4</v>
      </c>
      <c r="O214" s="10" t="str">
        <f>VLOOKUP($C214,StructureInfoFromGPCRdb!$A:$U,MATCH(O$1,StructureInfoFromGPCRdb!$A$1:$U$1,0),FALSE)</f>
        <v>Inactive</v>
      </c>
      <c r="P214" s="10">
        <f>VLOOKUP($C214,StructureInfoFromGPCRdb!$A:$U,MATCH(P$1,StructureInfoFromGPCRdb!$A$1:$U$1,0),FALSE)</f>
        <v>0</v>
      </c>
      <c r="Q214" s="10">
        <f>VLOOKUP($C214,StructureInfoFromGPCRdb!$A:$U,MATCH(Q$1,StructureInfoFromGPCRdb!$A$1:$U$1,0),FALSE)</f>
        <v>15</v>
      </c>
      <c r="R214" s="42" t="str">
        <f>IF(VLOOKUP($C214,StructureInfoFromGPCRdb!$A:$U,MATCH(R$1,StructureInfoFromGPCRdb!$A$1:$U$1,0),FALSE)="","",VLOOKUP($C214,StructureInfoFromGPCRdb!$A:$U,MATCH(R$1,StructureInfoFromGPCRdb!$A$1:$U$1,0),FALSE))</f>
        <v/>
      </c>
      <c r="S214" s="5" t="str">
        <f>IF(VLOOKUP($C214,StructureInfoFromGPCRdb!$A:$U,MATCH(S$1,StructureInfoFromGPCRdb!$A$1:$U$1,0),FALSE)="","",VLOOKUP($C214,StructureInfoFromGPCRdb!$A:$U,MATCH(S$1,StructureInfoFromGPCRdb!$A$1:$U$1,0),FALSE))</f>
        <v/>
      </c>
      <c r="T214" s="5" t="str">
        <f>IF(VLOOKUP($C214,StructureInfoFromGPCRdb!$A:$U,MATCH(T$1,StructureInfoFromGPCRdb!$A$1:$U$1,0),FALSE)="","",VLOOKUP($C214,StructureInfoFromGPCRdb!$A:$U,MATCH(T$1,StructureInfoFromGPCRdb!$A$1:$U$1,0),FALSE))</f>
        <v/>
      </c>
      <c r="U214" s="5" t="str">
        <f>IF(VLOOKUP($C214,StructureInfoFromGPCRdb!$A:$U,MATCH(U$1,StructureInfoFromGPCRdb!$A$1:$U$1,0),FALSE)="","",VLOOKUP($C214,StructureInfoFromGPCRdb!$A:$U,MATCH(U$1,StructureInfoFromGPCRdb!$A$1:$U$1,0),FALSE))</f>
        <v/>
      </c>
      <c r="V214" s="52" t="str">
        <f>VLOOKUP($C214,StructureInfoFromGPCRdb!$A:$U,MATCH(V$1,StructureInfoFromGPCRdb!$A$1:$U$1,0),FALSE)</f>
        <v>BRIL</v>
      </c>
      <c r="W214" s="10" t="str">
        <f>VLOOKUP($C214,StructureInfoFromGPCRdb!$A:$U,MATCH(W$1,StructureInfoFromGPCRdb!$A$1:$U$1,0),FALSE)</f>
        <v>-</v>
      </c>
      <c r="X214" s="52" t="str">
        <f>VLOOKUP($C214,StructureInfoFromGPCRdb!$A:$U,MATCH(X$1,StructureInfoFromGPCRdb!$A$1:$U$1,0),FALSE)</f>
        <v>ZM241385</v>
      </c>
      <c r="Y214" s="10" t="str">
        <f>VLOOKUP($C214,StructureInfoFromGPCRdb!$A:$U,MATCH(Y$1,StructureInfoFromGPCRdb!$A$1:$U$1,0),FALSE)</f>
        <v>Antagonist</v>
      </c>
    </row>
    <row r="215" spans="1:25" x14ac:dyDescent="0.2">
      <c r="A215" s="4" t="str">
        <f t="shared" si="6"/>
        <v>AInactive</v>
      </c>
      <c r="B215" s="4" t="str">
        <f t="shared" si="7"/>
        <v>AA2ARInactive</v>
      </c>
      <c r="C215" s="9" t="s">
        <v>292</v>
      </c>
      <c r="D215" s="10" t="str">
        <f>VLOOKUP($C215,StructureInfoFromGPCRdb!$A:$U,MATCH(D$1,StructureInfoFromGPCRdb!$A$1:$U$1,0),FALSE)</f>
        <v>A</v>
      </c>
      <c r="E215" s="11" t="str">
        <f>VLOOKUP($C215,StructureInfoFromGPCRdb!$A:$U,MATCH(E$1,StructureInfoFromGPCRdb!$A$1:$U$1,0),FALSE)</f>
        <v>Adenosine</v>
      </c>
      <c r="F215" s="11" t="str">
        <f>VLOOKUP($C215,StructureInfoFromGPCRdb!$A:$U,MATCH(F$1,StructureInfoFromGPCRdb!$A$1:$U$1,0),FALSE)</f>
        <v>AA2AR</v>
      </c>
      <c r="G215" s="11" t="str">
        <f>VLOOKUP($C215,StructureInfoFromGPCRdb!$A:$U,MATCH(G$1,StructureInfoFromGPCRdb!$A$1:$U$1,0),FALSE)</f>
        <v>A2A</v>
      </c>
      <c r="J215" s="47">
        <f>VLOOKUP($C215,StructureInfoFromGPCRdb!$A:$U,MATCH(J$1,StructureInfoFromGPCRdb!$A$1:$U$1,0),FALSE)</f>
        <v>94</v>
      </c>
      <c r="K215" s="6" t="str">
        <f>VLOOKUP($C215,StructureInfoFromGPCRdb!$A:$U,MATCH(K$1,StructureInfoFromGPCRdb!$A$1:$U$1,0),FALSE)</f>
        <v>Human</v>
      </c>
      <c r="L215" s="10">
        <f>VLOOKUP($C215,StructureInfoFromGPCRdb!$A:$U,MATCH(L$1,StructureInfoFromGPCRdb!$A$1:$U$1,0),FALSE)</f>
        <v>100</v>
      </c>
      <c r="M215" s="50" t="str">
        <f>VLOOKUP($C215,StructureInfoFromGPCRdb!$A:$U,MATCH(M$1,StructureInfoFromGPCRdb!$A$1:$U$1,0),FALSE)</f>
        <v>X-ray</v>
      </c>
      <c r="N215" s="51">
        <f>VLOOKUP($C215,StructureInfoFromGPCRdb!$A:$U,MATCH(N$1,StructureInfoFromGPCRdb!$A$1:$U$1,0),FALSE)</f>
        <v>2.5</v>
      </c>
      <c r="O215" s="10" t="str">
        <f>VLOOKUP($C215,StructureInfoFromGPCRdb!$A:$U,MATCH(O$1,StructureInfoFromGPCRdb!$A$1:$U$1,0),FALSE)</f>
        <v>Inactive</v>
      </c>
      <c r="P215" s="10">
        <f>VLOOKUP($C215,StructureInfoFromGPCRdb!$A:$U,MATCH(P$1,StructureInfoFromGPCRdb!$A$1:$U$1,0),FALSE)</f>
        <v>0</v>
      </c>
      <c r="Q215" s="10">
        <f>VLOOKUP($C215,StructureInfoFromGPCRdb!$A:$U,MATCH(Q$1,StructureInfoFromGPCRdb!$A$1:$U$1,0),FALSE)</f>
        <v>14</v>
      </c>
      <c r="R215" s="42" t="str">
        <f>IF(VLOOKUP($C215,StructureInfoFromGPCRdb!$A:$U,MATCH(R$1,StructureInfoFromGPCRdb!$A$1:$U$1,0),FALSE)="","",VLOOKUP($C215,StructureInfoFromGPCRdb!$A:$U,MATCH(R$1,StructureInfoFromGPCRdb!$A$1:$U$1,0),FALSE))</f>
        <v/>
      </c>
      <c r="S215" s="5" t="str">
        <f>IF(VLOOKUP($C215,StructureInfoFromGPCRdb!$A:$U,MATCH(S$1,StructureInfoFromGPCRdb!$A$1:$U$1,0),FALSE)="","",VLOOKUP($C215,StructureInfoFromGPCRdb!$A:$U,MATCH(S$1,StructureInfoFromGPCRdb!$A$1:$U$1,0),FALSE))</f>
        <v/>
      </c>
      <c r="T215" s="5" t="str">
        <f>IF(VLOOKUP($C215,StructureInfoFromGPCRdb!$A:$U,MATCH(T$1,StructureInfoFromGPCRdb!$A$1:$U$1,0),FALSE)="","",VLOOKUP($C215,StructureInfoFromGPCRdb!$A:$U,MATCH(T$1,StructureInfoFromGPCRdb!$A$1:$U$1,0),FALSE))</f>
        <v/>
      </c>
      <c r="U215" s="5" t="str">
        <f>IF(VLOOKUP($C215,StructureInfoFromGPCRdb!$A:$U,MATCH(U$1,StructureInfoFromGPCRdb!$A$1:$U$1,0),FALSE)="","",VLOOKUP($C215,StructureInfoFromGPCRdb!$A:$U,MATCH(U$1,StructureInfoFromGPCRdb!$A$1:$U$1,0),FALSE))</f>
        <v/>
      </c>
      <c r="V215" s="52" t="str">
        <f>VLOOKUP($C215,StructureInfoFromGPCRdb!$A:$U,MATCH(V$1,StructureInfoFromGPCRdb!$A$1:$U$1,0),FALSE)</f>
        <v>BRIL</v>
      </c>
      <c r="W215" s="10" t="str">
        <f>VLOOKUP($C215,StructureInfoFromGPCRdb!$A:$U,MATCH(W$1,StructureInfoFromGPCRdb!$A$1:$U$1,0),FALSE)</f>
        <v>-</v>
      </c>
      <c r="X215" s="52" t="str">
        <f>VLOOKUP($C215,StructureInfoFromGPCRdb!$A:$U,MATCH(X$1,StructureInfoFromGPCRdb!$A$1:$U$1,0),FALSE)</f>
        <v>ZM241385</v>
      </c>
      <c r="Y215" s="10" t="str">
        <f>VLOOKUP($C215,StructureInfoFromGPCRdb!$A:$U,MATCH(Y$1,StructureInfoFromGPCRdb!$A$1:$U$1,0),FALSE)</f>
        <v>Antagonist</v>
      </c>
    </row>
    <row r="216" spans="1:25" x14ac:dyDescent="0.2">
      <c r="A216" s="4" t="str">
        <f t="shared" si="6"/>
        <v>AInactive</v>
      </c>
      <c r="B216" s="4" t="str">
        <f t="shared" si="7"/>
        <v>AA2ARInactive</v>
      </c>
      <c r="C216" s="9" t="s">
        <v>340</v>
      </c>
      <c r="D216" s="10" t="str">
        <f>VLOOKUP($C216,StructureInfoFromGPCRdb!$A:$U,MATCH(D$1,StructureInfoFromGPCRdb!$A$1:$U$1,0),FALSE)</f>
        <v>A</v>
      </c>
      <c r="E216" s="11" t="str">
        <f>VLOOKUP($C216,StructureInfoFromGPCRdb!$A:$U,MATCH(E$1,StructureInfoFromGPCRdb!$A$1:$U$1,0),FALSE)</f>
        <v>Adenosine</v>
      </c>
      <c r="F216" s="11" t="str">
        <f>VLOOKUP($C216,StructureInfoFromGPCRdb!$A:$U,MATCH(F$1,StructureInfoFromGPCRdb!$A$1:$U$1,0),FALSE)</f>
        <v>AA2AR</v>
      </c>
      <c r="G216" s="11" t="str">
        <f>VLOOKUP($C216,StructureInfoFromGPCRdb!$A:$U,MATCH(G$1,StructureInfoFromGPCRdb!$A$1:$U$1,0),FALSE)</f>
        <v>A2A</v>
      </c>
      <c r="J216" s="47">
        <f>VLOOKUP($C216,StructureInfoFromGPCRdb!$A:$U,MATCH(J$1,StructureInfoFromGPCRdb!$A$1:$U$1,0),FALSE)</f>
        <v>95</v>
      </c>
      <c r="K216" s="6" t="str">
        <f>VLOOKUP($C216,StructureInfoFromGPCRdb!$A:$U,MATCH(K$1,StructureInfoFromGPCRdb!$A$1:$U$1,0),FALSE)</f>
        <v>Human</v>
      </c>
      <c r="L216" s="10">
        <f>VLOOKUP($C216,StructureInfoFromGPCRdb!$A:$U,MATCH(L$1,StructureInfoFromGPCRdb!$A$1:$U$1,0),FALSE)</f>
        <v>100</v>
      </c>
      <c r="M216" s="50" t="str">
        <f>VLOOKUP($C216,StructureInfoFromGPCRdb!$A:$U,MATCH(M$1,StructureInfoFromGPCRdb!$A$1:$U$1,0),FALSE)</f>
        <v>X-ray</v>
      </c>
      <c r="N216" s="51">
        <f>VLOOKUP($C216,StructureInfoFromGPCRdb!$A:$U,MATCH(N$1,StructureInfoFromGPCRdb!$A$1:$U$1,0),FALSE)</f>
        <v>2.5</v>
      </c>
      <c r="O216" s="10" t="str">
        <f>VLOOKUP($C216,StructureInfoFromGPCRdb!$A:$U,MATCH(O$1,StructureInfoFromGPCRdb!$A$1:$U$1,0),FALSE)</f>
        <v>Inactive</v>
      </c>
      <c r="P216" s="10">
        <f>VLOOKUP($C216,StructureInfoFromGPCRdb!$A:$U,MATCH(P$1,StructureInfoFromGPCRdb!$A$1:$U$1,0),FALSE)</f>
        <v>0</v>
      </c>
      <c r="Q216" s="10">
        <f>VLOOKUP($C216,StructureInfoFromGPCRdb!$A:$U,MATCH(Q$1,StructureInfoFromGPCRdb!$A$1:$U$1,0),FALSE)</f>
        <v>15</v>
      </c>
      <c r="R216" s="42" t="str">
        <f>IF(VLOOKUP($C216,StructureInfoFromGPCRdb!$A:$U,MATCH(R$1,StructureInfoFromGPCRdb!$A$1:$U$1,0),FALSE)="","",VLOOKUP($C216,StructureInfoFromGPCRdb!$A:$U,MATCH(R$1,StructureInfoFromGPCRdb!$A$1:$U$1,0),FALSE))</f>
        <v/>
      </c>
      <c r="S216" s="5" t="str">
        <f>IF(VLOOKUP($C216,StructureInfoFromGPCRdb!$A:$U,MATCH(S$1,StructureInfoFromGPCRdb!$A$1:$U$1,0),FALSE)="","",VLOOKUP($C216,StructureInfoFromGPCRdb!$A:$U,MATCH(S$1,StructureInfoFromGPCRdb!$A$1:$U$1,0),FALSE))</f>
        <v/>
      </c>
      <c r="T216" s="5" t="str">
        <f>IF(VLOOKUP($C216,StructureInfoFromGPCRdb!$A:$U,MATCH(T$1,StructureInfoFromGPCRdb!$A$1:$U$1,0),FALSE)="","",VLOOKUP($C216,StructureInfoFromGPCRdb!$A:$U,MATCH(T$1,StructureInfoFromGPCRdb!$A$1:$U$1,0),FALSE))</f>
        <v/>
      </c>
      <c r="U216" s="5" t="str">
        <f>IF(VLOOKUP($C216,StructureInfoFromGPCRdb!$A:$U,MATCH(U$1,StructureInfoFromGPCRdb!$A$1:$U$1,0),FALSE)="","",VLOOKUP($C216,StructureInfoFromGPCRdb!$A:$U,MATCH(U$1,StructureInfoFromGPCRdb!$A$1:$U$1,0),FALSE))</f>
        <v/>
      </c>
      <c r="V216" s="52" t="str">
        <f>VLOOKUP($C216,StructureInfoFromGPCRdb!$A:$U,MATCH(V$1,StructureInfoFromGPCRdb!$A$1:$U$1,0),FALSE)</f>
        <v>BRIL</v>
      </c>
      <c r="W216" s="10" t="str">
        <f>VLOOKUP($C216,StructureInfoFromGPCRdb!$A:$U,MATCH(W$1,StructureInfoFromGPCRdb!$A$1:$U$1,0),FALSE)</f>
        <v>-</v>
      </c>
      <c r="X216" s="52" t="str">
        <f>VLOOKUP($C216,StructureInfoFromGPCRdb!$A:$U,MATCH(X$1,StructureInfoFromGPCRdb!$A$1:$U$1,0),FALSE)</f>
        <v>ZM241385</v>
      </c>
      <c r="Y216" s="10" t="str">
        <f>VLOOKUP($C216,StructureInfoFromGPCRdb!$A:$U,MATCH(Y$1,StructureInfoFromGPCRdb!$A$1:$U$1,0),FALSE)</f>
        <v>Antagonist</v>
      </c>
    </row>
    <row r="217" spans="1:25" x14ac:dyDescent="0.2">
      <c r="A217" s="4" t="str">
        <f t="shared" si="6"/>
        <v>AInactive</v>
      </c>
      <c r="B217" s="4" t="str">
        <f t="shared" si="7"/>
        <v>AA2ARInactive</v>
      </c>
      <c r="C217" s="9" t="s">
        <v>342</v>
      </c>
      <c r="D217" s="10" t="str">
        <f>VLOOKUP($C217,StructureInfoFromGPCRdb!$A:$U,MATCH(D$1,StructureInfoFromGPCRdb!$A$1:$U$1,0),FALSE)</f>
        <v>A</v>
      </c>
      <c r="E217" s="11" t="str">
        <f>VLOOKUP($C217,StructureInfoFromGPCRdb!$A:$U,MATCH(E$1,StructureInfoFromGPCRdb!$A$1:$U$1,0),FALSE)</f>
        <v>Adenosine</v>
      </c>
      <c r="F217" s="11" t="str">
        <f>VLOOKUP($C217,StructureInfoFromGPCRdb!$A:$U,MATCH(F$1,StructureInfoFromGPCRdb!$A$1:$U$1,0),FALSE)</f>
        <v>AA2AR</v>
      </c>
      <c r="G217" s="11" t="str">
        <f>VLOOKUP($C217,StructureInfoFromGPCRdb!$A:$U,MATCH(G$1,StructureInfoFromGPCRdb!$A$1:$U$1,0),FALSE)</f>
        <v>A2A</v>
      </c>
      <c r="J217" s="47">
        <f>VLOOKUP($C217,StructureInfoFromGPCRdb!$A:$U,MATCH(J$1,StructureInfoFromGPCRdb!$A$1:$U$1,0),FALSE)</f>
        <v>95</v>
      </c>
      <c r="K217" s="6" t="str">
        <f>VLOOKUP($C217,StructureInfoFromGPCRdb!$A:$U,MATCH(K$1,StructureInfoFromGPCRdb!$A$1:$U$1,0),FALSE)</f>
        <v>Human</v>
      </c>
      <c r="L217" s="10">
        <f>VLOOKUP($C217,StructureInfoFromGPCRdb!$A:$U,MATCH(L$1,StructureInfoFromGPCRdb!$A$1:$U$1,0),FALSE)</f>
        <v>100</v>
      </c>
      <c r="M217" s="50" t="str">
        <f>VLOOKUP($C217,StructureInfoFromGPCRdb!$A:$U,MATCH(M$1,StructureInfoFromGPCRdb!$A$1:$U$1,0),FALSE)</f>
        <v>X-ray</v>
      </c>
      <c r="N217" s="51">
        <f>VLOOKUP($C217,StructureInfoFromGPCRdb!$A:$U,MATCH(N$1,StructureInfoFromGPCRdb!$A$1:$U$1,0),FALSE)</f>
        <v>2.5</v>
      </c>
      <c r="O217" s="10" t="str">
        <f>VLOOKUP($C217,StructureInfoFromGPCRdb!$A:$U,MATCH(O$1,StructureInfoFromGPCRdb!$A$1:$U$1,0),FALSE)</f>
        <v>Inactive</v>
      </c>
      <c r="P217" s="10">
        <f>VLOOKUP($C217,StructureInfoFromGPCRdb!$A:$U,MATCH(P$1,StructureInfoFromGPCRdb!$A$1:$U$1,0),FALSE)</f>
        <v>0</v>
      </c>
      <c r="Q217" s="10">
        <f>VLOOKUP($C217,StructureInfoFromGPCRdb!$A:$U,MATCH(Q$1,StructureInfoFromGPCRdb!$A$1:$U$1,0),FALSE)</f>
        <v>14</v>
      </c>
      <c r="R217" s="42" t="str">
        <f>IF(VLOOKUP($C217,StructureInfoFromGPCRdb!$A:$U,MATCH(R$1,StructureInfoFromGPCRdb!$A$1:$U$1,0),FALSE)="","",VLOOKUP($C217,StructureInfoFromGPCRdb!$A:$U,MATCH(R$1,StructureInfoFromGPCRdb!$A$1:$U$1,0),FALSE))</f>
        <v/>
      </c>
      <c r="S217" s="5" t="str">
        <f>IF(VLOOKUP($C217,StructureInfoFromGPCRdb!$A:$U,MATCH(S$1,StructureInfoFromGPCRdb!$A$1:$U$1,0),FALSE)="","",VLOOKUP($C217,StructureInfoFromGPCRdb!$A:$U,MATCH(S$1,StructureInfoFromGPCRdb!$A$1:$U$1,0),FALSE))</f>
        <v/>
      </c>
      <c r="T217" s="5" t="str">
        <f>IF(VLOOKUP($C217,StructureInfoFromGPCRdb!$A:$U,MATCH(T$1,StructureInfoFromGPCRdb!$A$1:$U$1,0),FALSE)="","",VLOOKUP($C217,StructureInfoFromGPCRdb!$A:$U,MATCH(T$1,StructureInfoFromGPCRdb!$A$1:$U$1,0),FALSE))</f>
        <v/>
      </c>
      <c r="U217" s="5" t="str">
        <f>IF(VLOOKUP($C217,StructureInfoFromGPCRdb!$A:$U,MATCH(U$1,StructureInfoFromGPCRdb!$A$1:$U$1,0),FALSE)="","",VLOOKUP($C217,StructureInfoFromGPCRdb!$A:$U,MATCH(U$1,StructureInfoFromGPCRdb!$A$1:$U$1,0),FALSE))</f>
        <v/>
      </c>
      <c r="V217" s="52" t="str">
        <f>VLOOKUP($C217,StructureInfoFromGPCRdb!$A:$U,MATCH(V$1,StructureInfoFromGPCRdb!$A$1:$U$1,0),FALSE)</f>
        <v>BRIL</v>
      </c>
      <c r="W217" s="10" t="str">
        <f>VLOOKUP($C217,StructureInfoFromGPCRdb!$A:$U,MATCH(W$1,StructureInfoFromGPCRdb!$A$1:$U$1,0),FALSE)</f>
        <v>-</v>
      </c>
      <c r="X217" s="52" t="str">
        <f>VLOOKUP($C217,StructureInfoFromGPCRdb!$A:$U,MATCH(X$1,StructureInfoFromGPCRdb!$A$1:$U$1,0),FALSE)</f>
        <v>ZM241385</v>
      </c>
      <c r="Y217" s="10" t="str">
        <f>VLOOKUP($C217,StructureInfoFromGPCRdb!$A:$U,MATCH(Y$1,StructureInfoFromGPCRdb!$A$1:$U$1,0),FALSE)</f>
        <v>Antagonist</v>
      </c>
    </row>
    <row r="218" spans="1:25" x14ac:dyDescent="0.2">
      <c r="A218" s="4" t="str">
        <f t="shared" si="6"/>
        <v>AInactive</v>
      </c>
      <c r="B218" s="4" t="str">
        <f t="shared" si="7"/>
        <v>AA2ARInactive</v>
      </c>
      <c r="C218" s="37" t="s">
        <v>897</v>
      </c>
      <c r="D218" s="10" t="str">
        <f>VLOOKUP($C218,StructureInfoFromGPCRdb!$A:$U,MATCH(D$1,StructureInfoFromGPCRdb!$A$1:$U$1,0),FALSE)</f>
        <v>A</v>
      </c>
      <c r="E218" s="11" t="str">
        <f>VLOOKUP($C218,StructureInfoFromGPCRdb!$A:$U,MATCH(E$1,StructureInfoFromGPCRdb!$A$1:$U$1,0),FALSE)</f>
        <v>Adenosine</v>
      </c>
      <c r="F218" s="11" t="str">
        <f>VLOOKUP($C218,StructureInfoFromGPCRdb!$A:$U,MATCH(F$1,StructureInfoFromGPCRdb!$A$1:$U$1,0),FALSE)</f>
        <v>AA2AR</v>
      </c>
      <c r="G218" s="11" t="str">
        <f>VLOOKUP($C218,StructureInfoFromGPCRdb!$A:$U,MATCH(G$1,StructureInfoFromGPCRdb!$A$1:$U$1,0),FALSE)</f>
        <v>A2A</v>
      </c>
      <c r="J218" s="47">
        <f>VLOOKUP($C218,StructureInfoFromGPCRdb!$A:$U,MATCH(J$1,StructureInfoFromGPCRdb!$A$1:$U$1,0),FALSE)</f>
        <v>94</v>
      </c>
      <c r="K218" s="6" t="str">
        <f>VLOOKUP($C218,StructureInfoFromGPCRdb!$A:$U,MATCH(K$1,StructureInfoFromGPCRdb!$A$1:$U$1,0),FALSE)</f>
        <v>Human</v>
      </c>
      <c r="L218" s="10">
        <f>VLOOKUP($C218,StructureInfoFromGPCRdb!$A:$U,MATCH(L$1,StructureInfoFromGPCRdb!$A$1:$U$1,0),FALSE)</f>
        <v>100</v>
      </c>
      <c r="M218" s="50" t="str">
        <f>VLOOKUP($C218,StructureInfoFromGPCRdb!$A:$U,MATCH(M$1,StructureInfoFromGPCRdb!$A$1:$U$1,0),FALSE)</f>
        <v>X-ray</v>
      </c>
      <c r="N218" s="51">
        <f>VLOOKUP($C218,StructureInfoFromGPCRdb!$A:$U,MATCH(N$1,StructureInfoFromGPCRdb!$A$1:$U$1,0),FALSE)</f>
        <v>2.6</v>
      </c>
      <c r="O218" s="10" t="str">
        <f>VLOOKUP($C218,StructureInfoFromGPCRdb!$A:$U,MATCH(O$1,StructureInfoFromGPCRdb!$A$1:$U$1,0),FALSE)</f>
        <v>Inactive</v>
      </c>
      <c r="P218" s="10">
        <f>VLOOKUP($C218,StructureInfoFromGPCRdb!$A:$U,MATCH(P$1,StructureInfoFromGPCRdb!$A$1:$U$1,0),FALSE)</f>
        <v>0</v>
      </c>
      <c r="Q218" s="10">
        <f>VLOOKUP($C218,StructureInfoFromGPCRdb!$A:$U,MATCH(Q$1,StructureInfoFromGPCRdb!$A$1:$U$1,0),FALSE)</f>
        <v>16</v>
      </c>
      <c r="R218" s="42" t="str">
        <f>IF(VLOOKUP($C218,StructureInfoFromGPCRdb!$A:$U,MATCH(R$1,StructureInfoFromGPCRdb!$A$1:$U$1,0),FALSE)="","",VLOOKUP($C218,StructureInfoFromGPCRdb!$A:$U,MATCH(R$1,StructureInfoFromGPCRdb!$A$1:$U$1,0),FALSE))</f>
        <v/>
      </c>
      <c r="S218" s="5" t="str">
        <f>IF(VLOOKUP($C218,StructureInfoFromGPCRdb!$A:$U,MATCH(S$1,StructureInfoFromGPCRdb!$A$1:$U$1,0),FALSE)="","",VLOOKUP($C218,StructureInfoFromGPCRdb!$A:$U,MATCH(S$1,StructureInfoFromGPCRdb!$A$1:$U$1,0),FALSE))</f>
        <v/>
      </c>
      <c r="T218" s="5" t="str">
        <f>IF(VLOOKUP($C218,StructureInfoFromGPCRdb!$A:$U,MATCH(T$1,StructureInfoFromGPCRdb!$A$1:$U$1,0),FALSE)="","",VLOOKUP($C218,StructureInfoFromGPCRdb!$A:$U,MATCH(T$1,StructureInfoFromGPCRdb!$A$1:$U$1,0),FALSE))</f>
        <v/>
      </c>
      <c r="U218" s="5" t="str">
        <f>IF(VLOOKUP($C218,StructureInfoFromGPCRdb!$A:$U,MATCH(U$1,StructureInfoFromGPCRdb!$A$1:$U$1,0),FALSE)="","",VLOOKUP($C218,StructureInfoFromGPCRdb!$A:$U,MATCH(U$1,StructureInfoFromGPCRdb!$A$1:$U$1,0),FALSE))</f>
        <v/>
      </c>
      <c r="V218" s="52" t="str">
        <f>VLOOKUP($C218,StructureInfoFromGPCRdb!$A:$U,MATCH(V$1,StructureInfoFromGPCRdb!$A$1:$U$1,0),FALSE)</f>
        <v>BRIL</v>
      </c>
      <c r="W218" s="10" t="str">
        <f>VLOOKUP($C218,StructureInfoFromGPCRdb!$A:$U,MATCH(W$1,StructureInfoFromGPCRdb!$A$1:$U$1,0),FALSE)</f>
        <v>-</v>
      </c>
      <c r="X218" s="52" t="str">
        <f>VLOOKUP($C218,StructureInfoFromGPCRdb!$A:$U,MATCH(X$1,StructureInfoFromGPCRdb!$A$1:$U$1,0),FALSE)</f>
        <v>ZM241385</v>
      </c>
      <c r="Y218" s="10" t="str">
        <f>VLOOKUP($C218,StructureInfoFromGPCRdb!$A:$U,MATCH(Y$1,StructureInfoFromGPCRdb!$A$1:$U$1,0),FALSE)</f>
        <v>Antagonist</v>
      </c>
    </row>
    <row r="219" spans="1:25" x14ac:dyDescent="0.2">
      <c r="A219" s="4" t="str">
        <f t="shared" si="6"/>
        <v>AInactive</v>
      </c>
      <c r="B219" s="4" t="str">
        <f t="shared" si="7"/>
        <v>AA2ARInactive</v>
      </c>
      <c r="C219" s="9" t="s">
        <v>427</v>
      </c>
      <c r="D219" s="10" t="str">
        <f>VLOOKUP($C219,StructureInfoFromGPCRdb!$A:$U,MATCH(D$1,StructureInfoFromGPCRdb!$A$1:$U$1,0),FALSE)</f>
        <v>A</v>
      </c>
      <c r="E219" s="11" t="str">
        <f>VLOOKUP($C219,StructureInfoFromGPCRdb!$A:$U,MATCH(E$1,StructureInfoFromGPCRdb!$A$1:$U$1,0),FALSE)</f>
        <v>Adenosine</v>
      </c>
      <c r="F219" s="11" t="str">
        <f>VLOOKUP($C219,StructureInfoFromGPCRdb!$A:$U,MATCH(F$1,StructureInfoFromGPCRdb!$A$1:$U$1,0),FALSE)</f>
        <v>AA2AR</v>
      </c>
      <c r="G219" s="11" t="str">
        <f>VLOOKUP($C219,StructureInfoFromGPCRdb!$A:$U,MATCH(G$1,StructureInfoFromGPCRdb!$A$1:$U$1,0),FALSE)</f>
        <v>A2A</v>
      </c>
      <c r="J219" s="47">
        <f>VLOOKUP($C219,StructureInfoFromGPCRdb!$A:$U,MATCH(J$1,StructureInfoFromGPCRdb!$A$1:$U$1,0),FALSE)</f>
        <v>94</v>
      </c>
      <c r="K219" s="6" t="str">
        <f>VLOOKUP($C219,StructureInfoFromGPCRdb!$A:$U,MATCH(K$1,StructureInfoFromGPCRdb!$A$1:$U$1,0),FALSE)</f>
        <v>Human</v>
      </c>
      <c r="L219" s="10">
        <f>VLOOKUP($C219,StructureInfoFromGPCRdb!$A:$U,MATCH(L$1,StructureInfoFromGPCRdb!$A$1:$U$1,0),FALSE)</f>
        <v>100</v>
      </c>
      <c r="M219" s="50" t="str">
        <f>VLOOKUP($C219,StructureInfoFromGPCRdb!$A:$U,MATCH(M$1,StructureInfoFromGPCRdb!$A$1:$U$1,0),FALSE)</f>
        <v>X-ray</v>
      </c>
      <c r="N219" s="51">
        <f>VLOOKUP($C219,StructureInfoFromGPCRdb!$A:$U,MATCH(N$1,StructureInfoFromGPCRdb!$A$1:$U$1,0),FALSE)</f>
        <v>2.6</v>
      </c>
      <c r="O219" s="10" t="str">
        <f>VLOOKUP($C219,StructureInfoFromGPCRdb!$A:$U,MATCH(O$1,StructureInfoFromGPCRdb!$A$1:$U$1,0),FALSE)</f>
        <v>Inactive</v>
      </c>
      <c r="P219" s="10">
        <f>VLOOKUP($C219,StructureInfoFromGPCRdb!$A:$U,MATCH(P$1,StructureInfoFromGPCRdb!$A$1:$U$1,0),FALSE)</f>
        <v>0</v>
      </c>
      <c r="Q219" s="10">
        <f>VLOOKUP($C219,StructureInfoFromGPCRdb!$A:$U,MATCH(Q$1,StructureInfoFromGPCRdb!$A$1:$U$1,0),FALSE)</f>
        <v>14</v>
      </c>
      <c r="R219" s="42" t="str">
        <f>IF(VLOOKUP($C219,StructureInfoFromGPCRdb!$A:$U,MATCH(R$1,StructureInfoFromGPCRdb!$A$1:$U$1,0),FALSE)="","",VLOOKUP($C219,StructureInfoFromGPCRdb!$A:$U,MATCH(R$1,StructureInfoFromGPCRdb!$A$1:$U$1,0),FALSE))</f>
        <v/>
      </c>
      <c r="S219" s="5" t="str">
        <f>IF(VLOOKUP($C219,StructureInfoFromGPCRdb!$A:$U,MATCH(S$1,StructureInfoFromGPCRdb!$A$1:$U$1,0),FALSE)="","",VLOOKUP($C219,StructureInfoFromGPCRdb!$A:$U,MATCH(S$1,StructureInfoFromGPCRdb!$A$1:$U$1,0),FALSE))</f>
        <v/>
      </c>
      <c r="T219" s="5" t="str">
        <f>IF(VLOOKUP($C219,StructureInfoFromGPCRdb!$A:$U,MATCH(T$1,StructureInfoFromGPCRdb!$A$1:$U$1,0),FALSE)="","",VLOOKUP($C219,StructureInfoFromGPCRdb!$A:$U,MATCH(T$1,StructureInfoFromGPCRdb!$A$1:$U$1,0),FALSE))</f>
        <v/>
      </c>
      <c r="U219" s="5" t="str">
        <f>IF(VLOOKUP($C219,StructureInfoFromGPCRdb!$A:$U,MATCH(U$1,StructureInfoFromGPCRdb!$A$1:$U$1,0),FALSE)="","",VLOOKUP($C219,StructureInfoFromGPCRdb!$A:$U,MATCH(U$1,StructureInfoFromGPCRdb!$A$1:$U$1,0),FALSE))</f>
        <v/>
      </c>
      <c r="V219" s="52" t="str">
        <f>VLOOKUP($C219,StructureInfoFromGPCRdb!$A:$U,MATCH(V$1,StructureInfoFromGPCRdb!$A$1:$U$1,0),FALSE)</f>
        <v>T4-Lysozyme</v>
      </c>
      <c r="W219" s="10" t="str">
        <f>VLOOKUP($C219,StructureInfoFromGPCRdb!$A:$U,MATCH(W$1,StructureInfoFromGPCRdb!$A$1:$U$1,0),FALSE)</f>
        <v>-</v>
      </c>
      <c r="X219" s="52" t="str">
        <f>VLOOKUP($C219,StructureInfoFromGPCRdb!$A:$U,MATCH(X$1,StructureInfoFromGPCRdb!$A$1:$U$1,0),FALSE)</f>
        <v>ZM241385</v>
      </c>
      <c r="Y219" s="10" t="str">
        <f>VLOOKUP($C219,StructureInfoFromGPCRdb!$A:$U,MATCH(Y$1,StructureInfoFromGPCRdb!$A$1:$U$1,0),FALSE)</f>
        <v>Antagonist</v>
      </c>
    </row>
    <row r="220" spans="1:25" x14ac:dyDescent="0.2">
      <c r="A220" s="4" t="str">
        <f t="shared" si="6"/>
        <v>AInactive</v>
      </c>
      <c r="B220" s="4" t="str">
        <f t="shared" si="7"/>
        <v>AA2ARInactive</v>
      </c>
      <c r="C220" s="9" t="s">
        <v>285</v>
      </c>
      <c r="D220" s="10" t="str">
        <f>VLOOKUP($C220,StructureInfoFromGPCRdb!$A:$U,MATCH(D$1,StructureInfoFromGPCRdb!$A$1:$U$1,0),FALSE)</f>
        <v>A</v>
      </c>
      <c r="E220" s="11" t="str">
        <f>VLOOKUP($C220,StructureInfoFromGPCRdb!$A:$U,MATCH(E$1,StructureInfoFromGPCRdb!$A$1:$U$1,0),FALSE)</f>
        <v>Adenosine</v>
      </c>
      <c r="F220" s="11" t="str">
        <f>VLOOKUP($C220,StructureInfoFromGPCRdb!$A:$U,MATCH(F$1,StructureInfoFromGPCRdb!$A$1:$U$1,0),FALSE)</f>
        <v>AA2AR</v>
      </c>
      <c r="G220" s="11" t="str">
        <f>VLOOKUP($C220,StructureInfoFromGPCRdb!$A:$U,MATCH(G$1,StructureInfoFromGPCRdb!$A$1:$U$1,0),FALSE)</f>
        <v>A2A</v>
      </c>
      <c r="J220" s="47">
        <f>VLOOKUP($C220,StructureInfoFromGPCRdb!$A:$U,MATCH(J$1,StructureInfoFromGPCRdb!$A$1:$U$1,0),FALSE)</f>
        <v>94</v>
      </c>
      <c r="K220" s="6" t="str">
        <f>VLOOKUP($C220,StructureInfoFromGPCRdb!$A:$U,MATCH(K$1,StructureInfoFromGPCRdb!$A$1:$U$1,0),FALSE)</f>
        <v>Human</v>
      </c>
      <c r="L220" s="10">
        <f>VLOOKUP($C220,StructureInfoFromGPCRdb!$A:$U,MATCH(L$1,StructureInfoFromGPCRdb!$A$1:$U$1,0),FALSE)</f>
        <v>100</v>
      </c>
      <c r="M220" s="50" t="str">
        <f>VLOOKUP($C220,StructureInfoFromGPCRdb!$A:$U,MATCH(M$1,StructureInfoFromGPCRdb!$A$1:$U$1,0),FALSE)</f>
        <v>X-ray</v>
      </c>
      <c r="N220" s="51">
        <f>VLOOKUP($C220,StructureInfoFromGPCRdb!$A:$U,MATCH(N$1,StructureInfoFromGPCRdb!$A$1:$U$1,0),FALSE)</f>
        <v>2.6</v>
      </c>
      <c r="O220" s="10" t="str">
        <f>VLOOKUP($C220,StructureInfoFromGPCRdb!$A:$U,MATCH(O$1,StructureInfoFromGPCRdb!$A$1:$U$1,0),FALSE)</f>
        <v>Inactive</v>
      </c>
      <c r="P220" s="10">
        <f>VLOOKUP($C220,StructureInfoFromGPCRdb!$A:$U,MATCH(P$1,StructureInfoFromGPCRdb!$A$1:$U$1,0),FALSE)</f>
        <v>0</v>
      </c>
      <c r="Q220" s="10">
        <f>VLOOKUP($C220,StructureInfoFromGPCRdb!$A:$U,MATCH(Q$1,StructureInfoFromGPCRdb!$A$1:$U$1,0),FALSE)</f>
        <v>11</v>
      </c>
      <c r="R220" s="42" t="str">
        <f>IF(VLOOKUP($C220,StructureInfoFromGPCRdb!$A:$U,MATCH(R$1,StructureInfoFromGPCRdb!$A$1:$U$1,0),FALSE)="","",VLOOKUP($C220,StructureInfoFromGPCRdb!$A:$U,MATCH(R$1,StructureInfoFromGPCRdb!$A$1:$U$1,0),FALSE))</f>
        <v/>
      </c>
      <c r="S220" s="5" t="str">
        <f>IF(VLOOKUP($C220,StructureInfoFromGPCRdb!$A:$U,MATCH(S$1,StructureInfoFromGPCRdb!$A$1:$U$1,0),FALSE)="","",VLOOKUP($C220,StructureInfoFromGPCRdb!$A:$U,MATCH(S$1,StructureInfoFromGPCRdb!$A$1:$U$1,0),FALSE))</f>
        <v/>
      </c>
      <c r="T220" s="5" t="str">
        <f>IF(VLOOKUP($C220,StructureInfoFromGPCRdb!$A:$U,MATCH(T$1,StructureInfoFromGPCRdb!$A$1:$U$1,0),FALSE)="","",VLOOKUP($C220,StructureInfoFromGPCRdb!$A:$U,MATCH(T$1,StructureInfoFromGPCRdb!$A$1:$U$1,0),FALSE))</f>
        <v/>
      </c>
      <c r="U220" s="5" t="str">
        <f>IF(VLOOKUP($C220,StructureInfoFromGPCRdb!$A:$U,MATCH(U$1,StructureInfoFromGPCRdb!$A$1:$U$1,0),FALSE)="","",VLOOKUP($C220,StructureInfoFromGPCRdb!$A:$U,MATCH(U$1,StructureInfoFromGPCRdb!$A$1:$U$1,0),FALSE))</f>
        <v/>
      </c>
      <c r="V220" s="52" t="str">
        <f>VLOOKUP($C220,StructureInfoFromGPCRdb!$A:$U,MATCH(V$1,StructureInfoFromGPCRdb!$A$1:$U$1,0),FALSE)</f>
        <v>BRIL</v>
      </c>
      <c r="W220" s="10" t="str">
        <f>VLOOKUP($C220,StructureInfoFromGPCRdb!$A:$U,MATCH(W$1,StructureInfoFromGPCRdb!$A$1:$U$1,0),FALSE)</f>
        <v>-</v>
      </c>
      <c r="X220" s="52" t="str">
        <f>VLOOKUP($C220,StructureInfoFromGPCRdb!$A:$U,MATCH(X$1,StructureInfoFromGPCRdb!$A$1:$U$1,0),FALSE)</f>
        <v>Vipadenant</v>
      </c>
      <c r="Y220" s="10" t="str">
        <f>VLOOKUP($C220,StructureInfoFromGPCRdb!$A:$U,MATCH(Y$1,StructureInfoFromGPCRdb!$A$1:$U$1,0),FALSE)</f>
        <v>Antagonist</v>
      </c>
    </row>
    <row r="221" spans="1:25" x14ac:dyDescent="0.2">
      <c r="A221" s="4" t="str">
        <f t="shared" si="6"/>
        <v>AInactive</v>
      </c>
      <c r="B221" s="4" t="str">
        <f t="shared" si="7"/>
        <v>AA2ARInactive</v>
      </c>
      <c r="C221" s="9" t="s">
        <v>406</v>
      </c>
      <c r="D221" s="10" t="str">
        <f>VLOOKUP($C221,StructureInfoFromGPCRdb!$A:$U,MATCH(D$1,StructureInfoFromGPCRdb!$A$1:$U$1,0),FALSE)</f>
        <v>A</v>
      </c>
      <c r="E221" s="11" t="str">
        <f>VLOOKUP($C221,StructureInfoFromGPCRdb!$A:$U,MATCH(E$1,StructureInfoFromGPCRdb!$A$1:$U$1,0),FALSE)</f>
        <v>Adenosine</v>
      </c>
      <c r="F221" s="11" t="str">
        <f>VLOOKUP($C221,StructureInfoFromGPCRdb!$A:$U,MATCH(F$1,StructureInfoFromGPCRdb!$A$1:$U$1,0),FALSE)</f>
        <v>AA2AR</v>
      </c>
      <c r="G221" s="11" t="str">
        <f>VLOOKUP($C221,StructureInfoFromGPCRdb!$A:$U,MATCH(G$1,StructureInfoFromGPCRdb!$A$1:$U$1,0),FALSE)</f>
        <v>A2A</v>
      </c>
      <c r="J221" s="47">
        <f>VLOOKUP($C221,StructureInfoFromGPCRdb!$A:$U,MATCH(J$1,StructureInfoFromGPCRdb!$A$1:$U$1,0),FALSE)</f>
        <v>96</v>
      </c>
      <c r="K221" s="6" t="str">
        <f>VLOOKUP($C221,StructureInfoFromGPCRdb!$A:$U,MATCH(K$1,StructureInfoFromGPCRdb!$A$1:$U$1,0),FALSE)</f>
        <v>Human</v>
      </c>
      <c r="L221" s="10">
        <f>VLOOKUP($C221,StructureInfoFromGPCRdb!$A:$U,MATCH(L$1,StructureInfoFromGPCRdb!$A$1:$U$1,0),FALSE)</f>
        <v>100</v>
      </c>
      <c r="M221" s="50" t="str">
        <f>VLOOKUP($C221,StructureInfoFromGPCRdb!$A:$U,MATCH(M$1,StructureInfoFromGPCRdb!$A$1:$U$1,0),FALSE)</f>
        <v>X-ray</v>
      </c>
      <c r="N221" s="51">
        <f>VLOOKUP($C221,StructureInfoFromGPCRdb!$A:$U,MATCH(N$1,StructureInfoFromGPCRdb!$A$1:$U$1,0),FALSE)</f>
        <v>2.7</v>
      </c>
      <c r="O221" s="10" t="str">
        <f>VLOOKUP($C221,StructureInfoFromGPCRdb!$A:$U,MATCH(O$1,StructureInfoFromGPCRdb!$A$1:$U$1,0),FALSE)</f>
        <v>Inactive</v>
      </c>
      <c r="P221" s="10">
        <f>VLOOKUP($C221,StructureInfoFromGPCRdb!$A:$U,MATCH(P$1,StructureInfoFromGPCRdb!$A$1:$U$1,0),FALSE)</f>
        <v>0</v>
      </c>
      <c r="Q221" s="10">
        <f>VLOOKUP($C221,StructureInfoFromGPCRdb!$A:$U,MATCH(Q$1,StructureInfoFromGPCRdb!$A$1:$U$1,0),FALSE)</f>
        <v>11</v>
      </c>
      <c r="R221" s="42" t="str">
        <f>IF(VLOOKUP($C221,StructureInfoFromGPCRdb!$A:$U,MATCH(R$1,StructureInfoFromGPCRdb!$A$1:$U$1,0),FALSE)="","",VLOOKUP($C221,StructureInfoFromGPCRdb!$A:$U,MATCH(R$1,StructureInfoFromGPCRdb!$A$1:$U$1,0),FALSE))</f>
        <v/>
      </c>
      <c r="S221" s="5" t="str">
        <f>IF(VLOOKUP($C221,StructureInfoFromGPCRdb!$A:$U,MATCH(S$1,StructureInfoFromGPCRdb!$A$1:$U$1,0),FALSE)="","",VLOOKUP($C221,StructureInfoFromGPCRdb!$A:$U,MATCH(S$1,StructureInfoFromGPCRdb!$A$1:$U$1,0),FALSE))</f>
        <v/>
      </c>
      <c r="T221" s="5" t="str">
        <f>IF(VLOOKUP($C221,StructureInfoFromGPCRdb!$A:$U,MATCH(T$1,StructureInfoFromGPCRdb!$A$1:$U$1,0),FALSE)="","",VLOOKUP($C221,StructureInfoFromGPCRdb!$A:$U,MATCH(T$1,StructureInfoFromGPCRdb!$A$1:$U$1,0),FALSE))</f>
        <v/>
      </c>
      <c r="U221" s="5" t="str">
        <f>IF(VLOOKUP($C221,StructureInfoFromGPCRdb!$A:$U,MATCH(U$1,StructureInfoFromGPCRdb!$A$1:$U$1,0),FALSE)="","",VLOOKUP($C221,StructureInfoFromGPCRdb!$A:$U,MATCH(U$1,StructureInfoFromGPCRdb!$A$1:$U$1,0),FALSE))</f>
        <v/>
      </c>
      <c r="V221" s="52" t="str">
        <f>VLOOKUP($C221,StructureInfoFromGPCRdb!$A:$U,MATCH(V$1,StructureInfoFromGPCRdb!$A$1:$U$1,0),FALSE)</f>
        <v>-</v>
      </c>
      <c r="W221" s="10" t="str">
        <f>VLOOKUP($C221,StructureInfoFromGPCRdb!$A:$U,MATCH(W$1,StructureInfoFromGPCRdb!$A$1:$U$1,0),FALSE)</f>
        <v>Antibody fab fragmen..</v>
      </c>
      <c r="X221" s="52" t="str">
        <f>VLOOKUP($C221,StructureInfoFromGPCRdb!$A:$U,MATCH(X$1,StructureInfoFromGPCRdb!$A$1:$U$1,0),FALSE)</f>
        <v>ZM241385</v>
      </c>
      <c r="Y221" s="10" t="str">
        <f>VLOOKUP($C221,StructureInfoFromGPCRdb!$A:$U,MATCH(Y$1,StructureInfoFromGPCRdb!$A$1:$U$1,0),FALSE)</f>
        <v>Antagonist</v>
      </c>
    </row>
    <row r="222" spans="1:25" x14ac:dyDescent="0.2">
      <c r="A222" s="4" t="str">
        <f t="shared" si="6"/>
        <v>AInactive</v>
      </c>
      <c r="B222" s="4" t="str">
        <f t="shared" si="7"/>
        <v>AA2ARInactive</v>
      </c>
      <c r="C222" s="9" t="s">
        <v>314</v>
      </c>
      <c r="D222" s="10" t="str">
        <f>VLOOKUP($C222,StructureInfoFromGPCRdb!$A:$U,MATCH(D$1,StructureInfoFromGPCRdb!$A$1:$U$1,0),FALSE)</f>
        <v>A</v>
      </c>
      <c r="E222" s="11" t="str">
        <f>VLOOKUP($C222,StructureInfoFromGPCRdb!$A:$U,MATCH(E$1,StructureInfoFromGPCRdb!$A$1:$U$1,0),FALSE)</f>
        <v>Adenosine</v>
      </c>
      <c r="F222" s="11" t="str">
        <f>VLOOKUP($C222,StructureInfoFromGPCRdb!$A:$U,MATCH(F$1,StructureInfoFromGPCRdb!$A$1:$U$1,0),FALSE)</f>
        <v>AA2AR</v>
      </c>
      <c r="G222" s="11" t="str">
        <f>VLOOKUP($C222,StructureInfoFromGPCRdb!$A:$U,MATCH(G$1,StructureInfoFromGPCRdb!$A$1:$U$1,0),FALSE)</f>
        <v>A2A</v>
      </c>
      <c r="J222" s="47">
        <f>VLOOKUP($C222,StructureInfoFromGPCRdb!$A:$U,MATCH(J$1,StructureInfoFromGPCRdb!$A$1:$U$1,0),FALSE)</f>
        <v>94</v>
      </c>
      <c r="K222" s="6" t="str">
        <f>VLOOKUP($C222,StructureInfoFromGPCRdb!$A:$U,MATCH(K$1,StructureInfoFromGPCRdb!$A$1:$U$1,0),FALSE)</f>
        <v>Human</v>
      </c>
      <c r="L222" s="10">
        <f>VLOOKUP($C222,StructureInfoFromGPCRdb!$A:$U,MATCH(L$1,StructureInfoFromGPCRdb!$A$1:$U$1,0),FALSE)</f>
        <v>100</v>
      </c>
      <c r="M222" s="50" t="str">
        <f>VLOOKUP($C222,StructureInfoFromGPCRdb!$A:$U,MATCH(M$1,StructureInfoFromGPCRdb!$A$1:$U$1,0),FALSE)</f>
        <v>X-ray</v>
      </c>
      <c r="N222" s="51">
        <f>VLOOKUP($C222,StructureInfoFromGPCRdb!$A:$U,MATCH(N$1,StructureInfoFromGPCRdb!$A$1:$U$1,0),FALSE)</f>
        <v>2.8</v>
      </c>
      <c r="O222" s="10" t="str">
        <f>VLOOKUP($C222,StructureInfoFromGPCRdb!$A:$U,MATCH(O$1,StructureInfoFromGPCRdb!$A$1:$U$1,0),FALSE)</f>
        <v>Inactive</v>
      </c>
      <c r="P222" s="10">
        <f>VLOOKUP($C222,StructureInfoFromGPCRdb!$A:$U,MATCH(P$1,StructureInfoFromGPCRdb!$A$1:$U$1,0),FALSE)</f>
        <v>0</v>
      </c>
      <c r="Q222" s="10">
        <f>VLOOKUP($C222,StructureInfoFromGPCRdb!$A:$U,MATCH(Q$1,StructureInfoFromGPCRdb!$A$1:$U$1,0),FALSE)</f>
        <v>11</v>
      </c>
      <c r="R222" s="42" t="str">
        <f>IF(VLOOKUP($C222,StructureInfoFromGPCRdb!$A:$U,MATCH(R$1,StructureInfoFromGPCRdb!$A$1:$U$1,0),FALSE)="","",VLOOKUP($C222,StructureInfoFromGPCRdb!$A:$U,MATCH(R$1,StructureInfoFromGPCRdb!$A$1:$U$1,0),FALSE))</f>
        <v/>
      </c>
      <c r="S222" s="5" t="str">
        <f>IF(VLOOKUP($C222,StructureInfoFromGPCRdb!$A:$U,MATCH(S$1,StructureInfoFromGPCRdb!$A$1:$U$1,0),FALSE)="","",VLOOKUP($C222,StructureInfoFromGPCRdb!$A:$U,MATCH(S$1,StructureInfoFromGPCRdb!$A$1:$U$1,0),FALSE))</f>
        <v/>
      </c>
      <c r="T222" s="5" t="str">
        <f>IF(VLOOKUP($C222,StructureInfoFromGPCRdb!$A:$U,MATCH(T$1,StructureInfoFromGPCRdb!$A$1:$U$1,0),FALSE)="","",VLOOKUP($C222,StructureInfoFromGPCRdb!$A:$U,MATCH(T$1,StructureInfoFromGPCRdb!$A$1:$U$1,0),FALSE))</f>
        <v/>
      </c>
      <c r="U222" s="5" t="str">
        <f>IF(VLOOKUP($C222,StructureInfoFromGPCRdb!$A:$U,MATCH(U$1,StructureInfoFromGPCRdb!$A$1:$U$1,0),FALSE)="","",VLOOKUP($C222,StructureInfoFromGPCRdb!$A:$U,MATCH(U$1,StructureInfoFromGPCRdb!$A$1:$U$1,0),FALSE))</f>
        <v/>
      </c>
      <c r="V222" s="52" t="str">
        <f>VLOOKUP($C222,StructureInfoFromGPCRdb!$A:$U,MATCH(V$1,StructureInfoFromGPCRdb!$A$1:$U$1,0),FALSE)</f>
        <v>BRIL</v>
      </c>
      <c r="W222" s="10" t="str">
        <f>VLOOKUP($C222,StructureInfoFromGPCRdb!$A:$U,MATCH(W$1,StructureInfoFromGPCRdb!$A$1:$U$1,0),FALSE)</f>
        <v>-</v>
      </c>
      <c r="X222" s="52" t="str">
        <f>VLOOKUP($C222,StructureInfoFromGPCRdb!$A:$U,MATCH(X$1,StructureInfoFromGPCRdb!$A$1:$U$1,0),FALSE)</f>
        <v>PSB36</v>
      </c>
      <c r="Y222" s="10" t="str">
        <f>VLOOKUP($C222,StructureInfoFromGPCRdb!$A:$U,MATCH(Y$1,StructureInfoFromGPCRdb!$A$1:$U$1,0),FALSE)</f>
        <v>Antagonist</v>
      </c>
    </row>
    <row r="223" spans="1:25" x14ac:dyDescent="0.2">
      <c r="A223" s="4" t="str">
        <f t="shared" si="6"/>
        <v>AInactive</v>
      </c>
      <c r="B223" s="4" t="str">
        <f t="shared" si="7"/>
        <v>AA2ARInactive</v>
      </c>
      <c r="C223" s="9" t="s">
        <v>318</v>
      </c>
      <c r="D223" s="10" t="str">
        <f>VLOOKUP($C223,StructureInfoFromGPCRdb!$A:$U,MATCH(D$1,StructureInfoFromGPCRdb!$A$1:$U$1,0),FALSE)</f>
        <v>A</v>
      </c>
      <c r="E223" s="11" t="str">
        <f>VLOOKUP($C223,StructureInfoFromGPCRdb!$A:$U,MATCH(E$1,StructureInfoFromGPCRdb!$A$1:$U$1,0),FALSE)</f>
        <v>Adenosine</v>
      </c>
      <c r="F223" s="11" t="str">
        <f>VLOOKUP($C223,StructureInfoFromGPCRdb!$A:$U,MATCH(F$1,StructureInfoFromGPCRdb!$A$1:$U$1,0),FALSE)</f>
        <v>AA2AR</v>
      </c>
      <c r="G223" s="11" t="str">
        <f>VLOOKUP($C223,StructureInfoFromGPCRdb!$A:$U,MATCH(G$1,StructureInfoFromGPCRdb!$A$1:$U$1,0),FALSE)</f>
        <v>A2A</v>
      </c>
      <c r="J223" s="47">
        <f>VLOOKUP($C223,StructureInfoFromGPCRdb!$A:$U,MATCH(J$1,StructureInfoFromGPCRdb!$A$1:$U$1,0),FALSE)</f>
        <v>95</v>
      </c>
      <c r="K223" s="6" t="str">
        <f>VLOOKUP($C223,StructureInfoFromGPCRdb!$A:$U,MATCH(K$1,StructureInfoFromGPCRdb!$A$1:$U$1,0),FALSE)</f>
        <v>Human</v>
      </c>
      <c r="L223" s="10">
        <f>VLOOKUP($C223,StructureInfoFromGPCRdb!$A:$U,MATCH(L$1,StructureInfoFromGPCRdb!$A$1:$U$1,0),FALSE)</f>
        <v>100</v>
      </c>
      <c r="M223" s="50" t="str">
        <f>VLOOKUP($C223,StructureInfoFromGPCRdb!$A:$U,MATCH(M$1,StructureInfoFromGPCRdb!$A$1:$U$1,0),FALSE)</f>
        <v>X-ray</v>
      </c>
      <c r="N223" s="51">
        <f>VLOOKUP($C223,StructureInfoFromGPCRdb!$A:$U,MATCH(N$1,StructureInfoFromGPCRdb!$A$1:$U$1,0),FALSE)</f>
        <v>2.8</v>
      </c>
      <c r="O223" s="10" t="str">
        <f>VLOOKUP($C223,StructureInfoFromGPCRdb!$A:$U,MATCH(O$1,StructureInfoFromGPCRdb!$A$1:$U$1,0),FALSE)</f>
        <v>Inactive</v>
      </c>
      <c r="P223" s="10">
        <f>VLOOKUP($C223,StructureInfoFromGPCRdb!$A:$U,MATCH(P$1,StructureInfoFromGPCRdb!$A$1:$U$1,0),FALSE)</f>
        <v>0</v>
      </c>
      <c r="Q223" s="10">
        <f>VLOOKUP($C223,StructureInfoFromGPCRdb!$A:$U,MATCH(Q$1,StructureInfoFromGPCRdb!$A$1:$U$1,0),FALSE)</f>
        <v>13</v>
      </c>
      <c r="R223" s="42" t="str">
        <f>IF(VLOOKUP($C223,StructureInfoFromGPCRdb!$A:$U,MATCH(R$1,StructureInfoFromGPCRdb!$A$1:$U$1,0),FALSE)="","",VLOOKUP($C223,StructureInfoFromGPCRdb!$A:$U,MATCH(R$1,StructureInfoFromGPCRdb!$A$1:$U$1,0),FALSE))</f>
        <v/>
      </c>
      <c r="S223" s="5" t="str">
        <f>IF(VLOOKUP($C223,StructureInfoFromGPCRdb!$A:$U,MATCH(S$1,StructureInfoFromGPCRdb!$A$1:$U$1,0),FALSE)="","",VLOOKUP($C223,StructureInfoFromGPCRdb!$A:$U,MATCH(S$1,StructureInfoFromGPCRdb!$A$1:$U$1,0),FALSE))</f>
        <v/>
      </c>
      <c r="T223" s="5" t="str">
        <f>IF(VLOOKUP($C223,StructureInfoFromGPCRdb!$A:$U,MATCH(T$1,StructureInfoFromGPCRdb!$A$1:$U$1,0),FALSE)="","",VLOOKUP($C223,StructureInfoFromGPCRdb!$A:$U,MATCH(T$1,StructureInfoFromGPCRdb!$A$1:$U$1,0),FALSE))</f>
        <v/>
      </c>
      <c r="U223" s="5" t="str">
        <f>IF(VLOOKUP($C223,StructureInfoFromGPCRdb!$A:$U,MATCH(U$1,StructureInfoFromGPCRdb!$A$1:$U$1,0),FALSE)="","",VLOOKUP($C223,StructureInfoFromGPCRdb!$A:$U,MATCH(U$1,StructureInfoFromGPCRdb!$A$1:$U$1,0),FALSE))</f>
        <v/>
      </c>
      <c r="V223" s="52" t="str">
        <f>VLOOKUP($C223,StructureInfoFromGPCRdb!$A:$U,MATCH(V$1,StructureInfoFromGPCRdb!$A$1:$U$1,0),FALSE)</f>
        <v>BRIL</v>
      </c>
      <c r="W223" s="10" t="str">
        <f>VLOOKUP($C223,StructureInfoFromGPCRdb!$A:$U,MATCH(W$1,StructureInfoFromGPCRdb!$A$1:$U$1,0),FALSE)</f>
        <v>-</v>
      </c>
      <c r="X223" s="52" t="str">
        <f>VLOOKUP($C223,StructureInfoFromGPCRdb!$A:$U,MATCH(X$1,StructureInfoFromGPCRdb!$A$1:$U$1,0),FALSE)</f>
        <v>ZM241385</v>
      </c>
      <c r="Y223" s="10" t="str">
        <f>VLOOKUP($C223,StructureInfoFromGPCRdb!$A:$U,MATCH(Y$1,StructureInfoFromGPCRdb!$A$1:$U$1,0),FALSE)</f>
        <v>Antagonist</v>
      </c>
    </row>
    <row r="224" spans="1:25" x14ac:dyDescent="0.2">
      <c r="A224" s="4" t="str">
        <f t="shared" si="6"/>
        <v>AInactive</v>
      </c>
      <c r="B224" s="4" t="str">
        <f t="shared" si="7"/>
        <v>AA2ARInactive</v>
      </c>
      <c r="C224" s="9" t="s">
        <v>284</v>
      </c>
      <c r="D224" s="10" t="str">
        <f>VLOOKUP($C224,StructureInfoFromGPCRdb!$A:$U,MATCH(D$1,StructureInfoFromGPCRdb!$A$1:$U$1,0),FALSE)</f>
        <v>A</v>
      </c>
      <c r="E224" s="11" t="str">
        <f>VLOOKUP($C224,StructureInfoFromGPCRdb!$A:$U,MATCH(E$1,StructureInfoFromGPCRdb!$A$1:$U$1,0),FALSE)</f>
        <v>Adenosine</v>
      </c>
      <c r="F224" s="11" t="str">
        <f>VLOOKUP($C224,StructureInfoFromGPCRdb!$A:$U,MATCH(F$1,StructureInfoFromGPCRdb!$A$1:$U$1,0),FALSE)</f>
        <v>AA2AR</v>
      </c>
      <c r="G224" s="11" t="str">
        <f>VLOOKUP($C224,StructureInfoFromGPCRdb!$A:$U,MATCH(G$1,StructureInfoFromGPCRdb!$A$1:$U$1,0),FALSE)</f>
        <v>A2A</v>
      </c>
      <c r="J224" s="47">
        <f>VLOOKUP($C224,StructureInfoFromGPCRdb!$A:$U,MATCH(J$1,StructureInfoFromGPCRdb!$A$1:$U$1,0),FALSE)</f>
        <v>94</v>
      </c>
      <c r="K224" s="6" t="str">
        <f>VLOOKUP($C224,StructureInfoFromGPCRdb!$A:$U,MATCH(K$1,StructureInfoFromGPCRdb!$A$1:$U$1,0),FALSE)</f>
        <v>Human</v>
      </c>
      <c r="L224" s="10">
        <f>VLOOKUP($C224,StructureInfoFromGPCRdb!$A:$U,MATCH(L$1,StructureInfoFromGPCRdb!$A$1:$U$1,0),FALSE)</f>
        <v>100</v>
      </c>
      <c r="M224" s="50" t="str">
        <f>VLOOKUP($C224,StructureInfoFromGPCRdb!$A:$U,MATCH(M$1,StructureInfoFromGPCRdb!$A$1:$U$1,0),FALSE)</f>
        <v>X-ray</v>
      </c>
      <c r="N224" s="51">
        <f>VLOOKUP($C224,StructureInfoFromGPCRdb!$A:$U,MATCH(N$1,StructureInfoFromGPCRdb!$A$1:$U$1,0),FALSE)</f>
        <v>3.1</v>
      </c>
      <c r="O224" s="10" t="str">
        <f>VLOOKUP($C224,StructureInfoFromGPCRdb!$A:$U,MATCH(O$1,StructureInfoFromGPCRdb!$A$1:$U$1,0),FALSE)</f>
        <v>Inactive</v>
      </c>
      <c r="P224" s="10">
        <f>VLOOKUP($C224,StructureInfoFromGPCRdb!$A:$U,MATCH(P$1,StructureInfoFromGPCRdb!$A$1:$U$1,0),FALSE)</f>
        <v>0</v>
      </c>
      <c r="Q224" s="10">
        <f>VLOOKUP($C224,StructureInfoFromGPCRdb!$A:$U,MATCH(Q$1,StructureInfoFromGPCRdb!$A$1:$U$1,0),FALSE)</f>
        <v>10</v>
      </c>
      <c r="R224" s="42" t="str">
        <f>IF(VLOOKUP($C224,StructureInfoFromGPCRdb!$A:$U,MATCH(R$1,StructureInfoFromGPCRdb!$A$1:$U$1,0),FALSE)="","",VLOOKUP($C224,StructureInfoFromGPCRdb!$A:$U,MATCH(R$1,StructureInfoFromGPCRdb!$A$1:$U$1,0),FALSE))</f>
        <v/>
      </c>
      <c r="S224" s="5" t="str">
        <f>IF(VLOOKUP($C224,StructureInfoFromGPCRdb!$A:$U,MATCH(S$1,StructureInfoFromGPCRdb!$A$1:$U$1,0),FALSE)="","",VLOOKUP($C224,StructureInfoFromGPCRdb!$A:$U,MATCH(S$1,StructureInfoFromGPCRdb!$A$1:$U$1,0),FALSE))</f>
        <v/>
      </c>
      <c r="T224" s="5" t="str">
        <f>IF(VLOOKUP($C224,StructureInfoFromGPCRdb!$A:$U,MATCH(T$1,StructureInfoFromGPCRdb!$A$1:$U$1,0),FALSE)="","",VLOOKUP($C224,StructureInfoFromGPCRdb!$A:$U,MATCH(T$1,StructureInfoFromGPCRdb!$A$1:$U$1,0),FALSE))</f>
        <v/>
      </c>
      <c r="U224" s="5" t="str">
        <f>IF(VLOOKUP($C224,StructureInfoFromGPCRdb!$A:$U,MATCH(U$1,StructureInfoFromGPCRdb!$A$1:$U$1,0),FALSE)="","",VLOOKUP($C224,StructureInfoFromGPCRdb!$A:$U,MATCH(U$1,StructureInfoFromGPCRdb!$A$1:$U$1,0),FALSE))</f>
        <v/>
      </c>
      <c r="V224" s="52" t="str">
        <f>VLOOKUP($C224,StructureInfoFromGPCRdb!$A:$U,MATCH(V$1,StructureInfoFromGPCRdb!$A$1:$U$1,0),FALSE)</f>
        <v>BRIL</v>
      </c>
      <c r="W224" s="10" t="str">
        <f>VLOOKUP($C224,StructureInfoFromGPCRdb!$A:$U,MATCH(W$1,StructureInfoFromGPCRdb!$A$1:$U$1,0),FALSE)</f>
        <v>-</v>
      </c>
      <c r="X224" s="52" t="str">
        <f>VLOOKUP($C224,StructureInfoFromGPCRdb!$A:$U,MATCH(X$1,StructureInfoFromGPCRdb!$A$1:$U$1,0),FALSE)</f>
        <v>Tozadenant</v>
      </c>
      <c r="Y224" s="10" t="str">
        <f>VLOOKUP($C224,StructureInfoFromGPCRdb!$A:$U,MATCH(Y$1,StructureInfoFromGPCRdb!$A$1:$U$1,0),FALSE)</f>
        <v>Antagonist</v>
      </c>
    </row>
    <row r="225" spans="1:25" x14ac:dyDescent="0.2">
      <c r="A225" s="4" t="str">
        <f t="shared" si="6"/>
        <v>AInactive</v>
      </c>
      <c r="B225" s="4" t="str">
        <f t="shared" si="7"/>
        <v>AA2ARInactive</v>
      </c>
      <c r="C225" s="9" t="s">
        <v>407</v>
      </c>
      <c r="D225" s="10" t="str">
        <f>VLOOKUP($C225,StructureInfoFromGPCRdb!$A:$U,MATCH(D$1,StructureInfoFromGPCRdb!$A$1:$U$1,0),FALSE)</f>
        <v>A</v>
      </c>
      <c r="E225" s="11" t="str">
        <f>VLOOKUP($C225,StructureInfoFromGPCRdb!$A:$U,MATCH(E$1,StructureInfoFromGPCRdb!$A$1:$U$1,0),FALSE)</f>
        <v>Adenosine</v>
      </c>
      <c r="F225" s="11" t="str">
        <f>VLOOKUP($C225,StructureInfoFromGPCRdb!$A:$U,MATCH(F$1,StructureInfoFromGPCRdb!$A$1:$U$1,0),FALSE)</f>
        <v>AA2AR</v>
      </c>
      <c r="G225" s="11" t="str">
        <f>VLOOKUP($C225,StructureInfoFromGPCRdb!$A:$U,MATCH(G$1,StructureInfoFromGPCRdb!$A$1:$U$1,0),FALSE)</f>
        <v>A2A</v>
      </c>
      <c r="J225" s="47">
        <f>VLOOKUP($C225,StructureInfoFromGPCRdb!$A:$U,MATCH(J$1,StructureInfoFromGPCRdb!$A$1:$U$1,0),FALSE)</f>
        <v>96</v>
      </c>
      <c r="K225" s="6" t="str">
        <f>VLOOKUP($C225,StructureInfoFromGPCRdb!$A:$U,MATCH(K$1,StructureInfoFromGPCRdb!$A$1:$U$1,0),FALSE)</f>
        <v>Human</v>
      </c>
      <c r="L225" s="10">
        <f>VLOOKUP($C225,StructureInfoFromGPCRdb!$A:$U,MATCH(L$1,StructureInfoFromGPCRdb!$A$1:$U$1,0),FALSE)</f>
        <v>100</v>
      </c>
      <c r="M225" s="50" t="str">
        <f>VLOOKUP($C225,StructureInfoFromGPCRdb!$A:$U,MATCH(M$1,StructureInfoFromGPCRdb!$A$1:$U$1,0),FALSE)</f>
        <v>X-ray</v>
      </c>
      <c r="N225" s="51">
        <f>VLOOKUP($C225,StructureInfoFromGPCRdb!$A:$U,MATCH(N$1,StructureInfoFromGPCRdb!$A$1:$U$1,0),FALSE)</f>
        <v>3.1</v>
      </c>
      <c r="O225" s="10" t="str">
        <f>VLOOKUP($C225,StructureInfoFromGPCRdb!$A:$U,MATCH(O$1,StructureInfoFromGPCRdb!$A$1:$U$1,0),FALSE)</f>
        <v>Inactive</v>
      </c>
      <c r="P225" s="10">
        <f>VLOOKUP($C225,StructureInfoFromGPCRdb!$A:$U,MATCH(P$1,StructureInfoFromGPCRdb!$A$1:$U$1,0),FALSE)</f>
        <v>0</v>
      </c>
      <c r="Q225" s="10">
        <f>VLOOKUP($C225,StructureInfoFromGPCRdb!$A:$U,MATCH(Q$1,StructureInfoFromGPCRdb!$A$1:$U$1,0),FALSE)</f>
        <v>11</v>
      </c>
      <c r="R225" s="42" t="str">
        <f>IF(VLOOKUP($C225,StructureInfoFromGPCRdb!$A:$U,MATCH(R$1,StructureInfoFromGPCRdb!$A$1:$U$1,0),FALSE)="","",VLOOKUP($C225,StructureInfoFromGPCRdb!$A:$U,MATCH(R$1,StructureInfoFromGPCRdb!$A$1:$U$1,0),FALSE))</f>
        <v/>
      </c>
      <c r="S225" s="5" t="str">
        <f>IF(VLOOKUP($C225,StructureInfoFromGPCRdb!$A:$U,MATCH(S$1,StructureInfoFromGPCRdb!$A$1:$U$1,0),FALSE)="","",VLOOKUP($C225,StructureInfoFromGPCRdb!$A:$U,MATCH(S$1,StructureInfoFromGPCRdb!$A$1:$U$1,0),FALSE))</f>
        <v/>
      </c>
      <c r="T225" s="5" t="str">
        <f>IF(VLOOKUP($C225,StructureInfoFromGPCRdb!$A:$U,MATCH(T$1,StructureInfoFromGPCRdb!$A$1:$U$1,0),FALSE)="","",VLOOKUP($C225,StructureInfoFromGPCRdb!$A:$U,MATCH(T$1,StructureInfoFromGPCRdb!$A$1:$U$1,0),FALSE))</f>
        <v/>
      </c>
      <c r="U225" s="5" t="str">
        <f>IF(VLOOKUP($C225,StructureInfoFromGPCRdb!$A:$U,MATCH(U$1,StructureInfoFromGPCRdb!$A$1:$U$1,0),FALSE)="","",VLOOKUP($C225,StructureInfoFromGPCRdb!$A:$U,MATCH(U$1,StructureInfoFromGPCRdb!$A$1:$U$1,0),FALSE))</f>
        <v/>
      </c>
      <c r="V225" s="52" t="str">
        <f>VLOOKUP($C225,StructureInfoFromGPCRdb!$A:$U,MATCH(V$1,StructureInfoFromGPCRdb!$A$1:$U$1,0),FALSE)</f>
        <v>-</v>
      </c>
      <c r="W225" s="10" t="str">
        <f>VLOOKUP($C225,StructureInfoFromGPCRdb!$A:$U,MATCH(W$1,StructureInfoFromGPCRdb!$A$1:$U$1,0),FALSE)</f>
        <v>-</v>
      </c>
      <c r="X225" s="52" t="str">
        <f>VLOOKUP($C225,StructureInfoFromGPCRdb!$A:$U,MATCH(X$1,StructureInfoFromGPCRdb!$A$1:$U$1,0),FALSE)</f>
        <v>ZM241385</v>
      </c>
      <c r="Y225" s="10" t="str">
        <f>VLOOKUP($C225,StructureInfoFromGPCRdb!$A:$U,MATCH(Y$1,StructureInfoFromGPCRdb!$A$1:$U$1,0),FALSE)</f>
        <v>Antagonist</v>
      </c>
    </row>
    <row r="226" spans="1:25" x14ac:dyDescent="0.2">
      <c r="A226" s="4" t="str">
        <f t="shared" si="6"/>
        <v>AInactive</v>
      </c>
      <c r="B226" s="4" t="str">
        <f t="shared" si="7"/>
        <v>AA2ARInactive</v>
      </c>
      <c r="C226" s="9" t="s">
        <v>319</v>
      </c>
      <c r="D226" s="10" t="str">
        <f>VLOOKUP($C226,StructureInfoFromGPCRdb!$A:$U,MATCH(D$1,StructureInfoFromGPCRdb!$A$1:$U$1,0),FALSE)</f>
        <v>A</v>
      </c>
      <c r="E226" s="11" t="str">
        <f>VLOOKUP($C226,StructureInfoFromGPCRdb!$A:$U,MATCH(E$1,StructureInfoFromGPCRdb!$A$1:$U$1,0),FALSE)</f>
        <v>Adenosine</v>
      </c>
      <c r="F226" s="11" t="str">
        <f>VLOOKUP($C226,StructureInfoFromGPCRdb!$A:$U,MATCH(F$1,StructureInfoFromGPCRdb!$A$1:$U$1,0),FALSE)</f>
        <v>AA2AR</v>
      </c>
      <c r="G226" s="11" t="str">
        <f>VLOOKUP($C226,StructureInfoFromGPCRdb!$A:$U,MATCH(G$1,StructureInfoFromGPCRdb!$A$1:$U$1,0),FALSE)</f>
        <v>A2A</v>
      </c>
      <c r="J226" s="47">
        <f>VLOOKUP($C226,StructureInfoFromGPCRdb!$A:$U,MATCH(J$1,StructureInfoFromGPCRdb!$A$1:$U$1,0),FALSE)</f>
        <v>94</v>
      </c>
      <c r="K226" s="6" t="str">
        <f>VLOOKUP($C226,StructureInfoFromGPCRdb!$A:$U,MATCH(K$1,StructureInfoFromGPCRdb!$A$1:$U$1,0),FALSE)</f>
        <v>Human</v>
      </c>
      <c r="L226" s="10">
        <f>VLOOKUP($C226,StructureInfoFromGPCRdb!$A:$U,MATCH(L$1,StructureInfoFromGPCRdb!$A$1:$U$1,0),FALSE)</f>
        <v>100</v>
      </c>
      <c r="M226" s="50" t="str">
        <f>VLOOKUP($C226,StructureInfoFromGPCRdb!$A:$U,MATCH(M$1,StructureInfoFromGPCRdb!$A$1:$U$1,0),FALSE)</f>
        <v>X-ray</v>
      </c>
      <c r="N226" s="51">
        <f>VLOOKUP($C226,StructureInfoFromGPCRdb!$A:$U,MATCH(N$1,StructureInfoFromGPCRdb!$A$1:$U$1,0),FALSE)</f>
        <v>3.2</v>
      </c>
      <c r="O226" s="10" t="str">
        <f>VLOOKUP($C226,StructureInfoFromGPCRdb!$A:$U,MATCH(O$1,StructureInfoFromGPCRdb!$A$1:$U$1,0),FALSE)</f>
        <v>Inactive</v>
      </c>
      <c r="P226" s="10">
        <f>VLOOKUP($C226,StructureInfoFromGPCRdb!$A:$U,MATCH(P$1,StructureInfoFromGPCRdb!$A$1:$U$1,0),FALSE)</f>
        <v>0</v>
      </c>
      <c r="Q226" s="10">
        <f>VLOOKUP($C226,StructureInfoFromGPCRdb!$A:$U,MATCH(Q$1,StructureInfoFromGPCRdb!$A$1:$U$1,0),FALSE)</f>
        <v>14</v>
      </c>
      <c r="R226" s="42" t="str">
        <f>IF(VLOOKUP($C226,StructureInfoFromGPCRdb!$A:$U,MATCH(R$1,StructureInfoFromGPCRdb!$A$1:$U$1,0),FALSE)="","",VLOOKUP($C226,StructureInfoFromGPCRdb!$A:$U,MATCH(R$1,StructureInfoFromGPCRdb!$A$1:$U$1,0),FALSE))</f>
        <v/>
      </c>
      <c r="S226" s="5" t="str">
        <f>IF(VLOOKUP($C226,StructureInfoFromGPCRdb!$A:$U,MATCH(S$1,StructureInfoFromGPCRdb!$A$1:$U$1,0),FALSE)="","",VLOOKUP($C226,StructureInfoFromGPCRdb!$A:$U,MATCH(S$1,StructureInfoFromGPCRdb!$A$1:$U$1,0),FALSE))</f>
        <v/>
      </c>
      <c r="T226" s="5" t="str">
        <f>IF(VLOOKUP($C226,StructureInfoFromGPCRdb!$A:$U,MATCH(T$1,StructureInfoFromGPCRdb!$A$1:$U$1,0),FALSE)="","",VLOOKUP($C226,StructureInfoFromGPCRdb!$A:$U,MATCH(T$1,StructureInfoFromGPCRdb!$A$1:$U$1,0),FALSE))</f>
        <v/>
      </c>
      <c r="U226" s="5" t="str">
        <f>IF(VLOOKUP($C226,StructureInfoFromGPCRdb!$A:$U,MATCH(U$1,StructureInfoFromGPCRdb!$A$1:$U$1,0),FALSE)="","",VLOOKUP($C226,StructureInfoFromGPCRdb!$A:$U,MATCH(U$1,StructureInfoFromGPCRdb!$A$1:$U$1,0),FALSE))</f>
        <v/>
      </c>
      <c r="V226" s="52" t="str">
        <f>VLOOKUP($C226,StructureInfoFromGPCRdb!$A:$U,MATCH(V$1,StructureInfoFromGPCRdb!$A$1:$U$1,0),FALSE)</f>
        <v>BRIL</v>
      </c>
      <c r="W226" s="10" t="str">
        <f>VLOOKUP($C226,StructureInfoFromGPCRdb!$A:$U,MATCH(W$1,StructureInfoFromGPCRdb!$A$1:$U$1,0),FALSE)</f>
        <v>-</v>
      </c>
      <c r="X226" s="52" t="str">
        <f>VLOOKUP($C226,StructureInfoFromGPCRdb!$A:$U,MATCH(X$1,StructureInfoFromGPCRdb!$A$1:$U$1,0),FALSE)</f>
        <v>ZM241385</v>
      </c>
      <c r="Y226" s="10" t="str">
        <f>VLOOKUP($C226,StructureInfoFromGPCRdb!$A:$U,MATCH(Y$1,StructureInfoFromGPCRdb!$A$1:$U$1,0),FALSE)</f>
        <v>Antagonist</v>
      </c>
    </row>
    <row r="227" spans="1:25" x14ac:dyDescent="0.2">
      <c r="A227" s="4" t="str">
        <f t="shared" si="6"/>
        <v>AInactive</v>
      </c>
      <c r="B227" s="4" t="str">
        <f t="shared" si="7"/>
        <v>AA2ARInactive</v>
      </c>
      <c r="C227" s="9" t="s">
        <v>410</v>
      </c>
      <c r="D227" s="10" t="str">
        <f>VLOOKUP($C227,StructureInfoFromGPCRdb!$A:$U,MATCH(D$1,StructureInfoFromGPCRdb!$A$1:$U$1,0),FALSE)</f>
        <v>A</v>
      </c>
      <c r="E227" s="11" t="str">
        <f>VLOOKUP($C227,StructureInfoFromGPCRdb!$A:$U,MATCH(E$1,StructureInfoFromGPCRdb!$A$1:$U$1,0),FALSE)</f>
        <v>Adenosine</v>
      </c>
      <c r="F227" s="11" t="str">
        <f>VLOOKUP($C227,StructureInfoFromGPCRdb!$A:$U,MATCH(F$1,StructureInfoFromGPCRdb!$A$1:$U$1,0),FALSE)</f>
        <v>AA2AR</v>
      </c>
      <c r="G227" s="11" t="str">
        <f>VLOOKUP($C227,StructureInfoFromGPCRdb!$A:$U,MATCH(G$1,StructureInfoFromGPCRdb!$A$1:$U$1,0),FALSE)</f>
        <v>A2A</v>
      </c>
      <c r="J227" s="47">
        <f>VLOOKUP($C227,StructureInfoFromGPCRdb!$A:$U,MATCH(J$1,StructureInfoFromGPCRdb!$A$1:$U$1,0),FALSE)</f>
        <v>93</v>
      </c>
      <c r="K227" s="6" t="str">
        <f>VLOOKUP($C227,StructureInfoFromGPCRdb!$A:$U,MATCH(K$1,StructureInfoFromGPCRdb!$A$1:$U$1,0),FALSE)</f>
        <v>Human</v>
      </c>
      <c r="L227" s="10">
        <f>VLOOKUP($C227,StructureInfoFromGPCRdb!$A:$U,MATCH(L$1,StructureInfoFromGPCRdb!$A$1:$U$1,0),FALSE)</f>
        <v>100</v>
      </c>
      <c r="M227" s="50" t="str">
        <f>VLOOKUP($C227,StructureInfoFromGPCRdb!$A:$U,MATCH(M$1,StructureInfoFromGPCRdb!$A$1:$U$1,0),FALSE)</f>
        <v>X-ray</v>
      </c>
      <c r="N227" s="51">
        <f>VLOOKUP($C227,StructureInfoFromGPCRdb!$A:$U,MATCH(N$1,StructureInfoFromGPCRdb!$A$1:$U$1,0),FALSE)</f>
        <v>3.3</v>
      </c>
      <c r="O227" s="10" t="str">
        <f>VLOOKUP($C227,StructureInfoFromGPCRdb!$A:$U,MATCH(O$1,StructureInfoFromGPCRdb!$A$1:$U$1,0),FALSE)</f>
        <v>Inactive</v>
      </c>
      <c r="P227" s="10">
        <f>VLOOKUP($C227,StructureInfoFromGPCRdb!$A:$U,MATCH(P$1,StructureInfoFromGPCRdb!$A$1:$U$1,0),FALSE)</f>
        <v>0</v>
      </c>
      <c r="Q227" s="10">
        <f>VLOOKUP($C227,StructureInfoFromGPCRdb!$A:$U,MATCH(Q$1,StructureInfoFromGPCRdb!$A$1:$U$1,0),FALSE)</f>
        <v>11</v>
      </c>
      <c r="R227" s="42" t="str">
        <f>IF(VLOOKUP($C227,StructureInfoFromGPCRdb!$A:$U,MATCH(R$1,StructureInfoFromGPCRdb!$A$1:$U$1,0),FALSE)="","",VLOOKUP($C227,StructureInfoFromGPCRdb!$A:$U,MATCH(R$1,StructureInfoFromGPCRdb!$A$1:$U$1,0),FALSE))</f>
        <v/>
      </c>
      <c r="S227" s="5" t="str">
        <f>IF(VLOOKUP($C227,StructureInfoFromGPCRdb!$A:$U,MATCH(S$1,StructureInfoFromGPCRdb!$A$1:$U$1,0),FALSE)="","",VLOOKUP($C227,StructureInfoFromGPCRdb!$A:$U,MATCH(S$1,StructureInfoFromGPCRdb!$A$1:$U$1,0),FALSE))</f>
        <v/>
      </c>
      <c r="T227" s="5" t="str">
        <f>IF(VLOOKUP($C227,StructureInfoFromGPCRdb!$A:$U,MATCH(T$1,StructureInfoFromGPCRdb!$A$1:$U$1,0),FALSE)="","",VLOOKUP($C227,StructureInfoFromGPCRdb!$A:$U,MATCH(T$1,StructureInfoFromGPCRdb!$A$1:$U$1,0),FALSE))</f>
        <v/>
      </c>
      <c r="U227" s="5" t="str">
        <f>IF(VLOOKUP($C227,StructureInfoFromGPCRdb!$A:$U,MATCH(U$1,StructureInfoFromGPCRdb!$A$1:$U$1,0),FALSE)="","",VLOOKUP($C227,StructureInfoFromGPCRdb!$A:$U,MATCH(U$1,StructureInfoFromGPCRdb!$A$1:$U$1,0),FALSE))</f>
        <v/>
      </c>
      <c r="V227" s="52" t="str">
        <f>VLOOKUP($C227,StructureInfoFromGPCRdb!$A:$U,MATCH(V$1,StructureInfoFromGPCRdb!$A$1:$U$1,0),FALSE)</f>
        <v>-</v>
      </c>
      <c r="W227" s="10" t="str">
        <f>VLOOKUP($C227,StructureInfoFromGPCRdb!$A:$U,MATCH(W$1,StructureInfoFromGPCRdb!$A$1:$U$1,0),FALSE)</f>
        <v>-</v>
      </c>
      <c r="X227" s="52" t="str">
        <f>VLOOKUP($C227,StructureInfoFromGPCRdb!$A:$U,MATCH(X$1,StructureInfoFromGPCRdb!$A$1:$U$1,0),FALSE)</f>
        <v>Xanthine amine conge..</v>
      </c>
      <c r="Y227" s="10" t="str">
        <f>VLOOKUP($C227,StructureInfoFromGPCRdb!$A:$U,MATCH(Y$1,StructureInfoFromGPCRdb!$A$1:$U$1,0),FALSE)</f>
        <v>Antagonist</v>
      </c>
    </row>
    <row r="228" spans="1:25" x14ac:dyDescent="0.2">
      <c r="A228" s="4" t="str">
        <f t="shared" si="6"/>
        <v>AInactive</v>
      </c>
      <c r="B228" s="4" t="str">
        <f t="shared" si="7"/>
        <v>AA2ARInactive</v>
      </c>
      <c r="C228" s="9" t="s">
        <v>409</v>
      </c>
      <c r="D228" s="10" t="str">
        <f>VLOOKUP($C228,StructureInfoFromGPCRdb!$A:$U,MATCH(D$1,StructureInfoFromGPCRdb!$A$1:$U$1,0),FALSE)</f>
        <v>A</v>
      </c>
      <c r="E228" s="11" t="str">
        <f>VLOOKUP($C228,StructureInfoFromGPCRdb!$A:$U,MATCH(E$1,StructureInfoFromGPCRdb!$A$1:$U$1,0),FALSE)</f>
        <v>Adenosine</v>
      </c>
      <c r="F228" s="11" t="str">
        <f>VLOOKUP($C228,StructureInfoFromGPCRdb!$A:$U,MATCH(F$1,StructureInfoFromGPCRdb!$A$1:$U$1,0),FALSE)</f>
        <v>AA2AR</v>
      </c>
      <c r="G228" s="11" t="str">
        <f>VLOOKUP($C228,StructureInfoFromGPCRdb!$A:$U,MATCH(G$1,StructureInfoFromGPCRdb!$A$1:$U$1,0),FALSE)</f>
        <v>A2A</v>
      </c>
      <c r="J228" s="47">
        <f>VLOOKUP($C228,StructureInfoFromGPCRdb!$A:$U,MATCH(J$1,StructureInfoFromGPCRdb!$A$1:$U$1,0),FALSE)</f>
        <v>94</v>
      </c>
      <c r="K228" s="6" t="str">
        <f>VLOOKUP($C228,StructureInfoFromGPCRdb!$A:$U,MATCH(K$1,StructureInfoFromGPCRdb!$A$1:$U$1,0),FALSE)</f>
        <v>Human</v>
      </c>
      <c r="L228" s="10">
        <f>VLOOKUP($C228,StructureInfoFromGPCRdb!$A:$U,MATCH(L$1,StructureInfoFromGPCRdb!$A$1:$U$1,0),FALSE)</f>
        <v>100</v>
      </c>
      <c r="M228" s="50" t="str">
        <f>VLOOKUP($C228,StructureInfoFromGPCRdb!$A:$U,MATCH(M$1,StructureInfoFromGPCRdb!$A$1:$U$1,0),FALSE)</f>
        <v>X-ray</v>
      </c>
      <c r="N228" s="51">
        <f>VLOOKUP($C228,StructureInfoFromGPCRdb!$A:$U,MATCH(N$1,StructureInfoFromGPCRdb!$A$1:$U$1,0),FALSE)</f>
        <v>3.3</v>
      </c>
      <c r="O228" s="10" t="str">
        <f>VLOOKUP($C228,StructureInfoFromGPCRdb!$A:$U,MATCH(O$1,StructureInfoFromGPCRdb!$A$1:$U$1,0),FALSE)</f>
        <v>Inactive</v>
      </c>
      <c r="P228" s="10">
        <f>VLOOKUP($C228,StructureInfoFromGPCRdb!$A:$U,MATCH(P$1,StructureInfoFromGPCRdb!$A$1:$U$1,0),FALSE)</f>
        <v>0</v>
      </c>
      <c r="Q228" s="10">
        <f>VLOOKUP($C228,StructureInfoFromGPCRdb!$A:$U,MATCH(Q$1,StructureInfoFromGPCRdb!$A$1:$U$1,0),FALSE)</f>
        <v>13</v>
      </c>
      <c r="R228" s="42" t="str">
        <f>IF(VLOOKUP($C228,StructureInfoFromGPCRdb!$A:$U,MATCH(R$1,StructureInfoFromGPCRdb!$A$1:$U$1,0),FALSE)="","",VLOOKUP($C228,StructureInfoFromGPCRdb!$A:$U,MATCH(R$1,StructureInfoFromGPCRdb!$A$1:$U$1,0),FALSE))</f>
        <v/>
      </c>
      <c r="S228" s="5" t="str">
        <f>IF(VLOOKUP($C228,StructureInfoFromGPCRdb!$A:$U,MATCH(S$1,StructureInfoFromGPCRdb!$A$1:$U$1,0),FALSE)="","",VLOOKUP($C228,StructureInfoFromGPCRdb!$A:$U,MATCH(S$1,StructureInfoFromGPCRdb!$A$1:$U$1,0),FALSE))</f>
        <v/>
      </c>
      <c r="T228" s="5" t="str">
        <f>IF(VLOOKUP($C228,StructureInfoFromGPCRdb!$A:$U,MATCH(T$1,StructureInfoFromGPCRdb!$A$1:$U$1,0),FALSE)="","",VLOOKUP($C228,StructureInfoFromGPCRdb!$A:$U,MATCH(T$1,StructureInfoFromGPCRdb!$A$1:$U$1,0),FALSE))</f>
        <v/>
      </c>
      <c r="U228" s="5" t="str">
        <f>IF(VLOOKUP($C228,StructureInfoFromGPCRdb!$A:$U,MATCH(U$1,StructureInfoFromGPCRdb!$A$1:$U$1,0),FALSE)="","",VLOOKUP($C228,StructureInfoFromGPCRdb!$A:$U,MATCH(U$1,StructureInfoFromGPCRdb!$A$1:$U$1,0),FALSE))</f>
        <v/>
      </c>
      <c r="V228" s="52" t="str">
        <f>VLOOKUP($C228,StructureInfoFromGPCRdb!$A:$U,MATCH(V$1,StructureInfoFromGPCRdb!$A$1:$U$1,0),FALSE)</f>
        <v>-</v>
      </c>
      <c r="W228" s="10" t="str">
        <f>VLOOKUP($C228,StructureInfoFromGPCRdb!$A:$U,MATCH(W$1,StructureInfoFromGPCRdb!$A$1:$U$1,0),FALSE)</f>
        <v>-</v>
      </c>
      <c r="X228" s="52" t="str">
        <f>VLOOKUP($C228,StructureInfoFromGPCRdb!$A:$U,MATCH(X$1,StructureInfoFromGPCRdb!$A$1:$U$1,0),FALSE)</f>
        <v>ZM241385</v>
      </c>
      <c r="Y228" s="10" t="str">
        <f>VLOOKUP($C228,StructureInfoFromGPCRdb!$A:$U,MATCH(Y$1,StructureInfoFromGPCRdb!$A$1:$U$1,0),FALSE)</f>
        <v>Antagonist</v>
      </c>
    </row>
    <row r="229" spans="1:25" x14ac:dyDescent="0.2">
      <c r="A229" s="4" t="str">
        <f t="shared" si="6"/>
        <v>AInactive</v>
      </c>
      <c r="B229" s="4" t="str">
        <f t="shared" si="7"/>
        <v>AA2ARInactive</v>
      </c>
      <c r="C229" s="9" t="s">
        <v>398</v>
      </c>
      <c r="D229" s="10" t="str">
        <f>VLOOKUP($C229,StructureInfoFromGPCRdb!$A:$U,MATCH(D$1,StructureInfoFromGPCRdb!$A$1:$U$1,0),FALSE)</f>
        <v>A</v>
      </c>
      <c r="E229" s="11" t="str">
        <f>VLOOKUP($C229,StructureInfoFromGPCRdb!$A:$U,MATCH(E$1,StructureInfoFromGPCRdb!$A$1:$U$1,0),FALSE)</f>
        <v>Adenosine</v>
      </c>
      <c r="F229" s="11" t="str">
        <f>VLOOKUP($C229,StructureInfoFromGPCRdb!$A:$U,MATCH(F$1,StructureInfoFromGPCRdb!$A$1:$U$1,0),FALSE)</f>
        <v>AA2AR</v>
      </c>
      <c r="G229" s="11" t="str">
        <f>VLOOKUP($C229,StructureInfoFromGPCRdb!$A:$U,MATCH(G$1,StructureInfoFromGPCRdb!$A$1:$U$1,0),FALSE)</f>
        <v>A2A</v>
      </c>
      <c r="J229" s="47">
        <f>VLOOKUP($C229,StructureInfoFromGPCRdb!$A:$U,MATCH(J$1,StructureInfoFromGPCRdb!$A$1:$U$1,0),FALSE)</f>
        <v>94</v>
      </c>
      <c r="K229" s="6" t="str">
        <f>VLOOKUP($C229,StructureInfoFromGPCRdb!$A:$U,MATCH(K$1,StructureInfoFromGPCRdb!$A$1:$U$1,0),FALSE)</f>
        <v>Human</v>
      </c>
      <c r="L229" s="10">
        <f>VLOOKUP($C229,StructureInfoFromGPCRdb!$A:$U,MATCH(L$1,StructureInfoFromGPCRdb!$A$1:$U$1,0),FALSE)</f>
        <v>100</v>
      </c>
      <c r="M229" s="50" t="str">
        <f>VLOOKUP($C229,StructureInfoFromGPCRdb!$A:$U,MATCH(M$1,StructureInfoFromGPCRdb!$A$1:$U$1,0),FALSE)</f>
        <v>X-ray</v>
      </c>
      <c r="N229" s="51">
        <f>VLOOKUP($C229,StructureInfoFromGPCRdb!$A:$U,MATCH(N$1,StructureInfoFromGPCRdb!$A$1:$U$1,0),FALSE)</f>
        <v>3.3</v>
      </c>
      <c r="O229" s="10" t="str">
        <f>VLOOKUP($C229,StructureInfoFromGPCRdb!$A:$U,MATCH(O$1,StructureInfoFromGPCRdb!$A$1:$U$1,0),FALSE)</f>
        <v>Inactive</v>
      </c>
      <c r="P229" s="10">
        <f>VLOOKUP($C229,StructureInfoFromGPCRdb!$A:$U,MATCH(P$1,StructureInfoFromGPCRdb!$A$1:$U$1,0),FALSE)</f>
        <v>0</v>
      </c>
      <c r="Q229" s="10">
        <f>VLOOKUP($C229,StructureInfoFromGPCRdb!$A:$U,MATCH(Q$1,StructureInfoFromGPCRdb!$A$1:$U$1,0),FALSE)</f>
        <v>11</v>
      </c>
      <c r="R229" s="42" t="str">
        <f>IF(VLOOKUP($C229,StructureInfoFromGPCRdb!$A:$U,MATCH(R$1,StructureInfoFromGPCRdb!$A$1:$U$1,0),FALSE)="","",VLOOKUP($C229,StructureInfoFromGPCRdb!$A:$U,MATCH(R$1,StructureInfoFromGPCRdb!$A$1:$U$1,0),FALSE))</f>
        <v/>
      </c>
      <c r="S229" s="5" t="str">
        <f>IF(VLOOKUP($C229,StructureInfoFromGPCRdb!$A:$U,MATCH(S$1,StructureInfoFromGPCRdb!$A$1:$U$1,0),FALSE)="","",VLOOKUP($C229,StructureInfoFromGPCRdb!$A:$U,MATCH(S$1,StructureInfoFromGPCRdb!$A$1:$U$1,0),FALSE))</f>
        <v/>
      </c>
      <c r="T229" s="5" t="str">
        <f>IF(VLOOKUP($C229,StructureInfoFromGPCRdb!$A:$U,MATCH(T$1,StructureInfoFromGPCRdb!$A$1:$U$1,0),FALSE)="","",VLOOKUP($C229,StructureInfoFromGPCRdb!$A:$U,MATCH(T$1,StructureInfoFromGPCRdb!$A$1:$U$1,0),FALSE))</f>
        <v/>
      </c>
      <c r="U229" s="5" t="str">
        <f>IF(VLOOKUP($C229,StructureInfoFromGPCRdb!$A:$U,MATCH(U$1,StructureInfoFromGPCRdb!$A$1:$U$1,0),FALSE)="","",VLOOKUP($C229,StructureInfoFromGPCRdb!$A:$U,MATCH(U$1,StructureInfoFromGPCRdb!$A$1:$U$1,0),FALSE))</f>
        <v/>
      </c>
      <c r="V229" s="52" t="str">
        <f>VLOOKUP($C229,StructureInfoFromGPCRdb!$A:$U,MATCH(V$1,StructureInfoFromGPCRdb!$A$1:$U$1,0),FALSE)</f>
        <v>-</v>
      </c>
      <c r="W229" s="10" t="str">
        <f>VLOOKUP($C229,StructureInfoFromGPCRdb!$A:$U,MATCH(W$1,StructureInfoFromGPCRdb!$A$1:$U$1,0),FALSE)</f>
        <v>-</v>
      </c>
      <c r="X229" s="52" t="str">
        <f>VLOOKUP($C229,StructureInfoFromGPCRdb!$A:$U,MATCH(X$1,StructureInfoFromGPCRdb!$A$1:$U$1,0),FALSE)</f>
        <v>4-(3-amino-5-phenyl-..</v>
      </c>
      <c r="Y229" s="10" t="str">
        <f>VLOOKUP($C229,StructureInfoFromGPCRdb!$A:$U,MATCH(Y$1,StructureInfoFromGPCRdb!$A$1:$U$1,0),FALSE)</f>
        <v>Antagonist</v>
      </c>
    </row>
    <row r="230" spans="1:25" x14ac:dyDescent="0.2">
      <c r="A230" s="4" t="str">
        <f t="shared" si="6"/>
        <v>AInactive</v>
      </c>
      <c r="B230" s="4" t="str">
        <f t="shared" si="7"/>
        <v>AA2ARInactive</v>
      </c>
      <c r="C230" s="9" t="s">
        <v>397</v>
      </c>
      <c r="D230" s="10" t="str">
        <f>VLOOKUP($C230,StructureInfoFromGPCRdb!$A:$U,MATCH(D$1,StructureInfoFromGPCRdb!$A$1:$U$1,0),FALSE)</f>
        <v>A</v>
      </c>
      <c r="E230" s="11" t="str">
        <f>VLOOKUP($C230,StructureInfoFromGPCRdb!$A:$U,MATCH(E$1,StructureInfoFromGPCRdb!$A$1:$U$1,0),FALSE)</f>
        <v>Adenosine</v>
      </c>
      <c r="F230" s="11" t="str">
        <f>VLOOKUP($C230,StructureInfoFromGPCRdb!$A:$U,MATCH(F$1,StructureInfoFromGPCRdb!$A$1:$U$1,0),FALSE)</f>
        <v>AA2AR</v>
      </c>
      <c r="G230" s="11" t="str">
        <f>VLOOKUP($C230,StructureInfoFromGPCRdb!$A:$U,MATCH(G$1,StructureInfoFromGPCRdb!$A$1:$U$1,0),FALSE)</f>
        <v>A2A</v>
      </c>
      <c r="J230" s="47">
        <f>VLOOKUP($C230,StructureInfoFromGPCRdb!$A:$U,MATCH(J$1,StructureInfoFromGPCRdb!$A$1:$U$1,0),FALSE)</f>
        <v>94</v>
      </c>
      <c r="K230" s="6" t="str">
        <f>VLOOKUP($C230,StructureInfoFromGPCRdb!$A:$U,MATCH(K$1,StructureInfoFromGPCRdb!$A$1:$U$1,0),FALSE)</f>
        <v>Human</v>
      </c>
      <c r="L230" s="10">
        <f>VLOOKUP($C230,StructureInfoFromGPCRdb!$A:$U,MATCH(L$1,StructureInfoFromGPCRdb!$A$1:$U$1,0),FALSE)</f>
        <v>100</v>
      </c>
      <c r="M230" s="50" t="str">
        <f>VLOOKUP($C230,StructureInfoFromGPCRdb!$A:$U,MATCH(M$1,StructureInfoFromGPCRdb!$A$1:$U$1,0),FALSE)</f>
        <v>X-ray</v>
      </c>
      <c r="N230" s="51">
        <f>VLOOKUP($C230,StructureInfoFromGPCRdb!$A:$U,MATCH(N$1,StructureInfoFromGPCRdb!$A$1:$U$1,0),FALSE)</f>
        <v>3.3</v>
      </c>
      <c r="O230" s="10" t="str">
        <f>VLOOKUP($C230,StructureInfoFromGPCRdb!$A:$U,MATCH(O$1,StructureInfoFromGPCRdb!$A$1:$U$1,0),FALSE)</f>
        <v>Inactive</v>
      </c>
      <c r="P230" s="10">
        <f>VLOOKUP($C230,StructureInfoFromGPCRdb!$A:$U,MATCH(P$1,StructureInfoFromGPCRdb!$A$1:$U$1,0),FALSE)</f>
        <v>0</v>
      </c>
      <c r="Q230" s="10">
        <f>VLOOKUP($C230,StructureInfoFromGPCRdb!$A:$U,MATCH(Q$1,StructureInfoFromGPCRdb!$A$1:$U$1,0),FALSE)</f>
        <v>12</v>
      </c>
      <c r="R230" s="42" t="str">
        <f>IF(VLOOKUP($C230,StructureInfoFromGPCRdb!$A:$U,MATCH(R$1,StructureInfoFromGPCRdb!$A$1:$U$1,0),FALSE)="","",VLOOKUP($C230,StructureInfoFromGPCRdb!$A:$U,MATCH(R$1,StructureInfoFromGPCRdb!$A$1:$U$1,0),FALSE))</f>
        <v/>
      </c>
      <c r="S230" s="5" t="str">
        <f>IF(VLOOKUP($C230,StructureInfoFromGPCRdb!$A:$U,MATCH(S$1,StructureInfoFromGPCRdb!$A$1:$U$1,0),FALSE)="","",VLOOKUP($C230,StructureInfoFromGPCRdb!$A:$U,MATCH(S$1,StructureInfoFromGPCRdb!$A$1:$U$1,0),FALSE))</f>
        <v/>
      </c>
      <c r="T230" s="5" t="str">
        <f>IF(VLOOKUP($C230,StructureInfoFromGPCRdb!$A:$U,MATCH(T$1,StructureInfoFromGPCRdb!$A$1:$U$1,0),FALSE)="","",VLOOKUP($C230,StructureInfoFromGPCRdb!$A:$U,MATCH(T$1,StructureInfoFromGPCRdb!$A$1:$U$1,0),FALSE))</f>
        <v/>
      </c>
      <c r="U230" s="5" t="str">
        <f>IF(VLOOKUP($C230,StructureInfoFromGPCRdb!$A:$U,MATCH(U$1,StructureInfoFromGPCRdb!$A$1:$U$1,0),FALSE)="","",VLOOKUP($C230,StructureInfoFromGPCRdb!$A:$U,MATCH(U$1,StructureInfoFromGPCRdb!$A$1:$U$1,0),FALSE))</f>
        <v/>
      </c>
      <c r="V230" s="52" t="str">
        <f>VLOOKUP($C230,StructureInfoFromGPCRdb!$A:$U,MATCH(V$1,StructureInfoFromGPCRdb!$A$1:$U$1,0),FALSE)</f>
        <v>-</v>
      </c>
      <c r="W230" s="10" t="str">
        <f>VLOOKUP($C230,StructureInfoFromGPCRdb!$A:$U,MATCH(W$1,StructureInfoFromGPCRdb!$A$1:$U$1,0),FALSE)</f>
        <v>-</v>
      </c>
      <c r="X230" s="52" t="str">
        <f>VLOOKUP($C230,StructureInfoFromGPCRdb!$A:$U,MATCH(X$1,StructureInfoFromGPCRdb!$A$1:$U$1,0),FALSE)</f>
        <v>6-(2,6-Dimethylpyrid..</v>
      </c>
      <c r="Y230" s="10" t="str">
        <f>VLOOKUP($C230,StructureInfoFromGPCRdb!$A:$U,MATCH(Y$1,StructureInfoFromGPCRdb!$A$1:$U$1,0),FALSE)</f>
        <v>Antagonist</v>
      </c>
    </row>
    <row r="231" spans="1:25" x14ac:dyDescent="0.2">
      <c r="A231" s="4" t="str">
        <f t="shared" si="6"/>
        <v>AInactive</v>
      </c>
      <c r="B231" s="4" t="str">
        <f t="shared" si="7"/>
        <v>AA2ARInactive</v>
      </c>
      <c r="C231" s="9" t="s">
        <v>335</v>
      </c>
      <c r="D231" s="10" t="str">
        <f>VLOOKUP($C231,StructureInfoFromGPCRdb!$A:$U,MATCH(D$1,StructureInfoFromGPCRdb!$A$1:$U$1,0),FALSE)</f>
        <v>A</v>
      </c>
      <c r="E231" s="11" t="str">
        <f>VLOOKUP($C231,StructureInfoFromGPCRdb!$A:$U,MATCH(E$1,StructureInfoFromGPCRdb!$A$1:$U$1,0),FALSE)</f>
        <v>Adenosine</v>
      </c>
      <c r="F231" s="11" t="str">
        <f>VLOOKUP($C231,StructureInfoFromGPCRdb!$A:$U,MATCH(F$1,StructureInfoFromGPCRdb!$A$1:$U$1,0),FALSE)</f>
        <v>AA2AR</v>
      </c>
      <c r="G231" s="11" t="str">
        <f>VLOOKUP($C231,StructureInfoFromGPCRdb!$A:$U,MATCH(G$1,StructureInfoFromGPCRdb!$A$1:$U$1,0),FALSE)</f>
        <v>A2A</v>
      </c>
      <c r="J231" s="47">
        <f>VLOOKUP($C231,StructureInfoFromGPCRdb!$A:$U,MATCH(J$1,StructureInfoFromGPCRdb!$A$1:$U$1,0),FALSE)</f>
        <v>90</v>
      </c>
      <c r="K231" s="6" t="str">
        <f>VLOOKUP($C231,StructureInfoFromGPCRdb!$A:$U,MATCH(K$1,StructureInfoFromGPCRdb!$A$1:$U$1,0),FALSE)</f>
        <v>Human</v>
      </c>
      <c r="L231" s="10">
        <f>VLOOKUP($C231,StructureInfoFromGPCRdb!$A:$U,MATCH(L$1,StructureInfoFromGPCRdb!$A$1:$U$1,0),FALSE)</f>
        <v>100</v>
      </c>
      <c r="M231" s="50" t="str">
        <f>VLOOKUP($C231,StructureInfoFromGPCRdb!$A:$U,MATCH(M$1,StructureInfoFromGPCRdb!$A$1:$U$1,0),FALSE)</f>
        <v>X-ray</v>
      </c>
      <c r="N231" s="51">
        <f>VLOOKUP($C231,StructureInfoFromGPCRdb!$A:$U,MATCH(N$1,StructureInfoFromGPCRdb!$A$1:$U$1,0),FALSE)</f>
        <v>3.5</v>
      </c>
      <c r="O231" s="10" t="str">
        <f>VLOOKUP($C231,StructureInfoFromGPCRdb!$A:$U,MATCH(O$1,StructureInfoFromGPCRdb!$A$1:$U$1,0),FALSE)</f>
        <v>Inactive</v>
      </c>
      <c r="P231" s="10">
        <f>VLOOKUP($C231,StructureInfoFromGPCRdb!$A:$U,MATCH(P$1,StructureInfoFromGPCRdb!$A$1:$U$1,0),FALSE)</f>
        <v>29</v>
      </c>
      <c r="Q231" s="10">
        <f>VLOOKUP($C231,StructureInfoFromGPCRdb!$A:$U,MATCH(Q$1,StructureInfoFromGPCRdb!$A$1:$U$1,0),FALSE)</f>
        <v>19</v>
      </c>
      <c r="R231" s="42" t="str">
        <f>IF(VLOOKUP($C231,StructureInfoFromGPCRdb!$A:$U,MATCH(R$1,StructureInfoFromGPCRdb!$A$1:$U$1,0),FALSE)="","",VLOOKUP($C231,StructureInfoFromGPCRdb!$A:$U,MATCH(R$1,StructureInfoFromGPCRdb!$A$1:$U$1,0),FALSE))</f>
        <v/>
      </c>
      <c r="S231" s="5" t="str">
        <f>IF(VLOOKUP($C231,StructureInfoFromGPCRdb!$A:$U,MATCH(S$1,StructureInfoFromGPCRdb!$A$1:$U$1,0),FALSE)="","",VLOOKUP($C231,StructureInfoFromGPCRdb!$A:$U,MATCH(S$1,StructureInfoFromGPCRdb!$A$1:$U$1,0),FALSE))</f>
        <v/>
      </c>
      <c r="T231" s="5" t="str">
        <f>IF(VLOOKUP($C231,StructureInfoFromGPCRdb!$A:$U,MATCH(T$1,StructureInfoFromGPCRdb!$A$1:$U$1,0),FALSE)="","",VLOOKUP($C231,StructureInfoFromGPCRdb!$A:$U,MATCH(T$1,StructureInfoFromGPCRdb!$A$1:$U$1,0),FALSE))</f>
        <v/>
      </c>
      <c r="U231" s="5" t="str">
        <f>IF(VLOOKUP($C231,StructureInfoFromGPCRdb!$A:$U,MATCH(U$1,StructureInfoFromGPCRdb!$A$1:$U$1,0),FALSE)="","",VLOOKUP($C231,StructureInfoFromGPCRdb!$A:$U,MATCH(U$1,StructureInfoFromGPCRdb!$A$1:$U$1,0),FALSE))</f>
        <v/>
      </c>
      <c r="V231" s="52" t="str">
        <f>VLOOKUP($C231,StructureInfoFromGPCRdb!$A:$U,MATCH(V$1,StructureInfoFromGPCRdb!$A$1:$U$1,0),FALSE)</f>
        <v>BRIL</v>
      </c>
      <c r="W231" s="10" t="str">
        <f>VLOOKUP($C231,StructureInfoFromGPCRdb!$A:$U,MATCH(W$1,StructureInfoFromGPCRdb!$A$1:$U$1,0),FALSE)</f>
        <v>-</v>
      </c>
      <c r="X231" s="52" t="str">
        <f>VLOOKUP($C231,StructureInfoFromGPCRdb!$A:$U,MATCH(X$1,StructureInfoFromGPCRdb!$A$1:$U$1,0),FALSE)</f>
        <v>5-Amino-N-[(2-Methox..</v>
      </c>
      <c r="Y231" s="10" t="str">
        <f>VLOOKUP($C231,StructureInfoFromGPCRdb!$A:$U,MATCH(Y$1,StructureInfoFromGPCRdb!$A$1:$U$1,0),FALSE)</f>
        <v>Antagonist</v>
      </c>
    </row>
    <row r="232" spans="1:25" x14ac:dyDescent="0.2">
      <c r="A232" s="4" t="str">
        <f t="shared" si="6"/>
        <v>AInactive</v>
      </c>
      <c r="B232" s="4" t="str">
        <f t="shared" si="7"/>
        <v>AA2ARInactive</v>
      </c>
      <c r="C232" s="9" t="s">
        <v>411</v>
      </c>
      <c r="D232" s="10" t="str">
        <f>VLOOKUP($C232,StructureInfoFromGPCRdb!$A:$U,MATCH(D$1,StructureInfoFromGPCRdb!$A$1:$U$1,0),FALSE)</f>
        <v>A</v>
      </c>
      <c r="E232" s="11" t="str">
        <f>VLOOKUP($C232,StructureInfoFromGPCRdb!$A:$U,MATCH(E$1,StructureInfoFromGPCRdb!$A$1:$U$1,0),FALSE)</f>
        <v>Adenosine</v>
      </c>
      <c r="F232" s="11" t="str">
        <f>VLOOKUP($C232,StructureInfoFromGPCRdb!$A:$U,MATCH(F$1,StructureInfoFromGPCRdb!$A$1:$U$1,0),FALSE)</f>
        <v>AA2AR</v>
      </c>
      <c r="G232" s="11" t="str">
        <f>VLOOKUP($C232,StructureInfoFromGPCRdb!$A:$U,MATCH(G$1,StructureInfoFromGPCRdb!$A$1:$U$1,0),FALSE)</f>
        <v>A2A</v>
      </c>
      <c r="J232" s="47">
        <f>VLOOKUP($C232,StructureInfoFromGPCRdb!$A:$U,MATCH(J$1,StructureInfoFromGPCRdb!$A$1:$U$1,0),FALSE)</f>
        <v>94</v>
      </c>
      <c r="K232" s="6" t="str">
        <f>VLOOKUP($C232,StructureInfoFromGPCRdb!$A:$U,MATCH(K$1,StructureInfoFromGPCRdb!$A$1:$U$1,0),FALSE)</f>
        <v>Human</v>
      </c>
      <c r="L232" s="10">
        <f>VLOOKUP($C232,StructureInfoFromGPCRdb!$A:$U,MATCH(L$1,StructureInfoFromGPCRdb!$A$1:$U$1,0),FALSE)</f>
        <v>100</v>
      </c>
      <c r="M232" s="50" t="str">
        <f>VLOOKUP($C232,StructureInfoFromGPCRdb!$A:$U,MATCH(M$1,StructureInfoFromGPCRdb!$A$1:$U$1,0),FALSE)</f>
        <v>X-ray</v>
      </c>
      <c r="N232" s="51">
        <f>VLOOKUP($C232,StructureInfoFromGPCRdb!$A:$U,MATCH(N$1,StructureInfoFromGPCRdb!$A$1:$U$1,0),FALSE)</f>
        <v>3.6</v>
      </c>
      <c r="O232" s="10" t="str">
        <f>VLOOKUP($C232,StructureInfoFromGPCRdb!$A:$U,MATCH(O$1,StructureInfoFromGPCRdb!$A$1:$U$1,0),FALSE)</f>
        <v>Inactive</v>
      </c>
      <c r="P232" s="10">
        <f>VLOOKUP($C232,StructureInfoFromGPCRdb!$A:$U,MATCH(P$1,StructureInfoFromGPCRdb!$A$1:$U$1,0),FALSE)</f>
        <v>0</v>
      </c>
      <c r="Q232" s="10">
        <f>VLOOKUP($C232,StructureInfoFromGPCRdb!$A:$U,MATCH(Q$1,StructureInfoFromGPCRdb!$A$1:$U$1,0),FALSE)</f>
        <v>12</v>
      </c>
      <c r="R232" s="42" t="str">
        <f>IF(VLOOKUP($C232,StructureInfoFromGPCRdb!$A:$U,MATCH(R$1,StructureInfoFromGPCRdb!$A$1:$U$1,0),FALSE)="","",VLOOKUP($C232,StructureInfoFromGPCRdb!$A:$U,MATCH(R$1,StructureInfoFromGPCRdb!$A$1:$U$1,0),FALSE))</f>
        <v/>
      </c>
      <c r="S232" s="5" t="str">
        <f>IF(VLOOKUP($C232,StructureInfoFromGPCRdb!$A:$U,MATCH(S$1,StructureInfoFromGPCRdb!$A$1:$U$1,0),FALSE)="","",VLOOKUP($C232,StructureInfoFromGPCRdb!$A:$U,MATCH(S$1,StructureInfoFromGPCRdb!$A$1:$U$1,0),FALSE))</f>
        <v/>
      </c>
      <c r="T232" s="5" t="str">
        <f>IF(VLOOKUP($C232,StructureInfoFromGPCRdb!$A:$U,MATCH(T$1,StructureInfoFromGPCRdb!$A$1:$U$1,0),FALSE)="","",VLOOKUP($C232,StructureInfoFromGPCRdb!$A:$U,MATCH(T$1,StructureInfoFromGPCRdb!$A$1:$U$1,0),FALSE))</f>
        <v/>
      </c>
      <c r="U232" s="5" t="str">
        <f>IF(VLOOKUP($C232,StructureInfoFromGPCRdb!$A:$U,MATCH(U$1,StructureInfoFromGPCRdb!$A$1:$U$1,0),FALSE)="","",VLOOKUP($C232,StructureInfoFromGPCRdb!$A:$U,MATCH(U$1,StructureInfoFromGPCRdb!$A$1:$U$1,0),FALSE))</f>
        <v/>
      </c>
      <c r="V232" s="52" t="str">
        <f>VLOOKUP($C232,StructureInfoFromGPCRdb!$A:$U,MATCH(V$1,StructureInfoFromGPCRdb!$A$1:$U$1,0),FALSE)</f>
        <v>-</v>
      </c>
      <c r="W232" s="10" t="str">
        <f>VLOOKUP($C232,StructureInfoFromGPCRdb!$A:$U,MATCH(W$1,StructureInfoFromGPCRdb!$A$1:$U$1,0),FALSE)</f>
        <v>-</v>
      </c>
      <c r="X232" s="52" t="str">
        <f>VLOOKUP($C232,StructureInfoFromGPCRdb!$A:$U,MATCH(X$1,StructureInfoFromGPCRdb!$A$1:$U$1,0),FALSE)</f>
        <v>Caffeine</v>
      </c>
      <c r="Y232" s="10" t="str">
        <f>VLOOKUP($C232,StructureInfoFromGPCRdb!$A:$U,MATCH(Y$1,StructureInfoFromGPCRdb!$A$1:$U$1,0),FALSE)</f>
        <v>Antagonist</v>
      </c>
    </row>
    <row r="233" spans="1:25" x14ac:dyDescent="0.2">
      <c r="A233" s="4" t="str">
        <f t="shared" si="6"/>
        <v>AInactive</v>
      </c>
      <c r="B233" s="4" t="str">
        <f t="shared" si="7"/>
        <v>AA2ARInactive</v>
      </c>
      <c r="C233" s="9" t="s">
        <v>223</v>
      </c>
      <c r="D233" s="10" t="str">
        <f>VLOOKUP($C233,StructureInfoFromGPCRdb!$A:$U,MATCH(D$1,StructureInfoFromGPCRdb!$A$1:$U$1,0),FALSE)</f>
        <v>A</v>
      </c>
      <c r="E233" s="11" t="str">
        <f>VLOOKUP($C233,StructureInfoFromGPCRdb!$A:$U,MATCH(E$1,StructureInfoFromGPCRdb!$A$1:$U$1,0),FALSE)</f>
        <v>Adenosine</v>
      </c>
      <c r="F233" s="11" t="str">
        <f>VLOOKUP($C233,StructureInfoFromGPCRdb!$A:$U,MATCH(F$1,StructureInfoFromGPCRdb!$A$1:$U$1,0),FALSE)</f>
        <v>AA2AR</v>
      </c>
      <c r="G233" s="11" t="str">
        <f>VLOOKUP($C233,StructureInfoFromGPCRdb!$A:$U,MATCH(G$1,StructureInfoFromGPCRdb!$A$1:$U$1,0),FALSE)</f>
        <v>A2A</v>
      </c>
      <c r="J233" s="47">
        <f>VLOOKUP($C233,StructureInfoFromGPCRdb!$A:$U,MATCH(J$1,StructureInfoFromGPCRdb!$A$1:$U$1,0),FALSE)</f>
        <v>94</v>
      </c>
      <c r="K233" s="6" t="str">
        <f>VLOOKUP($C233,StructureInfoFromGPCRdb!$A:$U,MATCH(K$1,StructureInfoFromGPCRdb!$A$1:$U$1,0),FALSE)</f>
        <v>Human</v>
      </c>
      <c r="L233" s="10">
        <f>VLOOKUP($C233,StructureInfoFromGPCRdb!$A:$U,MATCH(L$1,StructureInfoFromGPCRdb!$A$1:$U$1,0),FALSE)</f>
        <v>100</v>
      </c>
      <c r="M233" s="50" t="str">
        <f>VLOOKUP($C233,StructureInfoFromGPCRdb!$A:$U,MATCH(M$1,StructureInfoFromGPCRdb!$A$1:$U$1,0),FALSE)</f>
        <v>X-ray</v>
      </c>
      <c r="N233" s="51">
        <f>VLOOKUP($C233,StructureInfoFromGPCRdb!$A:$U,MATCH(N$1,StructureInfoFromGPCRdb!$A$1:$U$1,0),FALSE)</f>
        <v>4.2</v>
      </c>
      <c r="O233" s="10" t="str">
        <f>VLOOKUP($C233,StructureInfoFromGPCRdb!$A:$U,MATCH(O$1,StructureInfoFromGPCRdb!$A$1:$U$1,0),FALSE)</f>
        <v>Inactive</v>
      </c>
      <c r="P233" s="10">
        <f>VLOOKUP($C233,StructureInfoFromGPCRdb!$A:$U,MATCH(P$1,StructureInfoFromGPCRdb!$A$1:$U$1,0),FALSE)</f>
        <v>0</v>
      </c>
      <c r="Q233" s="10">
        <f>VLOOKUP($C233,StructureInfoFromGPCRdb!$A:$U,MATCH(Q$1,StructureInfoFromGPCRdb!$A$1:$U$1,0),FALSE)</f>
        <v>11</v>
      </c>
      <c r="R233" s="42" t="str">
        <f>IF(VLOOKUP($C233,StructureInfoFromGPCRdb!$A:$U,MATCH(R$1,StructureInfoFromGPCRdb!$A$1:$U$1,0),FALSE)="","",VLOOKUP($C233,StructureInfoFromGPCRdb!$A:$U,MATCH(R$1,StructureInfoFromGPCRdb!$A$1:$U$1,0),FALSE))</f>
        <v/>
      </c>
      <c r="S233" s="5" t="str">
        <f>IF(VLOOKUP($C233,StructureInfoFromGPCRdb!$A:$U,MATCH(S$1,StructureInfoFromGPCRdb!$A$1:$U$1,0),FALSE)="","",VLOOKUP($C233,StructureInfoFromGPCRdb!$A:$U,MATCH(S$1,StructureInfoFromGPCRdb!$A$1:$U$1,0),FALSE))</f>
        <v/>
      </c>
      <c r="T233" s="5" t="str">
        <f>IF(VLOOKUP($C233,StructureInfoFromGPCRdb!$A:$U,MATCH(T$1,StructureInfoFromGPCRdb!$A$1:$U$1,0),FALSE)="","",VLOOKUP($C233,StructureInfoFromGPCRdb!$A:$U,MATCH(T$1,StructureInfoFromGPCRdb!$A$1:$U$1,0),FALSE))</f>
        <v/>
      </c>
      <c r="U233" s="5" t="str">
        <f>IF(VLOOKUP($C233,StructureInfoFromGPCRdb!$A:$U,MATCH(U$1,StructureInfoFromGPCRdb!$A$1:$U$1,0),FALSE)="","",VLOOKUP($C233,StructureInfoFromGPCRdb!$A:$U,MATCH(U$1,StructureInfoFromGPCRdb!$A$1:$U$1,0),FALSE))</f>
        <v/>
      </c>
      <c r="V233" s="52" t="str">
        <f>VLOOKUP($C233,StructureInfoFromGPCRdb!$A:$U,MATCH(V$1,StructureInfoFromGPCRdb!$A$1:$U$1,0),FALSE)</f>
        <v>BRIL</v>
      </c>
      <c r="W233" s="10" t="str">
        <f>VLOOKUP($C233,StructureInfoFromGPCRdb!$A:$U,MATCH(W$1,StructureInfoFromGPCRdb!$A$1:$U$1,0),FALSE)</f>
        <v>-</v>
      </c>
      <c r="X233" s="52" t="str">
        <f>VLOOKUP($C233,StructureInfoFromGPCRdb!$A:$U,MATCH(X$1,StructureInfoFromGPCRdb!$A$1:$U$1,0),FALSE)</f>
        <v>ZM241385</v>
      </c>
      <c r="Y233" s="10" t="str">
        <f>VLOOKUP($C233,StructureInfoFromGPCRdb!$A:$U,MATCH(Y$1,StructureInfoFromGPCRdb!$A$1:$U$1,0),FALSE)</f>
        <v>Antagonist</v>
      </c>
    </row>
    <row r="234" spans="1:25" x14ac:dyDescent="0.2">
      <c r="A234" s="4" t="str">
        <f t="shared" si="6"/>
        <v>AInactive</v>
      </c>
      <c r="B234" s="4" t="str">
        <f t="shared" si="7"/>
        <v>ADRB1Inactive</v>
      </c>
      <c r="C234" s="9" t="s">
        <v>450</v>
      </c>
      <c r="D234" s="10" t="str">
        <f>VLOOKUP($C234,StructureInfoFromGPCRdb!$A:$U,MATCH(D$1,StructureInfoFromGPCRdb!$A$1:$U$1,0),FALSE)</f>
        <v>A</v>
      </c>
      <c r="E234" s="11" t="str">
        <f>VLOOKUP($C234,StructureInfoFromGPCRdb!$A:$U,MATCH(E$1,StructureInfoFromGPCRdb!$A$1:$U$1,0),FALSE)</f>
        <v>Adrenoceptors</v>
      </c>
      <c r="F234" s="11" t="str">
        <f>VLOOKUP($C234,StructureInfoFromGPCRdb!$A:$U,MATCH(F$1,StructureInfoFromGPCRdb!$A$1:$U$1,0),FALSE)</f>
        <v>ADRB1</v>
      </c>
      <c r="G234" s="11" t="str">
        <f>VLOOKUP($C234,StructureInfoFromGPCRdb!$A:$U,MATCH(G$1,StructureInfoFromGPCRdb!$A$1:$U$1,0),FALSE)</f>
        <v>β1</v>
      </c>
      <c r="J234" s="47">
        <f>VLOOKUP($C234,StructureInfoFromGPCRdb!$A:$U,MATCH(J$1,StructureInfoFromGPCRdb!$A$1:$U$1,0),FALSE)</f>
        <v>97</v>
      </c>
      <c r="K234" s="6" t="str">
        <f>VLOOKUP($C234,StructureInfoFromGPCRdb!$A:$U,MATCH(K$1,StructureInfoFromGPCRdb!$A$1:$U$1,0),FALSE)</f>
        <v>Wild turkey</v>
      </c>
      <c r="L234" s="10">
        <f>VLOOKUP($C234,StructureInfoFromGPCRdb!$A:$U,MATCH(L$1,StructureInfoFromGPCRdb!$A$1:$U$1,0),FALSE)</f>
        <v>80</v>
      </c>
      <c r="M234" s="50" t="str">
        <f>VLOOKUP($C234,StructureInfoFromGPCRdb!$A:$U,MATCH(M$1,StructureInfoFromGPCRdb!$A$1:$U$1,0),FALSE)</f>
        <v>X-ray</v>
      </c>
      <c r="N234" s="51">
        <f>VLOOKUP($C234,StructureInfoFromGPCRdb!$A:$U,MATCH(N$1,StructureInfoFromGPCRdb!$A$1:$U$1,0),FALSE)</f>
        <v>2.2999999999999998</v>
      </c>
      <c r="O234" s="10" t="str">
        <f>VLOOKUP($C234,StructureInfoFromGPCRdb!$A:$U,MATCH(O$1,StructureInfoFromGPCRdb!$A$1:$U$1,0),FALSE)</f>
        <v>Inactive</v>
      </c>
      <c r="P234" s="10">
        <f>VLOOKUP($C234,StructureInfoFromGPCRdb!$A:$U,MATCH(P$1,StructureInfoFromGPCRdb!$A$1:$U$1,0),FALSE)</f>
        <v>0</v>
      </c>
      <c r="Q234" s="10">
        <f>VLOOKUP($C234,StructureInfoFromGPCRdb!$A:$U,MATCH(Q$1,StructureInfoFromGPCRdb!$A$1:$U$1,0),FALSE)</f>
        <v>12</v>
      </c>
      <c r="R234" s="42" t="str">
        <f>IF(VLOOKUP($C234,StructureInfoFromGPCRdb!$A:$U,MATCH(R$1,StructureInfoFromGPCRdb!$A$1:$U$1,0),FALSE)="","",VLOOKUP($C234,StructureInfoFromGPCRdb!$A:$U,MATCH(R$1,StructureInfoFromGPCRdb!$A$1:$U$1,0),FALSE))</f>
        <v/>
      </c>
      <c r="S234" s="5" t="str">
        <f>IF(VLOOKUP($C234,StructureInfoFromGPCRdb!$A:$U,MATCH(S$1,StructureInfoFromGPCRdb!$A$1:$U$1,0),FALSE)="","",VLOOKUP($C234,StructureInfoFromGPCRdb!$A:$U,MATCH(S$1,StructureInfoFromGPCRdb!$A$1:$U$1,0),FALSE))</f>
        <v/>
      </c>
      <c r="T234" s="5" t="str">
        <f>IF(VLOOKUP($C234,StructureInfoFromGPCRdb!$A:$U,MATCH(T$1,StructureInfoFromGPCRdb!$A$1:$U$1,0),FALSE)="","",VLOOKUP($C234,StructureInfoFromGPCRdb!$A:$U,MATCH(T$1,StructureInfoFromGPCRdb!$A$1:$U$1,0),FALSE))</f>
        <v/>
      </c>
      <c r="U234" s="5" t="str">
        <f>IF(VLOOKUP($C234,StructureInfoFromGPCRdb!$A:$U,MATCH(U$1,StructureInfoFromGPCRdb!$A$1:$U$1,0),FALSE)="","",VLOOKUP($C234,StructureInfoFromGPCRdb!$A:$U,MATCH(U$1,StructureInfoFromGPCRdb!$A$1:$U$1,0),FALSE))</f>
        <v/>
      </c>
      <c r="V234" s="52" t="str">
        <f>VLOOKUP($C234,StructureInfoFromGPCRdb!$A:$U,MATCH(V$1,StructureInfoFromGPCRdb!$A$1:$U$1,0),FALSE)</f>
        <v>-</v>
      </c>
      <c r="W234" s="10" t="str">
        <f>VLOOKUP($C234,StructureInfoFromGPCRdb!$A:$U,MATCH(W$1,StructureInfoFromGPCRdb!$A$1:$U$1,0),FALSE)</f>
        <v>-</v>
      </c>
      <c r="X234" s="52" t="str">
        <f>VLOOKUP($C234,StructureInfoFromGPCRdb!$A:$U,MATCH(X$1,StructureInfoFromGPCRdb!$A$1:$U$1,0),FALSE)</f>
        <v>(S)-Carvedilol</v>
      </c>
      <c r="Y234" s="10" t="str">
        <f>VLOOKUP($C234,StructureInfoFromGPCRdb!$A:$U,MATCH(Y$1,StructureInfoFromGPCRdb!$A$1:$U$1,0),FALSE)</f>
        <v>Inverse agonist</v>
      </c>
    </row>
    <row r="235" spans="1:25" x14ac:dyDescent="0.2">
      <c r="A235" s="4" t="str">
        <f t="shared" si="6"/>
        <v>AInactive</v>
      </c>
      <c r="B235" s="4" t="str">
        <f t="shared" si="7"/>
        <v>ADRB1Inactive</v>
      </c>
      <c r="C235" s="9" t="s">
        <v>448</v>
      </c>
      <c r="D235" s="10" t="str">
        <f>VLOOKUP($C235,StructureInfoFromGPCRdb!$A:$U,MATCH(D$1,StructureInfoFromGPCRdb!$A$1:$U$1,0),FALSE)</f>
        <v>A</v>
      </c>
      <c r="E235" s="11" t="str">
        <f>VLOOKUP($C235,StructureInfoFromGPCRdb!$A:$U,MATCH(E$1,StructureInfoFromGPCRdb!$A$1:$U$1,0),FALSE)</f>
        <v>Adrenoceptors</v>
      </c>
      <c r="F235" s="11" t="str">
        <f>VLOOKUP($C235,StructureInfoFromGPCRdb!$A:$U,MATCH(F$1,StructureInfoFromGPCRdb!$A$1:$U$1,0),FALSE)</f>
        <v>ADRB1</v>
      </c>
      <c r="G235" s="11" t="str">
        <f>VLOOKUP($C235,StructureInfoFromGPCRdb!$A:$U,MATCH(G$1,StructureInfoFromGPCRdb!$A$1:$U$1,0),FALSE)</f>
        <v>β1</v>
      </c>
      <c r="J235" s="47">
        <f>VLOOKUP($C235,StructureInfoFromGPCRdb!$A:$U,MATCH(J$1,StructureInfoFromGPCRdb!$A$1:$U$1,0),FALSE)</f>
        <v>93</v>
      </c>
      <c r="K235" s="6" t="str">
        <f>VLOOKUP($C235,StructureInfoFromGPCRdb!$A:$U,MATCH(K$1,StructureInfoFromGPCRdb!$A$1:$U$1,0),FALSE)</f>
        <v>Wild turkey</v>
      </c>
      <c r="L235" s="10">
        <f>VLOOKUP($C235,StructureInfoFromGPCRdb!$A:$U,MATCH(L$1,StructureInfoFromGPCRdb!$A$1:$U$1,0),FALSE)</f>
        <v>80</v>
      </c>
      <c r="M235" s="50" t="str">
        <f>VLOOKUP($C235,StructureInfoFromGPCRdb!$A:$U,MATCH(M$1,StructureInfoFromGPCRdb!$A$1:$U$1,0),FALSE)</f>
        <v>X-ray</v>
      </c>
      <c r="N235" s="51">
        <f>VLOOKUP($C235,StructureInfoFromGPCRdb!$A:$U,MATCH(N$1,StructureInfoFromGPCRdb!$A$1:$U$1,0),FALSE)</f>
        <v>2.4</v>
      </c>
      <c r="O235" s="10" t="str">
        <f>VLOOKUP($C235,StructureInfoFromGPCRdb!$A:$U,MATCH(O$1,StructureInfoFromGPCRdb!$A$1:$U$1,0),FALSE)</f>
        <v>Inactive</v>
      </c>
      <c r="P235" s="10">
        <f>VLOOKUP($C235,StructureInfoFromGPCRdb!$A:$U,MATCH(P$1,StructureInfoFromGPCRdb!$A$1:$U$1,0),FALSE)</f>
        <v>0</v>
      </c>
      <c r="Q235" s="10">
        <f>VLOOKUP($C235,StructureInfoFromGPCRdb!$A:$U,MATCH(Q$1,StructureInfoFromGPCRdb!$A$1:$U$1,0),FALSE)</f>
        <v>7</v>
      </c>
      <c r="R235" s="42" t="str">
        <f>IF(VLOOKUP($C235,StructureInfoFromGPCRdb!$A:$U,MATCH(R$1,StructureInfoFromGPCRdb!$A$1:$U$1,0),FALSE)="","",VLOOKUP($C235,StructureInfoFromGPCRdb!$A:$U,MATCH(R$1,StructureInfoFromGPCRdb!$A$1:$U$1,0),FALSE))</f>
        <v/>
      </c>
      <c r="S235" s="5" t="str">
        <f>IF(VLOOKUP($C235,StructureInfoFromGPCRdb!$A:$U,MATCH(S$1,StructureInfoFromGPCRdb!$A$1:$U$1,0),FALSE)="","",VLOOKUP($C235,StructureInfoFromGPCRdb!$A:$U,MATCH(S$1,StructureInfoFromGPCRdb!$A$1:$U$1,0),FALSE))</f>
        <v/>
      </c>
      <c r="T235" s="5" t="str">
        <f>IF(VLOOKUP($C235,StructureInfoFromGPCRdb!$A:$U,MATCH(T$1,StructureInfoFromGPCRdb!$A$1:$U$1,0),FALSE)="","",VLOOKUP($C235,StructureInfoFromGPCRdb!$A:$U,MATCH(T$1,StructureInfoFromGPCRdb!$A$1:$U$1,0),FALSE))</f>
        <v/>
      </c>
      <c r="U235" s="5" t="str">
        <f>IF(VLOOKUP($C235,StructureInfoFromGPCRdb!$A:$U,MATCH(U$1,StructureInfoFromGPCRdb!$A$1:$U$1,0),FALSE)="","",VLOOKUP($C235,StructureInfoFromGPCRdb!$A:$U,MATCH(U$1,StructureInfoFromGPCRdb!$A$1:$U$1,0),FALSE))</f>
        <v/>
      </c>
      <c r="V235" s="52" t="str">
        <f>VLOOKUP($C235,StructureInfoFromGPCRdb!$A:$U,MATCH(V$1,StructureInfoFromGPCRdb!$A$1:$U$1,0),FALSE)</f>
        <v>-</v>
      </c>
      <c r="W235" s="10" t="str">
        <f>VLOOKUP($C235,StructureInfoFromGPCRdb!$A:$U,MATCH(W$1,StructureInfoFromGPCRdb!$A$1:$U$1,0),FALSE)</f>
        <v>-</v>
      </c>
      <c r="X235" s="52" t="str">
        <f>VLOOKUP($C235,StructureInfoFromGPCRdb!$A:$U,MATCH(X$1,StructureInfoFromGPCRdb!$A$1:$U$1,0),FALSE)</f>
        <v>7-methylcyanopindolo..</v>
      </c>
      <c r="Y235" s="10" t="str">
        <f>VLOOKUP($C235,StructureInfoFromGPCRdb!$A:$U,MATCH(Y$1,StructureInfoFromGPCRdb!$A$1:$U$1,0),FALSE)</f>
        <v>Inverse agonist</v>
      </c>
    </row>
    <row r="236" spans="1:25" x14ac:dyDescent="0.2">
      <c r="A236" s="4" t="str">
        <f t="shared" si="6"/>
        <v>AInactive</v>
      </c>
      <c r="B236" s="4" t="str">
        <f t="shared" si="7"/>
        <v>ADRB1Inactive</v>
      </c>
      <c r="C236" s="9" t="s">
        <v>219</v>
      </c>
      <c r="D236" s="10" t="str">
        <f>VLOOKUP($C236,StructureInfoFromGPCRdb!$A:$U,MATCH(D$1,StructureInfoFromGPCRdb!$A$1:$U$1,0),FALSE)</f>
        <v>A</v>
      </c>
      <c r="E236" s="11" t="str">
        <f>VLOOKUP($C236,StructureInfoFromGPCRdb!$A:$U,MATCH(E$1,StructureInfoFromGPCRdb!$A$1:$U$1,0),FALSE)</f>
        <v>Adrenoceptors</v>
      </c>
      <c r="F236" s="11" t="str">
        <f>VLOOKUP($C236,StructureInfoFromGPCRdb!$A:$U,MATCH(F$1,StructureInfoFromGPCRdb!$A$1:$U$1,0),FALSE)</f>
        <v>ADRB1</v>
      </c>
      <c r="G236" s="11" t="str">
        <f>VLOOKUP($C236,StructureInfoFromGPCRdb!$A:$U,MATCH(G$1,StructureInfoFromGPCRdb!$A$1:$U$1,0),FALSE)</f>
        <v>β1</v>
      </c>
      <c r="J236" s="47">
        <f>VLOOKUP($C236,StructureInfoFromGPCRdb!$A:$U,MATCH(J$1,StructureInfoFromGPCRdb!$A$1:$U$1,0),FALSE)</f>
        <v>97</v>
      </c>
      <c r="K236" s="6" t="str">
        <f>VLOOKUP($C236,StructureInfoFromGPCRdb!$A:$U,MATCH(K$1,StructureInfoFromGPCRdb!$A$1:$U$1,0),FALSE)</f>
        <v>Wild turkey</v>
      </c>
      <c r="L236" s="10">
        <f>VLOOKUP($C236,StructureInfoFromGPCRdb!$A:$U,MATCH(L$1,StructureInfoFromGPCRdb!$A$1:$U$1,0),FALSE)</f>
        <v>80</v>
      </c>
      <c r="M236" s="50" t="str">
        <f>VLOOKUP($C236,StructureInfoFromGPCRdb!$A:$U,MATCH(M$1,StructureInfoFromGPCRdb!$A$1:$U$1,0),FALSE)</f>
        <v>X-ray</v>
      </c>
      <c r="N236" s="51">
        <f>VLOOKUP($C236,StructureInfoFromGPCRdb!$A:$U,MATCH(N$1,StructureInfoFromGPCRdb!$A$1:$U$1,0),FALSE)</f>
        <v>2.5</v>
      </c>
      <c r="O236" s="10" t="str">
        <f>VLOOKUP($C236,StructureInfoFromGPCRdb!$A:$U,MATCH(O$1,StructureInfoFromGPCRdb!$A$1:$U$1,0),FALSE)</f>
        <v>Inactive</v>
      </c>
      <c r="P236" s="10">
        <f>VLOOKUP($C236,StructureInfoFromGPCRdb!$A:$U,MATCH(P$1,StructureInfoFromGPCRdb!$A$1:$U$1,0),FALSE)</f>
        <v>0</v>
      </c>
      <c r="Q236" s="10">
        <f>VLOOKUP($C236,StructureInfoFromGPCRdb!$A:$U,MATCH(Q$1,StructureInfoFromGPCRdb!$A$1:$U$1,0),FALSE)</f>
        <v>12</v>
      </c>
      <c r="R236" s="42" t="str">
        <f>IF(VLOOKUP($C236,StructureInfoFromGPCRdb!$A:$U,MATCH(R$1,StructureInfoFromGPCRdb!$A$1:$U$1,0),FALSE)="","",VLOOKUP($C236,StructureInfoFromGPCRdb!$A:$U,MATCH(R$1,StructureInfoFromGPCRdb!$A$1:$U$1,0),FALSE))</f>
        <v/>
      </c>
      <c r="S236" s="5" t="str">
        <f>IF(VLOOKUP($C236,StructureInfoFromGPCRdb!$A:$U,MATCH(S$1,StructureInfoFromGPCRdb!$A$1:$U$1,0),FALSE)="","",VLOOKUP($C236,StructureInfoFromGPCRdb!$A:$U,MATCH(S$1,StructureInfoFromGPCRdb!$A$1:$U$1,0),FALSE))</f>
        <v/>
      </c>
      <c r="T236" s="5" t="str">
        <f>IF(VLOOKUP($C236,StructureInfoFromGPCRdb!$A:$U,MATCH(T$1,StructureInfoFromGPCRdb!$A$1:$U$1,0),FALSE)="","",VLOOKUP($C236,StructureInfoFromGPCRdb!$A:$U,MATCH(T$1,StructureInfoFromGPCRdb!$A$1:$U$1,0),FALSE))</f>
        <v/>
      </c>
      <c r="U236" s="5" t="str">
        <f>IF(VLOOKUP($C236,StructureInfoFromGPCRdb!$A:$U,MATCH(U$1,StructureInfoFromGPCRdb!$A$1:$U$1,0),FALSE)="","",VLOOKUP($C236,StructureInfoFromGPCRdb!$A:$U,MATCH(U$1,StructureInfoFromGPCRdb!$A$1:$U$1,0),FALSE))</f>
        <v/>
      </c>
      <c r="V236" s="52" t="str">
        <f>VLOOKUP($C236,StructureInfoFromGPCRdb!$A:$U,MATCH(V$1,StructureInfoFromGPCRdb!$A$1:$U$1,0),FALSE)</f>
        <v>-</v>
      </c>
      <c r="W236" s="10" t="str">
        <f>VLOOKUP($C236,StructureInfoFromGPCRdb!$A:$U,MATCH(W$1,StructureInfoFromGPCRdb!$A$1:$U$1,0),FALSE)</f>
        <v>-</v>
      </c>
      <c r="X236" s="52" t="str">
        <f>VLOOKUP($C236,StructureInfoFromGPCRdb!$A:$U,MATCH(X$1,StructureInfoFromGPCRdb!$A$1:$U$1,0),FALSE)</f>
        <v>Dobutamine</v>
      </c>
      <c r="Y236" s="10" t="str">
        <f>VLOOKUP($C236,StructureInfoFromGPCRdb!$A:$U,MATCH(Y$1,StructureInfoFromGPCRdb!$A$1:$U$1,0),FALSE)</f>
        <v>Agonist (partial)</v>
      </c>
    </row>
    <row r="237" spans="1:25" x14ac:dyDescent="0.2">
      <c r="A237" s="4" t="str">
        <f t="shared" si="6"/>
        <v>AInactive</v>
      </c>
      <c r="B237" s="4" t="str">
        <f t="shared" si="7"/>
        <v>ADRB1Inactive</v>
      </c>
      <c r="C237" s="9" t="s">
        <v>218</v>
      </c>
      <c r="D237" s="10" t="str">
        <f>VLOOKUP($C237,StructureInfoFromGPCRdb!$A:$U,MATCH(D$1,StructureInfoFromGPCRdb!$A$1:$U$1,0),FALSE)</f>
        <v>A</v>
      </c>
      <c r="E237" s="11" t="str">
        <f>VLOOKUP($C237,StructureInfoFromGPCRdb!$A:$U,MATCH(E$1,StructureInfoFromGPCRdb!$A$1:$U$1,0),FALSE)</f>
        <v>Adrenoceptors</v>
      </c>
      <c r="F237" s="11" t="str">
        <f>VLOOKUP($C237,StructureInfoFromGPCRdb!$A:$U,MATCH(F$1,StructureInfoFromGPCRdb!$A$1:$U$1,0),FALSE)</f>
        <v>ADRB1</v>
      </c>
      <c r="G237" s="11" t="str">
        <f>VLOOKUP($C237,StructureInfoFromGPCRdb!$A:$U,MATCH(G$1,StructureInfoFromGPCRdb!$A$1:$U$1,0),FALSE)</f>
        <v>β1</v>
      </c>
      <c r="J237" s="47">
        <f>VLOOKUP($C237,StructureInfoFromGPCRdb!$A:$U,MATCH(J$1,StructureInfoFromGPCRdb!$A$1:$U$1,0),FALSE)</f>
        <v>95</v>
      </c>
      <c r="K237" s="6" t="str">
        <f>VLOOKUP($C237,StructureInfoFromGPCRdb!$A:$U,MATCH(K$1,StructureInfoFromGPCRdb!$A$1:$U$1,0),FALSE)</f>
        <v>Wild turkey</v>
      </c>
      <c r="L237" s="10">
        <f>VLOOKUP($C237,StructureInfoFromGPCRdb!$A:$U,MATCH(L$1,StructureInfoFromGPCRdb!$A$1:$U$1,0),FALSE)</f>
        <v>80</v>
      </c>
      <c r="M237" s="50" t="str">
        <f>VLOOKUP($C237,StructureInfoFromGPCRdb!$A:$U,MATCH(M$1,StructureInfoFromGPCRdb!$A$1:$U$1,0),FALSE)</f>
        <v>X-ray</v>
      </c>
      <c r="N237" s="51">
        <f>VLOOKUP($C237,StructureInfoFromGPCRdb!$A:$U,MATCH(N$1,StructureInfoFromGPCRdb!$A$1:$U$1,0),FALSE)</f>
        <v>2.6</v>
      </c>
      <c r="O237" s="10" t="str">
        <f>VLOOKUP($C237,StructureInfoFromGPCRdb!$A:$U,MATCH(O$1,StructureInfoFromGPCRdb!$A$1:$U$1,0),FALSE)</f>
        <v>Inactive</v>
      </c>
      <c r="P237" s="10">
        <f>VLOOKUP($C237,StructureInfoFromGPCRdb!$A:$U,MATCH(P$1,StructureInfoFromGPCRdb!$A$1:$U$1,0),FALSE)</f>
        <v>0</v>
      </c>
      <c r="Q237" s="10">
        <f>VLOOKUP($C237,StructureInfoFromGPCRdb!$A:$U,MATCH(Q$1,StructureInfoFromGPCRdb!$A$1:$U$1,0),FALSE)</f>
        <v>12</v>
      </c>
      <c r="R237" s="42" t="str">
        <f>IF(VLOOKUP($C237,StructureInfoFromGPCRdb!$A:$U,MATCH(R$1,StructureInfoFromGPCRdb!$A$1:$U$1,0),FALSE)="","",VLOOKUP($C237,StructureInfoFromGPCRdb!$A:$U,MATCH(R$1,StructureInfoFromGPCRdb!$A$1:$U$1,0),FALSE))</f>
        <v/>
      </c>
      <c r="S237" s="5" t="str">
        <f>IF(VLOOKUP($C237,StructureInfoFromGPCRdb!$A:$U,MATCH(S$1,StructureInfoFromGPCRdb!$A$1:$U$1,0),FALSE)="","",VLOOKUP($C237,StructureInfoFromGPCRdb!$A:$U,MATCH(S$1,StructureInfoFromGPCRdb!$A$1:$U$1,0),FALSE))</f>
        <v/>
      </c>
      <c r="T237" s="5" t="str">
        <f>IF(VLOOKUP($C237,StructureInfoFromGPCRdb!$A:$U,MATCH(T$1,StructureInfoFromGPCRdb!$A$1:$U$1,0),FALSE)="","",VLOOKUP($C237,StructureInfoFromGPCRdb!$A:$U,MATCH(T$1,StructureInfoFromGPCRdb!$A$1:$U$1,0),FALSE))</f>
        <v/>
      </c>
      <c r="U237" s="5" t="str">
        <f>IF(VLOOKUP($C237,StructureInfoFromGPCRdb!$A:$U,MATCH(U$1,StructureInfoFromGPCRdb!$A$1:$U$1,0),FALSE)="","",VLOOKUP($C237,StructureInfoFromGPCRdb!$A:$U,MATCH(U$1,StructureInfoFromGPCRdb!$A$1:$U$1,0),FALSE))</f>
        <v/>
      </c>
      <c r="V237" s="52" t="str">
        <f>VLOOKUP($C237,StructureInfoFromGPCRdb!$A:$U,MATCH(V$1,StructureInfoFromGPCRdb!$A$1:$U$1,0),FALSE)</f>
        <v>-</v>
      </c>
      <c r="W237" s="10" t="str">
        <f>VLOOKUP($C237,StructureInfoFromGPCRdb!$A:$U,MATCH(W$1,StructureInfoFromGPCRdb!$A$1:$U$1,0),FALSE)</f>
        <v>-</v>
      </c>
      <c r="X237" s="52" t="str">
        <f>VLOOKUP($C237,StructureInfoFromGPCRdb!$A:$U,MATCH(X$1,StructureInfoFromGPCRdb!$A$1:$U$1,0),FALSE)</f>
        <v>Dobutamine</v>
      </c>
      <c r="Y237" s="10" t="str">
        <f>VLOOKUP($C237,StructureInfoFromGPCRdb!$A:$U,MATCH(Y$1,StructureInfoFromGPCRdb!$A$1:$U$1,0),FALSE)</f>
        <v>Agonist (partial)</v>
      </c>
    </row>
    <row r="238" spans="1:25" x14ac:dyDescent="0.2">
      <c r="A238" s="4" t="str">
        <f t="shared" si="6"/>
        <v>AInactive</v>
      </c>
      <c r="B238" s="4" t="str">
        <f t="shared" si="7"/>
        <v>ADRB1Inactive</v>
      </c>
      <c r="C238" s="9" t="s">
        <v>211</v>
      </c>
      <c r="D238" s="10" t="str">
        <f>VLOOKUP($C238,StructureInfoFromGPCRdb!$A:$U,MATCH(D$1,StructureInfoFromGPCRdb!$A$1:$U$1,0),FALSE)</f>
        <v>A</v>
      </c>
      <c r="E238" s="11" t="str">
        <f>VLOOKUP($C238,StructureInfoFromGPCRdb!$A:$U,MATCH(E$1,StructureInfoFromGPCRdb!$A$1:$U$1,0),FALSE)</f>
        <v>Adrenoceptors</v>
      </c>
      <c r="F238" s="11" t="str">
        <f>VLOOKUP($C238,StructureInfoFromGPCRdb!$A:$U,MATCH(F$1,StructureInfoFromGPCRdb!$A$1:$U$1,0),FALSE)</f>
        <v>ADRB1</v>
      </c>
      <c r="G238" s="11" t="str">
        <f>VLOOKUP($C238,StructureInfoFromGPCRdb!$A:$U,MATCH(G$1,StructureInfoFromGPCRdb!$A$1:$U$1,0),FALSE)</f>
        <v>β1</v>
      </c>
      <c r="J238" s="47">
        <f>VLOOKUP($C238,StructureInfoFromGPCRdb!$A:$U,MATCH(J$1,StructureInfoFromGPCRdb!$A$1:$U$1,0),FALSE)</f>
        <v>97</v>
      </c>
      <c r="K238" s="6" t="str">
        <f>VLOOKUP($C238,StructureInfoFromGPCRdb!$A:$U,MATCH(K$1,StructureInfoFromGPCRdb!$A$1:$U$1,0),FALSE)</f>
        <v>Wild turkey</v>
      </c>
      <c r="L238" s="10">
        <f>VLOOKUP($C238,StructureInfoFromGPCRdb!$A:$U,MATCH(L$1,StructureInfoFromGPCRdb!$A$1:$U$1,0),FALSE)</f>
        <v>80</v>
      </c>
      <c r="M238" s="50" t="str">
        <f>VLOOKUP($C238,StructureInfoFromGPCRdb!$A:$U,MATCH(M$1,StructureInfoFromGPCRdb!$A$1:$U$1,0),FALSE)</f>
        <v>X-ray</v>
      </c>
      <c r="N238" s="51">
        <f>VLOOKUP($C238,StructureInfoFromGPCRdb!$A:$U,MATCH(N$1,StructureInfoFromGPCRdb!$A$1:$U$1,0),FALSE)</f>
        <v>2.6</v>
      </c>
      <c r="O238" s="10" t="str">
        <f>VLOOKUP($C238,StructureInfoFromGPCRdb!$A:$U,MATCH(O$1,StructureInfoFromGPCRdb!$A$1:$U$1,0),FALSE)</f>
        <v>Inactive</v>
      </c>
      <c r="P238" s="10">
        <f>VLOOKUP($C238,StructureInfoFromGPCRdb!$A:$U,MATCH(P$1,StructureInfoFromGPCRdb!$A$1:$U$1,0),FALSE)</f>
        <v>0</v>
      </c>
      <c r="Q238" s="10">
        <f>VLOOKUP($C238,StructureInfoFromGPCRdb!$A:$U,MATCH(Q$1,StructureInfoFromGPCRdb!$A$1:$U$1,0),FALSE)</f>
        <v>12</v>
      </c>
      <c r="R238" s="42" t="str">
        <f>IF(VLOOKUP($C238,StructureInfoFromGPCRdb!$A:$U,MATCH(R$1,StructureInfoFromGPCRdb!$A$1:$U$1,0),FALSE)="","",VLOOKUP($C238,StructureInfoFromGPCRdb!$A:$U,MATCH(R$1,StructureInfoFromGPCRdb!$A$1:$U$1,0),FALSE))</f>
        <v/>
      </c>
      <c r="S238" s="5" t="str">
        <f>IF(VLOOKUP($C238,StructureInfoFromGPCRdb!$A:$U,MATCH(S$1,StructureInfoFromGPCRdb!$A$1:$U$1,0),FALSE)="","",VLOOKUP($C238,StructureInfoFromGPCRdb!$A:$U,MATCH(S$1,StructureInfoFromGPCRdb!$A$1:$U$1,0),FALSE))</f>
        <v/>
      </c>
      <c r="T238" s="5" t="str">
        <f>IF(VLOOKUP($C238,StructureInfoFromGPCRdb!$A:$U,MATCH(T$1,StructureInfoFromGPCRdb!$A$1:$U$1,0),FALSE)="","",VLOOKUP($C238,StructureInfoFromGPCRdb!$A:$U,MATCH(T$1,StructureInfoFromGPCRdb!$A$1:$U$1,0),FALSE))</f>
        <v/>
      </c>
      <c r="U238" s="5" t="str">
        <f>IF(VLOOKUP($C238,StructureInfoFromGPCRdb!$A:$U,MATCH(U$1,StructureInfoFromGPCRdb!$A$1:$U$1,0),FALSE)="","",VLOOKUP($C238,StructureInfoFromGPCRdb!$A:$U,MATCH(U$1,StructureInfoFromGPCRdb!$A$1:$U$1,0),FALSE))</f>
        <v/>
      </c>
      <c r="V238" s="52" t="str">
        <f>VLOOKUP($C238,StructureInfoFromGPCRdb!$A:$U,MATCH(V$1,StructureInfoFromGPCRdb!$A$1:$U$1,0),FALSE)</f>
        <v>-</v>
      </c>
      <c r="W238" s="10" t="str">
        <f>VLOOKUP($C238,StructureInfoFromGPCRdb!$A:$U,MATCH(W$1,StructureInfoFromGPCRdb!$A$1:$U$1,0),FALSE)</f>
        <v>-</v>
      </c>
      <c r="X238" s="52" t="str">
        <f>VLOOKUP($C238,StructureInfoFromGPCRdb!$A:$U,MATCH(X$1,StructureInfoFromGPCRdb!$A$1:$U$1,0),FALSE)</f>
        <v>Carmoterol</v>
      </c>
      <c r="Y238" s="10" t="str">
        <f>VLOOKUP($C238,StructureInfoFromGPCRdb!$A:$U,MATCH(Y$1,StructureInfoFromGPCRdb!$A$1:$U$1,0),FALSE)</f>
        <v>Agonist</v>
      </c>
    </row>
    <row r="239" spans="1:25" x14ac:dyDescent="0.2">
      <c r="A239" s="4" t="str">
        <f t="shared" si="6"/>
        <v>AInactive</v>
      </c>
      <c r="B239" s="4" t="str">
        <f t="shared" si="7"/>
        <v>ADRB1Inactive</v>
      </c>
      <c r="C239" s="9" t="s">
        <v>428</v>
      </c>
      <c r="D239" s="10" t="str">
        <f>VLOOKUP($C239,StructureInfoFromGPCRdb!$A:$U,MATCH(D$1,StructureInfoFromGPCRdb!$A$1:$U$1,0),FALSE)</f>
        <v>A</v>
      </c>
      <c r="E239" s="11" t="str">
        <f>VLOOKUP($C239,StructureInfoFromGPCRdb!$A:$U,MATCH(E$1,StructureInfoFromGPCRdb!$A$1:$U$1,0),FALSE)</f>
        <v>Adrenoceptors</v>
      </c>
      <c r="F239" s="11" t="str">
        <f>VLOOKUP($C239,StructureInfoFromGPCRdb!$A:$U,MATCH(F$1,StructureInfoFromGPCRdb!$A$1:$U$1,0),FALSE)</f>
        <v>ADRB1</v>
      </c>
      <c r="G239" s="11" t="str">
        <f>VLOOKUP($C239,StructureInfoFromGPCRdb!$A:$U,MATCH(G$1,StructureInfoFromGPCRdb!$A$1:$U$1,0),FALSE)</f>
        <v>β1</v>
      </c>
      <c r="J239" s="47">
        <f>VLOOKUP($C239,StructureInfoFromGPCRdb!$A:$U,MATCH(J$1,StructureInfoFromGPCRdb!$A$1:$U$1,0),FALSE)</f>
        <v>91</v>
      </c>
      <c r="K239" s="6" t="str">
        <f>VLOOKUP($C239,StructureInfoFromGPCRdb!$A:$U,MATCH(K$1,StructureInfoFromGPCRdb!$A$1:$U$1,0),FALSE)</f>
        <v>Wild turkey</v>
      </c>
      <c r="L239" s="10">
        <f>VLOOKUP($C239,StructureInfoFromGPCRdb!$A:$U,MATCH(L$1,StructureInfoFromGPCRdb!$A$1:$U$1,0),FALSE)</f>
        <v>80</v>
      </c>
      <c r="M239" s="50" t="str">
        <f>VLOOKUP($C239,StructureInfoFromGPCRdb!$A:$U,MATCH(M$1,StructureInfoFromGPCRdb!$A$1:$U$1,0),FALSE)</f>
        <v>X-ray</v>
      </c>
      <c r="N239" s="51">
        <f>VLOOKUP($C239,StructureInfoFromGPCRdb!$A:$U,MATCH(N$1,StructureInfoFromGPCRdb!$A$1:$U$1,0),FALSE)</f>
        <v>2.7</v>
      </c>
      <c r="O239" s="10" t="str">
        <f>VLOOKUP($C239,StructureInfoFromGPCRdb!$A:$U,MATCH(O$1,StructureInfoFromGPCRdb!$A$1:$U$1,0),FALSE)</f>
        <v>Inactive</v>
      </c>
      <c r="P239" s="10">
        <f>VLOOKUP($C239,StructureInfoFromGPCRdb!$A:$U,MATCH(P$1,StructureInfoFromGPCRdb!$A$1:$U$1,0),FALSE)</f>
        <v>0</v>
      </c>
      <c r="Q239" s="10">
        <f>VLOOKUP($C239,StructureInfoFromGPCRdb!$A:$U,MATCH(Q$1,StructureInfoFromGPCRdb!$A$1:$U$1,0),FALSE)</f>
        <v>10</v>
      </c>
      <c r="R239" s="42" t="str">
        <f>IF(VLOOKUP($C239,StructureInfoFromGPCRdb!$A:$U,MATCH(R$1,StructureInfoFromGPCRdb!$A$1:$U$1,0),FALSE)="","",VLOOKUP($C239,StructureInfoFromGPCRdb!$A:$U,MATCH(R$1,StructureInfoFromGPCRdb!$A$1:$U$1,0),FALSE))</f>
        <v/>
      </c>
      <c r="S239" s="5" t="str">
        <f>IF(VLOOKUP($C239,StructureInfoFromGPCRdb!$A:$U,MATCH(S$1,StructureInfoFromGPCRdb!$A$1:$U$1,0),FALSE)="","",VLOOKUP($C239,StructureInfoFromGPCRdb!$A:$U,MATCH(S$1,StructureInfoFromGPCRdb!$A$1:$U$1,0),FALSE))</f>
        <v/>
      </c>
      <c r="T239" s="5" t="str">
        <f>IF(VLOOKUP($C239,StructureInfoFromGPCRdb!$A:$U,MATCH(T$1,StructureInfoFromGPCRdb!$A$1:$U$1,0),FALSE)="","",VLOOKUP($C239,StructureInfoFromGPCRdb!$A:$U,MATCH(T$1,StructureInfoFromGPCRdb!$A$1:$U$1,0),FALSE))</f>
        <v/>
      </c>
      <c r="U239" s="5" t="str">
        <f>IF(VLOOKUP($C239,StructureInfoFromGPCRdb!$A:$U,MATCH(U$1,StructureInfoFromGPCRdb!$A$1:$U$1,0),FALSE)="","",VLOOKUP($C239,StructureInfoFromGPCRdb!$A:$U,MATCH(U$1,StructureInfoFromGPCRdb!$A$1:$U$1,0),FALSE))</f>
        <v/>
      </c>
      <c r="V239" s="52" t="str">
        <f>VLOOKUP($C239,StructureInfoFromGPCRdb!$A:$U,MATCH(V$1,StructureInfoFromGPCRdb!$A$1:$U$1,0),FALSE)</f>
        <v>-</v>
      </c>
      <c r="W239" s="10" t="str">
        <f>VLOOKUP($C239,StructureInfoFromGPCRdb!$A:$U,MATCH(W$1,StructureInfoFromGPCRdb!$A$1:$U$1,0),FALSE)</f>
        <v>-</v>
      </c>
      <c r="X239" s="52" t="str">
        <f>VLOOKUP($C239,StructureInfoFromGPCRdb!$A:$U,MATCH(X$1,StructureInfoFromGPCRdb!$A$1:$U$1,0),FALSE)</f>
        <v>(S)-Cyanopindolol</v>
      </c>
      <c r="Y239" s="10" t="str">
        <f>VLOOKUP($C239,StructureInfoFromGPCRdb!$A:$U,MATCH(Y$1,StructureInfoFromGPCRdb!$A$1:$U$1,0),FALSE)</f>
        <v>Antagonist</v>
      </c>
    </row>
    <row r="240" spans="1:25" x14ac:dyDescent="0.2">
      <c r="A240" s="4" t="str">
        <f t="shared" si="6"/>
        <v>AInactive</v>
      </c>
      <c r="B240" s="4" t="str">
        <f t="shared" si="7"/>
        <v>ADRB1Inactive</v>
      </c>
      <c r="C240" s="9" t="s">
        <v>388</v>
      </c>
      <c r="D240" s="10" t="str">
        <f>VLOOKUP($C240,StructureInfoFromGPCRdb!$A:$U,MATCH(D$1,StructureInfoFromGPCRdb!$A$1:$U$1,0),FALSE)</f>
        <v>A</v>
      </c>
      <c r="E240" s="11" t="str">
        <f>VLOOKUP($C240,StructureInfoFromGPCRdb!$A:$U,MATCH(E$1,StructureInfoFromGPCRdb!$A$1:$U$1,0),FALSE)</f>
        <v>Adrenoceptors</v>
      </c>
      <c r="F240" s="11" t="str">
        <f>VLOOKUP($C240,StructureInfoFromGPCRdb!$A:$U,MATCH(F$1,StructureInfoFromGPCRdb!$A$1:$U$1,0),FALSE)</f>
        <v>ADRB1</v>
      </c>
      <c r="G240" s="11" t="str">
        <f>VLOOKUP($C240,StructureInfoFromGPCRdb!$A:$U,MATCH(G$1,StructureInfoFromGPCRdb!$A$1:$U$1,0),FALSE)</f>
        <v>β1</v>
      </c>
      <c r="J240" s="47">
        <f>VLOOKUP($C240,StructureInfoFromGPCRdb!$A:$U,MATCH(J$1,StructureInfoFromGPCRdb!$A$1:$U$1,0),FALSE)</f>
        <v>97</v>
      </c>
      <c r="K240" s="6" t="str">
        <f>VLOOKUP($C240,StructureInfoFromGPCRdb!$A:$U,MATCH(K$1,StructureInfoFromGPCRdb!$A$1:$U$1,0),FALSE)</f>
        <v>Wild turkey</v>
      </c>
      <c r="L240" s="10">
        <f>VLOOKUP($C240,StructureInfoFromGPCRdb!$A:$U,MATCH(L$1,StructureInfoFromGPCRdb!$A$1:$U$1,0),FALSE)</f>
        <v>80</v>
      </c>
      <c r="M240" s="50" t="str">
        <f>VLOOKUP($C240,StructureInfoFromGPCRdb!$A:$U,MATCH(M$1,StructureInfoFromGPCRdb!$A$1:$U$1,0),FALSE)</f>
        <v>X-ray</v>
      </c>
      <c r="N240" s="51">
        <f>VLOOKUP($C240,StructureInfoFromGPCRdb!$A:$U,MATCH(N$1,StructureInfoFromGPCRdb!$A$1:$U$1,0),FALSE)</f>
        <v>2.7</v>
      </c>
      <c r="O240" s="10" t="str">
        <f>VLOOKUP($C240,StructureInfoFromGPCRdb!$A:$U,MATCH(O$1,StructureInfoFromGPCRdb!$A$1:$U$1,0),FALSE)</f>
        <v>Inactive</v>
      </c>
      <c r="P240" s="10">
        <f>VLOOKUP($C240,StructureInfoFromGPCRdb!$A:$U,MATCH(P$1,StructureInfoFromGPCRdb!$A$1:$U$1,0),FALSE)</f>
        <v>0</v>
      </c>
      <c r="Q240" s="10">
        <f>VLOOKUP($C240,StructureInfoFromGPCRdb!$A:$U,MATCH(Q$1,StructureInfoFromGPCRdb!$A$1:$U$1,0),FALSE)</f>
        <v>11</v>
      </c>
      <c r="R240" s="42" t="str">
        <f>IF(VLOOKUP($C240,StructureInfoFromGPCRdb!$A:$U,MATCH(R$1,StructureInfoFromGPCRdb!$A$1:$U$1,0),FALSE)="","",VLOOKUP($C240,StructureInfoFromGPCRdb!$A:$U,MATCH(R$1,StructureInfoFromGPCRdb!$A$1:$U$1,0),FALSE))</f>
        <v/>
      </c>
      <c r="S240" s="5" t="str">
        <f>IF(VLOOKUP($C240,StructureInfoFromGPCRdb!$A:$U,MATCH(S$1,StructureInfoFromGPCRdb!$A$1:$U$1,0),FALSE)="","",VLOOKUP($C240,StructureInfoFromGPCRdb!$A:$U,MATCH(S$1,StructureInfoFromGPCRdb!$A$1:$U$1,0),FALSE))</f>
        <v/>
      </c>
      <c r="T240" s="5" t="str">
        <f>IF(VLOOKUP($C240,StructureInfoFromGPCRdb!$A:$U,MATCH(T$1,StructureInfoFromGPCRdb!$A$1:$U$1,0),FALSE)="","",VLOOKUP($C240,StructureInfoFromGPCRdb!$A:$U,MATCH(T$1,StructureInfoFromGPCRdb!$A$1:$U$1,0),FALSE))</f>
        <v/>
      </c>
      <c r="U240" s="5" t="str">
        <f>IF(VLOOKUP($C240,StructureInfoFromGPCRdb!$A:$U,MATCH(U$1,StructureInfoFromGPCRdb!$A$1:$U$1,0),FALSE)="","",VLOOKUP($C240,StructureInfoFromGPCRdb!$A:$U,MATCH(U$1,StructureInfoFromGPCRdb!$A$1:$U$1,0),FALSE))</f>
        <v/>
      </c>
      <c r="V240" s="52" t="str">
        <f>VLOOKUP($C240,StructureInfoFromGPCRdb!$A:$U,MATCH(V$1,StructureInfoFromGPCRdb!$A$1:$U$1,0),FALSE)</f>
        <v>-</v>
      </c>
      <c r="W240" s="10" t="str">
        <f>VLOOKUP($C240,StructureInfoFromGPCRdb!$A:$U,MATCH(W$1,StructureInfoFromGPCRdb!$A$1:$U$1,0),FALSE)</f>
        <v>-</v>
      </c>
      <c r="X240" s="52" t="str">
        <f>VLOOKUP($C240,StructureInfoFromGPCRdb!$A:$U,MATCH(X$1,StructureInfoFromGPCRdb!$A$1:$U$1,0),FALSE)</f>
        <v>4-Methyl-2-piperazin..</v>
      </c>
      <c r="Y240" s="10" t="str">
        <f>VLOOKUP($C240,StructureInfoFromGPCRdb!$A:$U,MATCH(Y$1,StructureInfoFromGPCRdb!$A$1:$U$1,0),FALSE)</f>
        <v>Antagonist</v>
      </c>
    </row>
    <row r="241" spans="1:25" x14ac:dyDescent="0.2">
      <c r="A241" s="4" t="str">
        <f t="shared" si="6"/>
        <v>AInactive</v>
      </c>
      <c r="B241" s="4" t="str">
        <f t="shared" si="7"/>
        <v>ADRB1Inactive</v>
      </c>
      <c r="C241" s="9" t="s">
        <v>212</v>
      </c>
      <c r="D241" s="10" t="str">
        <f>VLOOKUP($C241,StructureInfoFromGPCRdb!$A:$U,MATCH(D$1,StructureInfoFromGPCRdb!$A$1:$U$1,0),FALSE)</f>
        <v>A</v>
      </c>
      <c r="E241" s="11" t="str">
        <f>VLOOKUP($C241,StructureInfoFromGPCRdb!$A:$U,MATCH(E$1,StructureInfoFromGPCRdb!$A$1:$U$1,0),FALSE)</f>
        <v>Adrenoceptors</v>
      </c>
      <c r="F241" s="11" t="str">
        <f>VLOOKUP($C241,StructureInfoFromGPCRdb!$A:$U,MATCH(F$1,StructureInfoFromGPCRdb!$A$1:$U$1,0),FALSE)</f>
        <v>ADRB1</v>
      </c>
      <c r="G241" s="11" t="str">
        <f>VLOOKUP($C241,StructureInfoFromGPCRdb!$A:$U,MATCH(G$1,StructureInfoFromGPCRdb!$A$1:$U$1,0),FALSE)</f>
        <v>β1</v>
      </c>
      <c r="J241" s="47">
        <f>VLOOKUP($C241,StructureInfoFromGPCRdb!$A:$U,MATCH(J$1,StructureInfoFromGPCRdb!$A$1:$U$1,0),FALSE)</f>
        <v>97</v>
      </c>
      <c r="K241" s="6" t="str">
        <f>VLOOKUP($C241,StructureInfoFromGPCRdb!$A:$U,MATCH(K$1,StructureInfoFromGPCRdb!$A$1:$U$1,0),FALSE)</f>
        <v>Wild turkey</v>
      </c>
      <c r="L241" s="10">
        <f>VLOOKUP($C241,StructureInfoFromGPCRdb!$A:$U,MATCH(L$1,StructureInfoFromGPCRdb!$A$1:$U$1,0),FALSE)</f>
        <v>80</v>
      </c>
      <c r="M241" s="50" t="str">
        <f>VLOOKUP($C241,StructureInfoFromGPCRdb!$A:$U,MATCH(M$1,StructureInfoFromGPCRdb!$A$1:$U$1,0),FALSE)</f>
        <v>X-ray</v>
      </c>
      <c r="N241" s="51">
        <f>VLOOKUP($C241,StructureInfoFromGPCRdb!$A:$U,MATCH(N$1,StructureInfoFromGPCRdb!$A$1:$U$1,0),FALSE)</f>
        <v>2.8</v>
      </c>
      <c r="O241" s="10" t="str">
        <f>VLOOKUP($C241,StructureInfoFromGPCRdb!$A:$U,MATCH(O$1,StructureInfoFromGPCRdb!$A$1:$U$1,0),FALSE)</f>
        <v>Inactive</v>
      </c>
      <c r="P241" s="10">
        <f>VLOOKUP($C241,StructureInfoFromGPCRdb!$A:$U,MATCH(P$1,StructureInfoFromGPCRdb!$A$1:$U$1,0),FALSE)</f>
        <v>0</v>
      </c>
      <c r="Q241" s="10">
        <f>VLOOKUP($C241,StructureInfoFromGPCRdb!$A:$U,MATCH(Q$1,StructureInfoFromGPCRdb!$A$1:$U$1,0),FALSE)</f>
        <v>11</v>
      </c>
      <c r="R241" s="42" t="str">
        <f>IF(VLOOKUP($C241,StructureInfoFromGPCRdb!$A:$U,MATCH(R$1,StructureInfoFromGPCRdb!$A$1:$U$1,0),FALSE)="","",VLOOKUP($C241,StructureInfoFromGPCRdb!$A:$U,MATCH(R$1,StructureInfoFromGPCRdb!$A$1:$U$1,0),FALSE))</f>
        <v/>
      </c>
      <c r="S241" s="5" t="str">
        <f>IF(VLOOKUP($C241,StructureInfoFromGPCRdb!$A:$U,MATCH(S$1,StructureInfoFromGPCRdb!$A$1:$U$1,0),FALSE)="","",VLOOKUP($C241,StructureInfoFromGPCRdb!$A:$U,MATCH(S$1,StructureInfoFromGPCRdb!$A$1:$U$1,0),FALSE))</f>
        <v/>
      </c>
      <c r="T241" s="5" t="str">
        <f>IF(VLOOKUP($C241,StructureInfoFromGPCRdb!$A:$U,MATCH(T$1,StructureInfoFromGPCRdb!$A$1:$U$1,0),FALSE)="","",VLOOKUP($C241,StructureInfoFromGPCRdb!$A:$U,MATCH(T$1,StructureInfoFromGPCRdb!$A$1:$U$1,0),FALSE))</f>
        <v/>
      </c>
      <c r="U241" s="5" t="str">
        <f>IF(VLOOKUP($C241,StructureInfoFromGPCRdb!$A:$U,MATCH(U$1,StructureInfoFromGPCRdb!$A$1:$U$1,0),FALSE)="","",VLOOKUP($C241,StructureInfoFromGPCRdb!$A:$U,MATCH(U$1,StructureInfoFromGPCRdb!$A$1:$U$1,0),FALSE))</f>
        <v/>
      </c>
      <c r="V241" s="52" t="str">
        <f>VLOOKUP($C241,StructureInfoFromGPCRdb!$A:$U,MATCH(V$1,StructureInfoFromGPCRdb!$A$1:$U$1,0),FALSE)</f>
        <v>-</v>
      </c>
      <c r="W241" s="10" t="str">
        <f>VLOOKUP($C241,StructureInfoFromGPCRdb!$A:$U,MATCH(W$1,StructureInfoFromGPCRdb!$A$1:$U$1,0),FALSE)</f>
        <v>-</v>
      </c>
      <c r="X241" s="52" t="str">
        <f>VLOOKUP($C241,StructureInfoFromGPCRdb!$A:$U,MATCH(X$1,StructureInfoFromGPCRdb!$A$1:$U$1,0),FALSE)</f>
        <v>Isoprenaline</v>
      </c>
      <c r="Y241" s="10" t="str">
        <f>VLOOKUP($C241,StructureInfoFromGPCRdb!$A:$U,MATCH(Y$1,StructureInfoFromGPCRdb!$A$1:$U$1,0),FALSE)</f>
        <v>Agonist</v>
      </c>
    </row>
    <row r="242" spans="1:25" x14ac:dyDescent="0.2">
      <c r="A242" s="4" t="str">
        <f t="shared" si="6"/>
        <v>AInactive</v>
      </c>
      <c r="B242" s="4" t="str">
        <f t="shared" si="7"/>
        <v>ADRB1Inactive</v>
      </c>
      <c r="C242" s="9" t="s">
        <v>389</v>
      </c>
      <c r="D242" s="10" t="str">
        <f>VLOOKUP($C242,StructureInfoFromGPCRdb!$A:$U,MATCH(D$1,StructureInfoFromGPCRdb!$A$1:$U$1,0),FALSE)</f>
        <v>A</v>
      </c>
      <c r="E242" s="11" t="str">
        <f>VLOOKUP($C242,StructureInfoFromGPCRdb!$A:$U,MATCH(E$1,StructureInfoFromGPCRdb!$A$1:$U$1,0),FALSE)</f>
        <v>Adrenoceptors</v>
      </c>
      <c r="F242" s="11" t="str">
        <f>VLOOKUP($C242,StructureInfoFromGPCRdb!$A:$U,MATCH(F$1,StructureInfoFromGPCRdb!$A$1:$U$1,0),FALSE)</f>
        <v>ADRB1</v>
      </c>
      <c r="G242" s="11" t="str">
        <f>VLOOKUP($C242,StructureInfoFromGPCRdb!$A:$U,MATCH(G$1,StructureInfoFromGPCRdb!$A$1:$U$1,0),FALSE)</f>
        <v>β1</v>
      </c>
      <c r="J242" s="47">
        <f>VLOOKUP($C242,StructureInfoFromGPCRdb!$A:$U,MATCH(J$1,StructureInfoFromGPCRdb!$A$1:$U$1,0),FALSE)</f>
        <v>97</v>
      </c>
      <c r="K242" s="6" t="str">
        <f>VLOOKUP($C242,StructureInfoFromGPCRdb!$A:$U,MATCH(K$1,StructureInfoFromGPCRdb!$A$1:$U$1,0),FALSE)</f>
        <v>Wild turkey</v>
      </c>
      <c r="L242" s="10">
        <f>VLOOKUP($C242,StructureInfoFromGPCRdb!$A:$U,MATCH(L$1,StructureInfoFromGPCRdb!$A$1:$U$1,0),FALSE)</f>
        <v>80</v>
      </c>
      <c r="M242" s="50" t="str">
        <f>VLOOKUP($C242,StructureInfoFromGPCRdb!$A:$U,MATCH(M$1,StructureInfoFromGPCRdb!$A$1:$U$1,0),FALSE)</f>
        <v>X-ray</v>
      </c>
      <c r="N242" s="51">
        <f>VLOOKUP($C242,StructureInfoFromGPCRdb!$A:$U,MATCH(N$1,StructureInfoFromGPCRdb!$A$1:$U$1,0),FALSE)</f>
        <v>2.8</v>
      </c>
      <c r="O242" s="10" t="str">
        <f>VLOOKUP($C242,StructureInfoFromGPCRdb!$A:$U,MATCH(O$1,StructureInfoFromGPCRdb!$A$1:$U$1,0),FALSE)</f>
        <v>Inactive</v>
      </c>
      <c r="P242" s="10">
        <f>VLOOKUP($C242,StructureInfoFromGPCRdb!$A:$U,MATCH(P$1,StructureInfoFromGPCRdb!$A$1:$U$1,0),FALSE)</f>
        <v>0</v>
      </c>
      <c r="Q242" s="10">
        <f>VLOOKUP($C242,StructureInfoFromGPCRdb!$A:$U,MATCH(Q$1,StructureInfoFromGPCRdb!$A$1:$U$1,0),FALSE)</f>
        <v>11</v>
      </c>
      <c r="R242" s="42" t="str">
        <f>IF(VLOOKUP($C242,StructureInfoFromGPCRdb!$A:$U,MATCH(R$1,StructureInfoFromGPCRdb!$A$1:$U$1,0),FALSE)="","",VLOOKUP($C242,StructureInfoFromGPCRdb!$A:$U,MATCH(R$1,StructureInfoFromGPCRdb!$A$1:$U$1,0),FALSE))</f>
        <v/>
      </c>
      <c r="S242" s="5" t="str">
        <f>IF(VLOOKUP($C242,StructureInfoFromGPCRdb!$A:$U,MATCH(S$1,StructureInfoFromGPCRdb!$A$1:$U$1,0),FALSE)="","",VLOOKUP($C242,StructureInfoFromGPCRdb!$A:$U,MATCH(S$1,StructureInfoFromGPCRdb!$A$1:$U$1,0),FALSE))</f>
        <v/>
      </c>
      <c r="T242" s="5" t="str">
        <f>IF(VLOOKUP($C242,StructureInfoFromGPCRdb!$A:$U,MATCH(T$1,StructureInfoFromGPCRdb!$A$1:$U$1,0),FALSE)="","",VLOOKUP($C242,StructureInfoFromGPCRdb!$A:$U,MATCH(T$1,StructureInfoFromGPCRdb!$A$1:$U$1,0),FALSE))</f>
        <v/>
      </c>
      <c r="U242" s="5" t="str">
        <f>IF(VLOOKUP($C242,StructureInfoFromGPCRdb!$A:$U,MATCH(U$1,StructureInfoFromGPCRdb!$A$1:$U$1,0),FALSE)="","",VLOOKUP($C242,StructureInfoFromGPCRdb!$A:$U,MATCH(U$1,StructureInfoFromGPCRdb!$A$1:$U$1,0),FALSE))</f>
        <v/>
      </c>
      <c r="V242" s="52" t="str">
        <f>VLOOKUP($C242,StructureInfoFromGPCRdb!$A:$U,MATCH(V$1,StructureInfoFromGPCRdb!$A$1:$U$1,0),FALSE)</f>
        <v>-</v>
      </c>
      <c r="W242" s="10" t="str">
        <f>VLOOKUP($C242,StructureInfoFromGPCRdb!$A:$U,MATCH(W$1,StructureInfoFromGPCRdb!$A$1:$U$1,0),FALSE)</f>
        <v>-</v>
      </c>
      <c r="X242" s="52" t="str">
        <f>VLOOKUP($C242,StructureInfoFromGPCRdb!$A:$U,MATCH(X$1,StructureInfoFromGPCRdb!$A$1:$U$1,0),FALSE)</f>
        <v>4-(1-Piperazinyl)-1H..</v>
      </c>
      <c r="Y242" s="10" t="str">
        <f>VLOOKUP($C242,StructureInfoFromGPCRdb!$A:$U,MATCH(Y$1,StructureInfoFromGPCRdb!$A$1:$U$1,0),FALSE)</f>
        <v>Antagonist</v>
      </c>
    </row>
    <row r="243" spans="1:25" x14ac:dyDescent="0.2">
      <c r="A243" s="4" t="str">
        <f t="shared" si="6"/>
        <v>AInactive</v>
      </c>
      <c r="B243" s="4" t="str">
        <f t="shared" si="7"/>
        <v>ADRB1Inactive</v>
      </c>
      <c r="C243" s="9" t="s">
        <v>452</v>
      </c>
      <c r="D243" s="10" t="str">
        <f>VLOOKUP($C243,StructureInfoFromGPCRdb!$A:$U,MATCH(D$1,StructureInfoFromGPCRdb!$A$1:$U$1,0),FALSE)</f>
        <v>A</v>
      </c>
      <c r="E243" s="11" t="str">
        <f>VLOOKUP($C243,StructureInfoFromGPCRdb!$A:$U,MATCH(E$1,StructureInfoFromGPCRdb!$A$1:$U$1,0),FALSE)</f>
        <v>Adrenoceptors</v>
      </c>
      <c r="F243" s="11" t="str">
        <f>VLOOKUP($C243,StructureInfoFromGPCRdb!$A:$U,MATCH(F$1,StructureInfoFromGPCRdb!$A$1:$U$1,0),FALSE)</f>
        <v>ADRB1</v>
      </c>
      <c r="G243" s="11" t="str">
        <f>VLOOKUP($C243,StructureInfoFromGPCRdb!$A:$U,MATCH(G$1,StructureInfoFromGPCRdb!$A$1:$U$1,0),FALSE)</f>
        <v>β1</v>
      </c>
      <c r="J243" s="47">
        <f>VLOOKUP($C243,StructureInfoFromGPCRdb!$A:$U,MATCH(J$1,StructureInfoFromGPCRdb!$A$1:$U$1,0),FALSE)</f>
        <v>91</v>
      </c>
      <c r="K243" s="6" t="str">
        <f>VLOOKUP($C243,StructureInfoFromGPCRdb!$A:$U,MATCH(K$1,StructureInfoFromGPCRdb!$A$1:$U$1,0),FALSE)</f>
        <v>Wild turkey</v>
      </c>
      <c r="L243" s="10">
        <f>VLOOKUP($C243,StructureInfoFromGPCRdb!$A:$U,MATCH(L$1,StructureInfoFromGPCRdb!$A$1:$U$1,0),FALSE)</f>
        <v>80</v>
      </c>
      <c r="M243" s="50" t="str">
        <f>VLOOKUP($C243,StructureInfoFromGPCRdb!$A:$U,MATCH(M$1,StructureInfoFromGPCRdb!$A$1:$U$1,0),FALSE)</f>
        <v>X-ray</v>
      </c>
      <c r="N243" s="51">
        <f>VLOOKUP($C243,StructureInfoFromGPCRdb!$A:$U,MATCH(N$1,StructureInfoFromGPCRdb!$A$1:$U$1,0),FALSE)</f>
        <v>3</v>
      </c>
      <c r="O243" s="10" t="str">
        <f>VLOOKUP($C243,StructureInfoFromGPCRdb!$A:$U,MATCH(O$1,StructureInfoFromGPCRdb!$A$1:$U$1,0),FALSE)</f>
        <v>Inactive</v>
      </c>
      <c r="P243" s="10">
        <f>VLOOKUP($C243,StructureInfoFromGPCRdb!$A:$U,MATCH(P$1,StructureInfoFromGPCRdb!$A$1:$U$1,0),FALSE)</f>
        <v>0</v>
      </c>
      <c r="Q243" s="10">
        <f>VLOOKUP($C243,StructureInfoFromGPCRdb!$A:$U,MATCH(Q$1,StructureInfoFromGPCRdb!$A$1:$U$1,0),FALSE)</f>
        <v>10</v>
      </c>
      <c r="R243" s="42" t="str">
        <f>IF(VLOOKUP($C243,StructureInfoFromGPCRdb!$A:$U,MATCH(R$1,StructureInfoFromGPCRdb!$A$1:$U$1,0),FALSE)="","",VLOOKUP($C243,StructureInfoFromGPCRdb!$A:$U,MATCH(R$1,StructureInfoFromGPCRdb!$A$1:$U$1,0),FALSE))</f>
        <v/>
      </c>
      <c r="S243" s="5" t="str">
        <f>IF(VLOOKUP($C243,StructureInfoFromGPCRdb!$A:$U,MATCH(S$1,StructureInfoFromGPCRdb!$A$1:$U$1,0),FALSE)="","",VLOOKUP($C243,StructureInfoFromGPCRdb!$A:$U,MATCH(S$1,StructureInfoFromGPCRdb!$A$1:$U$1,0),FALSE))</f>
        <v/>
      </c>
      <c r="T243" s="5" t="str">
        <f>IF(VLOOKUP($C243,StructureInfoFromGPCRdb!$A:$U,MATCH(T$1,StructureInfoFromGPCRdb!$A$1:$U$1,0),FALSE)="","",VLOOKUP($C243,StructureInfoFromGPCRdb!$A:$U,MATCH(T$1,StructureInfoFromGPCRdb!$A$1:$U$1,0),FALSE))</f>
        <v/>
      </c>
      <c r="U243" s="5" t="str">
        <f>IF(VLOOKUP($C243,StructureInfoFromGPCRdb!$A:$U,MATCH(U$1,StructureInfoFromGPCRdb!$A$1:$U$1,0),FALSE)="","",VLOOKUP($C243,StructureInfoFromGPCRdb!$A:$U,MATCH(U$1,StructureInfoFromGPCRdb!$A$1:$U$1,0),FALSE))</f>
        <v/>
      </c>
      <c r="V243" s="52" t="str">
        <f>VLOOKUP($C243,StructureInfoFromGPCRdb!$A:$U,MATCH(V$1,StructureInfoFromGPCRdb!$A$1:$U$1,0),FALSE)</f>
        <v>-</v>
      </c>
      <c r="W243" s="10" t="str">
        <f>VLOOKUP($C243,StructureInfoFromGPCRdb!$A:$U,MATCH(W$1,StructureInfoFromGPCRdb!$A$1:$U$1,0),FALSE)</f>
        <v>-</v>
      </c>
      <c r="X243" s="52" t="str">
        <f>VLOOKUP($C243,StructureInfoFromGPCRdb!$A:$U,MATCH(X$1,StructureInfoFromGPCRdb!$A$1:$U$1,0),FALSE)</f>
        <v>Carazolol</v>
      </c>
      <c r="Y243" s="10" t="str">
        <f>VLOOKUP($C243,StructureInfoFromGPCRdb!$A:$U,MATCH(Y$1,StructureInfoFromGPCRdb!$A$1:$U$1,0),FALSE)</f>
        <v>Antagonist</v>
      </c>
    </row>
    <row r="244" spans="1:25" x14ac:dyDescent="0.2">
      <c r="A244" s="4" t="str">
        <f t="shared" si="6"/>
        <v>AInactive</v>
      </c>
      <c r="B244" s="4" t="str">
        <f t="shared" si="7"/>
        <v>ADRB1Inactive</v>
      </c>
      <c r="C244" s="9" t="s">
        <v>220</v>
      </c>
      <c r="D244" s="10" t="str">
        <f>VLOOKUP($C244,StructureInfoFromGPCRdb!$A:$U,MATCH(D$1,StructureInfoFromGPCRdb!$A$1:$U$1,0),FALSE)</f>
        <v>A</v>
      </c>
      <c r="E244" s="11" t="str">
        <f>VLOOKUP($C244,StructureInfoFromGPCRdb!$A:$U,MATCH(E$1,StructureInfoFromGPCRdb!$A$1:$U$1,0),FALSE)</f>
        <v>Adrenoceptors</v>
      </c>
      <c r="F244" s="11" t="str">
        <f>VLOOKUP($C244,StructureInfoFromGPCRdb!$A:$U,MATCH(F$1,StructureInfoFromGPCRdb!$A$1:$U$1,0),FALSE)</f>
        <v>ADRB1</v>
      </c>
      <c r="G244" s="11" t="str">
        <f>VLOOKUP($C244,StructureInfoFromGPCRdb!$A:$U,MATCH(G$1,StructureInfoFromGPCRdb!$A$1:$U$1,0),FALSE)</f>
        <v>β1</v>
      </c>
      <c r="J244" s="47">
        <f>VLOOKUP($C244,StructureInfoFromGPCRdb!$A:$U,MATCH(J$1,StructureInfoFromGPCRdb!$A$1:$U$1,0),FALSE)</f>
        <v>97</v>
      </c>
      <c r="K244" s="6" t="str">
        <f>VLOOKUP($C244,StructureInfoFromGPCRdb!$A:$U,MATCH(K$1,StructureInfoFromGPCRdb!$A$1:$U$1,0),FALSE)</f>
        <v>Wild turkey</v>
      </c>
      <c r="L244" s="10">
        <f>VLOOKUP($C244,StructureInfoFromGPCRdb!$A:$U,MATCH(L$1,StructureInfoFromGPCRdb!$A$1:$U$1,0),FALSE)</f>
        <v>80</v>
      </c>
      <c r="M244" s="50" t="str">
        <f>VLOOKUP($C244,StructureInfoFromGPCRdb!$A:$U,MATCH(M$1,StructureInfoFromGPCRdb!$A$1:$U$1,0),FALSE)</f>
        <v>X-ray</v>
      </c>
      <c r="N244" s="51">
        <f>VLOOKUP($C244,StructureInfoFromGPCRdb!$A:$U,MATCH(N$1,StructureInfoFromGPCRdb!$A$1:$U$1,0),FALSE)</f>
        <v>3</v>
      </c>
      <c r="O244" s="10" t="str">
        <f>VLOOKUP($C244,StructureInfoFromGPCRdb!$A:$U,MATCH(O$1,StructureInfoFromGPCRdb!$A$1:$U$1,0),FALSE)</f>
        <v>Inactive</v>
      </c>
      <c r="P244" s="10">
        <f>VLOOKUP($C244,StructureInfoFromGPCRdb!$A:$U,MATCH(P$1,StructureInfoFromGPCRdb!$A$1:$U$1,0),FALSE)</f>
        <v>0</v>
      </c>
      <c r="Q244" s="10">
        <f>VLOOKUP($C244,StructureInfoFromGPCRdb!$A:$U,MATCH(Q$1,StructureInfoFromGPCRdb!$A$1:$U$1,0),FALSE)</f>
        <v>13</v>
      </c>
      <c r="R244" s="42" t="str">
        <f>IF(VLOOKUP($C244,StructureInfoFromGPCRdb!$A:$U,MATCH(R$1,StructureInfoFromGPCRdb!$A$1:$U$1,0),FALSE)="","",VLOOKUP($C244,StructureInfoFromGPCRdb!$A:$U,MATCH(R$1,StructureInfoFromGPCRdb!$A$1:$U$1,0),FALSE))</f>
        <v/>
      </c>
      <c r="S244" s="5" t="str">
        <f>IF(VLOOKUP($C244,StructureInfoFromGPCRdb!$A:$U,MATCH(S$1,StructureInfoFromGPCRdb!$A$1:$U$1,0),FALSE)="","",VLOOKUP($C244,StructureInfoFromGPCRdb!$A:$U,MATCH(S$1,StructureInfoFromGPCRdb!$A$1:$U$1,0),FALSE))</f>
        <v/>
      </c>
      <c r="T244" s="5" t="str">
        <f>IF(VLOOKUP($C244,StructureInfoFromGPCRdb!$A:$U,MATCH(T$1,StructureInfoFromGPCRdb!$A$1:$U$1,0),FALSE)="","",VLOOKUP($C244,StructureInfoFromGPCRdb!$A:$U,MATCH(T$1,StructureInfoFromGPCRdb!$A$1:$U$1,0),FALSE))</f>
        <v/>
      </c>
      <c r="U244" s="5" t="str">
        <f>IF(VLOOKUP($C244,StructureInfoFromGPCRdb!$A:$U,MATCH(U$1,StructureInfoFromGPCRdb!$A$1:$U$1,0),FALSE)="","",VLOOKUP($C244,StructureInfoFromGPCRdb!$A:$U,MATCH(U$1,StructureInfoFromGPCRdb!$A$1:$U$1,0),FALSE))</f>
        <v/>
      </c>
      <c r="V244" s="52" t="str">
        <f>VLOOKUP($C244,StructureInfoFromGPCRdb!$A:$U,MATCH(V$1,StructureInfoFromGPCRdb!$A$1:$U$1,0),FALSE)</f>
        <v>-</v>
      </c>
      <c r="W244" s="10" t="str">
        <f>VLOOKUP($C244,StructureInfoFromGPCRdb!$A:$U,MATCH(W$1,StructureInfoFromGPCRdb!$A$1:$U$1,0),FALSE)</f>
        <v>-</v>
      </c>
      <c r="X244" s="52" t="str">
        <f>VLOOKUP($C244,StructureInfoFromGPCRdb!$A:$U,MATCH(X$1,StructureInfoFromGPCRdb!$A$1:$U$1,0),FALSE)</f>
        <v>Salbutamol</v>
      </c>
      <c r="Y244" s="10" t="str">
        <f>VLOOKUP($C244,StructureInfoFromGPCRdb!$A:$U,MATCH(Y$1,StructureInfoFromGPCRdb!$A$1:$U$1,0),FALSE)</f>
        <v>Agonist (partial)</v>
      </c>
    </row>
    <row r="245" spans="1:25" x14ac:dyDescent="0.2">
      <c r="A245" s="4" t="str">
        <f t="shared" si="6"/>
        <v>AInactive</v>
      </c>
      <c r="B245" s="4" t="str">
        <f t="shared" si="7"/>
        <v>ADRB1Inactive</v>
      </c>
      <c r="C245" s="9" t="s">
        <v>199</v>
      </c>
      <c r="D245" s="10" t="str">
        <f>VLOOKUP($C245,StructureInfoFromGPCRdb!$A:$U,MATCH(D$1,StructureInfoFromGPCRdb!$A$1:$U$1,0),FALSE)</f>
        <v>A</v>
      </c>
      <c r="E245" s="11" t="str">
        <f>VLOOKUP($C245,StructureInfoFromGPCRdb!$A:$U,MATCH(E$1,StructureInfoFromGPCRdb!$A$1:$U$1,0),FALSE)</f>
        <v>Adrenoceptors</v>
      </c>
      <c r="F245" s="11" t="str">
        <f>VLOOKUP($C245,StructureInfoFromGPCRdb!$A:$U,MATCH(F$1,StructureInfoFromGPCRdb!$A$1:$U$1,0),FALSE)</f>
        <v>ADRB1</v>
      </c>
      <c r="G245" s="11" t="str">
        <f>VLOOKUP($C245,StructureInfoFromGPCRdb!$A:$U,MATCH(G$1,StructureInfoFromGPCRdb!$A$1:$U$1,0),FALSE)</f>
        <v>β1</v>
      </c>
      <c r="J245" s="47">
        <f>VLOOKUP($C245,StructureInfoFromGPCRdb!$A:$U,MATCH(J$1,StructureInfoFromGPCRdb!$A$1:$U$1,0),FALSE)</f>
        <v>91</v>
      </c>
      <c r="K245" s="6" t="str">
        <f>VLOOKUP($C245,StructureInfoFromGPCRdb!$A:$U,MATCH(K$1,StructureInfoFromGPCRdb!$A$1:$U$1,0),FALSE)</f>
        <v>Wild turkey</v>
      </c>
      <c r="L245" s="10">
        <f>VLOOKUP($C245,StructureInfoFromGPCRdb!$A:$U,MATCH(L$1,StructureInfoFromGPCRdb!$A$1:$U$1,0),FALSE)</f>
        <v>80</v>
      </c>
      <c r="M245" s="50" t="str">
        <f>VLOOKUP($C245,StructureInfoFromGPCRdb!$A:$U,MATCH(M$1,StructureInfoFromGPCRdb!$A$1:$U$1,0),FALSE)</f>
        <v>X-ray</v>
      </c>
      <c r="N245" s="51">
        <f>VLOOKUP($C245,StructureInfoFromGPCRdb!$A:$U,MATCH(N$1,StructureInfoFromGPCRdb!$A$1:$U$1,0),FALSE)</f>
        <v>3.2</v>
      </c>
      <c r="O245" s="10" t="str">
        <f>VLOOKUP($C245,StructureInfoFromGPCRdb!$A:$U,MATCH(O$1,StructureInfoFromGPCRdb!$A$1:$U$1,0),FALSE)</f>
        <v>Inactive</v>
      </c>
      <c r="P245" s="10">
        <f>VLOOKUP($C245,StructureInfoFromGPCRdb!$A:$U,MATCH(P$1,StructureInfoFromGPCRdb!$A$1:$U$1,0),FALSE)</f>
        <v>0</v>
      </c>
      <c r="Q245" s="10">
        <f>VLOOKUP($C245,StructureInfoFromGPCRdb!$A:$U,MATCH(Q$1,StructureInfoFromGPCRdb!$A$1:$U$1,0),FALSE)</f>
        <v>11</v>
      </c>
      <c r="R245" s="42" t="str">
        <f>IF(VLOOKUP($C245,StructureInfoFromGPCRdb!$A:$U,MATCH(R$1,StructureInfoFromGPCRdb!$A$1:$U$1,0),FALSE)="","",VLOOKUP($C245,StructureInfoFromGPCRdb!$A:$U,MATCH(R$1,StructureInfoFromGPCRdb!$A$1:$U$1,0),FALSE))</f>
        <v/>
      </c>
      <c r="S245" s="5" t="str">
        <f>IF(VLOOKUP($C245,StructureInfoFromGPCRdb!$A:$U,MATCH(S$1,StructureInfoFromGPCRdb!$A$1:$U$1,0),FALSE)="","",VLOOKUP($C245,StructureInfoFromGPCRdb!$A:$U,MATCH(S$1,StructureInfoFromGPCRdb!$A$1:$U$1,0),FALSE))</f>
        <v/>
      </c>
      <c r="T245" s="5" t="str">
        <f>IF(VLOOKUP($C245,StructureInfoFromGPCRdb!$A:$U,MATCH(T$1,StructureInfoFromGPCRdb!$A$1:$U$1,0),FALSE)="","",VLOOKUP($C245,StructureInfoFromGPCRdb!$A:$U,MATCH(T$1,StructureInfoFromGPCRdb!$A$1:$U$1,0),FALSE))</f>
        <v/>
      </c>
      <c r="U245" s="5" t="str">
        <f>IF(VLOOKUP($C245,StructureInfoFromGPCRdb!$A:$U,MATCH(U$1,StructureInfoFromGPCRdb!$A$1:$U$1,0),FALSE)="","",VLOOKUP($C245,StructureInfoFromGPCRdb!$A:$U,MATCH(U$1,StructureInfoFromGPCRdb!$A$1:$U$1,0),FALSE))</f>
        <v/>
      </c>
      <c r="V245" s="52" t="str">
        <f>VLOOKUP($C245,StructureInfoFromGPCRdb!$A:$U,MATCH(V$1,StructureInfoFromGPCRdb!$A$1:$U$1,0),FALSE)</f>
        <v>-</v>
      </c>
      <c r="W245" s="10" t="str">
        <f>VLOOKUP($C245,StructureInfoFromGPCRdb!$A:$U,MATCH(W$1,StructureInfoFromGPCRdb!$A$1:$U$1,0),FALSE)</f>
        <v>-</v>
      </c>
      <c r="X245" s="52" t="str">
        <f>VLOOKUP($C245,StructureInfoFromGPCRdb!$A:$U,MATCH(X$1,StructureInfoFromGPCRdb!$A$1:$U$1,0),FALSE)</f>
        <v>Bucindolol</v>
      </c>
      <c r="Y245" s="10" t="str">
        <f>VLOOKUP($C245,StructureInfoFromGPCRdb!$A:$U,MATCH(Y$1,StructureInfoFromGPCRdb!$A$1:$U$1,0),FALSE)</f>
        <v>Agonist</v>
      </c>
    </row>
    <row r="246" spans="1:25" x14ac:dyDescent="0.2">
      <c r="A246" s="4" t="str">
        <f t="shared" si="6"/>
        <v>AInactive</v>
      </c>
      <c r="B246" s="4" t="str">
        <f t="shared" si="7"/>
        <v>ADRB1Inactive</v>
      </c>
      <c r="C246" s="9" t="s">
        <v>417</v>
      </c>
      <c r="D246" s="10" t="str">
        <f>VLOOKUP($C246,StructureInfoFromGPCRdb!$A:$U,MATCH(D$1,StructureInfoFromGPCRdb!$A$1:$U$1,0),FALSE)</f>
        <v>A</v>
      </c>
      <c r="E246" s="11" t="str">
        <f>VLOOKUP($C246,StructureInfoFromGPCRdb!$A:$U,MATCH(E$1,StructureInfoFromGPCRdb!$A$1:$U$1,0),FALSE)</f>
        <v>Adrenoceptors</v>
      </c>
      <c r="F246" s="11" t="str">
        <f>VLOOKUP($C246,StructureInfoFromGPCRdb!$A:$U,MATCH(F$1,StructureInfoFromGPCRdb!$A$1:$U$1,0),FALSE)</f>
        <v>ADRB1</v>
      </c>
      <c r="G246" s="11" t="str">
        <f>VLOOKUP($C246,StructureInfoFromGPCRdb!$A:$U,MATCH(G$1,StructureInfoFromGPCRdb!$A$1:$U$1,0),FALSE)</f>
        <v>β1</v>
      </c>
      <c r="J246" s="47">
        <f>VLOOKUP($C246,StructureInfoFromGPCRdb!$A:$U,MATCH(J$1,StructureInfoFromGPCRdb!$A$1:$U$1,0),FALSE)</f>
        <v>94</v>
      </c>
      <c r="K246" s="6" t="str">
        <f>VLOOKUP($C246,StructureInfoFromGPCRdb!$A:$U,MATCH(K$1,StructureInfoFromGPCRdb!$A$1:$U$1,0),FALSE)</f>
        <v>Wild turkey</v>
      </c>
      <c r="L246" s="10">
        <f>VLOOKUP($C246,StructureInfoFromGPCRdb!$A:$U,MATCH(L$1,StructureInfoFromGPCRdb!$A$1:$U$1,0),FALSE)</f>
        <v>80</v>
      </c>
      <c r="M246" s="50" t="str">
        <f>VLOOKUP($C246,StructureInfoFromGPCRdb!$A:$U,MATCH(M$1,StructureInfoFromGPCRdb!$A$1:$U$1,0),FALSE)</f>
        <v>X-ray</v>
      </c>
      <c r="N246" s="51">
        <f>VLOOKUP($C246,StructureInfoFromGPCRdb!$A:$U,MATCH(N$1,StructureInfoFromGPCRdb!$A$1:$U$1,0),FALSE)</f>
        <v>3.2</v>
      </c>
      <c r="O246" s="10" t="str">
        <f>VLOOKUP($C246,StructureInfoFromGPCRdb!$A:$U,MATCH(O$1,StructureInfoFromGPCRdb!$A$1:$U$1,0),FALSE)</f>
        <v>Inactive</v>
      </c>
      <c r="P246" s="10">
        <f>VLOOKUP($C246,StructureInfoFromGPCRdb!$A:$U,MATCH(P$1,StructureInfoFromGPCRdb!$A$1:$U$1,0),FALSE)</f>
        <v>0</v>
      </c>
      <c r="Q246" s="10">
        <f>VLOOKUP($C246,StructureInfoFromGPCRdb!$A:$U,MATCH(Q$1,StructureInfoFromGPCRdb!$A$1:$U$1,0),FALSE)</f>
        <v>10</v>
      </c>
      <c r="R246" s="42" t="str">
        <f>IF(VLOOKUP($C246,StructureInfoFromGPCRdb!$A:$U,MATCH(R$1,StructureInfoFromGPCRdb!$A$1:$U$1,0),FALSE)="","",VLOOKUP($C246,StructureInfoFromGPCRdb!$A:$U,MATCH(R$1,StructureInfoFromGPCRdb!$A$1:$U$1,0),FALSE))</f>
        <v/>
      </c>
      <c r="S246" s="5" t="str">
        <f>IF(VLOOKUP($C246,StructureInfoFromGPCRdb!$A:$U,MATCH(S$1,StructureInfoFromGPCRdb!$A$1:$U$1,0),FALSE)="","",VLOOKUP($C246,StructureInfoFromGPCRdb!$A:$U,MATCH(S$1,StructureInfoFromGPCRdb!$A$1:$U$1,0),FALSE))</f>
        <v/>
      </c>
      <c r="T246" s="5" t="str">
        <f>IF(VLOOKUP($C246,StructureInfoFromGPCRdb!$A:$U,MATCH(T$1,StructureInfoFromGPCRdb!$A$1:$U$1,0),FALSE)="","",VLOOKUP($C246,StructureInfoFromGPCRdb!$A:$U,MATCH(T$1,StructureInfoFromGPCRdb!$A$1:$U$1,0),FALSE))</f>
        <v/>
      </c>
      <c r="U246" s="5" t="str">
        <f>IF(VLOOKUP($C246,StructureInfoFromGPCRdb!$A:$U,MATCH(U$1,StructureInfoFromGPCRdb!$A$1:$U$1,0),FALSE)="","",VLOOKUP($C246,StructureInfoFromGPCRdb!$A:$U,MATCH(U$1,StructureInfoFromGPCRdb!$A$1:$U$1,0),FALSE))</f>
        <v/>
      </c>
      <c r="V246" s="52" t="str">
        <f>VLOOKUP($C246,StructureInfoFromGPCRdb!$A:$U,MATCH(V$1,StructureInfoFromGPCRdb!$A$1:$U$1,0),FALSE)</f>
        <v>-</v>
      </c>
      <c r="W246" s="10" t="str">
        <f>VLOOKUP($C246,StructureInfoFromGPCRdb!$A:$U,MATCH(W$1,StructureInfoFromGPCRdb!$A$1:$U$1,0),FALSE)</f>
        <v>-</v>
      </c>
      <c r="X246" s="52" t="str">
        <f>VLOOKUP($C246,StructureInfoFromGPCRdb!$A:$U,MATCH(X$1,StructureInfoFromGPCRdb!$A$1:$U$1,0),FALSE)</f>
        <v>(S)-Cyanopindolol</v>
      </c>
      <c r="Y246" s="10" t="str">
        <f>VLOOKUP($C246,StructureInfoFromGPCRdb!$A:$U,MATCH(Y$1,StructureInfoFromGPCRdb!$A$1:$U$1,0),FALSE)</f>
        <v>Antagonist</v>
      </c>
    </row>
    <row r="247" spans="1:25" x14ac:dyDescent="0.2">
      <c r="A247" s="4" t="str">
        <f t="shared" si="6"/>
        <v>AInactive</v>
      </c>
      <c r="B247" s="4" t="str">
        <f t="shared" si="7"/>
        <v>ADRB1Inactive</v>
      </c>
      <c r="C247" s="9" t="s">
        <v>415</v>
      </c>
      <c r="D247" s="10" t="str">
        <f>VLOOKUP($C247,StructureInfoFromGPCRdb!$A:$U,MATCH(D$1,StructureInfoFromGPCRdb!$A$1:$U$1,0),FALSE)</f>
        <v>A</v>
      </c>
      <c r="E247" s="11" t="str">
        <f>VLOOKUP($C247,StructureInfoFromGPCRdb!$A:$U,MATCH(E$1,StructureInfoFromGPCRdb!$A$1:$U$1,0),FALSE)</f>
        <v>Adrenoceptors</v>
      </c>
      <c r="F247" s="11" t="str">
        <f>VLOOKUP($C247,StructureInfoFromGPCRdb!$A:$U,MATCH(F$1,StructureInfoFromGPCRdb!$A$1:$U$1,0),FALSE)</f>
        <v>ADRB1</v>
      </c>
      <c r="G247" s="11" t="str">
        <f>VLOOKUP($C247,StructureInfoFromGPCRdb!$A:$U,MATCH(G$1,StructureInfoFromGPCRdb!$A$1:$U$1,0),FALSE)</f>
        <v>β1</v>
      </c>
      <c r="J247" s="47">
        <f>VLOOKUP($C247,StructureInfoFromGPCRdb!$A:$U,MATCH(J$1,StructureInfoFromGPCRdb!$A$1:$U$1,0),FALSE)</f>
        <v>95</v>
      </c>
      <c r="K247" s="6" t="str">
        <f>VLOOKUP($C247,StructureInfoFromGPCRdb!$A:$U,MATCH(K$1,StructureInfoFromGPCRdb!$A$1:$U$1,0),FALSE)</f>
        <v>Wild turkey</v>
      </c>
      <c r="L247" s="10">
        <f>VLOOKUP($C247,StructureInfoFromGPCRdb!$A:$U,MATCH(L$1,StructureInfoFromGPCRdb!$A$1:$U$1,0),FALSE)</f>
        <v>80</v>
      </c>
      <c r="M247" s="50" t="str">
        <f>VLOOKUP($C247,StructureInfoFromGPCRdb!$A:$U,MATCH(M$1,StructureInfoFromGPCRdb!$A$1:$U$1,0),FALSE)</f>
        <v>X-ray</v>
      </c>
      <c r="N247" s="51">
        <f>VLOOKUP($C247,StructureInfoFromGPCRdb!$A:$U,MATCH(N$1,StructureInfoFromGPCRdb!$A$1:$U$1,0),FALSE)</f>
        <v>3.2</v>
      </c>
      <c r="O247" s="10" t="str">
        <f>VLOOKUP($C247,StructureInfoFromGPCRdb!$A:$U,MATCH(O$1,StructureInfoFromGPCRdb!$A$1:$U$1,0),FALSE)</f>
        <v>Inactive</v>
      </c>
      <c r="P247" s="10">
        <f>VLOOKUP($C247,StructureInfoFromGPCRdb!$A:$U,MATCH(P$1,StructureInfoFromGPCRdb!$A$1:$U$1,0),FALSE)</f>
        <v>0</v>
      </c>
      <c r="Q247" s="10">
        <f>VLOOKUP($C247,StructureInfoFromGPCRdb!$A:$U,MATCH(Q$1,StructureInfoFromGPCRdb!$A$1:$U$1,0),FALSE)</f>
        <v>11</v>
      </c>
      <c r="R247" s="42" t="str">
        <f>IF(VLOOKUP($C247,StructureInfoFromGPCRdb!$A:$U,MATCH(R$1,StructureInfoFromGPCRdb!$A$1:$U$1,0),FALSE)="","",VLOOKUP($C247,StructureInfoFromGPCRdb!$A:$U,MATCH(R$1,StructureInfoFromGPCRdb!$A$1:$U$1,0),FALSE))</f>
        <v/>
      </c>
      <c r="S247" s="5" t="str">
        <f>IF(VLOOKUP($C247,StructureInfoFromGPCRdb!$A:$U,MATCH(S$1,StructureInfoFromGPCRdb!$A$1:$U$1,0),FALSE)="","",VLOOKUP($C247,StructureInfoFromGPCRdb!$A:$U,MATCH(S$1,StructureInfoFromGPCRdb!$A$1:$U$1,0),FALSE))</f>
        <v/>
      </c>
      <c r="T247" s="5" t="str">
        <f>IF(VLOOKUP($C247,StructureInfoFromGPCRdb!$A:$U,MATCH(T$1,StructureInfoFromGPCRdb!$A$1:$U$1,0),FALSE)="","",VLOOKUP($C247,StructureInfoFromGPCRdb!$A:$U,MATCH(T$1,StructureInfoFromGPCRdb!$A$1:$U$1,0),FALSE))</f>
        <v/>
      </c>
      <c r="U247" s="5" t="str">
        <f>IF(VLOOKUP($C247,StructureInfoFromGPCRdb!$A:$U,MATCH(U$1,StructureInfoFromGPCRdb!$A$1:$U$1,0),FALSE)="","",VLOOKUP($C247,StructureInfoFromGPCRdb!$A:$U,MATCH(U$1,StructureInfoFromGPCRdb!$A$1:$U$1,0),FALSE))</f>
        <v/>
      </c>
      <c r="V247" s="52" t="str">
        <f>VLOOKUP($C247,StructureInfoFromGPCRdb!$A:$U,MATCH(V$1,StructureInfoFromGPCRdb!$A$1:$U$1,0),FALSE)</f>
        <v>-</v>
      </c>
      <c r="W247" s="10" t="str">
        <f>VLOOKUP($C247,StructureInfoFromGPCRdb!$A:$U,MATCH(W$1,StructureInfoFromGPCRdb!$A$1:$U$1,0),FALSE)</f>
        <v>-</v>
      </c>
      <c r="X247" s="52" t="str">
        <f>VLOOKUP($C247,StructureInfoFromGPCRdb!$A:$U,MATCH(X$1,StructureInfoFromGPCRdb!$A$1:$U$1,0),FALSE)</f>
        <v>(S)-Cyanopindolol</v>
      </c>
      <c r="Y247" s="10" t="str">
        <f>VLOOKUP($C247,StructureInfoFromGPCRdb!$A:$U,MATCH(Y$1,StructureInfoFromGPCRdb!$A$1:$U$1,0),FALSE)</f>
        <v>Antagonist</v>
      </c>
    </row>
    <row r="248" spans="1:25" x14ac:dyDescent="0.2">
      <c r="A248" s="4" t="str">
        <f t="shared" si="6"/>
        <v>AInactive</v>
      </c>
      <c r="B248" s="4" t="str">
        <f t="shared" si="7"/>
        <v>ADRB1Inactive</v>
      </c>
      <c r="C248" s="9" t="s">
        <v>356</v>
      </c>
      <c r="D248" s="10" t="str">
        <f>VLOOKUP($C248,StructureInfoFromGPCRdb!$A:$U,MATCH(D$1,StructureInfoFromGPCRdb!$A$1:$U$1,0),FALSE)</f>
        <v>A</v>
      </c>
      <c r="E248" s="11" t="str">
        <f>VLOOKUP($C248,StructureInfoFromGPCRdb!$A:$U,MATCH(E$1,StructureInfoFromGPCRdb!$A$1:$U$1,0),FALSE)</f>
        <v>Adrenoceptors</v>
      </c>
      <c r="F248" s="11" t="str">
        <f>VLOOKUP($C248,StructureInfoFromGPCRdb!$A:$U,MATCH(F$1,StructureInfoFromGPCRdb!$A$1:$U$1,0),FALSE)</f>
        <v>ADRB1</v>
      </c>
      <c r="G248" s="11" t="str">
        <f>VLOOKUP($C248,StructureInfoFromGPCRdb!$A:$U,MATCH(G$1,StructureInfoFromGPCRdb!$A$1:$U$1,0),FALSE)</f>
        <v>β1</v>
      </c>
      <c r="J248" s="47">
        <f>VLOOKUP($C248,StructureInfoFromGPCRdb!$A:$U,MATCH(J$1,StructureInfoFromGPCRdb!$A$1:$U$1,0),FALSE)</f>
        <v>91</v>
      </c>
      <c r="K248" s="6" t="str">
        <f>VLOOKUP($C248,StructureInfoFromGPCRdb!$A:$U,MATCH(K$1,StructureInfoFromGPCRdb!$A$1:$U$1,0),FALSE)</f>
        <v>Wild turkey</v>
      </c>
      <c r="L248" s="10">
        <f>VLOOKUP($C248,StructureInfoFromGPCRdb!$A:$U,MATCH(L$1,StructureInfoFromGPCRdb!$A$1:$U$1,0),FALSE)</f>
        <v>80</v>
      </c>
      <c r="M248" s="50" t="str">
        <f>VLOOKUP($C248,StructureInfoFromGPCRdb!$A:$U,MATCH(M$1,StructureInfoFromGPCRdb!$A$1:$U$1,0),FALSE)</f>
        <v>X-ray</v>
      </c>
      <c r="N248" s="51">
        <f>VLOOKUP($C248,StructureInfoFromGPCRdb!$A:$U,MATCH(N$1,StructureInfoFromGPCRdb!$A$1:$U$1,0),FALSE)</f>
        <v>3.4</v>
      </c>
      <c r="O248" s="10" t="str">
        <f>VLOOKUP($C248,StructureInfoFromGPCRdb!$A:$U,MATCH(O$1,StructureInfoFromGPCRdb!$A$1:$U$1,0),FALSE)</f>
        <v>Inactive</v>
      </c>
      <c r="P248" s="10">
        <f>VLOOKUP($C248,StructureInfoFromGPCRdb!$A:$U,MATCH(P$1,StructureInfoFromGPCRdb!$A$1:$U$1,0),FALSE)</f>
        <v>0</v>
      </c>
      <c r="Q248" s="10">
        <f>VLOOKUP($C248,StructureInfoFromGPCRdb!$A:$U,MATCH(Q$1,StructureInfoFromGPCRdb!$A$1:$U$1,0),FALSE)</f>
        <v>14</v>
      </c>
      <c r="R248" s="42" t="str">
        <f>IF(VLOOKUP($C248,StructureInfoFromGPCRdb!$A:$U,MATCH(R$1,StructureInfoFromGPCRdb!$A$1:$U$1,0),FALSE)="","",VLOOKUP($C248,StructureInfoFromGPCRdb!$A:$U,MATCH(R$1,StructureInfoFromGPCRdb!$A$1:$U$1,0),FALSE))</f>
        <v/>
      </c>
      <c r="S248" s="5" t="str">
        <f>IF(VLOOKUP($C248,StructureInfoFromGPCRdb!$A:$U,MATCH(S$1,StructureInfoFromGPCRdb!$A$1:$U$1,0),FALSE)="","",VLOOKUP($C248,StructureInfoFromGPCRdb!$A:$U,MATCH(S$1,StructureInfoFromGPCRdb!$A$1:$U$1,0),FALSE))</f>
        <v/>
      </c>
      <c r="T248" s="5" t="str">
        <f>IF(VLOOKUP($C248,StructureInfoFromGPCRdb!$A:$U,MATCH(T$1,StructureInfoFromGPCRdb!$A$1:$U$1,0),FALSE)="","",VLOOKUP($C248,StructureInfoFromGPCRdb!$A:$U,MATCH(T$1,StructureInfoFromGPCRdb!$A$1:$U$1,0),FALSE))</f>
        <v/>
      </c>
      <c r="U248" s="5" t="str">
        <f>IF(VLOOKUP($C248,StructureInfoFromGPCRdb!$A:$U,MATCH(U$1,StructureInfoFromGPCRdb!$A$1:$U$1,0),FALSE)="","",VLOOKUP($C248,StructureInfoFromGPCRdb!$A:$U,MATCH(U$1,StructureInfoFromGPCRdb!$A$1:$U$1,0),FALSE))</f>
        <v/>
      </c>
      <c r="V248" s="52" t="str">
        <f>VLOOKUP($C248,StructureInfoFromGPCRdb!$A:$U,MATCH(V$1,StructureInfoFromGPCRdb!$A$1:$U$1,0),FALSE)</f>
        <v>-</v>
      </c>
      <c r="W248" s="10" t="str">
        <f>VLOOKUP($C248,StructureInfoFromGPCRdb!$A:$U,MATCH(W$1,StructureInfoFromGPCRdb!$A$1:$U$1,0),FALSE)</f>
        <v>-</v>
      </c>
      <c r="X248" s="52" t="str">
        <f>VLOOKUP($C248,StructureInfoFromGPCRdb!$A:$U,MATCH(X$1,StructureInfoFromGPCRdb!$A$1:$U$1,0),FALSE)</f>
        <v>(S)-Cyanopindolol</v>
      </c>
      <c r="Y248" s="10" t="str">
        <f>VLOOKUP($C248,StructureInfoFromGPCRdb!$A:$U,MATCH(Y$1,StructureInfoFromGPCRdb!$A$1:$U$1,0),FALSE)</f>
        <v>Antagonist</v>
      </c>
    </row>
    <row r="249" spans="1:25" x14ac:dyDescent="0.2">
      <c r="A249" s="4" t="str">
        <f t="shared" si="6"/>
        <v>AInactive</v>
      </c>
      <c r="B249" s="4" t="str">
        <f t="shared" si="7"/>
        <v>ADRB1Inactive</v>
      </c>
      <c r="C249" s="9" t="s">
        <v>497</v>
      </c>
      <c r="D249" s="10" t="str">
        <f>VLOOKUP($C249,StructureInfoFromGPCRdb!$A:$U,MATCH(D$1,StructureInfoFromGPCRdb!$A$1:$U$1,0),FALSE)</f>
        <v>A</v>
      </c>
      <c r="E249" s="11" t="str">
        <f>VLOOKUP($C249,StructureInfoFromGPCRdb!$A:$U,MATCH(E$1,StructureInfoFromGPCRdb!$A$1:$U$1,0),FALSE)</f>
        <v>Adrenoceptors</v>
      </c>
      <c r="F249" s="11" t="str">
        <f>VLOOKUP($C249,StructureInfoFromGPCRdb!$A:$U,MATCH(F$1,StructureInfoFromGPCRdb!$A$1:$U$1,0),FALSE)</f>
        <v>ADRB1</v>
      </c>
      <c r="G249" s="11" t="str">
        <f>VLOOKUP($C249,StructureInfoFromGPCRdb!$A:$U,MATCH(G$1,StructureInfoFromGPCRdb!$A$1:$U$1,0),FALSE)</f>
        <v>β1</v>
      </c>
      <c r="J249" s="47">
        <f>VLOOKUP($C249,StructureInfoFromGPCRdb!$A:$U,MATCH(J$1,StructureInfoFromGPCRdb!$A$1:$U$1,0),FALSE)</f>
        <v>90</v>
      </c>
      <c r="K249" s="6" t="str">
        <f>VLOOKUP($C249,StructureInfoFromGPCRdb!$A:$U,MATCH(K$1,StructureInfoFromGPCRdb!$A$1:$U$1,0),FALSE)</f>
        <v>Wild turkey</v>
      </c>
      <c r="L249" s="10">
        <f>VLOOKUP($C249,StructureInfoFromGPCRdb!$A:$U,MATCH(L$1,StructureInfoFromGPCRdb!$A$1:$U$1,0),FALSE)</f>
        <v>80</v>
      </c>
      <c r="M249" s="50" t="str">
        <f>VLOOKUP($C249,StructureInfoFromGPCRdb!$A:$U,MATCH(M$1,StructureInfoFromGPCRdb!$A$1:$U$1,0),FALSE)</f>
        <v>X-ray</v>
      </c>
      <c r="N249" s="51">
        <f>VLOOKUP($C249,StructureInfoFromGPCRdb!$A:$U,MATCH(N$1,StructureInfoFromGPCRdb!$A$1:$U$1,0),FALSE)</f>
        <v>3.5</v>
      </c>
      <c r="O249" s="10" t="str">
        <f>VLOOKUP($C249,StructureInfoFromGPCRdb!$A:$U,MATCH(O$1,StructureInfoFromGPCRdb!$A$1:$U$1,0),FALSE)</f>
        <v>Inactive</v>
      </c>
      <c r="P249" s="10">
        <f>VLOOKUP($C249,StructureInfoFromGPCRdb!$A:$U,MATCH(P$1,StructureInfoFromGPCRdb!$A$1:$U$1,0),FALSE)</f>
        <v>0</v>
      </c>
      <c r="Q249" s="10">
        <f>VLOOKUP($C249,StructureInfoFromGPCRdb!$A:$U,MATCH(Q$1,StructureInfoFromGPCRdb!$A$1:$U$1,0),FALSE)</f>
        <v>15</v>
      </c>
      <c r="R249" s="42" t="str">
        <f>IF(VLOOKUP($C249,StructureInfoFromGPCRdb!$A:$U,MATCH(R$1,StructureInfoFromGPCRdb!$A$1:$U$1,0),FALSE)="","",VLOOKUP($C249,StructureInfoFromGPCRdb!$A:$U,MATCH(R$1,StructureInfoFromGPCRdb!$A$1:$U$1,0),FALSE))</f>
        <v/>
      </c>
      <c r="S249" s="5" t="str">
        <f>IF(VLOOKUP($C249,StructureInfoFromGPCRdb!$A:$U,MATCH(S$1,StructureInfoFromGPCRdb!$A$1:$U$1,0),FALSE)="","",VLOOKUP($C249,StructureInfoFromGPCRdb!$A:$U,MATCH(S$1,StructureInfoFromGPCRdb!$A$1:$U$1,0),FALSE))</f>
        <v/>
      </c>
      <c r="T249" s="5" t="str">
        <f>IF(VLOOKUP($C249,StructureInfoFromGPCRdb!$A:$U,MATCH(T$1,StructureInfoFromGPCRdb!$A$1:$U$1,0),FALSE)="","",VLOOKUP($C249,StructureInfoFromGPCRdb!$A:$U,MATCH(T$1,StructureInfoFromGPCRdb!$A$1:$U$1,0),FALSE))</f>
        <v/>
      </c>
      <c r="U249" s="5" t="str">
        <f>IF(VLOOKUP($C249,StructureInfoFromGPCRdb!$A:$U,MATCH(U$1,StructureInfoFromGPCRdb!$A$1:$U$1,0),FALSE)="","",VLOOKUP($C249,StructureInfoFromGPCRdb!$A:$U,MATCH(U$1,StructureInfoFromGPCRdb!$A$1:$U$1,0),FALSE))</f>
        <v/>
      </c>
      <c r="V249" s="52" t="str">
        <f>VLOOKUP($C249,StructureInfoFromGPCRdb!$A:$U,MATCH(V$1,StructureInfoFromGPCRdb!$A$1:$U$1,0),FALSE)</f>
        <v>-</v>
      </c>
      <c r="W249" s="10" t="str">
        <f>VLOOKUP($C249,StructureInfoFromGPCRdb!$A:$U,MATCH(W$1,StructureInfoFromGPCRdb!$A$1:$U$1,0),FALSE)</f>
        <v>-</v>
      </c>
      <c r="X249" s="52" t="str">
        <f>VLOOKUP($C249,StructureInfoFromGPCRdb!$A:$U,MATCH(X$1,StructureInfoFromGPCRdb!$A$1:$U$1,0),FALSE)</f>
        <v>-</v>
      </c>
      <c r="Y249" s="10" t="str">
        <f>VLOOKUP($C249,StructureInfoFromGPCRdb!$A:$U,MATCH(Y$1,StructureInfoFromGPCRdb!$A$1:$U$1,0),FALSE)</f>
        <v>-</v>
      </c>
    </row>
    <row r="250" spans="1:25" x14ac:dyDescent="0.2">
      <c r="A250" s="4" t="str">
        <f t="shared" si="6"/>
        <v>AInactive</v>
      </c>
      <c r="B250" s="4" t="str">
        <f t="shared" si="7"/>
        <v>ADRB1Inactive</v>
      </c>
      <c r="C250" s="9" t="s">
        <v>416</v>
      </c>
      <c r="D250" s="10" t="str">
        <f>VLOOKUP($C250,StructureInfoFromGPCRdb!$A:$U,MATCH(D$1,StructureInfoFromGPCRdb!$A$1:$U$1,0),FALSE)</f>
        <v>A</v>
      </c>
      <c r="E250" s="11" t="str">
        <f>VLOOKUP($C250,StructureInfoFromGPCRdb!$A:$U,MATCH(E$1,StructureInfoFromGPCRdb!$A$1:$U$1,0),FALSE)</f>
        <v>Adrenoceptors</v>
      </c>
      <c r="F250" s="11" t="str">
        <f>VLOOKUP($C250,StructureInfoFromGPCRdb!$A:$U,MATCH(F$1,StructureInfoFromGPCRdb!$A$1:$U$1,0),FALSE)</f>
        <v>ADRB1</v>
      </c>
      <c r="G250" s="11" t="str">
        <f>VLOOKUP($C250,StructureInfoFromGPCRdb!$A:$U,MATCH(G$1,StructureInfoFromGPCRdb!$A$1:$U$1,0),FALSE)</f>
        <v>β1</v>
      </c>
      <c r="J250" s="47">
        <f>VLOOKUP($C250,StructureInfoFromGPCRdb!$A:$U,MATCH(J$1,StructureInfoFromGPCRdb!$A$1:$U$1,0),FALSE)</f>
        <v>91</v>
      </c>
      <c r="K250" s="6" t="str">
        <f>VLOOKUP($C250,StructureInfoFromGPCRdb!$A:$U,MATCH(K$1,StructureInfoFromGPCRdb!$A$1:$U$1,0),FALSE)</f>
        <v>Wild turkey</v>
      </c>
      <c r="L250" s="10">
        <f>VLOOKUP($C250,StructureInfoFromGPCRdb!$A:$U,MATCH(L$1,StructureInfoFromGPCRdb!$A$1:$U$1,0),FALSE)</f>
        <v>80</v>
      </c>
      <c r="M250" s="50" t="str">
        <f>VLOOKUP($C250,StructureInfoFromGPCRdb!$A:$U,MATCH(M$1,StructureInfoFromGPCRdb!$A$1:$U$1,0),FALSE)</f>
        <v>X-ray</v>
      </c>
      <c r="N250" s="51">
        <f>VLOOKUP($C250,StructureInfoFromGPCRdb!$A:$U,MATCH(N$1,StructureInfoFromGPCRdb!$A$1:$U$1,0),FALSE)</f>
        <v>3.6</v>
      </c>
      <c r="O250" s="10" t="str">
        <f>VLOOKUP($C250,StructureInfoFromGPCRdb!$A:$U,MATCH(O$1,StructureInfoFromGPCRdb!$A$1:$U$1,0),FALSE)</f>
        <v>Inactive</v>
      </c>
      <c r="P250" s="10">
        <f>VLOOKUP($C250,StructureInfoFromGPCRdb!$A:$U,MATCH(P$1,StructureInfoFromGPCRdb!$A$1:$U$1,0),FALSE)</f>
        <v>0</v>
      </c>
      <c r="Q250" s="10">
        <f>VLOOKUP($C250,StructureInfoFromGPCRdb!$A:$U,MATCH(Q$1,StructureInfoFromGPCRdb!$A$1:$U$1,0),FALSE)</f>
        <v>13</v>
      </c>
      <c r="R250" s="42" t="str">
        <f>IF(VLOOKUP($C250,StructureInfoFromGPCRdb!$A:$U,MATCH(R$1,StructureInfoFromGPCRdb!$A$1:$U$1,0),FALSE)="","",VLOOKUP($C250,StructureInfoFromGPCRdb!$A:$U,MATCH(R$1,StructureInfoFromGPCRdb!$A$1:$U$1,0),FALSE))</f>
        <v/>
      </c>
      <c r="S250" s="5" t="str">
        <f>IF(VLOOKUP($C250,StructureInfoFromGPCRdb!$A:$U,MATCH(S$1,StructureInfoFromGPCRdb!$A$1:$U$1,0),FALSE)="","",VLOOKUP($C250,StructureInfoFromGPCRdb!$A:$U,MATCH(S$1,StructureInfoFromGPCRdb!$A$1:$U$1,0),FALSE))</f>
        <v/>
      </c>
      <c r="T250" s="5" t="str">
        <f>IF(VLOOKUP($C250,StructureInfoFromGPCRdb!$A:$U,MATCH(T$1,StructureInfoFromGPCRdb!$A$1:$U$1,0),FALSE)="","",VLOOKUP($C250,StructureInfoFromGPCRdb!$A:$U,MATCH(T$1,StructureInfoFromGPCRdb!$A$1:$U$1,0),FALSE))</f>
        <v/>
      </c>
      <c r="U250" s="5" t="str">
        <f>IF(VLOOKUP($C250,StructureInfoFromGPCRdb!$A:$U,MATCH(U$1,StructureInfoFromGPCRdb!$A$1:$U$1,0),FALSE)="","",VLOOKUP($C250,StructureInfoFromGPCRdb!$A:$U,MATCH(U$1,StructureInfoFromGPCRdb!$A$1:$U$1,0),FALSE))</f>
        <v/>
      </c>
      <c r="V250" s="52" t="str">
        <f>VLOOKUP($C250,StructureInfoFromGPCRdb!$A:$U,MATCH(V$1,StructureInfoFromGPCRdb!$A$1:$U$1,0),FALSE)</f>
        <v>-</v>
      </c>
      <c r="W250" s="10" t="str">
        <f>VLOOKUP($C250,StructureInfoFromGPCRdb!$A:$U,MATCH(W$1,StructureInfoFromGPCRdb!$A$1:$U$1,0),FALSE)</f>
        <v>-</v>
      </c>
      <c r="X250" s="52" t="str">
        <f>VLOOKUP($C250,StructureInfoFromGPCRdb!$A:$U,MATCH(X$1,StructureInfoFromGPCRdb!$A$1:$U$1,0),FALSE)</f>
        <v>Iodocyanopindolol</v>
      </c>
      <c r="Y250" s="10" t="str">
        <f>VLOOKUP($C250,StructureInfoFromGPCRdb!$A:$U,MATCH(Y$1,StructureInfoFromGPCRdb!$A$1:$U$1,0),FALSE)</f>
        <v>Antagonist</v>
      </c>
    </row>
    <row r="251" spans="1:25" x14ac:dyDescent="0.2">
      <c r="A251" s="4" t="str">
        <f t="shared" si="6"/>
        <v>AInactive</v>
      </c>
      <c r="B251" s="4" t="str">
        <f t="shared" si="7"/>
        <v>ADRB2Inactive</v>
      </c>
      <c r="C251" s="9" t="s">
        <v>726</v>
      </c>
      <c r="D251" s="10" t="str">
        <f>VLOOKUP($C251,StructureInfoFromGPCRdb!$A:$U,MATCH(D$1,StructureInfoFromGPCRdb!$A$1:$U$1,0),FALSE)</f>
        <v>A</v>
      </c>
      <c r="E251" s="11" t="str">
        <f>VLOOKUP($C251,StructureInfoFromGPCRdb!$A:$U,MATCH(E$1,StructureInfoFromGPCRdb!$A$1:$U$1,0),FALSE)</f>
        <v>Adrenoceptors</v>
      </c>
      <c r="F251" s="11" t="str">
        <f>VLOOKUP($C251,StructureInfoFromGPCRdb!$A:$U,MATCH(F$1,StructureInfoFromGPCRdb!$A$1:$U$1,0),FALSE)</f>
        <v>ADRB2</v>
      </c>
      <c r="G251" s="11" t="str">
        <f>VLOOKUP($C251,StructureInfoFromGPCRdb!$A:$U,MATCH(G$1,StructureInfoFromGPCRdb!$A$1:$U$1,0),FALSE)</f>
        <v>β2</v>
      </c>
      <c r="J251" s="47">
        <f>VLOOKUP($C251,StructureInfoFromGPCRdb!$A:$U,MATCH(J$1,StructureInfoFromGPCRdb!$A$1:$U$1,0),FALSE)</f>
        <v>91</v>
      </c>
      <c r="K251" s="6" t="str">
        <f>VLOOKUP($C251,StructureInfoFromGPCRdb!$A:$U,MATCH(K$1,StructureInfoFromGPCRdb!$A$1:$U$1,0),FALSE)</f>
        <v>Human</v>
      </c>
      <c r="L251" s="10">
        <f>VLOOKUP($C251,StructureInfoFromGPCRdb!$A:$U,MATCH(L$1,StructureInfoFromGPCRdb!$A$1:$U$1,0),FALSE)</f>
        <v>100</v>
      </c>
      <c r="M251" s="50" t="str">
        <f>VLOOKUP($C251,StructureInfoFromGPCRdb!$A:$U,MATCH(M$1,StructureInfoFromGPCRdb!$A$1:$U$1,0),FALSE)</f>
        <v>X-ray</v>
      </c>
      <c r="N251" s="51">
        <f>VLOOKUP($C251,StructureInfoFromGPCRdb!$A:$U,MATCH(N$1,StructureInfoFromGPCRdb!$A$1:$U$1,0),FALSE)</f>
        <v>2.4</v>
      </c>
      <c r="O251" s="10" t="str">
        <f>VLOOKUP($C251,StructureInfoFromGPCRdb!$A:$U,MATCH(O$1,StructureInfoFromGPCRdb!$A$1:$U$1,0),FALSE)</f>
        <v>Inactive</v>
      </c>
      <c r="P251" s="10">
        <f>VLOOKUP($C251,StructureInfoFromGPCRdb!$A:$U,MATCH(P$1,StructureInfoFromGPCRdb!$A$1:$U$1,0),FALSE)</f>
        <v>0</v>
      </c>
      <c r="Q251" s="10">
        <f>VLOOKUP($C251,StructureInfoFromGPCRdb!$A:$U,MATCH(Q$1,StructureInfoFromGPCRdb!$A$1:$U$1,0),FALSE)</f>
        <v>10</v>
      </c>
      <c r="R251" s="42" t="str">
        <f>IF(VLOOKUP($C251,StructureInfoFromGPCRdb!$A:$U,MATCH(R$1,StructureInfoFromGPCRdb!$A$1:$U$1,0),FALSE)="","",VLOOKUP($C251,StructureInfoFromGPCRdb!$A:$U,MATCH(R$1,StructureInfoFromGPCRdb!$A$1:$U$1,0),FALSE))</f>
        <v/>
      </c>
      <c r="S251" s="5" t="str">
        <f>IF(VLOOKUP($C251,StructureInfoFromGPCRdb!$A:$U,MATCH(S$1,StructureInfoFromGPCRdb!$A$1:$U$1,0),FALSE)="","",VLOOKUP($C251,StructureInfoFromGPCRdb!$A:$U,MATCH(S$1,StructureInfoFromGPCRdb!$A$1:$U$1,0),FALSE))</f>
        <v/>
      </c>
      <c r="T251" s="5" t="str">
        <f>IF(VLOOKUP($C251,StructureInfoFromGPCRdb!$A:$U,MATCH(T$1,StructureInfoFromGPCRdb!$A$1:$U$1,0),FALSE)="","",VLOOKUP($C251,StructureInfoFromGPCRdb!$A:$U,MATCH(T$1,StructureInfoFromGPCRdb!$A$1:$U$1,0),FALSE))</f>
        <v/>
      </c>
      <c r="U251" s="5" t="str">
        <f>IF(VLOOKUP($C251,StructureInfoFromGPCRdb!$A:$U,MATCH(U$1,StructureInfoFromGPCRdb!$A$1:$U$1,0),FALSE)="","",VLOOKUP($C251,StructureInfoFromGPCRdb!$A:$U,MATCH(U$1,StructureInfoFromGPCRdb!$A$1:$U$1,0),FALSE))</f>
        <v/>
      </c>
      <c r="V251" s="52" t="str">
        <f>VLOOKUP($C251,StructureInfoFromGPCRdb!$A:$U,MATCH(V$1,StructureInfoFromGPCRdb!$A$1:$U$1,0),FALSE)</f>
        <v>T4-Lysozyme</v>
      </c>
      <c r="W251" s="10" t="str">
        <f>VLOOKUP($C251,StructureInfoFromGPCRdb!$A:$U,MATCH(W$1,StructureInfoFromGPCRdb!$A$1:$U$1,0),FALSE)</f>
        <v>-</v>
      </c>
      <c r="X251" s="52" t="str">
        <f>VLOOKUP($C251,StructureInfoFromGPCRdb!$A:$U,MATCH(X$1,StructureInfoFromGPCRdb!$A$1:$U$1,0),FALSE)</f>
        <v>(S)-Alprenolol</v>
      </c>
      <c r="Y251" s="10" t="str">
        <f>VLOOKUP($C251,StructureInfoFromGPCRdb!$A:$U,MATCH(Y$1,StructureInfoFromGPCRdb!$A$1:$U$1,0),FALSE)</f>
        <v>Antagonist</v>
      </c>
    </row>
    <row r="252" spans="1:25" x14ac:dyDescent="0.2">
      <c r="A252" s="4" t="str">
        <f t="shared" si="6"/>
        <v>AInactive</v>
      </c>
      <c r="B252" s="4" t="str">
        <f t="shared" si="7"/>
        <v>ADRB2Inactive</v>
      </c>
      <c r="C252" s="9" t="s">
        <v>719</v>
      </c>
      <c r="D252" s="10" t="str">
        <f>VLOOKUP($C252,StructureInfoFromGPCRdb!$A:$U,MATCH(D$1,StructureInfoFromGPCRdb!$A$1:$U$1,0),FALSE)</f>
        <v>A</v>
      </c>
      <c r="E252" s="11" t="str">
        <f>VLOOKUP($C252,StructureInfoFromGPCRdb!$A:$U,MATCH(E$1,StructureInfoFromGPCRdb!$A$1:$U$1,0),FALSE)</f>
        <v>Adrenoceptors</v>
      </c>
      <c r="F252" s="11" t="str">
        <f>VLOOKUP($C252,StructureInfoFromGPCRdb!$A:$U,MATCH(F$1,StructureInfoFromGPCRdb!$A$1:$U$1,0),FALSE)</f>
        <v>ADRB2</v>
      </c>
      <c r="G252" s="11" t="str">
        <f>VLOOKUP($C252,StructureInfoFromGPCRdb!$A:$U,MATCH(G$1,StructureInfoFromGPCRdb!$A$1:$U$1,0),FALSE)</f>
        <v>β2</v>
      </c>
      <c r="J252" s="47">
        <f>VLOOKUP($C252,StructureInfoFromGPCRdb!$A:$U,MATCH(J$1,StructureInfoFromGPCRdb!$A$1:$U$1,0),FALSE)</f>
        <v>91</v>
      </c>
      <c r="K252" s="6" t="str">
        <f>VLOOKUP($C252,StructureInfoFromGPCRdb!$A:$U,MATCH(K$1,StructureInfoFromGPCRdb!$A$1:$U$1,0),FALSE)</f>
        <v>Human</v>
      </c>
      <c r="L252" s="10">
        <f>VLOOKUP($C252,StructureInfoFromGPCRdb!$A:$U,MATCH(L$1,StructureInfoFromGPCRdb!$A$1:$U$1,0),FALSE)</f>
        <v>100</v>
      </c>
      <c r="M252" s="50" t="str">
        <f>VLOOKUP($C252,StructureInfoFromGPCRdb!$A:$U,MATCH(M$1,StructureInfoFromGPCRdb!$A$1:$U$1,0),FALSE)</f>
        <v>X-ray</v>
      </c>
      <c r="N252" s="51">
        <f>VLOOKUP($C252,StructureInfoFromGPCRdb!$A:$U,MATCH(N$1,StructureInfoFromGPCRdb!$A$1:$U$1,0),FALSE)</f>
        <v>2.5</v>
      </c>
      <c r="O252" s="10" t="str">
        <f>VLOOKUP($C252,StructureInfoFromGPCRdb!$A:$U,MATCH(O$1,StructureInfoFromGPCRdb!$A$1:$U$1,0),FALSE)</f>
        <v>Inactive</v>
      </c>
      <c r="P252" s="10">
        <f>VLOOKUP($C252,StructureInfoFromGPCRdb!$A:$U,MATCH(P$1,StructureInfoFromGPCRdb!$A$1:$U$1,0),FALSE)</f>
        <v>0</v>
      </c>
      <c r="Q252" s="10">
        <f>VLOOKUP($C252,StructureInfoFromGPCRdb!$A:$U,MATCH(Q$1,StructureInfoFromGPCRdb!$A$1:$U$1,0),FALSE)</f>
        <v>11</v>
      </c>
      <c r="R252" s="42" t="str">
        <f>IF(VLOOKUP($C252,StructureInfoFromGPCRdb!$A:$U,MATCH(R$1,StructureInfoFromGPCRdb!$A$1:$U$1,0),FALSE)="","",VLOOKUP($C252,StructureInfoFromGPCRdb!$A:$U,MATCH(R$1,StructureInfoFromGPCRdb!$A$1:$U$1,0),FALSE))</f>
        <v/>
      </c>
      <c r="S252" s="5" t="str">
        <f>IF(VLOOKUP($C252,StructureInfoFromGPCRdb!$A:$U,MATCH(S$1,StructureInfoFromGPCRdb!$A$1:$U$1,0),FALSE)="","",VLOOKUP($C252,StructureInfoFromGPCRdb!$A:$U,MATCH(S$1,StructureInfoFromGPCRdb!$A$1:$U$1,0),FALSE))</f>
        <v/>
      </c>
      <c r="T252" s="5" t="str">
        <f>IF(VLOOKUP($C252,StructureInfoFromGPCRdb!$A:$U,MATCH(T$1,StructureInfoFromGPCRdb!$A$1:$U$1,0),FALSE)="","",VLOOKUP($C252,StructureInfoFromGPCRdb!$A:$U,MATCH(T$1,StructureInfoFromGPCRdb!$A$1:$U$1,0),FALSE))</f>
        <v/>
      </c>
      <c r="U252" s="5" t="str">
        <f>IF(VLOOKUP($C252,StructureInfoFromGPCRdb!$A:$U,MATCH(U$1,StructureInfoFromGPCRdb!$A$1:$U$1,0),FALSE)="","",VLOOKUP($C252,StructureInfoFromGPCRdb!$A:$U,MATCH(U$1,StructureInfoFromGPCRdb!$A$1:$U$1,0),FALSE))</f>
        <v/>
      </c>
      <c r="V252" s="52" t="str">
        <f>VLOOKUP($C252,StructureInfoFromGPCRdb!$A:$U,MATCH(V$1,StructureInfoFromGPCRdb!$A$1:$U$1,0),FALSE)</f>
        <v>T4-Lysozyme</v>
      </c>
      <c r="W252" s="10" t="str">
        <f>VLOOKUP($C252,StructureInfoFromGPCRdb!$A:$U,MATCH(W$1,StructureInfoFromGPCRdb!$A$1:$U$1,0),FALSE)</f>
        <v>-</v>
      </c>
      <c r="X252" s="52" t="str">
        <f>VLOOKUP($C252,StructureInfoFromGPCRdb!$A:$U,MATCH(X$1,StructureInfoFromGPCRdb!$A$1:$U$1,0),FALSE)</f>
        <v>(S)-Carvedilol</v>
      </c>
      <c r="Y252" s="10" t="str">
        <f>VLOOKUP($C252,StructureInfoFromGPCRdb!$A:$U,MATCH(Y$1,StructureInfoFromGPCRdb!$A$1:$U$1,0),FALSE)</f>
        <v>Antagonist</v>
      </c>
    </row>
    <row r="253" spans="1:25" x14ac:dyDescent="0.2">
      <c r="A253" s="4" t="str">
        <f t="shared" si="6"/>
        <v>AInactive</v>
      </c>
      <c r="B253" s="4" t="str">
        <f t="shared" si="7"/>
        <v>ADRB2Inactive</v>
      </c>
      <c r="C253" s="9" t="s">
        <v>445</v>
      </c>
      <c r="D253" s="10" t="str">
        <f>VLOOKUP($C253,StructureInfoFromGPCRdb!$A:$U,MATCH(D$1,StructureInfoFromGPCRdb!$A$1:$U$1,0),FALSE)</f>
        <v>A</v>
      </c>
      <c r="E253" s="11" t="str">
        <f>VLOOKUP($C253,StructureInfoFromGPCRdb!$A:$U,MATCH(E$1,StructureInfoFromGPCRdb!$A$1:$U$1,0),FALSE)</f>
        <v>Adrenoceptors</v>
      </c>
      <c r="F253" s="11" t="str">
        <f>VLOOKUP($C253,StructureInfoFromGPCRdb!$A:$U,MATCH(F$1,StructureInfoFromGPCRdb!$A$1:$U$1,0),FALSE)</f>
        <v>ADRB2</v>
      </c>
      <c r="G253" s="11" t="str">
        <f>VLOOKUP($C253,StructureInfoFromGPCRdb!$A:$U,MATCH(G$1,StructureInfoFromGPCRdb!$A$1:$U$1,0),FALSE)</f>
        <v>β2</v>
      </c>
      <c r="J253" s="47">
        <f>VLOOKUP($C253,StructureInfoFromGPCRdb!$A:$U,MATCH(J$1,StructureInfoFromGPCRdb!$A$1:$U$1,0),FALSE)</f>
        <v>95</v>
      </c>
      <c r="K253" s="6" t="str">
        <f>VLOOKUP($C253,StructureInfoFromGPCRdb!$A:$U,MATCH(K$1,StructureInfoFromGPCRdb!$A$1:$U$1,0),FALSE)</f>
        <v>Human</v>
      </c>
      <c r="L253" s="10">
        <f>VLOOKUP($C253,StructureInfoFromGPCRdb!$A:$U,MATCH(L$1,StructureInfoFromGPCRdb!$A$1:$U$1,0),FALSE)</f>
        <v>100</v>
      </c>
      <c r="M253" s="50" t="str">
        <f>VLOOKUP($C253,StructureInfoFromGPCRdb!$A:$U,MATCH(M$1,StructureInfoFromGPCRdb!$A$1:$U$1,0),FALSE)</f>
        <v>X-ray</v>
      </c>
      <c r="N253" s="51">
        <f>VLOOKUP($C253,StructureInfoFromGPCRdb!$A:$U,MATCH(N$1,StructureInfoFromGPCRdb!$A$1:$U$1,0),FALSE)</f>
        <v>2.5</v>
      </c>
      <c r="O253" s="10" t="str">
        <f>VLOOKUP($C253,StructureInfoFromGPCRdb!$A:$U,MATCH(O$1,StructureInfoFromGPCRdb!$A$1:$U$1,0),FALSE)</f>
        <v>Inactive</v>
      </c>
      <c r="P253" s="10">
        <f>VLOOKUP($C253,StructureInfoFromGPCRdb!$A:$U,MATCH(P$1,StructureInfoFromGPCRdb!$A$1:$U$1,0),FALSE)</f>
        <v>0</v>
      </c>
      <c r="Q253" s="10">
        <f>VLOOKUP($C253,StructureInfoFromGPCRdb!$A:$U,MATCH(Q$1,StructureInfoFromGPCRdb!$A$1:$U$1,0),FALSE)</f>
        <v>10</v>
      </c>
      <c r="R253" s="42" t="str">
        <f>IF(VLOOKUP($C253,StructureInfoFromGPCRdb!$A:$U,MATCH(R$1,StructureInfoFromGPCRdb!$A$1:$U$1,0),FALSE)="","",VLOOKUP($C253,StructureInfoFromGPCRdb!$A:$U,MATCH(R$1,StructureInfoFromGPCRdb!$A$1:$U$1,0),FALSE))</f>
        <v/>
      </c>
      <c r="S253" s="5" t="str">
        <f>IF(VLOOKUP($C253,StructureInfoFromGPCRdb!$A:$U,MATCH(S$1,StructureInfoFromGPCRdb!$A$1:$U$1,0),FALSE)="","",VLOOKUP($C253,StructureInfoFromGPCRdb!$A:$U,MATCH(S$1,StructureInfoFromGPCRdb!$A$1:$U$1,0),FALSE))</f>
        <v/>
      </c>
      <c r="T253" s="5" t="str">
        <f>IF(VLOOKUP($C253,StructureInfoFromGPCRdb!$A:$U,MATCH(T$1,StructureInfoFromGPCRdb!$A$1:$U$1,0),FALSE)="","",VLOOKUP($C253,StructureInfoFromGPCRdb!$A:$U,MATCH(T$1,StructureInfoFromGPCRdb!$A$1:$U$1,0),FALSE))</f>
        <v/>
      </c>
      <c r="U253" s="5" t="str">
        <f>IF(VLOOKUP($C253,StructureInfoFromGPCRdb!$A:$U,MATCH(U$1,StructureInfoFromGPCRdb!$A$1:$U$1,0),FALSE)="","",VLOOKUP($C253,StructureInfoFromGPCRdb!$A:$U,MATCH(U$1,StructureInfoFromGPCRdb!$A$1:$U$1,0),FALSE))</f>
        <v/>
      </c>
      <c r="V253" s="52" t="str">
        <f>VLOOKUP($C253,StructureInfoFromGPCRdb!$A:$U,MATCH(V$1,StructureInfoFromGPCRdb!$A$1:$U$1,0),FALSE)</f>
        <v>T4-Lysozyme</v>
      </c>
      <c r="W253" s="10" t="str">
        <f>VLOOKUP($C253,StructureInfoFromGPCRdb!$A:$U,MATCH(W$1,StructureInfoFromGPCRdb!$A$1:$U$1,0),FALSE)</f>
        <v>-</v>
      </c>
      <c r="X253" s="52" t="str">
        <f>VLOOKUP($C253,StructureInfoFromGPCRdb!$A:$U,MATCH(X$1,StructureInfoFromGPCRdb!$A$1:$U$1,0),FALSE)</f>
        <v>Carazolol</v>
      </c>
      <c r="Y253" s="10" t="str">
        <f>VLOOKUP($C253,StructureInfoFromGPCRdb!$A:$U,MATCH(Y$1,StructureInfoFromGPCRdb!$A$1:$U$1,0),FALSE)</f>
        <v>Inverse agonist</v>
      </c>
    </row>
    <row r="254" spans="1:25" x14ac:dyDescent="0.2">
      <c r="A254" s="4" t="str">
        <f t="shared" si="6"/>
        <v>AInactive</v>
      </c>
      <c r="B254" s="4" t="str">
        <f t="shared" si="7"/>
        <v>ADRB2Inactive</v>
      </c>
      <c r="C254" s="9" t="s">
        <v>720</v>
      </c>
      <c r="D254" s="10" t="str">
        <f>VLOOKUP($C254,StructureInfoFromGPCRdb!$A:$U,MATCH(D$1,StructureInfoFromGPCRdb!$A$1:$U$1,0),FALSE)</f>
        <v>A</v>
      </c>
      <c r="E254" s="11" t="str">
        <f>VLOOKUP($C254,StructureInfoFromGPCRdb!$A:$U,MATCH(E$1,StructureInfoFromGPCRdb!$A$1:$U$1,0),FALSE)</f>
        <v>Adrenoceptors</v>
      </c>
      <c r="F254" s="11" t="str">
        <f>VLOOKUP($C254,StructureInfoFromGPCRdb!$A:$U,MATCH(F$1,StructureInfoFromGPCRdb!$A$1:$U$1,0),FALSE)</f>
        <v>ADRB2</v>
      </c>
      <c r="G254" s="11" t="str">
        <f>VLOOKUP($C254,StructureInfoFromGPCRdb!$A:$U,MATCH(G$1,StructureInfoFromGPCRdb!$A$1:$U$1,0),FALSE)</f>
        <v>β2</v>
      </c>
      <c r="J254" s="47">
        <f>VLOOKUP($C254,StructureInfoFromGPCRdb!$A:$U,MATCH(J$1,StructureInfoFromGPCRdb!$A$1:$U$1,0),FALSE)</f>
        <v>91</v>
      </c>
      <c r="K254" s="6" t="str">
        <f>VLOOKUP($C254,StructureInfoFromGPCRdb!$A:$U,MATCH(K$1,StructureInfoFromGPCRdb!$A$1:$U$1,0),FALSE)</f>
        <v>Human</v>
      </c>
      <c r="L254" s="10">
        <f>VLOOKUP($C254,StructureInfoFromGPCRdb!$A:$U,MATCH(L$1,StructureInfoFromGPCRdb!$A$1:$U$1,0),FALSE)</f>
        <v>100</v>
      </c>
      <c r="M254" s="50" t="str">
        <f>VLOOKUP($C254,StructureInfoFromGPCRdb!$A:$U,MATCH(M$1,StructureInfoFromGPCRdb!$A$1:$U$1,0),FALSE)</f>
        <v>X-ray</v>
      </c>
      <c r="N254" s="51">
        <f>VLOOKUP($C254,StructureInfoFromGPCRdb!$A:$U,MATCH(N$1,StructureInfoFromGPCRdb!$A$1:$U$1,0),FALSE)</f>
        <v>2.6</v>
      </c>
      <c r="O254" s="10" t="str">
        <f>VLOOKUP($C254,StructureInfoFromGPCRdb!$A:$U,MATCH(O$1,StructureInfoFromGPCRdb!$A$1:$U$1,0),FALSE)</f>
        <v>Inactive</v>
      </c>
      <c r="P254" s="10">
        <f>VLOOKUP($C254,StructureInfoFromGPCRdb!$A:$U,MATCH(P$1,StructureInfoFromGPCRdb!$A$1:$U$1,0),FALSE)</f>
        <v>0</v>
      </c>
      <c r="Q254" s="10">
        <f>VLOOKUP($C254,StructureInfoFromGPCRdb!$A:$U,MATCH(Q$1,StructureInfoFromGPCRdb!$A$1:$U$1,0),FALSE)</f>
        <v>11</v>
      </c>
      <c r="R254" s="42" t="str">
        <f>IF(VLOOKUP($C254,StructureInfoFromGPCRdb!$A:$U,MATCH(R$1,StructureInfoFromGPCRdb!$A$1:$U$1,0),FALSE)="","",VLOOKUP($C254,StructureInfoFromGPCRdb!$A:$U,MATCH(R$1,StructureInfoFromGPCRdb!$A$1:$U$1,0),FALSE))</f>
        <v/>
      </c>
      <c r="S254" s="5" t="str">
        <f>IF(VLOOKUP($C254,StructureInfoFromGPCRdb!$A:$U,MATCH(S$1,StructureInfoFromGPCRdb!$A$1:$U$1,0),FALSE)="","",VLOOKUP($C254,StructureInfoFromGPCRdb!$A:$U,MATCH(S$1,StructureInfoFromGPCRdb!$A$1:$U$1,0),FALSE))</f>
        <v/>
      </c>
      <c r="T254" s="5" t="str">
        <f>IF(VLOOKUP($C254,StructureInfoFromGPCRdb!$A:$U,MATCH(T$1,StructureInfoFromGPCRdb!$A$1:$U$1,0),FALSE)="","",VLOOKUP($C254,StructureInfoFromGPCRdb!$A:$U,MATCH(T$1,StructureInfoFromGPCRdb!$A$1:$U$1,0),FALSE))</f>
        <v/>
      </c>
      <c r="U254" s="5" t="str">
        <f>IF(VLOOKUP($C254,StructureInfoFromGPCRdb!$A:$U,MATCH(U$1,StructureInfoFromGPCRdb!$A$1:$U$1,0),FALSE)="","",VLOOKUP($C254,StructureInfoFromGPCRdb!$A:$U,MATCH(U$1,StructureInfoFromGPCRdb!$A$1:$U$1,0),FALSE))</f>
        <v/>
      </c>
      <c r="V254" s="52" t="str">
        <f>VLOOKUP($C254,StructureInfoFromGPCRdb!$A:$U,MATCH(V$1,StructureInfoFromGPCRdb!$A$1:$U$1,0),FALSE)</f>
        <v>T4-Lysozyme</v>
      </c>
      <c r="W254" s="10" t="str">
        <f>VLOOKUP($C254,StructureInfoFromGPCRdb!$A:$U,MATCH(W$1,StructureInfoFromGPCRdb!$A$1:$U$1,0),FALSE)</f>
        <v>-</v>
      </c>
      <c r="X254" s="52" t="str">
        <f>VLOOKUP($C254,StructureInfoFromGPCRdb!$A:$U,MATCH(X$1,StructureInfoFromGPCRdb!$A$1:$U$1,0),FALSE)</f>
        <v>ICI-118551</v>
      </c>
      <c r="Y254" s="10" t="str">
        <f>VLOOKUP($C254,StructureInfoFromGPCRdb!$A:$U,MATCH(Y$1,StructureInfoFromGPCRdb!$A$1:$U$1,0),FALSE)</f>
        <v>Antagonist</v>
      </c>
    </row>
    <row r="255" spans="1:25" x14ac:dyDescent="0.2">
      <c r="A255" s="4" t="str">
        <f t="shared" si="6"/>
        <v>AInactive</v>
      </c>
      <c r="B255" s="4" t="str">
        <f t="shared" si="7"/>
        <v>ADRB2Inactive</v>
      </c>
      <c r="C255" s="9" t="s">
        <v>311</v>
      </c>
      <c r="D255" s="10" t="str">
        <f>VLOOKUP($C255,StructureInfoFromGPCRdb!$A:$U,MATCH(D$1,StructureInfoFromGPCRdb!$A$1:$U$1,0),FALSE)</f>
        <v>A</v>
      </c>
      <c r="E255" s="11" t="str">
        <f>VLOOKUP($C255,StructureInfoFromGPCRdb!$A:$U,MATCH(E$1,StructureInfoFromGPCRdb!$A$1:$U$1,0),FALSE)</f>
        <v>Adrenoceptors</v>
      </c>
      <c r="F255" s="11" t="str">
        <f>VLOOKUP($C255,StructureInfoFromGPCRdb!$A:$U,MATCH(F$1,StructureInfoFromGPCRdb!$A$1:$U$1,0),FALSE)</f>
        <v>ADRB2</v>
      </c>
      <c r="G255" s="11" t="str">
        <f>VLOOKUP($C255,StructureInfoFromGPCRdb!$A:$U,MATCH(G$1,StructureInfoFromGPCRdb!$A$1:$U$1,0),FALSE)</f>
        <v>β2</v>
      </c>
      <c r="J255" s="47">
        <f>VLOOKUP($C255,StructureInfoFromGPCRdb!$A:$U,MATCH(J$1,StructureInfoFromGPCRdb!$A$1:$U$1,0),FALSE)</f>
        <v>88</v>
      </c>
      <c r="K255" s="6" t="str">
        <f>VLOOKUP($C255,StructureInfoFromGPCRdb!$A:$U,MATCH(K$1,StructureInfoFromGPCRdb!$A$1:$U$1,0),FALSE)</f>
        <v>Human</v>
      </c>
      <c r="L255" s="10">
        <f>VLOOKUP($C255,StructureInfoFromGPCRdb!$A:$U,MATCH(L$1,StructureInfoFromGPCRdb!$A$1:$U$1,0),FALSE)</f>
        <v>100</v>
      </c>
      <c r="M255" s="50" t="str">
        <f>VLOOKUP($C255,StructureInfoFromGPCRdb!$A:$U,MATCH(M$1,StructureInfoFromGPCRdb!$A$1:$U$1,0),FALSE)</f>
        <v>X-ray</v>
      </c>
      <c r="N255" s="51">
        <f>VLOOKUP($C255,StructureInfoFromGPCRdb!$A:$U,MATCH(N$1,StructureInfoFromGPCRdb!$A$1:$U$1,0),FALSE)</f>
        <v>2.7</v>
      </c>
      <c r="O255" s="10" t="str">
        <f>VLOOKUP($C255,StructureInfoFromGPCRdb!$A:$U,MATCH(O$1,StructureInfoFromGPCRdb!$A$1:$U$1,0),FALSE)</f>
        <v>Inactive</v>
      </c>
      <c r="P255" s="10">
        <f>VLOOKUP($C255,StructureInfoFromGPCRdb!$A:$U,MATCH(P$1,StructureInfoFromGPCRdb!$A$1:$U$1,0),FALSE)</f>
        <v>0</v>
      </c>
      <c r="Q255" s="10">
        <f>VLOOKUP($C255,StructureInfoFromGPCRdb!$A:$U,MATCH(Q$1,StructureInfoFromGPCRdb!$A$1:$U$1,0),FALSE)</f>
        <v>11</v>
      </c>
      <c r="R255" s="42" t="str">
        <f>IF(VLOOKUP($C255,StructureInfoFromGPCRdb!$A:$U,MATCH(R$1,StructureInfoFromGPCRdb!$A$1:$U$1,0),FALSE)="","",VLOOKUP($C255,StructureInfoFromGPCRdb!$A:$U,MATCH(R$1,StructureInfoFromGPCRdb!$A$1:$U$1,0),FALSE))</f>
        <v/>
      </c>
      <c r="S255" s="5" t="str">
        <f>IF(VLOOKUP($C255,StructureInfoFromGPCRdb!$A:$U,MATCH(S$1,StructureInfoFromGPCRdb!$A$1:$U$1,0),FALSE)="","",VLOOKUP($C255,StructureInfoFromGPCRdb!$A:$U,MATCH(S$1,StructureInfoFromGPCRdb!$A$1:$U$1,0),FALSE))</f>
        <v/>
      </c>
      <c r="T255" s="5" t="str">
        <f>IF(VLOOKUP($C255,StructureInfoFromGPCRdb!$A:$U,MATCH(T$1,StructureInfoFromGPCRdb!$A$1:$U$1,0),FALSE)="","",VLOOKUP($C255,StructureInfoFromGPCRdb!$A:$U,MATCH(T$1,StructureInfoFromGPCRdb!$A$1:$U$1,0),FALSE))</f>
        <v/>
      </c>
      <c r="U255" s="5" t="str">
        <f>IF(VLOOKUP($C255,StructureInfoFromGPCRdb!$A:$U,MATCH(U$1,StructureInfoFromGPCRdb!$A$1:$U$1,0),FALSE)="","",VLOOKUP($C255,StructureInfoFromGPCRdb!$A:$U,MATCH(U$1,StructureInfoFromGPCRdb!$A$1:$U$1,0),FALSE))</f>
        <v/>
      </c>
      <c r="V255" s="52" t="str">
        <f>VLOOKUP($C255,StructureInfoFromGPCRdb!$A:$U,MATCH(V$1,StructureInfoFromGPCRdb!$A$1:$U$1,0),FALSE)</f>
        <v>T4-Lysozyme</v>
      </c>
      <c r="W255" s="10" t="str">
        <f>VLOOKUP($C255,StructureInfoFromGPCRdb!$A:$U,MATCH(W$1,StructureInfoFromGPCRdb!$A$1:$U$1,0),FALSE)</f>
        <v>-</v>
      </c>
      <c r="X255" s="52" t="str">
        <f>VLOOKUP($C255,StructureInfoFromGPCRdb!$A:$U,MATCH(X$1,StructureInfoFromGPCRdb!$A$1:$U$1,0),FALSE)</f>
        <v>4-carbamoyl-N-[(2R)-..</v>
      </c>
      <c r="Y255" s="10" t="str">
        <f>VLOOKUP($C255,StructureInfoFromGPCRdb!$A:$U,MATCH(Y$1,StructureInfoFromGPCRdb!$A$1:$U$1,0),FALSE)</f>
        <v>NAM</v>
      </c>
    </row>
    <row r="256" spans="1:25" x14ac:dyDescent="0.2">
      <c r="A256" s="4" t="str">
        <f t="shared" si="6"/>
        <v>AInactive</v>
      </c>
      <c r="B256" s="4" t="str">
        <f t="shared" si="7"/>
        <v>ADRB2Inactive</v>
      </c>
      <c r="C256" s="9" t="s">
        <v>722</v>
      </c>
      <c r="D256" s="10" t="str">
        <f>VLOOKUP($C256,StructureInfoFromGPCRdb!$A:$U,MATCH(D$1,StructureInfoFromGPCRdb!$A$1:$U$1,0),FALSE)</f>
        <v>A</v>
      </c>
      <c r="E256" s="11" t="str">
        <f>VLOOKUP($C256,StructureInfoFromGPCRdb!$A:$U,MATCH(E$1,StructureInfoFromGPCRdb!$A$1:$U$1,0),FALSE)</f>
        <v>Adrenoceptors</v>
      </c>
      <c r="F256" s="11" t="str">
        <f>VLOOKUP($C256,StructureInfoFromGPCRdb!$A:$U,MATCH(F$1,StructureInfoFromGPCRdb!$A$1:$U$1,0),FALSE)</f>
        <v>ADRB2</v>
      </c>
      <c r="G256" s="11" t="str">
        <f>VLOOKUP($C256,StructureInfoFromGPCRdb!$A:$U,MATCH(G$1,StructureInfoFromGPCRdb!$A$1:$U$1,0),FALSE)</f>
        <v>β2</v>
      </c>
      <c r="J256" s="47">
        <f>VLOOKUP($C256,StructureInfoFromGPCRdb!$A:$U,MATCH(J$1,StructureInfoFromGPCRdb!$A$1:$U$1,0),FALSE)</f>
        <v>91</v>
      </c>
      <c r="K256" s="6" t="str">
        <f>VLOOKUP($C256,StructureInfoFromGPCRdb!$A:$U,MATCH(K$1,StructureInfoFromGPCRdb!$A$1:$U$1,0),FALSE)</f>
        <v>Human</v>
      </c>
      <c r="L256" s="10">
        <f>VLOOKUP($C256,StructureInfoFromGPCRdb!$A:$U,MATCH(L$1,StructureInfoFromGPCRdb!$A$1:$U$1,0),FALSE)</f>
        <v>100</v>
      </c>
      <c r="M256" s="50" t="str">
        <f>VLOOKUP($C256,StructureInfoFromGPCRdb!$A:$U,MATCH(M$1,StructureInfoFromGPCRdb!$A$1:$U$1,0),FALSE)</f>
        <v>X-ray</v>
      </c>
      <c r="N256" s="51">
        <f>VLOOKUP($C256,StructureInfoFromGPCRdb!$A:$U,MATCH(N$1,StructureInfoFromGPCRdb!$A$1:$U$1,0),FALSE)</f>
        <v>2.7</v>
      </c>
      <c r="O256" s="10" t="str">
        <f>VLOOKUP($C256,StructureInfoFromGPCRdb!$A:$U,MATCH(O$1,StructureInfoFromGPCRdb!$A$1:$U$1,0),FALSE)</f>
        <v>Inactive</v>
      </c>
      <c r="P256" s="10">
        <f>VLOOKUP($C256,StructureInfoFromGPCRdb!$A:$U,MATCH(P$1,StructureInfoFromGPCRdb!$A$1:$U$1,0),FALSE)</f>
        <v>0</v>
      </c>
      <c r="Q256" s="10">
        <f>VLOOKUP($C256,StructureInfoFromGPCRdb!$A:$U,MATCH(Q$1,StructureInfoFromGPCRdb!$A$1:$U$1,0),FALSE)</f>
        <v>11</v>
      </c>
      <c r="R256" s="42" t="str">
        <f>IF(VLOOKUP($C256,StructureInfoFromGPCRdb!$A:$U,MATCH(R$1,StructureInfoFromGPCRdb!$A$1:$U$1,0),FALSE)="","",VLOOKUP($C256,StructureInfoFromGPCRdb!$A:$U,MATCH(R$1,StructureInfoFromGPCRdb!$A$1:$U$1,0),FALSE))</f>
        <v/>
      </c>
      <c r="S256" s="5" t="str">
        <f>IF(VLOOKUP($C256,StructureInfoFromGPCRdb!$A:$U,MATCH(S$1,StructureInfoFromGPCRdb!$A$1:$U$1,0),FALSE)="","",VLOOKUP($C256,StructureInfoFromGPCRdb!$A:$U,MATCH(S$1,StructureInfoFromGPCRdb!$A$1:$U$1,0),FALSE))</f>
        <v/>
      </c>
      <c r="T256" s="5" t="str">
        <f>IF(VLOOKUP($C256,StructureInfoFromGPCRdb!$A:$U,MATCH(T$1,StructureInfoFromGPCRdb!$A$1:$U$1,0),FALSE)="","",VLOOKUP($C256,StructureInfoFromGPCRdb!$A:$U,MATCH(T$1,StructureInfoFromGPCRdb!$A$1:$U$1,0),FALSE))</f>
        <v/>
      </c>
      <c r="U256" s="5" t="str">
        <f>IF(VLOOKUP($C256,StructureInfoFromGPCRdb!$A:$U,MATCH(U$1,StructureInfoFromGPCRdb!$A$1:$U$1,0),FALSE)="","",VLOOKUP($C256,StructureInfoFromGPCRdb!$A:$U,MATCH(U$1,StructureInfoFromGPCRdb!$A$1:$U$1,0),FALSE))</f>
        <v/>
      </c>
      <c r="V256" s="52" t="str">
        <f>VLOOKUP($C256,StructureInfoFromGPCRdb!$A:$U,MATCH(V$1,StructureInfoFromGPCRdb!$A$1:$U$1,0),FALSE)</f>
        <v>T4-Lysozyme</v>
      </c>
      <c r="W256" s="10" t="str">
        <f>VLOOKUP($C256,StructureInfoFromGPCRdb!$A:$U,MATCH(W$1,StructureInfoFromGPCRdb!$A$1:$U$1,0),FALSE)</f>
        <v>-</v>
      </c>
      <c r="X256" s="52" t="str">
        <f>VLOOKUP($C256,StructureInfoFromGPCRdb!$A:$U,MATCH(X$1,StructureInfoFromGPCRdb!$A$1:$U$1,0),FALSE)</f>
        <v>Timolol</v>
      </c>
      <c r="Y256" s="10" t="str">
        <f>VLOOKUP($C256,StructureInfoFromGPCRdb!$A:$U,MATCH(Y$1,StructureInfoFromGPCRdb!$A$1:$U$1,0),FALSE)</f>
        <v>Antagonist</v>
      </c>
    </row>
    <row r="257" spans="1:25" x14ac:dyDescent="0.2">
      <c r="A257" s="4" t="str">
        <f t="shared" si="6"/>
        <v>AInactive</v>
      </c>
      <c r="B257" s="4" t="str">
        <f t="shared" si="7"/>
        <v>ADRB2Inactive</v>
      </c>
      <c r="C257" s="9" t="s">
        <v>458</v>
      </c>
      <c r="D257" s="10" t="str">
        <f>VLOOKUP($C257,StructureInfoFromGPCRdb!$A:$U,MATCH(D$1,StructureInfoFromGPCRdb!$A$1:$U$1,0),FALSE)</f>
        <v>A</v>
      </c>
      <c r="E257" s="11" t="str">
        <f>VLOOKUP($C257,StructureInfoFromGPCRdb!$A:$U,MATCH(E$1,StructureInfoFromGPCRdb!$A$1:$U$1,0),FALSE)</f>
        <v>Adrenoceptors</v>
      </c>
      <c r="F257" s="11" t="str">
        <f>VLOOKUP($C257,StructureInfoFromGPCRdb!$A:$U,MATCH(F$1,StructureInfoFromGPCRdb!$A$1:$U$1,0),FALSE)</f>
        <v>ADRB2</v>
      </c>
      <c r="G257" s="11" t="str">
        <f>VLOOKUP($C257,StructureInfoFromGPCRdb!$A:$U,MATCH(G$1,StructureInfoFromGPCRdb!$A$1:$U$1,0),FALSE)</f>
        <v>β2</v>
      </c>
      <c r="J257" s="47">
        <f>VLOOKUP($C257,StructureInfoFromGPCRdb!$A:$U,MATCH(J$1,StructureInfoFromGPCRdb!$A$1:$U$1,0),FALSE)</f>
        <v>89</v>
      </c>
      <c r="K257" s="6" t="str">
        <f>VLOOKUP($C257,StructureInfoFromGPCRdb!$A:$U,MATCH(K$1,StructureInfoFromGPCRdb!$A$1:$U$1,0),FALSE)</f>
        <v>Human</v>
      </c>
      <c r="L257" s="10">
        <f>VLOOKUP($C257,StructureInfoFromGPCRdb!$A:$U,MATCH(L$1,StructureInfoFromGPCRdb!$A$1:$U$1,0),FALSE)</f>
        <v>100</v>
      </c>
      <c r="M257" s="50" t="str">
        <f>VLOOKUP($C257,StructureInfoFromGPCRdb!$A:$U,MATCH(M$1,StructureInfoFromGPCRdb!$A$1:$U$1,0),FALSE)</f>
        <v>X-ray</v>
      </c>
      <c r="N257" s="51">
        <f>VLOOKUP($C257,StructureInfoFromGPCRdb!$A:$U,MATCH(N$1,StructureInfoFromGPCRdb!$A$1:$U$1,0),FALSE)</f>
        <v>2.8</v>
      </c>
      <c r="O257" s="10" t="str">
        <f>VLOOKUP($C257,StructureInfoFromGPCRdb!$A:$U,MATCH(O$1,StructureInfoFromGPCRdb!$A$1:$U$1,0),FALSE)</f>
        <v>Inactive</v>
      </c>
      <c r="P257" s="10">
        <f>VLOOKUP($C257,StructureInfoFromGPCRdb!$A:$U,MATCH(P$1,StructureInfoFromGPCRdb!$A$1:$U$1,0),FALSE)</f>
        <v>0</v>
      </c>
      <c r="Q257" s="10">
        <f>VLOOKUP($C257,StructureInfoFromGPCRdb!$A:$U,MATCH(Q$1,StructureInfoFromGPCRdb!$A$1:$U$1,0),FALSE)</f>
        <v>9</v>
      </c>
      <c r="R257" s="42" t="str">
        <f>IF(VLOOKUP($C257,StructureInfoFromGPCRdb!$A:$U,MATCH(R$1,StructureInfoFromGPCRdb!$A$1:$U$1,0),FALSE)="","",VLOOKUP($C257,StructureInfoFromGPCRdb!$A:$U,MATCH(R$1,StructureInfoFromGPCRdb!$A$1:$U$1,0),FALSE))</f>
        <v/>
      </c>
      <c r="S257" s="5" t="str">
        <f>IF(VLOOKUP($C257,StructureInfoFromGPCRdb!$A:$U,MATCH(S$1,StructureInfoFromGPCRdb!$A$1:$U$1,0),FALSE)="","",VLOOKUP($C257,StructureInfoFromGPCRdb!$A:$U,MATCH(S$1,StructureInfoFromGPCRdb!$A$1:$U$1,0),FALSE))</f>
        <v/>
      </c>
      <c r="T257" s="5" t="str">
        <f>IF(VLOOKUP($C257,StructureInfoFromGPCRdb!$A:$U,MATCH(T$1,StructureInfoFromGPCRdb!$A$1:$U$1,0),FALSE)="","",VLOOKUP($C257,StructureInfoFromGPCRdb!$A:$U,MATCH(T$1,StructureInfoFromGPCRdb!$A$1:$U$1,0),FALSE))</f>
        <v/>
      </c>
      <c r="U257" s="5" t="str">
        <f>IF(VLOOKUP($C257,StructureInfoFromGPCRdb!$A:$U,MATCH(U$1,StructureInfoFromGPCRdb!$A$1:$U$1,0),FALSE)="","",VLOOKUP($C257,StructureInfoFromGPCRdb!$A:$U,MATCH(U$1,StructureInfoFromGPCRdb!$A$1:$U$1,0),FALSE))</f>
        <v/>
      </c>
      <c r="V257" s="52" t="str">
        <f>VLOOKUP($C257,StructureInfoFromGPCRdb!$A:$U,MATCH(V$1,StructureInfoFromGPCRdb!$A$1:$U$1,0),FALSE)</f>
        <v>T4-Lysozyme</v>
      </c>
      <c r="W257" s="10" t="str">
        <f>VLOOKUP($C257,StructureInfoFromGPCRdb!$A:$U,MATCH(W$1,StructureInfoFromGPCRdb!$A$1:$U$1,0),FALSE)</f>
        <v>-</v>
      </c>
      <c r="X257" s="52" t="str">
        <f>VLOOKUP($C257,StructureInfoFromGPCRdb!$A:$U,MATCH(X$1,StructureInfoFromGPCRdb!$A$1:$U$1,0),FALSE)</f>
        <v>Timolol</v>
      </c>
      <c r="Y257" s="10" t="str">
        <f>VLOOKUP($C257,StructureInfoFromGPCRdb!$A:$U,MATCH(Y$1,StructureInfoFromGPCRdb!$A$1:$U$1,0),FALSE)</f>
        <v>Inverse agonist</v>
      </c>
    </row>
    <row r="258" spans="1:25" x14ac:dyDescent="0.2">
      <c r="A258" s="4" t="str">
        <f t="shared" ref="A258:A321" si="8">CONCATENATE(D258,H258,I258,O258)</f>
        <v>AInactive</v>
      </c>
      <c r="B258" s="4" t="str">
        <f t="shared" ref="B258:B321" si="9">CONCATENATE(F258,H258,I258,O258)</f>
        <v>ADRB2Inactive</v>
      </c>
      <c r="C258" s="9" t="s">
        <v>454</v>
      </c>
      <c r="D258" s="10" t="str">
        <f>VLOOKUP($C258,StructureInfoFromGPCRdb!$A:$U,MATCH(D$1,StructureInfoFromGPCRdb!$A$1:$U$1,0),FALSE)</f>
        <v>A</v>
      </c>
      <c r="E258" s="11" t="str">
        <f>VLOOKUP($C258,StructureInfoFromGPCRdb!$A:$U,MATCH(E$1,StructureInfoFromGPCRdb!$A$1:$U$1,0),FALSE)</f>
        <v>Adrenoceptors</v>
      </c>
      <c r="F258" s="11" t="str">
        <f>VLOOKUP($C258,StructureInfoFromGPCRdb!$A:$U,MATCH(F$1,StructureInfoFromGPCRdb!$A$1:$U$1,0),FALSE)</f>
        <v>ADRB2</v>
      </c>
      <c r="G258" s="11" t="str">
        <f>VLOOKUP($C258,StructureInfoFromGPCRdb!$A:$U,MATCH(G$1,StructureInfoFromGPCRdb!$A$1:$U$1,0),FALSE)</f>
        <v>β2</v>
      </c>
      <c r="J258" s="47">
        <f>VLOOKUP($C258,StructureInfoFromGPCRdb!$A:$U,MATCH(J$1,StructureInfoFromGPCRdb!$A$1:$U$1,0),FALSE)</f>
        <v>89</v>
      </c>
      <c r="K258" s="6" t="str">
        <f>VLOOKUP($C258,StructureInfoFromGPCRdb!$A:$U,MATCH(K$1,StructureInfoFromGPCRdb!$A$1:$U$1,0),FALSE)</f>
        <v>Human</v>
      </c>
      <c r="L258" s="10">
        <f>VLOOKUP($C258,StructureInfoFromGPCRdb!$A:$U,MATCH(L$1,StructureInfoFromGPCRdb!$A$1:$U$1,0),FALSE)</f>
        <v>100</v>
      </c>
      <c r="M258" s="50" t="str">
        <f>VLOOKUP($C258,StructureInfoFromGPCRdb!$A:$U,MATCH(M$1,StructureInfoFromGPCRdb!$A$1:$U$1,0),FALSE)</f>
        <v>X-ray</v>
      </c>
      <c r="N258" s="51">
        <f>VLOOKUP($C258,StructureInfoFromGPCRdb!$A:$U,MATCH(N$1,StructureInfoFromGPCRdb!$A$1:$U$1,0),FALSE)</f>
        <v>2.8</v>
      </c>
      <c r="O258" s="10" t="str">
        <f>VLOOKUP($C258,StructureInfoFromGPCRdb!$A:$U,MATCH(O$1,StructureInfoFromGPCRdb!$A$1:$U$1,0),FALSE)</f>
        <v>Inactive</v>
      </c>
      <c r="P258" s="10">
        <f>VLOOKUP($C258,StructureInfoFromGPCRdb!$A:$U,MATCH(P$1,StructureInfoFromGPCRdb!$A$1:$U$1,0),FALSE)</f>
        <v>0</v>
      </c>
      <c r="Q258" s="10">
        <f>VLOOKUP($C258,StructureInfoFromGPCRdb!$A:$U,MATCH(Q$1,StructureInfoFromGPCRdb!$A$1:$U$1,0),FALSE)</f>
        <v>10</v>
      </c>
      <c r="R258" s="42" t="str">
        <f>IF(VLOOKUP($C258,StructureInfoFromGPCRdb!$A:$U,MATCH(R$1,StructureInfoFromGPCRdb!$A$1:$U$1,0),FALSE)="","",VLOOKUP($C258,StructureInfoFromGPCRdb!$A:$U,MATCH(R$1,StructureInfoFromGPCRdb!$A$1:$U$1,0),FALSE))</f>
        <v/>
      </c>
      <c r="S258" s="5" t="str">
        <f>IF(VLOOKUP($C258,StructureInfoFromGPCRdb!$A:$U,MATCH(S$1,StructureInfoFromGPCRdb!$A$1:$U$1,0),FALSE)="","",VLOOKUP($C258,StructureInfoFromGPCRdb!$A:$U,MATCH(S$1,StructureInfoFromGPCRdb!$A$1:$U$1,0),FALSE))</f>
        <v/>
      </c>
      <c r="T258" s="5" t="str">
        <f>IF(VLOOKUP($C258,StructureInfoFromGPCRdb!$A:$U,MATCH(T$1,StructureInfoFromGPCRdb!$A$1:$U$1,0),FALSE)="","",VLOOKUP($C258,StructureInfoFromGPCRdb!$A:$U,MATCH(T$1,StructureInfoFromGPCRdb!$A$1:$U$1,0),FALSE))</f>
        <v/>
      </c>
      <c r="U258" s="5" t="str">
        <f>IF(VLOOKUP($C258,StructureInfoFromGPCRdb!$A:$U,MATCH(U$1,StructureInfoFromGPCRdb!$A$1:$U$1,0),FALSE)="","",VLOOKUP($C258,StructureInfoFromGPCRdb!$A:$U,MATCH(U$1,StructureInfoFromGPCRdb!$A$1:$U$1,0),FALSE))</f>
        <v/>
      </c>
      <c r="V258" s="52" t="str">
        <f>VLOOKUP($C258,StructureInfoFromGPCRdb!$A:$U,MATCH(V$1,StructureInfoFromGPCRdb!$A$1:$U$1,0),FALSE)</f>
        <v>T4-Lysozyme</v>
      </c>
      <c r="W258" s="10" t="str">
        <f>VLOOKUP($C258,StructureInfoFromGPCRdb!$A:$U,MATCH(W$1,StructureInfoFromGPCRdb!$A$1:$U$1,0),FALSE)</f>
        <v>-</v>
      </c>
      <c r="X258" s="52" t="str">
        <f>VLOOKUP($C258,StructureInfoFromGPCRdb!$A:$U,MATCH(X$1,StructureInfoFromGPCRdb!$A$1:$U$1,0),FALSE)</f>
        <v>Q27461782</v>
      </c>
      <c r="Y258" s="10" t="str">
        <f>VLOOKUP($C258,StructureInfoFromGPCRdb!$A:$U,MATCH(Y$1,StructureInfoFromGPCRdb!$A$1:$U$1,0),FALSE)</f>
        <v>Inverse agonist</v>
      </c>
    </row>
    <row r="259" spans="1:25" x14ac:dyDescent="0.2">
      <c r="A259" s="4" t="str">
        <f t="shared" si="8"/>
        <v>AInactive</v>
      </c>
      <c r="B259" s="4" t="str">
        <f t="shared" si="9"/>
        <v>ADRB2Inactive</v>
      </c>
      <c r="C259" s="9" t="s">
        <v>455</v>
      </c>
      <c r="D259" s="10" t="str">
        <f>VLOOKUP($C259,StructureInfoFromGPCRdb!$A:$U,MATCH(D$1,StructureInfoFromGPCRdb!$A$1:$U$1,0),FALSE)</f>
        <v>A</v>
      </c>
      <c r="E259" s="11" t="str">
        <f>VLOOKUP($C259,StructureInfoFromGPCRdb!$A:$U,MATCH(E$1,StructureInfoFromGPCRdb!$A$1:$U$1,0),FALSE)</f>
        <v>Adrenoceptors</v>
      </c>
      <c r="F259" s="11" t="str">
        <f>VLOOKUP($C259,StructureInfoFromGPCRdb!$A:$U,MATCH(F$1,StructureInfoFromGPCRdb!$A$1:$U$1,0),FALSE)</f>
        <v>ADRB2</v>
      </c>
      <c r="G259" s="11" t="str">
        <f>VLOOKUP($C259,StructureInfoFromGPCRdb!$A:$U,MATCH(G$1,StructureInfoFromGPCRdb!$A$1:$U$1,0),FALSE)</f>
        <v>β2</v>
      </c>
      <c r="J259" s="47">
        <f>VLOOKUP($C259,StructureInfoFromGPCRdb!$A:$U,MATCH(J$1,StructureInfoFromGPCRdb!$A$1:$U$1,0),FALSE)</f>
        <v>89</v>
      </c>
      <c r="K259" s="6" t="str">
        <f>VLOOKUP($C259,StructureInfoFromGPCRdb!$A:$U,MATCH(K$1,StructureInfoFromGPCRdb!$A$1:$U$1,0),FALSE)</f>
        <v>Human</v>
      </c>
      <c r="L259" s="10">
        <f>VLOOKUP($C259,StructureInfoFromGPCRdb!$A:$U,MATCH(L$1,StructureInfoFromGPCRdb!$A$1:$U$1,0),FALSE)</f>
        <v>100</v>
      </c>
      <c r="M259" s="50" t="str">
        <f>VLOOKUP($C259,StructureInfoFromGPCRdb!$A:$U,MATCH(M$1,StructureInfoFromGPCRdb!$A$1:$U$1,0),FALSE)</f>
        <v>X-ray</v>
      </c>
      <c r="N259" s="51">
        <f>VLOOKUP($C259,StructureInfoFromGPCRdb!$A:$U,MATCH(N$1,StructureInfoFromGPCRdb!$A$1:$U$1,0),FALSE)</f>
        <v>2.8</v>
      </c>
      <c r="O259" s="10" t="str">
        <f>VLOOKUP($C259,StructureInfoFromGPCRdb!$A:$U,MATCH(O$1,StructureInfoFromGPCRdb!$A$1:$U$1,0),FALSE)</f>
        <v>Inactive</v>
      </c>
      <c r="P259" s="10">
        <f>VLOOKUP($C259,StructureInfoFromGPCRdb!$A:$U,MATCH(P$1,StructureInfoFromGPCRdb!$A$1:$U$1,0),FALSE)</f>
        <v>0</v>
      </c>
      <c r="Q259" s="10">
        <f>VLOOKUP($C259,StructureInfoFromGPCRdb!$A:$U,MATCH(Q$1,StructureInfoFromGPCRdb!$A$1:$U$1,0),FALSE)</f>
        <v>12</v>
      </c>
      <c r="R259" s="42" t="str">
        <f>IF(VLOOKUP($C259,StructureInfoFromGPCRdb!$A:$U,MATCH(R$1,StructureInfoFromGPCRdb!$A$1:$U$1,0),FALSE)="","",VLOOKUP($C259,StructureInfoFromGPCRdb!$A:$U,MATCH(R$1,StructureInfoFromGPCRdb!$A$1:$U$1,0),FALSE))</f>
        <v/>
      </c>
      <c r="S259" s="5" t="str">
        <f>IF(VLOOKUP($C259,StructureInfoFromGPCRdb!$A:$U,MATCH(S$1,StructureInfoFromGPCRdb!$A$1:$U$1,0),FALSE)="","",VLOOKUP($C259,StructureInfoFromGPCRdb!$A:$U,MATCH(S$1,StructureInfoFromGPCRdb!$A$1:$U$1,0),FALSE))</f>
        <v/>
      </c>
      <c r="T259" s="5" t="str">
        <f>IF(VLOOKUP($C259,StructureInfoFromGPCRdb!$A:$U,MATCH(T$1,StructureInfoFromGPCRdb!$A$1:$U$1,0),FALSE)="","",VLOOKUP($C259,StructureInfoFromGPCRdb!$A:$U,MATCH(T$1,StructureInfoFromGPCRdb!$A$1:$U$1,0),FALSE))</f>
        <v/>
      </c>
      <c r="U259" s="5" t="str">
        <f>IF(VLOOKUP($C259,StructureInfoFromGPCRdb!$A:$U,MATCH(U$1,StructureInfoFromGPCRdb!$A$1:$U$1,0),FALSE)="","",VLOOKUP($C259,StructureInfoFromGPCRdb!$A:$U,MATCH(U$1,StructureInfoFromGPCRdb!$A$1:$U$1,0),FALSE))</f>
        <v/>
      </c>
      <c r="V259" s="52" t="str">
        <f>VLOOKUP($C259,StructureInfoFromGPCRdb!$A:$U,MATCH(V$1,StructureInfoFromGPCRdb!$A$1:$U$1,0),FALSE)</f>
        <v>T4-Lysozyme</v>
      </c>
      <c r="W259" s="10" t="str">
        <f>VLOOKUP($C259,StructureInfoFromGPCRdb!$A:$U,MATCH(W$1,StructureInfoFromGPCRdb!$A$1:$U$1,0),FALSE)</f>
        <v>-</v>
      </c>
      <c r="X259" s="52" t="str">
        <f>VLOOKUP($C259,StructureInfoFromGPCRdb!$A:$U,MATCH(X$1,StructureInfoFromGPCRdb!$A$1:$U$1,0),FALSE)</f>
        <v>ICI-118551</v>
      </c>
      <c r="Y259" s="10" t="str">
        <f>VLOOKUP($C259,StructureInfoFromGPCRdb!$A:$U,MATCH(Y$1,StructureInfoFromGPCRdb!$A$1:$U$1,0),FALSE)</f>
        <v>Inverse agonist</v>
      </c>
    </row>
    <row r="260" spans="1:25" x14ac:dyDescent="0.2">
      <c r="A260" s="4" t="str">
        <f t="shared" si="8"/>
        <v>AInactive</v>
      </c>
      <c r="B260" s="4" t="str">
        <f t="shared" si="9"/>
        <v>ADRB2Inactive</v>
      </c>
      <c r="C260" s="9" t="s">
        <v>728</v>
      </c>
      <c r="D260" s="10" t="str">
        <f>VLOOKUP($C260,StructureInfoFromGPCRdb!$A:$U,MATCH(D$1,StructureInfoFromGPCRdb!$A$1:$U$1,0),FALSE)</f>
        <v>A</v>
      </c>
      <c r="E260" s="11" t="str">
        <f>VLOOKUP($C260,StructureInfoFromGPCRdb!$A:$U,MATCH(E$1,StructureInfoFromGPCRdb!$A$1:$U$1,0),FALSE)</f>
        <v>Adrenoceptors</v>
      </c>
      <c r="F260" s="11" t="str">
        <f>VLOOKUP($C260,StructureInfoFromGPCRdb!$A:$U,MATCH(F$1,StructureInfoFromGPCRdb!$A$1:$U$1,0),FALSE)</f>
        <v>ADRB2</v>
      </c>
      <c r="G260" s="11" t="str">
        <f>VLOOKUP($C260,StructureInfoFromGPCRdb!$A:$U,MATCH(G$1,StructureInfoFromGPCRdb!$A$1:$U$1,0),FALSE)</f>
        <v>β2</v>
      </c>
      <c r="J260" s="47">
        <f>VLOOKUP($C260,StructureInfoFromGPCRdb!$A:$U,MATCH(J$1,StructureInfoFromGPCRdb!$A$1:$U$1,0),FALSE)</f>
        <v>90</v>
      </c>
      <c r="K260" s="6" t="str">
        <f>VLOOKUP($C260,StructureInfoFromGPCRdb!$A:$U,MATCH(K$1,StructureInfoFromGPCRdb!$A$1:$U$1,0),FALSE)</f>
        <v>Human</v>
      </c>
      <c r="L260" s="10">
        <f>VLOOKUP($C260,StructureInfoFromGPCRdb!$A:$U,MATCH(L$1,StructureInfoFromGPCRdb!$A$1:$U$1,0),FALSE)</f>
        <v>100</v>
      </c>
      <c r="M260" s="50" t="str">
        <f>VLOOKUP($C260,StructureInfoFromGPCRdb!$A:$U,MATCH(M$1,StructureInfoFromGPCRdb!$A$1:$U$1,0),FALSE)</f>
        <v>X-ray</v>
      </c>
      <c r="N260" s="51">
        <f>VLOOKUP($C260,StructureInfoFromGPCRdb!$A:$U,MATCH(N$1,StructureInfoFromGPCRdb!$A$1:$U$1,0),FALSE)</f>
        <v>2.8</v>
      </c>
      <c r="O260" s="10" t="str">
        <f>VLOOKUP($C260,StructureInfoFromGPCRdb!$A:$U,MATCH(O$1,StructureInfoFromGPCRdb!$A$1:$U$1,0),FALSE)</f>
        <v>Inactive</v>
      </c>
      <c r="P260" s="10">
        <f>VLOOKUP($C260,StructureInfoFromGPCRdb!$A:$U,MATCH(P$1,StructureInfoFromGPCRdb!$A$1:$U$1,0),FALSE)</f>
        <v>0</v>
      </c>
      <c r="Q260" s="10">
        <f>VLOOKUP($C260,StructureInfoFromGPCRdb!$A:$U,MATCH(Q$1,StructureInfoFromGPCRdb!$A$1:$U$1,0),FALSE)</f>
        <v>9</v>
      </c>
      <c r="R260" s="42" t="str">
        <f>IF(VLOOKUP($C260,StructureInfoFromGPCRdb!$A:$U,MATCH(R$1,StructureInfoFromGPCRdb!$A$1:$U$1,0),FALSE)="","",VLOOKUP($C260,StructureInfoFromGPCRdb!$A:$U,MATCH(R$1,StructureInfoFromGPCRdb!$A$1:$U$1,0),FALSE))</f>
        <v/>
      </c>
      <c r="S260" s="5" t="str">
        <f>IF(VLOOKUP($C260,StructureInfoFromGPCRdb!$A:$U,MATCH(S$1,StructureInfoFromGPCRdb!$A$1:$U$1,0),FALSE)="","",VLOOKUP($C260,StructureInfoFromGPCRdb!$A:$U,MATCH(S$1,StructureInfoFromGPCRdb!$A$1:$U$1,0),FALSE))</f>
        <v/>
      </c>
      <c r="T260" s="5" t="str">
        <f>IF(VLOOKUP($C260,StructureInfoFromGPCRdb!$A:$U,MATCH(T$1,StructureInfoFromGPCRdb!$A$1:$U$1,0),FALSE)="","",VLOOKUP($C260,StructureInfoFromGPCRdb!$A:$U,MATCH(T$1,StructureInfoFromGPCRdb!$A$1:$U$1,0),FALSE))</f>
        <v/>
      </c>
      <c r="U260" s="5" t="str">
        <f>IF(VLOOKUP($C260,StructureInfoFromGPCRdb!$A:$U,MATCH(U$1,StructureInfoFromGPCRdb!$A$1:$U$1,0),FALSE)="","",VLOOKUP($C260,StructureInfoFromGPCRdb!$A:$U,MATCH(U$1,StructureInfoFromGPCRdb!$A$1:$U$1,0),FALSE))</f>
        <v/>
      </c>
      <c r="V260" s="52" t="str">
        <f>VLOOKUP($C260,StructureInfoFromGPCRdb!$A:$U,MATCH(V$1,StructureInfoFromGPCRdb!$A$1:$U$1,0),FALSE)</f>
        <v>T4-Lysozyme</v>
      </c>
      <c r="W260" s="10" t="str">
        <f>VLOOKUP($C260,StructureInfoFromGPCRdb!$A:$U,MATCH(W$1,StructureInfoFromGPCRdb!$A$1:$U$1,0),FALSE)</f>
        <v>-</v>
      </c>
      <c r="X260" s="52" t="str">
        <f>VLOOKUP($C260,StructureInfoFromGPCRdb!$A:$U,MATCH(X$1,StructureInfoFromGPCRdb!$A$1:$U$1,0),FALSE)</f>
        <v>(S)-Alprenolol</v>
      </c>
      <c r="Y260" s="10" t="str">
        <f>VLOOKUP($C260,StructureInfoFromGPCRdb!$A:$U,MATCH(Y$1,StructureInfoFromGPCRdb!$A$1:$U$1,0),FALSE)</f>
        <v>Antagonist</v>
      </c>
    </row>
    <row r="261" spans="1:25" x14ac:dyDescent="0.2">
      <c r="A261" s="4" t="str">
        <f t="shared" si="8"/>
        <v>AInactive</v>
      </c>
      <c r="B261" s="4" t="str">
        <f t="shared" si="9"/>
        <v>ADRB2Inactive</v>
      </c>
      <c r="C261" s="9" t="s">
        <v>724</v>
      </c>
      <c r="D261" s="10" t="str">
        <f>VLOOKUP($C261,StructureInfoFromGPCRdb!$A:$U,MATCH(D$1,StructureInfoFromGPCRdb!$A$1:$U$1,0),FALSE)</f>
        <v>A</v>
      </c>
      <c r="E261" s="11" t="str">
        <f>VLOOKUP($C261,StructureInfoFromGPCRdb!$A:$U,MATCH(E$1,StructureInfoFromGPCRdb!$A$1:$U$1,0),FALSE)</f>
        <v>Adrenoceptors</v>
      </c>
      <c r="F261" s="11" t="str">
        <f>VLOOKUP($C261,StructureInfoFromGPCRdb!$A:$U,MATCH(F$1,StructureInfoFromGPCRdb!$A$1:$U$1,0),FALSE)</f>
        <v>ADRB2</v>
      </c>
      <c r="G261" s="11" t="str">
        <f>VLOOKUP($C261,StructureInfoFromGPCRdb!$A:$U,MATCH(G$1,StructureInfoFromGPCRdb!$A$1:$U$1,0),FALSE)</f>
        <v>β2</v>
      </c>
      <c r="J261" s="47">
        <f>VLOOKUP($C261,StructureInfoFromGPCRdb!$A:$U,MATCH(J$1,StructureInfoFromGPCRdb!$A$1:$U$1,0),FALSE)</f>
        <v>91</v>
      </c>
      <c r="K261" s="6" t="str">
        <f>VLOOKUP($C261,StructureInfoFromGPCRdb!$A:$U,MATCH(K$1,StructureInfoFromGPCRdb!$A$1:$U$1,0),FALSE)</f>
        <v>Human</v>
      </c>
      <c r="L261" s="10">
        <f>VLOOKUP($C261,StructureInfoFromGPCRdb!$A:$U,MATCH(L$1,StructureInfoFromGPCRdb!$A$1:$U$1,0),FALSE)</f>
        <v>100</v>
      </c>
      <c r="M261" s="50" t="str">
        <f>VLOOKUP($C261,StructureInfoFromGPCRdb!$A:$U,MATCH(M$1,StructureInfoFromGPCRdb!$A$1:$U$1,0),FALSE)</f>
        <v>X-ray</v>
      </c>
      <c r="N261" s="51">
        <f>VLOOKUP($C261,StructureInfoFromGPCRdb!$A:$U,MATCH(N$1,StructureInfoFromGPCRdb!$A$1:$U$1,0),FALSE)</f>
        <v>2.9</v>
      </c>
      <c r="O261" s="10" t="str">
        <f>VLOOKUP($C261,StructureInfoFromGPCRdb!$A:$U,MATCH(O$1,StructureInfoFromGPCRdb!$A$1:$U$1,0),FALSE)</f>
        <v>Inactive</v>
      </c>
      <c r="P261" s="10">
        <f>VLOOKUP($C261,StructureInfoFromGPCRdb!$A:$U,MATCH(P$1,StructureInfoFromGPCRdb!$A$1:$U$1,0),FALSE)</f>
        <v>0</v>
      </c>
      <c r="Q261" s="10">
        <f>VLOOKUP($C261,StructureInfoFromGPCRdb!$A:$U,MATCH(Q$1,StructureInfoFromGPCRdb!$A$1:$U$1,0),FALSE)</f>
        <v>11</v>
      </c>
      <c r="R261" s="42" t="str">
        <f>IF(VLOOKUP($C261,StructureInfoFromGPCRdb!$A:$U,MATCH(R$1,StructureInfoFromGPCRdb!$A$1:$U$1,0),FALSE)="","",VLOOKUP($C261,StructureInfoFromGPCRdb!$A:$U,MATCH(R$1,StructureInfoFromGPCRdb!$A$1:$U$1,0),FALSE))</f>
        <v/>
      </c>
      <c r="S261" s="5" t="str">
        <f>IF(VLOOKUP($C261,StructureInfoFromGPCRdb!$A:$U,MATCH(S$1,StructureInfoFromGPCRdb!$A$1:$U$1,0),FALSE)="","",VLOOKUP($C261,StructureInfoFromGPCRdb!$A:$U,MATCH(S$1,StructureInfoFromGPCRdb!$A$1:$U$1,0),FALSE))</f>
        <v/>
      </c>
      <c r="T261" s="5" t="str">
        <f>IF(VLOOKUP($C261,StructureInfoFromGPCRdb!$A:$U,MATCH(T$1,StructureInfoFromGPCRdb!$A$1:$U$1,0),FALSE)="","",VLOOKUP($C261,StructureInfoFromGPCRdb!$A:$U,MATCH(T$1,StructureInfoFromGPCRdb!$A$1:$U$1,0),FALSE))</f>
        <v/>
      </c>
      <c r="U261" s="5" t="str">
        <f>IF(VLOOKUP($C261,StructureInfoFromGPCRdb!$A:$U,MATCH(U$1,StructureInfoFromGPCRdb!$A$1:$U$1,0),FALSE)="","",VLOOKUP($C261,StructureInfoFromGPCRdb!$A:$U,MATCH(U$1,StructureInfoFromGPCRdb!$A$1:$U$1,0),FALSE))</f>
        <v/>
      </c>
      <c r="V261" s="52" t="str">
        <f>VLOOKUP($C261,StructureInfoFromGPCRdb!$A:$U,MATCH(V$1,StructureInfoFromGPCRdb!$A$1:$U$1,0),FALSE)</f>
        <v>T4-Lysozyme</v>
      </c>
      <c r="W261" s="10" t="str">
        <f>VLOOKUP($C261,StructureInfoFromGPCRdb!$A:$U,MATCH(W$1,StructureInfoFromGPCRdb!$A$1:$U$1,0),FALSE)</f>
        <v>-</v>
      </c>
      <c r="X261" s="52" t="str">
        <f>VLOOKUP($C261,StructureInfoFromGPCRdb!$A:$U,MATCH(X$1,StructureInfoFromGPCRdb!$A$1:$U$1,0),FALSE)</f>
        <v>(S)-Propranolol</v>
      </c>
      <c r="Y261" s="10" t="str">
        <f>VLOOKUP($C261,StructureInfoFromGPCRdb!$A:$U,MATCH(Y$1,StructureInfoFromGPCRdb!$A$1:$U$1,0),FALSE)</f>
        <v>Antagonist</v>
      </c>
    </row>
    <row r="262" spans="1:25" x14ac:dyDescent="0.2">
      <c r="A262" s="4" t="str">
        <f t="shared" si="8"/>
        <v>AInactive</v>
      </c>
      <c r="B262" s="4" t="str">
        <f t="shared" si="9"/>
        <v>ADRB2Inactive</v>
      </c>
      <c r="C262" s="9" t="s">
        <v>684</v>
      </c>
      <c r="D262" s="10" t="str">
        <f>VLOOKUP($C262,StructureInfoFromGPCRdb!$A:$U,MATCH(D$1,StructureInfoFromGPCRdb!$A$1:$U$1,0),FALSE)</f>
        <v>A</v>
      </c>
      <c r="E262" s="11" t="str">
        <f>VLOOKUP($C262,StructureInfoFromGPCRdb!$A:$U,MATCH(E$1,StructureInfoFromGPCRdb!$A$1:$U$1,0),FALSE)</f>
        <v>Adrenoceptors</v>
      </c>
      <c r="F262" s="11" t="str">
        <f>VLOOKUP($C262,StructureInfoFromGPCRdb!$A:$U,MATCH(F$1,StructureInfoFromGPCRdb!$A$1:$U$1,0),FALSE)</f>
        <v>ADRB2</v>
      </c>
      <c r="G262" s="11" t="str">
        <f>VLOOKUP($C262,StructureInfoFromGPCRdb!$A:$U,MATCH(G$1,StructureInfoFromGPCRdb!$A$1:$U$1,0),FALSE)</f>
        <v>β2</v>
      </c>
      <c r="J262" s="47">
        <f>VLOOKUP($C262,StructureInfoFromGPCRdb!$A:$U,MATCH(J$1,StructureInfoFromGPCRdb!$A$1:$U$1,0),FALSE)</f>
        <v>90</v>
      </c>
      <c r="K262" s="6" t="str">
        <f>VLOOKUP($C262,StructureInfoFromGPCRdb!$A:$U,MATCH(K$1,StructureInfoFromGPCRdb!$A$1:$U$1,0),FALSE)</f>
        <v>Human</v>
      </c>
      <c r="L262" s="10">
        <f>VLOOKUP($C262,StructureInfoFromGPCRdb!$A:$U,MATCH(L$1,StructureInfoFromGPCRdb!$A$1:$U$1,0),FALSE)</f>
        <v>100</v>
      </c>
      <c r="M262" s="50" t="str">
        <f>VLOOKUP($C262,StructureInfoFromGPCRdb!$A:$U,MATCH(M$1,StructureInfoFromGPCRdb!$A$1:$U$1,0),FALSE)</f>
        <v>X-ray</v>
      </c>
      <c r="N262" s="51">
        <f>VLOOKUP($C262,StructureInfoFromGPCRdb!$A:$U,MATCH(N$1,StructureInfoFromGPCRdb!$A$1:$U$1,0),FALSE)</f>
        <v>3.1</v>
      </c>
      <c r="O262" s="10" t="str">
        <f>VLOOKUP($C262,StructureInfoFromGPCRdb!$A:$U,MATCH(O$1,StructureInfoFromGPCRdb!$A$1:$U$1,0),FALSE)</f>
        <v>Inactive</v>
      </c>
      <c r="P262" s="10">
        <f>VLOOKUP($C262,StructureInfoFromGPCRdb!$A:$U,MATCH(P$1,StructureInfoFromGPCRdb!$A$1:$U$1,0),FALSE)</f>
        <v>0</v>
      </c>
      <c r="Q262" s="10">
        <f>VLOOKUP($C262,StructureInfoFromGPCRdb!$A:$U,MATCH(Q$1,StructureInfoFromGPCRdb!$A$1:$U$1,0),FALSE)</f>
        <v>9</v>
      </c>
      <c r="R262" s="42" t="str">
        <f>IF(VLOOKUP($C262,StructureInfoFromGPCRdb!$A:$U,MATCH(R$1,StructureInfoFromGPCRdb!$A$1:$U$1,0),FALSE)="","",VLOOKUP($C262,StructureInfoFromGPCRdb!$A:$U,MATCH(R$1,StructureInfoFromGPCRdb!$A$1:$U$1,0),FALSE))</f>
        <v/>
      </c>
      <c r="S262" s="5" t="str">
        <f>IF(VLOOKUP($C262,StructureInfoFromGPCRdb!$A:$U,MATCH(S$1,StructureInfoFromGPCRdb!$A$1:$U$1,0),FALSE)="","",VLOOKUP($C262,StructureInfoFromGPCRdb!$A:$U,MATCH(S$1,StructureInfoFromGPCRdb!$A$1:$U$1,0),FALSE))</f>
        <v/>
      </c>
      <c r="T262" s="5" t="str">
        <f>IF(VLOOKUP($C262,StructureInfoFromGPCRdb!$A:$U,MATCH(T$1,StructureInfoFromGPCRdb!$A$1:$U$1,0),FALSE)="","",VLOOKUP($C262,StructureInfoFromGPCRdb!$A:$U,MATCH(T$1,StructureInfoFromGPCRdb!$A$1:$U$1,0),FALSE))</f>
        <v/>
      </c>
      <c r="U262" s="5" t="str">
        <f>IF(VLOOKUP($C262,StructureInfoFromGPCRdb!$A:$U,MATCH(U$1,StructureInfoFromGPCRdb!$A$1:$U$1,0),FALSE)="","",VLOOKUP($C262,StructureInfoFromGPCRdb!$A:$U,MATCH(U$1,StructureInfoFromGPCRdb!$A$1:$U$1,0),FALSE))</f>
        <v/>
      </c>
      <c r="V262" s="52" t="str">
        <f>VLOOKUP($C262,StructureInfoFromGPCRdb!$A:$U,MATCH(V$1,StructureInfoFromGPCRdb!$A$1:$U$1,0),FALSE)</f>
        <v>T4-Lysozyme</v>
      </c>
      <c r="W262" s="10" t="str">
        <f>VLOOKUP($C262,StructureInfoFromGPCRdb!$A:$U,MATCH(W$1,StructureInfoFromGPCRdb!$A$1:$U$1,0),FALSE)</f>
        <v>-</v>
      </c>
      <c r="X262" s="52" t="str">
        <f>VLOOKUP($C262,StructureInfoFromGPCRdb!$A:$U,MATCH(X$1,StructureInfoFromGPCRdb!$A$1:$U$1,0),FALSE)</f>
        <v>(S)-Alprenolol</v>
      </c>
      <c r="Y262" s="10" t="str">
        <f>VLOOKUP($C262,StructureInfoFromGPCRdb!$A:$U,MATCH(Y$1,StructureInfoFromGPCRdb!$A$1:$U$1,0),FALSE)</f>
        <v>Antagonist</v>
      </c>
    </row>
    <row r="263" spans="1:25" x14ac:dyDescent="0.2">
      <c r="A263" s="4" t="str">
        <f t="shared" si="8"/>
        <v>AInactive</v>
      </c>
      <c r="B263" s="4" t="str">
        <f t="shared" si="9"/>
        <v>ADRB2Inactive</v>
      </c>
      <c r="C263" s="9" t="s">
        <v>440</v>
      </c>
      <c r="D263" s="10" t="str">
        <f>VLOOKUP($C263,StructureInfoFromGPCRdb!$A:$U,MATCH(D$1,StructureInfoFromGPCRdb!$A$1:$U$1,0),FALSE)</f>
        <v>A</v>
      </c>
      <c r="E263" s="11" t="str">
        <f>VLOOKUP($C263,StructureInfoFromGPCRdb!$A:$U,MATCH(E$1,StructureInfoFromGPCRdb!$A$1:$U$1,0),FALSE)</f>
        <v>Adrenoceptors</v>
      </c>
      <c r="F263" s="11" t="str">
        <f>VLOOKUP($C263,StructureInfoFromGPCRdb!$A:$U,MATCH(F$1,StructureInfoFromGPCRdb!$A$1:$U$1,0),FALSE)</f>
        <v>ADRB2</v>
      </c>
      <c r="G263" s="11" t="str">
        <f>VLOOKUP($C263,StructureInfoFromGPCRdb!$A:$U,MATCH(G$1,StructureInfoFromGPCRdb!$A$1:$U$1,0),FALSE)</f>
        <v>β2</v>
      </c>
      <c r="J263" s="47">
        <f>VLOOKUP($C263,StructureInfoFromGPCRdb!$A:$U,MATCH(J$1,StructureInfoFromGPCRdb!$A$1:$U$1,0),FALSE)</f>
        <v>88</v>
      </c>
      <c r="K263" s="6" t="str">
        <f>VLOOKUP($C263,StructureInfoFromGPCRdb!$A:$U,MATCH(K$1,StructureInfoFromGPCRdb!$A$1:$U$1,0),FALSE)</f>
        <v>Human</v>
      </c>
      <c r="L263" s="10">
        <f>VLOOKUP($C263,StructureInfoFromGPCRdb!$A:$U,MATCH(L$1,StructureInfoFromGPCRdb!$A$1:$U$1,0),FALSE)</f>
        <v>100</v>
      </c>
      <c r="M263" s="50" t="str">
        <f>VLOOKUP($C263,StructureInfoFromGPCRdb!$A:$U,MATCH(M$1,StructureInfoFromGPCRdb!$A$1:$U$1,0),FALSE)</f>
        <v>X-ray</v>
      </c>
      <c r="N263" s="51">
        <f>VLOOKUP($C263,StructureInfoFromGPCRdb!$A:$U,MATCH(N$1,StructureInfoFromGPCRdb!$A$1:$U$1,0),FALSE)</f>
        <v>3.2</v>
      </c>
      <c r="O263" s="10" t="str">
        <f>VLOOKUP($C263,StructureInfoFromGPCRdb!$A:$U,MATCH(O$1,StructureInfoFromGPCRdb!$A$1:$U$1,0),FALSE)</f>
        <v>Inactive</v>
      </c>
      <c r="P263" s="10">
        <f>VLOOKUP($C263,StructureInfoFromGPCRdb!$A:$U,MATCH(P$1,StructureInfoFromGPCRdb!$A$1:$U$1,0),FALSE)</f>
        <v>0</v>
      </c>
      <c r="Q263" s="10">
        <f>VLOOKUP($C263,StructureInfoFromGPCRdb!$A:$U,MATCH(Q$1,StructureInfoFromGPCRdb!$A$1:$U$1,0),FALSE)</f>
        <v>11</v>
      </c>
      <c r="R263" s="42" t="str">
        <f>IF(VLOOKUP($C263,StructureInfoFromGPCRdb!$A:$U,MATCH(R$1,StructureInfoFromGPCRdb!$A$1:$U$1,0),FALSE)="","",VLOOKUP($C263,StructureInfoFromGPCRdb!$A:$U,MATCH(R$1,StructureInfoFromGPCRdb!$A$1:$U$1,0),FALSE))</f>
        <v/>
      </c>
      <c r="S263" s="5" t="str">
        <f>IF(VLOOKUP($C263,StructureInfoFromGPCRdb!$A:$U,MATCH(S$1,StructureInfoFromGPCRdb!$A$1:$U$1,0),FALSE)="","",VLOOKUP($C263,StructureInfoFromGPCRdb!$A:$U,MATCH(S$1,StructureInfoFromGPCRdb!$A$1:$U$1,0),FALSE))</f>
        <v/>
      </c>
      <c r="T263" s="5" t="str">
        <f>IF(VLOOKUP($C263,StructureInfoFromGPCRdb!$A:$U,MATCH(T$1,StructureInfoFromGPCRdb!$A$1:$U$1,0),FALSE)="","",VLOOKUP($C263,StructureInfoFromGPCRdb!$A:$U,MATCH(T$1,StructureInfoFromGPCRdb!$A$1:$U$1,0),FALSE))</f>
        <v/>
      </c>
      <c r="U263" s="5" t="str">
        <f>IF(VLOOKUP($C263,StructureInfoFromGPCRdb!$A:$U,MATCH(U$1,StructureInfoFromGPCRdb!$A$1:$U$1,0),FALSE)="","",VLOOKUP($C263,StructureInfoFromGPCRdb!$A:$U,MATCH(U$1,StructureInfoFromGPCRdb!$A$1:$U$1,0),FALSE))</f>
        <v/>
      </c>
      <c r="V263" s="52" t="str">
        <f>VLOOKUP($C263,StructureInfoFromGPCRdb!$A:$U,MATCH(V$1,StructureInfoFromGPCRdb!$A$1:$U$1,0),FALSE)</f>
        <v>T4-Lysozyme</v>
      </c>
      <c r="W263" s="10" t="str">
        <f>VLOOKUP($C263,StructureInfoFromGPCRdb!$A:$U,MATCH(W$1,StructureInfoFromGPCRdb!$A$1:$U$1,0),FALSE)</f>
        <v>-</v>
      </c>
      <c r="X263" s="52" t="str">
        <f>VLOOKUP($C263,StructureInfoFromGPCRdb!$A:$U,MATCH(X$1,StructureInfoFromGPCRdb!$A$1:$U$1,0),FALSE)</f>
        <v>Carazolol</v>
      </c>
      <c r="Y263" s="10" t="str">
        <f>VLOOKUP($C263,StructureInfoFromGPCRdb!$A:$U,MATCH(Y$1,StructureInfoFromGPCRdb!$A$1:$U$1,0),FALSE)</f>
        <v>Inverse agonist</v>
      </c>
    </row>
    <row r="264" spans="1:25" x14ac:dyDescent="0.2">
      <c r="A264" s="4" t="str">
        <f t="shared" si="8"/>
        <v>AInactive</v>
      </c>
      <c r="B264" s="4" t="str">
        <f t="shared" si="9"/>
        <v>ADRB2Inactive</v>
      </c>
      <c r="C264" s="9" t="s">
        <v>426</v>
      </c>
      <c r="D264" s="10" t="str">
        <f>VLOOKUP($C264,StructureInfoFromGPCRdb!$A:$U,MATCH(D$1,StructureInfoFromGPCRdb!$A$1:$U$1,0),FALSE)</f>
        <v>A</v>
      </c>
      <c r="E264" s="11" t="str">
        <f>VLOOKUP($C264,StructureInfoFromGPCRdb!$A:$U,MATCH(E$1,StructureInfoFromGPCRdb!$A$1:$U$1,0),FALSE)</f>
        <v>Adrenoceptors</v>
      </c>
      <c r="F264" s="11" t="str">
        <f>VLOOKUP($C264,StructureInfoFromGPCRdb!$A:$U,MATCH(F$1,StructureInfoFromGPCRdb!$A$1:$U$1,0),FALSE)</f>
        <v>ADRB2</v>
      </c>
      <c r="G264" s="11" t="str">
        <f>VLOOKUP($C264,StructureInfoFromGPCRdb!$A:$U,MATCH(G$1,StructureInfoFromGPCRdb!$A$1:$U$1,0),FALSE)</f>
        <v>β2</v>
      </c>
      <c r="J264" s="47">
        <f>VLOOKUP($C264,StructureInfoFromGPCRdb!$A:$U,MATCH(J$1,StructureInfoFromGPCRdb!$A$1:$U$1,0),FALSE)</f>
        <v>89</v>
      </c>
      <c r="K264" s="6" t="str">
        <f>VLOOKUP($C264,StructureInfoFromGPCRdb!$A:$U,MATCH(K$1,StructureInfoFromGPCRdb!$A$1:$U$1,0),FALSE)</f>
        <v>Human</v>
      </c>
      <c r="L264" s="10">
        <f>VLOOKUP($C264,StructureInfoFromGPCRdb!$A:$U,MATCH(L$1,StructureInfoFromGPCRdb!$A$1:$U$1,0),FALSE)</f>
        <v>100</v>
      </c>
      <c r="M264" s="50" t="str">
        <f>VLOOKUP($C264,StructureInfoFromGPCRdb!$A:$U,MATCH(M$1,StructureInfoFromGPCRdb!$A$1:$U$1,0),FALSE)</f>
        <v>X-ray</v>
      </c>
      <c r="N264" s="51">
        <f>VLOOKUP($C264,StructureInfoFromGPCRdb!$A:$U,MATCH(N$1,StructureInfoFromGPCRdb!$A$1:$U$1,0),FALSE)</f>
        <v>3.2</v>
      </c>
      <c r="O264" s="10" t="str">
        <f>VLOOKUP($C264,StructureInfoFromGPCRdb!$A:$U,MATCH(O$1,StructureInfoFromGPCRdb!$A$1:$U$1,0),FALSE)</f>
        <v>Inactive</v>
      </c>
      <c r="P264" s="10">
        <f>VLOOKUP($C264,StructureInfoFromGPCRdb!$A:$U,MATCH(P$1,StructureInfoFromGPCRdb!$A$1:$U$1,0),FALSE)</f>
        <v>0</v>
      </c>
      <c r="Q264" s="10">
        <f>VLOOKUP($C264,StructureInfoFromGPCRdb!$A:$U,MATCH(Q$1,StructureInfoFromGPCRdb!$A$1:$U$1,0),FALSE)</f>
        <v>12</v>
      </c>
      <c r="R264" s="42" t="str">
        <f>IF(VLOOKUP($C264,StructureInfoFromGPCRdb!$A:$U,MATCH(R$1,StructureInfoFromGPCRdb!$A$1:$U$1,0),FALSE)="","",VLOOKUP($C264,StructureInfoFromGPCRdb!$A:$U,MATCH(R$1,StructureInfoFromGPCRdb!$A$1:$U$1,0),FALSE))</f>
        <v/>
      </c>
      <c r="S264" s="5" t="str">
        <f>IF(VLOOKUP($C264,StructureInfoFromGPCRdb!$A:$U,MATCH(S$1,StructureInfoFromGPCRdb!$A$1:$U$1,0),FALSE)="","",VLOOKUP($C264,StructureInfoFromGPCRdb!$A:$U,MATCH(S$1,StructureInfoFromGPCRdb!$A$1:$U$1,0),FALSE))</f>
        <v/>
      </c>
      <c r="T264" s="5" t="str">
        <f>IF(VLOOKUP($C264,StructureInfoFromGPCRdb!$A:$U,MATCH(T$1,StructureInfoFromGPCRdb!$A$1:$U$1,0),FALSE)="","",VLOOKUP($C264,StructureInfoFromGPCRdb!$A:$U,MATCH(T$1,StructureInfoFromGPCRdb!$A$1:$U$1,0),FALSE))</f>
        <v/>
      </c>
      <c r="U264" s="5" t="str">
        <f>IF(VLOOKUP($C264,StructureInfoFromGPCRdb!$A:$U,MATCH(U$1,StructureInfoFromGPCRdb!$A$1:$U$1,0),FALSE)="","",VLOOKUP($C264,StructureInfoFromGPCRdb!$A:$U,MATCH(U$1,StructureInfoFromGPCRdb!$A$1:$U$1,0),FALSE))</f>
        <v/>
      </c>
      <c r="V264" s="52" t="str">
        <f>VLOOKUP($C264,StructureInfoFromGPCRdb!$A:$U,MATCH(V$1,StructureInfoFromGPCRdb!$A$1:$U$1,0),FALSE)</f>
        <v>T4-Lysozyme</v>
      </c>
      <c r="W264" s="10" t="str">
        <f>VLOOKUP($C264,StructureInfoFromGPCRdb!$A:$U,MATCH(W$1,StructureInfoFromGPCRdb!$A$1:$U$1,0),FALSE)</f>
        <v>-</v>
      </c>
      <c r="X264" s="52" t="str">
        <f>VLOOKUP($C264,StructureInfoFromGPCRdb!$A:$U,MATCH(X$1,StructureInfoFromGPCRdb!$A$1:$U$1,0),FALSE)</f>
        <v>(S)-Alprenolol</v>
      </c>
      <c r="Y264" s="10" t="str">
        <f>VLOOKUP($C264,StructureInfoFromGPCRdb!$A:$U,MATCH(Y$1,StructureInfoFromGPCRdb!$A$1:$U$1,0),FALSE)</f>
        <v>Antagonist</v>
      </c>
    </row>
    <row r="265" spans="1:25" x14ac:dyDescent="0.2">
      <c r="A265" s="4" t="str">
        <f t="shared" si="8"/>
        <v>AInactive</v>
      </c>
      <c r="B265" s="4" t="str">
        <f t="shared" si="9"/>
        <v>ADRB2Inactive</v>
      </c>
      <c r="C265" s="9" t="s">
        <v>443</v>
      </c>
      <c r="D265" s="10" t="str">
        <f>VLOOKUP($C265,StructureInfoFromGPCRdb!$A:$U,MATCH(D$1,StructureInfoFromGPCRdb!$A$1:$U$1,0),FALSE)</f>
        <v>A</v>
      </c>
      <c r="E265" s="11" t="str">
        <f>VLOOKUP($C265,StructureInfoFromGPCRdb!$A:$U,MATCH(E$1,StructureInfoFromGPCRdb!$A$1:$U$1,0),FALSE)</f>
        <v>Adrenoceptors</v>
      </c>
      <c r="F265" s="11" t="str">
        <f>VLOOKUP($C265,StructureInfoFromGPCRdb!$A:$U,MATCH(F$1,StructureInfoFromGPCRdb!$A$1:$U$1,0),FALSE)</f>
        <v>ADRB2</v>
      </c>
      <c r="G265" s="11" t="str">
        <f>VLOOKUP($C265,StructureInfoFromGPCRdb!$A:$U,MATCH(G$1,StructureInfoFromGPCRdb!$A$1:$U$1,0),FALSE)</f>
        <v>β2</v>
      </c>
      <c r="J265" s="47">
        <f>VLOOKUP($C265,StructureInfoFromGPCRdb!$A:$U,MATCH(J$1,StructureInfoFromGPCRdb!$A$1:$U$1,0),FALSE)</f>
        <v>89</v>
      </c>
      <c r="K265" s="6" t="str">
        <f>VLOOKUP($C265,StructureInfoFromGPCRdb!$A:$U,MATCH(K$1,StructureInfoFromGPCRdb!$A$1:$U$1,0),FALSE)</f>
        <v>Human</v>
      </c>
      <c r="L265" s="10">
        <f>VLOOKUP($C265,StructureInfoFromGPCRdb!$A:$U,MATCH(L$1,StructureInfoFromGPCRdb!$A$1:$U$1,0),FALSE)</f>
        <v>100</v>
      </c>
      <c r="M265" s="50" t="str">
        <f>VLOOKUP($C265,StructureInfoFromGPCRdb!$A:$U,MATCH(M$1,StructureInfoFromGPCRdb!$A$1:$U$1,0),FALSE)</f>
        <v>X-ray</v>
      </c>
      <c r="N265" s="51">
        <f>VLOOKUP($C265,StructureInfoFromGPCRdb!$A:$U,MATCH(N$1,StructureInfoFromGPCRdb!$A$1:$U$1,0),FALSE)</f>
        <v>3.2</v>
      </c>
      <c r="O265" s="10" t="str">
        <f>VLOOKUP($C265,StructureInfoFromGPCRdb!$A:$U,MATCH(O$1,StructureInfoFromGPCRdb!$A$1:$U$1,0),FALSE)</f>
        <v>Inactive</v>
      </c>
      <c r="P265" s="10">
        <f>VLOOKUP($C265,StructureInfoFromGPCRdb!$A:$U,MATCH(P$1,StructureInfoFromGPCRdb!$A$1:$U$1,0),FALSE)</f>
        <v>0</v>
      </c>
      <c r="Q265" s="10">
        <f>VLOOKUP($C265,StructureInfoFromGPCRdb!$A:$U,MATCH(Q$1,StructureInfoFromGPCRdb!$A$1:$U$1,0),FALSE)</f>
        <v>10</v>
      </c>
      <c r="R265" s="42" t="str">
        <f>IF(VLOOKUP($C265,StructureInfoFromGPCRdb!$A:$U,MATCH(R$1,StructureInfoFromGPCRdb!$A$1:$U$1,0),FALSE)="","",VLOOKUP($C265,StructureInfoFromGPCRdb!$A:$U,MATCH(R$1,StructureInfoFromGPCRdb!$A$1:$U$1,0),FALSE))</f>
        <v/>
      </c>
      <c r="S265" s="5" t="str">
        <f>IF(VLOOKUP($C265,StructureInfoFromGPCRdb!$A:$U,MATCH(S$1,StructureInfoFromGPCRdb!$A$1:$U$1,0),FALSE)="","",VLOOKUP($C265,StructureInfoFromGPCRdb!$A:$U,MATCH(S$1,StructureInfoFromGPCRdb!$A$1:$U$1,0),FALSE))</f>
        <v/>
      </c>
      <c r="T265" s="5" t="str">
        <f>IF(VLOOKUP($C265,StructureInfoFromGPCRdb!$A:$U,MATCH(T$1,StructureInfoFromGPCRdb!$A$1:$U$1,0),FALSE)="","",VLOOKUP($C265,StructureInfoFromGPCRdb!$A:$U,MATCH(T$1,StructureInfoFromGPCRdb!$A$1:$U$1,0),FALSE))</f>
        <v/>
      </c>
      <c r="U265" s="5" t="str">
        <f>IF(VLOOKUP($C265,StructureInfoFromGPCRdb!$A:$U,MATCH(U$1,StructureInfoFromGPCRdb!$A$1:$U$1,0),FALSE)="","",VLOOKUP($C265,StructureInfoFromGPCRdb!$A:$U,MATCH(U$1,StructureInfoFromGPCRdb!$A$1:$U$1,0),FALSE))</f>
        <v/>
      </c>
      <c r="V265" s="52" t="str">
        <f>VLOOKUP($C265,StructureInfoFromGPCRdb!$A:$U,MATCH(V$1,StructureInfoFromGPCRdb!$A$1:$U$1,0),FALSE)</f>
        <v>T4-Lysozyme</v>
      </c>
      <c r="W265" s="10" t="str">
        <f>VLOOKUP($C265,StructureInfoFromGPCRdb!$A:$U,MATCH(W$1,StructureInfoFromGPCRdb!$A$1:$U$1,0),FALSE)</f>
        <v>Nanobody</v>
      </c>
      <c r="X265" s="52" t="str">
        <f>VLOOKUP($C265,StructureInfoFromGPCRdb!$A:$U,MATCH(X$1,StructureInfoFromGPCRdb!$A$1:$U$1,0),FALSE)</f>
        <v>Carazolol</v>
      </c>
      <c r="Y265" s="10" t="str">
        <f>VLOOKUP($C265,StructureInfoFromGPCRdb!$A:$U,MATCH(Y$1,StructureInfoFromGPCRdb!$A$1:$U$1,0),FALSE)</f>
        <v>Inverse agonist</v>
      </c>
    </row>
    <row r="266" spans="1:25" x14ac:dyDescent="0.2">
      <c r="A266" s="4" t="str">
        <f t="shared" si="8"/>
        <v>AInactive</v>
      </c>
      <c r="B266" s="4" t="str">
        <f t="shared" si="9"/>
        <v>ADRB2Inactive</v>
      </c>
      <c r="C266" s="9" t="s">
        <v>727</v>
      </c>
      <c r="D266" s="10" t="str">
        <f>VLOOKUP($C266,StructureInfoFromGPCRdb!$A:$U,MATCH(D$1,StructureInfoFromGPCRdb!$A$1:$U$1,0),FALSE)</f>
        <v>A</v>
      </c>
      <c r="E266" s="11" t="str">
        <f>VLOOKUP($C266,StructureInfoFromGPCRdb!$A:$U,MATCH(E$1,StructureInfoFromGPCRdb!$A$1:$U$1,0),FALSE)</f>
        <v>Adrenoceptors</v>
      </c>
      <c r="F266" s="11" t="str">
        <f>VLOOKUP($C266,StructureInfoFromGPCRdb!$A:$U,MATCH(F$1,StructureInfoFromGPCRdb!$A$1:$U$1,0),FALSE)</f>
        <v>ADRB2</v>
      </c>
      <c r="G266" s="11" t="str">
        <f>VLOOKUP($C266,StructureInfoFromGPCRdb!$A:$U,MATCH(G$1,StructureInfoFromGPCRdb!$A$1:$U$1,0),FALSE)</f>
        <v>β2</v>
      </c>
      <c r="J266" s="47">
        <f>VLOOKUP($C266,StructureInfoFromGPCRdb!$A:$U,MATCH(J$1,StructureInfoFromGPCRdb!$A$1:$U$1,0),FALSE)</f>
        <v>91</v>
      </c>
      <c r="K266" s="6" t="str">
        <f>VLOOKUP($C266,StructureInfoFromGPCRdb!$A:$U,MATCH(K$1,StructureInfoFromGPCRdb!$A$1:$U$1,0),FALSE)</f>
        <v>Human</v>
      </c>
      <c r="L266" s="10">
        <f>VLOOKUP($C266,StructureInfoFromGPCRdb!$A:$U,MATCH(L$1,StructureInfoFromGPCRdb!$A$1:$U$1,0),FALSE)</f>
        <v>100</v>
      </c>
      <c r="M266" s="50" t="str">
        <f>VLOOKUP($C266,StructureInfoFromGPCRdb!$A:$U,MATCH(M$1,StructureInfoFromGPCRdb!$A$1:$U$1,0),FALSE)</f>
        <v>X-ray</v>
      </c>
      <c r="N266" s="51">
        <f>VLOOKUP($C266,StructureInfoFromGPCRdb!$A:$U,MATCH(N$1,StructureInfoFromGPCRdb!$A$1:$U$1,0),FALSE)</f>
        <v>3.2</v>
      </c>
      <c r="O266" s="10" t="str">
        <f>VLOOKUP($C266,StructureInfoFromGPCRdb!$A:$U,MATCH(O$1,StructureInfoFromGPCRdb!$A$1:$U$1,0),FALSE)</f>
        <v>Inactive</v>
      </c>
      <c r="P266" s="10">
        <f>VLOOKUP($C266,StructureInfoFromGPCRdb!$A:$U,MATCH(P$1,StructureInfoFromGPCRdb!$A$1:$U$1,0),FALSE)</f>
        <v>0</v>
      </c>
      <c r="Q266" s="10">
        <f>VLOOKUP($C266,StructureInfoFromGPCRdb!$A:$U,MATCH(Q$1,StructureInfoFromGPCRdb!$A$1:$U$1,0),FALSE)</f>
        <v>10</v>
      </c>
      <c r="R266" s="42" t="str">
        <f>IF(VLOOKUP($C266,StructureInfoFromGPCRdb!$A:$U,MATCH(R$1,StructureInfoFromGPCRdb!$A$1:$U$1,0),FALSE)="","",VLOOKUP($C266,StructureInfoFromGPCRdb!$A:$U,MATCH(R$1,StructureInfoFromGPCRdb!$A$1:$U$1,0),FALSE))</f>
        <v/>
      </c>
      <c r="S266" s="5" t="str">
        <f>IF(VLOOKUP($C266,StructureInfoFromGPCRdb!$A:$U,MATCH(S$1,StructureInfoFromGPCRdb!$A$1:$U$1,0),FALSE)="","",VLOOKUP($C266,StructureInfoFromGPCRdb!$A:$U,MATCH(S$1,StructureInfoFromGPCRdb!$A$1:$U$1,0),FALSE))</f>
        <v/>
      </c>
      <c r="T266" s="5" t="str">
        <f>IF(VLOOKUP($C266,StructureInfoFromGPCRdb!$A:$U,MATCH(T$1,StructureInfoFromGPCRdb!$A$1:$U$1,0),FALSE)="","",VLOOKUP($C266,StructureInfoFromGPCRdb!$A:$U,MATCH(T$1,StructureInfoFromGPCRdb!$A$1:$U$1,0),FALSE))</f>
        <v/>
      </c>
      <c r="U266" s="5" t="str">
        <f>IF(VLOOKUP($C266,StructureInfoFromGPCRdb!$A:$U,MATCH(U$1,StructureInfoFromGPCRdb!$A$1:$U$1,0),FALSE)="","",VLOOKUP($C266,StructureInfoFromGPCRdb!$A:$U,MATCH(U$1,StructureInfoFromGPCRdb!$A$1:$U$1,0),FALSE))</f>
        <v/>
      </c>
      <c r="V266" s="52" t="str">
        <f>VLOOKUP($C266,StructureInfoFromGPCRdb!$A:$U,MATCH(V$1,StructureInfoFromGPCRdb!$A$1:$U$1,0),FALSE)</f>
        <v>T4-Lysozyme</v>
      </c>
      <c r="W266" s="10" t="str">
        <f>VLOOKUP($C266,StructureInfoFromGPCRdb!$A:$U,MATCH(W$1,StructureInfoFromGPCRdb!$A$1:$U$1,0),FALSE)</f>
        <v>-</v>
      </c>
      <c r="X266" s="52" t="str">
        <f>VLOOKUP($C266,StructureInfoFromGPCRdb!$A:$U,MATCH(X$1,StructureInfoFromGPCRdb!$A$1:$U$1,0),FALSE)</f>
        <v>Timolol</v>
      </c>
      <c r="Y266" s="10" t="str">
        <f>VLOOKUP($C266,StructureInfoFromGPCRdb!$A:$U,MATCH(Y$1,StructureInfoFromGPCRdb!$A$1:$U$1,0),FALSE)</f>
        <v>Antagonist</v>
      </c>
    </row>
    <row r="267" spans="1:25" x14ac:dyDescent="0.2">
      <c r="A267" s="4" t="str">
        <f t="shared" si="8"/>
        <v>AInactive</v>
      </c>
      <c r="B267" s="4" t="str">
        <f t="shared" si="9"/>
        <v>ADRB2Inactive</v>
      </c>
      <c r="C267" s="9" t="s">
        <v>729</v>
      </c>
      <c r="D267" s="10" t="str">
        <f>VLOOKUP($C267,StructureInfoFromGPCRdb!$A:$U,MATCH(D$1,StructureInfoFromGPCRdb!$A$1:$U$1,0),FALSE)</f>
        <v>A</v>
      </c>
      <c r="E267" s="11" t="str">
        <f>VLOOKUP($C267,StructureInfoFromGPCRdb!$A:$U,MATCH(E$1,StructureInfoFromGPCRdb!$A$1:$U$1,0),FALSE)</f>
        <v>Adrenoceptors</v>
      </c>
      <c r="F267" s="11" t="str">
        <f>VLOOKUP($C267,StructureInfoFromGPCRdb!$A:$U,MATCH(F$1,StructureInfoFromGPCRdb!$A$1:$U$1,0),FALSE)</f>
        <v>ADRB2</v>
      </c>
      <c r="G267" s="11" t="str">
        <f>VLOOKUP($C267,StructureInfoFromGPCRdb!$A:$U,MATCH(G$1,StructureInfoFromGPCRdb!$A$1:$U$1,0),FALSE)</f>
        <v>β2</v>
      </c>
      <c r="J267" s="47">
        <f>VLOOKUP($C267,StructureInfoFromGPCRdb!$A:$U,MATCH(J$1,StructureInfoFromGPCRdb!$A$1:$U$1,0),FALSE)</f>
        <v>90</v>
      </c>
      <c r="K267" s="6" t="str">
        <f>VLOOKUP($C267,StructureInfoFromGPCRdb!$A:$U,MATCH(K$1,StructureInfoFromGPCRdb!$A$1:$U$1,0),FALSE)</f>
        <v>Human</v>
      </c>
      <c r="L267" s="10">
        <f>VLOOKUP($C267,StructureInfoFromGPCRdb!$A:$U,MATCH(L$1,StructureInfoFromGPCRdb!$A$1:$U$1,0),FALSE)</f>
        <v>100</v>
      </c>
      <c r="M267" s="50" t="str">
        <f>VLOOKUP($C267,StructureInfoFromGPCRdb!$A:$U,MATCH(M$1,StructureInfoFromGPCRdb!$A$1:$U$1,0),FALSE)</f>
        <v>X-ray</v>
      </c>
      <c r="N267" s="51">
        <f>VLOOKUP($C267,StructureInfoFromGPCRdb!$A:$U,MATCH(N$1,StructureInfoFromGPCRdb!$A$1:$U$1,0),FALSE)</f>
        <v>3.4</v>
      </c>
      <c r="O267" s="10" t="str">
        <f>VLOOKUP($C267,StructureInfoFromGPCRdb!$A:$U,MATCH(O$1,StructureInfoFromGPCRdb!$A$1:$U$1,0),FALSE)</f>
        <v>Inactive</v>
      </c>
      <c r="P267" s="10">
        <f>VLOOKUP($C267,StructureInfoFromGPCRdb!$A:$U,MATCH(P$1,StructureInfoFromGPCRdb!$A$1:$U$1,0),FALSE)</f>
        <v>0</v>
      </c>
      <c r="Q267" s="10">
        <f>VLOOKUP($C267,StructureInfoFromGPCRdb!$A:$U,MATCH(Q$1,StructureInfoFromGPCRdb!$A$1:$U$1,0),FALSE)</f>
        <v>11</v>
      </c>
      <c r="R267" s="42" t="str">
        <f>IF(VLOOKUP($C267,StructureInfoFromGPCRdb!$A:$U,MATCH(R$1,StructureInfoFromGPCRdb!$A$1:$U$1,0),FALSE)="","",VLOOKUP($C267,StructureInfoFromGPCRdb!$A:$U,MATCH(R$1,StructureInfoFromGPCRdb!$A$1:$U$1,0),FALSE))</f>
        <v/>
      </c>
      <c r="S267" s="5" t="str">
        <f>IF(VLOOKUP($C267,StructureInfoFromGPCRdb!$A:$U,MATCH(S$1,StructureInfoFromGPCRdb!$A$1:$U$1,0),FALSE)="","",VLOOKUP($C267,StructureInfoFromGPCRdb!$A:$U,MATCH(S$1,StructureInfoFromGPCRdb!$A$1:$U$1,0),FALSE))</f>
        <v/>
      </c>
      <c r="T267" s="5" t="str">
        <f>IF(VLOOKUP($C267,StructureInfoFromGPCRdb!$A:$U,MATCH(T$1,StructureInfoFromGPCRdb!$A$1:$U$1,0),FALSE)="","",VLOOKUP($C267,StructureInfoFromGPCRdb!$A:$U,MATCH(T$1,StructureInfoFromGPCRdb!$A$1:$U$1,0),FALSE))</f>
        <v/>
      </c>
      <c r="U267" s="5" t="str">
        <f>IF(VLOOKUP($C267,StructureInfoFromGPCRdb!$A:$U,MATCH(U$1,StructureInfoFromGPCRdb!$A$1:$U$1,0),FALSE)="","",VLOOKUP($C267,StructureInfoFromGPCRdb!$A:$U,MATCH(U$1,StructureInfoFromGPCRdb!$A$1:$U$1,0),FALSE))</f>
        <v/>
      </c>
      <c r="V267" s="52" t="str">
        <f>VLOOKUP($C267,StructureInfoFromGPCRdb!$A:$U,MATCH(V$1,StructureInfoFromGPCRdb!$A$1:$U$1,0),FALSE)</f>
        <v>T4-Lysozyme</v>
      </c>
      <c r="W267" s="10" t="str">
        <f>VLOOKUP($C267,StructureInfoFromGPCRdb!$A:$U,MATCH(W$1,StructureInfoFromGPCRdb!$A$1:$U$1,0),FALSE)</f>
        <v>-</v>
      </c>
      <c r="X267" s="52" t="str">
        <f>VLOOKUP($C267,StructureInfoFromGPCRdb!$A:$U,MATCH(X$1,StructureInfoFromGPCRdb!$A$1:$U$1,0),FALSE)</f>
        <v>Carazolol</v>
      </c>
      <c r="Y267" s="10" t="str">
        <f>VLOOKUP($C267,StructureInfoFromGPCRdb!$A:$U,MATCH(Y$1,StructureInfoFromGPCRdb!$A$1:$U$1,0),FALSE)</f>
        <v>Antagonist</v>
      </c>
    </row>
    <row r="268" spans="1:25" x14ac:dyDescent="0.2">
      <c r="A268" s="4" t="str">
        <f t="shared" si="8"/>
        <v>AInactive</v>
      </c>
      <c r="B268" s="4" t="str">
        <f t="shared" si="9"/>
        <v>ADRB2Inactive</v>
      </c>
      <c r="C268" s="9" t="s">
        <v>502</v>
      </c>
      <c r="D268" s="10" t="str">
        <f>VLOOKUP($C268,StructureInfoFromGPCRdb!$A:$U,MATCH(D$1,StructureInfoFromGPCRdb!$A$1:$U$1,0),FALSE)</f>
        <v>A</v>
      </c>
      <c r="E268" s="11" t="str">
        <f>VLOOKUP($C268,StructureInfoFromGPCRdb!$A:$U,MATCH(E$1,StructureInfoFromGPCRdb!$A$1:$U$1,0),FALSE)</f>
        <v>Adrenoceptors</v>
      </c>
      <c r="F268" s="11" t="str">
        <f>VLOOKUP($C268,StructureInfoFromGPCRdb!$A:$U,MATCH(F$1,StructureInfoFromGPCRdb!$A$1:$U$1,0),FALSE)</f>
        <v>ADRB2</v>
      </c>
      <c r="G268" s="11" t="str">
        <f>VLOOKUP($C268,StructureInfoFromGPCRdb!$A:$U,MATCH(G$1,StructureInfoFromGPCRdb!$A$1:$U$1,0),FALSE)</f>
        <v>β2</v>
      </c>
      <c r="J268" s="47">
        <f>VLOOKUP($C268,StructureInfoFromGPCRdb!$A:$U,MATCH(J$1,StructureInfoFromGPCRdb!$A$1:$U$1,0),FALSE)</f>
        <v>76</v>
      </c>
      <c r="K268" s="6" t="str">
        <f>VLOOKUP($C268,StructureInfoFromGPCRdb!$A:$U,MATCH(K$1,StructureInfoFromGPCRdb!$A$1:$U$1,0),FALSE)</f>
        <v>Human</v>
      </c>
      <c r="L268" s="10">
        <f>VLOOKUP($C268,StructureInfoFromGPCRdb!$A:$U,MATCH(L$1,StructureInfoFromGPCRdb!$A$1:$U$1,0),FALSE)</f>
        <v>100</v>
      </c>
      <c r="M268" s="50" t="str">
        <f>VLOOKUP($C268,StructureInfoFromGPCRdb!$A:$U,MATCH(M$1,StructureInfoFromGPCRdb!$A$1:$U$1,0),FALSE)</f>
        <v>X-ray</v>
      </c>
      <c r="N268" s="51">
        <f>VLOOKUP($C268,StructureInfoFromGPCRdb!$A:$U,MATCH(N$1,StructureInfoFromGPCRdb!$A$1:$U$1,0),FALSE)</f>
        <v>3.4</v>
      </c>
      <c r="O268" s="10" t="str">
        <f>VLOOKUP($C268,StructureInfoFromGPCRdb!$A:$U,MATCH(O$1,StructureInfoFromGPCRdb!$A$1:$U$1,0),FALSE)</f>
        <v>Inactive</v>
      </c>
      <c r="P268" s="10">
        <f>VLOOKUP($C268,StructureInfoFromGPCRdb!$A:$U,MATCH(P$1,StructureInfoFromGPCRdb!$A$1:$U$1,0),FALSE)</f>
        <v>1</v>
      </c>
      <c r="Q268" s="10">
        <f>VLOOKUP($C268,StructureInfoFromGPCRdb!$A:$U,MATCH(Q$1,StructureInfoFromGPCRdb!$A$1:$U$1,0),FALSE)</f>
        <v>15</v>
      </c>
      <c r="R268" s="42" t="str">
        <f>IF(VLOOKUP($C268,StructureInfoFromGPCRdb!$A:$U,MATCH(R$1,StructureInfoFromGPCRdb!$A$1:$U$1,0),FALSE)="","",VLOOKUP($C268,StructureInfoFromGPCRdb!$A:$U,MATCH(R$1,StructureInfoFromGPCRdb!$A$1:$U$1,0),FALSE))</f>
        <v/>
      </c>
      <c r="S268" s="5" t="str">
        <f>IF(VLOOKUP($C268,StructureInfoFromGPCRdb!$A:$U,MATCH(S$1,StructureInfoFromGPCRdb!$A$1:$U$1,0),FALSE)="","",VLOOKUP($C268,StructureInfoFromGPCRdb!$A:$U,MATCH(S$1,StructureInfoFromGPCRdb!$A$1:$U$1,0),FALSE))</f>
        <v/>
      </c>
      <c r="T268" s="5" t="str">
        <f>IF(VLOOKUP($C268,StructureInfoFromGPCRdb!$A:$U,MATCH(T$1,StructureInfoFromGPCRdb!$A$1:$U$1,0),FALSE)="","",VLOOKUP($C268,StructureInfoFromGPCRdb!$A:$U,MATCH(T$1,StructureInfoFromGPCRdb!$A$1:$U$1,0),FALSE))</f>
        <v/>
      </c>
      <c r="U268" s="5" t="str">
        <f>IF(VLOOKUP($C268,StructureInfoFromGPCRdb!$A:$U,MATCH(U$1,StructureInfoFromGPCRdb!$A$1:$U$1,0),FALSE)="","",VLOOKUP($C268,StructureInfoFromGPCRdb!$A:$U,MATCH(U$1,StructureInfoFromGPCRdb!$A$1:$U$1,0),FALSE))</f>
        <v/>
      </c>
      <c r="V268" s="52" t="str">
        <f>VLOOKUP($C268,StructureInfoFromGPCRdb!$A:$U,MATCH(V$1,StructureInfoFromGPCRdb!$A$1:$U$1,0),FALSE)</f>
        <v>-</v>
      </c>
      <c r="W268" s="10" t="str">
        <f>VLOOKUP($C268,StructureInfoFromGPCRdb!$A:$U,MATCH(W$1,StructureInfoFromGPCRdb!$A$1:$U$1,0),FALSE)</f>
        <v>Antibody</v>
      </c>
      <c r="X268" s="52" t="str">
        <f>VLOOKUP($C268,StructureInfoFromGPCRdb!$A:$U,MATCH(X$1,StructureInfoFromGPCRdb!$A$1:$U$1,0),FALSE)</f>
        <v>-</v>
      </c>
      <c r="Y268" s="10" t="str">
        <f>VLOOKUP($C268,StructureInfoFromGPCRdb!$A:$U,MATCH(Y$1,StructureInfoFromGPCRdb!$A$1:$U$1,0),FALSE)</f>
        <v>-</v>
      </c>
    </row>
    <row r="269" spans="1:25" x14ac:dyDescent="0.2">
      <c r="A269" s="4" t="str">
        <f t="shared" si="8"/>
        <v>AInactive</v>
      </c>
      <c r="B269" s="4" t="str">
        <f t="shared" si="9"/>
        <v>ADRB2Inactive</v>
      </c>
      <c r="C269" s="9" t="s">
        <v>501</v>
      </c>
      <c r="D269" s="10" t="str">
        <f>VLOOKUP($C269,StructureInfoFromGPCRdb!$A:$U,MATCH(D$1,StructureInfoFromGPCRdb!$A$1:$U$1,0),FALSE)</f>
        <v>A</v>
      </c>
      <c r="E269" s="11" t="str">
        <f>VLOOKUP($C269,StructureInfoFromGPCRdb!$A:$U,MATCH(E$1,StructureInfoFromGPCRdb!$A$1:$U$1,0),FALSE)</f>
        <v>Adrenoceptors</v>
      </c>
      <c r="F269" s="11" t="str">
        <f>VLOOKUP($C269,StructureInfoFromGPCRdb!$A:$U,MATCH(F$1,StructureInfoFromGPCRdb!$A$1:$U$1,0),FALSE)</f>
        <v>ADRB2</v>
      </c>
      <c r="G269" s="11" t="str">
        <f>VLOOKUP($C269,StructureInfoFromGPCRdb!$A:$U,MATCH(G$1,StructureInfoFromGPCRdb!$A$1:$U$1,0),FALSE)</f>
        <v>β2</v>
      </c>
      <c r="J269" s="47">
        <f>VLOOKUP($C269,StructureInfoFromGPCRdb!$A:$U,MATCH(J$1,StructureInfoFromGPCRdb!$A$1:$U$1,0),FALSE)</f>
        <v>76</v>
      </c>
      <c r="K269" s="6" t="str">
        <f>VLOOKUP($C269,StructureInfoFromGPCRdb!$A:$U,MATCH(K$1,StructureInfoFromGPCRdb!$A$1:$U$1,0),FALSE)</f>
        <v>Human</v>
      </c>
      <c r="L269" s="10">
        <f>VLOOKUP($C269,StructureInfoFromGPCRdb!$A:$U,MATCH(L$1,StructureInfoFromGPCRdb!$A$1:$U$1,0),FALSE)</f>
        <v>100</v>
      </c>
      <c r="M269" s="50" t="str">
        <f>VLOOKUP($C269,StructureInfoFromGPCRdb!$A:$U,MATCH(M$1,StructureInfoFromGPCRdb!$A$1:$U$1,0),FALSE)</f>
        <v>X-ray</v>
      </c>
      <c r="N269" s="51">
        <f>VLOOKUP($C269,StructureInfoFromGPCRdb!$A:$U,MATCH(N$1,StructureInfoFromGPCRdb!$A$1:$U$1,0),FALSE)</f>
        <v>3.4</v>
      </c>
      <c r="O269" s="10" t="str">
        <f>VLOOKUP($C269,StructureInfoFromGPCRdb!$A:$U,MATCH(O$1,StructureInfoFromGPCRdb!$A$1:$U$1,0),FALSE)</f>
        <v>Inactive</v>
      </c>
      <c r="P269" s="10">
        <f>VLOOKUP($C269,StructureInfoFromGPCRdb!$A:$U,MATCH(P$1,StructureInfoFromGPCRdb!$A$1:$U$1,0),FALSE)</f>
        <v>1</v>
      </c>
      <c r="Q269" s="10">
        <f>VLOOKUP($C269,StructureInfoFromGPCRdb!$A:$U,MATCH(Q$1,StructureInfoFromGPCRdb!$A$1:$U$1,0),FALSE)</f>
        <v>15</v>
      </c>
      <c r="R269" s="42" t="str">
        <f>IF(VLOOKUP($C269,StructureInfoFromGPCRdb!$A:$U,MATCH(R$1,StructureInfoFromGPCRdb!$A$1:$U$1,0),FALSE)="","",VLOOKUP($C269,StructureInfoFromGPCRdb!$A:$U,MATCH(R$1,StructureInfoFromGPCRdb!$A$1:$U$1,0),FALSE))</f>
        <v/>
      </c>
      <c r="S269" s="5" t="str">
        <f>IF(VLOOKUP($C269,StructureInfoFromGPCRdb!$A:$U,MATCH(S$1,StructureInfoFromGPCRdb!$A$1:$U$1,0),FALSE)="","",VLOOKUP($C269,StructureInfoFromGPCRdb!$A:$U,MATCH(S$1,StructureInfoFromGPCRdb!$A$1:$U$1,0),FALSE))</f>
        <v/>
      </c>
      <c r="T269" s="5" t="str">
        <f>IF(VLOOKUP($C269,StructureInfoFromGPCRdb!$A:$U,MATCH(T$1,StructureInfoFromGPCRdb!$A$1:$U$1,0),FALSE)="","",VLOOKUP($C269,StructureInfoFromGPCRdb!$A:$U,MATCH(T$1,StructureInfoFromGPCRdb!$A$1:$U$1,0),FALSE))</f>
        <v/>
      </c>
      <c r="U269" s="5" t="str">
        <f>IF(VLOOKUP($C269,StructureInfoFromGPCRdb!$A:$U,MATCH(U$1,StructureInfoFromGPCRdb!$A$1:$U$1,0),FALSE)="","",VLOOKUP($C269,StructureInfoFromGPCRdb!$A:$U,MATCH(U$1,StructureInfoFromGPCRdb!$A$1:$U$1,0),FALSE))</f>
        <v/>
      </c>
      <c r="V269" s="52" t="str">
        <f>VLOOKUP($C269,StructureInfoFromGPCRdb!$A:$U,MATCH(V$1,StructureInfoFromGPCRdb!$A$1:$U$1,0),FALSE)</f>
        <v>-</v>
      </c>
      <c r="W269" s="10" t="str">
        <f>VLOOKUP($C269,StructureInfoFromGPCRdb!$A:$U,MATCH(W$1,StructureInfoFromGPCRdb!$A$1:$U$1,0),FALSE)</f>
        <v>Antibody</v>
      </c>
      <c r="X269" s="52" t="str">
        <f>VLOOKUP($C269,StructureInfoFromGPCRdb!$A:$U,MATCH(X$1,StructureInfoFromGPCRdb!$A$1:$U$1,0),FALSE)</f>
        <v>-</v>
      </c>
      <c r="Y269" s="10" t="str">
        <f>VLOOKUP($C269,StructureInfoFromGPCRdb!$A:$U,MATCH(Y$1,StructureInfoFromGPCRdb!$A$1:$U$1,0),FALSE)</f>
        <v>-</v>
      </c>
    </row>
    <row r="270" spans="1:25" x14ac:dyDescent="0.2">
      <c r="A270" s="4" t="str">
        <f t="shared" si="8"/>
        <v>AInactive</v>
      </c>
      <c r="B270" s="4" t="str">
        <f t="shared" si="9"/>
        <v>ADRB2Inactive</v>
      </c>
      <c r="C270" s="9" t="s">
        <v>498</v>
      </c>
      <c r="D270" s="10" t="str">
        <f>VLOOKUP($C270,StructureInfoFromGPCRdb!$A:$U,MATCH(D$1,StructureInfoFromGPCRdb!$A$1:$U$1,0),FALSE)</f>
        <v>A</v>
      </c>
      <c r="E270" s="11" t="str">
        <f>VLOOKUP($C270,StructureInfoFromGPCRdb!$A:$U,MATCH(E$1,StructureInfoFromGPCRdb!$A$1:$U$1,0),FALSE)</f>
        <v>Adrenoceptors</v>
      </c>
      <c r="F270" s="11" t="str">
        <f>VLOOKUP($C270,StructureInfoFromGPCRdb!$A:$U,MATCH(F$1,StructureInfoFromGPCRdb!$A$1:$U$1,0),FALSE)</f>
        <v>ADRB2</v>
      </c>
      <c r="G270" s="11" t="str">
        <f>VLOOKUP($C270,StructureInfoFromGPCRdb!$A:$U,MATCH(G$1,StructureInfoFromGPCRdb!$A$1:$U$1,0),FALSE)</f>
        <v>β2</v>
      </c>
      <c r="J270" s="47">
        <f>VLOOKUP($C270,StructureInfoFromGPCRdb!$A:$U,MATCH(J$1,StructureInfoFromGPCRdb!$A$1:$U$1,0),FALSE)</f>
        <v>79</v>
      </c>
      <c r="K270" s="6" t="str">
        <f>VLOOKUP($C270,StructureInfoFromGPCRdb!$A:$U,MATCH(K$1,StructureInfoFromGPCRdb!$A$1:$U$1,0),FALSE)</f>
        <v>Human</v>
      </c>
      <c r="L270" s="10">
        <f>VLOOKUP($C270,StructureInfoFromGPCRdb!$A:$U,MATCH(L$1,StructureInfoFromGPCRdb!$A$1:$U$1,0),FALSE)</f>
        <v>100</v>
      </c>
      <c r="M270" s="50" t="str">
        <f>VLOOKUP($C270,StructureInfoFromGPCRdb!$A:$U,MATCH(M$1,StructureInfoFromGPCRdb!$A$1:$U$1,0),FALSE)</f>
        <v>X-ray</v>
      </c>
      <c r="N270" s="51">
        <f>VLOOKUP($C270,StructureInfoFromGPCRdb!$A:$U,MATCH(N$1,StructureInfoFromGPCRdb!$A$1:$U$1,0),FALSE)</f>
        <v>3.4</v>
      </c>
      <c r="O270" s="10" t="str">
        <f>VLOOKUP($C270,StructureInfoFromGPCRdb!$A:$U,MATCH(O$1,StructureInfoFromGPCRdb!$A$1:$U$1,0),FALSE)</f>
        <v>Inactive</v>
      </c>
      <c r="P270" s="10">
        <f>VLOOKUP($C270,StructureInfoFromGPCRdb!$A:$U,MATCH(P$1,StructureInfoFromGPCRdb!$A$1:$U$1,0),FALSE)</f>
        <v>1</v>
      </c>
      <c r="Q270" s="10">
        <f>VLOOKUP($C270,StructureInfoFromGPCRdb!$A:$U,MATCH(Q$1,StructureInfoFromGPCRdb!$A$1:$U$1,0),FALSE)</f>
        <v>16</v>
      </c>
      <c r="R270" s="42" t="str">
        <f>IF(VLOOKUP($C270,StructureInfoFromGPCRdb!$A:$U,MATCH(R$1,StructureInfoFromGPCRdb!$A$1:$U$1,0),FALSE)="","",VLOOKUP($C270,StructureInfoFromGPCRdb!$A:$U,MATCH(R$1,StructureInfoFromGPCRdb!$A$1:$U$1,0),FALSE))</f>
        <v/>
      </c>
      <c r="S270" s="5" t="str">
        <f>IF(VLOOKUP($C270,StructureInfoFromGPCRdb!$A:$U,MATCH(S$1,StructureInfoFromGPCRdb!$A$1:$U$1,0),FALSE)="","",VLOOKUP($C270,StructureInfoFromGPCRdb!$A:$U,MATCH(S$1,StructureInfoFromGPCRdb!$A$1:$U$1,0),FALSE))</f>
        <v/>
      </c>
      <c r="T270" s="5" t="str">
        <f>IF(VLOOKUP($C270,StructureInfoFromGPCRdb!$A:$U,MATCH(T$1,StructureInfoFromGPCRdb!$A$1:$U$1,0),FALSE)="","",VLOOKUP($C270,StructureInfoFromGPCRdb!$A:$U,MATCH(T$1,StructureInfoFromGPCRdb!$A$1:$U$1,0),FALSE))</f>
        <v/>
      </c>
      <c r="U270" s="5" t="str">
        <f>IF(VLOOKUP($C270,StructureInfoFromGPCRdb!$A:$U,MATCH(U$1,StructureInfoFromGPCRdb!$A$1:$U$1,0),FALSE)="","",VLOOKUP($C270,StructureInfoFromGPCRdb!$A:$U,MATCH(U$1,StructureInfoFromGPCRdb!$A$1:$U$1,0),FALSE))</f>
        <v/>
      </c>
      <c r="V270" s="52" t="str">
        <f>VLOOKUP($C270,StructureInfoFromGPCRdb!$A:$U,MATCH(V$1,StructureInfoFromGPCRdb!$A$1:$U$1,0),FALSE)</f>
        <v>-</v>
      </c>
      <c r="W270" s="10" t="str">
        <f>VLOOKUP($C270,StructureInfoFromGPCRdb!$A:$U,MATCH(W$1,StructureInfoFromGPCRdb!$A$1:$U$1,0),FALSE)</f>
        <v>Antibody</v>
      </c>
      <c r="X270" s="52" t="str">
        <f>VLOOKUP($C270,StructureInfoFromGPCRdb!$A:$U,MATCH(X$1,StructureInfoFromGPCRdb!$A$1:$U$1,0),FALSE)</f>
        <v>-</v>
      </c>
      <c r="Y270" s="10" t="str">
        <f>VLOOKUP($C270,StructureInfoFromGPCRdb!$A:$U,MATCH(Y$1,StructureInfoFromGPCRdb!$A$1:$U$1,0),FALSE)</f>
        <v>-</v>
      </c>
    </row>
    <row r="271" spans="1:25" x14ac:dyDescent="0.2">
      <c r="A271" s="4" t="str">
        <f t="shared" si="8"/>
        <v>AInactive</v>
      </c>
      <c r="B271" s="4" t="str">
        <f t="shared" si="9"/>
        <v>ADRB2Inactive</v>
      </c>
      <c r="C271" s="9" t="s">
        <v>213</v>
      </c>
      <c r="D271" s="10" t="str">
        <f>VLOOKUP($C271,StructureInfoFromGPCRdb!$A:$U,MATCH(D$1,StructureInfoFromGPCRdb!$A$1:$U$1,0),FALSE)</f>
        <v>A</v>
      </c>
      <c r="E271" s="11" t="str">
        <f>VLOOKUP($C271,StructureInfoFromGPCRdb!$A:$U,MATCH(E$1,StructureInfoFromGPCRdb!$A$1:$U$1,0),FALSE)</f>
        <v>Adrenoceptors</v>
      </c>
      <c r="F271" s="11" t="str">
        <f>VLOOKUP($C271,StructureInfoFromGPCRdb!$A:$U,MATCH(F$1,StructureInfoFromGPCRdb!$A$1:$U$1,0),FALSE)</f>
        <v>ADRB2</v>
      </c>
      <c r="G271" s="11" t="str">
        <f>VLOOKUP($C271,StructureInfoFromGPCRdb!$A:$U,MATCH(G$1,StructureInfoFromGPCRdb!$A$1:$U$1,0),FALSE)</f>
        <v>β2</v>
      </c>
      <c r="J271" s="47">
        <f>VLOOKUP($C271,StructureInfoFromGPCRdb!$A:$U,MATCH(J$1,StructureInfoFromGPCRdb!$A$1:$U$1,0),FALSE)</f>
        <v>91</v>
      </c>
      <c r="K271" s="6" t="str">
        <f>VLOOKUP($C271,StructureInfoFromGPCRdb!$A:$U,MATCH(K$1,StructureInfoFromGPCRdb!$A$1:$U$1,0),FALSE)</f>
        <v>Human</v>
      </c>
      <c r="L271" s="10">
        <f>VLOOKUP($C271,StructureInfoFromGPCRdb!$A:$U,MATCH(L$1,StructureInfoFromGPCRdb!$A$1:$U$1,0),FALSE)</f>
        <v>100</v>
      </c>
      <c r="M271" s="50" t="str">
        <f>VLOOKUP($C271,StructureInfoFromGPCRdb!$A:$U,MATCH(M$1,StructureInfoFromGPCRdb!$A$1:$U$1,0),FALSE)</f>
        <v>X-ray</v>
      </c>
      <c r="N271" s="51">
        <f>VLOOKUP($C271,StructureInfoFromGPCRdb!$A:$U,MATCH(N$1,StructureInfoFromGPCRdb!$A$1:$U$1,0),FALSE)</f>
        <v>3.5</v>
      </c>
      <c r="O271" s="10" t="str">
        <f>VLOOKUP($C271,StructureInfoFromGPCRdb!$A:$U,MATCH(O$1,StructureInfoFromGPCRdb!$A$1:$U$1,0),FALSE)</f>
        <v>Inactive</v>
      </c>
      <c r="P271" s="10">
        <f>VLOOKUP($C271,StructureInfoFromGPCRdb!$A:$U,MATCH(P$1,StructureInfoFromGPCRdb!$A$1:$U$1,0),FALSE)</f>
        <v>0</v>
      </c>
      <c r="Q271" s="10">
        <f>VLOOKUP($C271,StructureInfoFromGPCRdb!$A:$U,MATCH(Q$1,StructureInfoFromGPCRdb!$A$1:$U$1,0),FALSE)</f>
        <v>11</v>
      </c>
      <c r="R271" s="42" t="str">
        <f>IF(VLOOKUP($C271,StructureInfoFromGPCRdb!$A:$U,MATCH(R$1,StructureInfoFromGPCRdb!$A$1:$U$1,0),FALSE)="","",VLOOKUP($C271,StructureInfoFromGPCRdb!$A:$U,MATCH(R$1,StructureInfoFromGPCRdb!$A$1:$U$1,0),FALSE))</f>
        <v/>
      </c>
      <c r="S271" s="5" t="str">
        <f>IF(VLOOKUP($C271,StructureInfoFromGPCRdb!$A:$U,MATCH(S$1,StructureInfoFromGPCRdb!$A$1:$U$1,0),FALSE)="","",VLOOKUP($C271,StructureInfoFromGPCRdb!$A:$U,MATCH(S$1,StructureInfoFromGPCRdb!$A$1:$U$1,0),FALSE))</f>
        <v/>
      </c>
      <c r="T271" s="5" t="str">
        <f>IF(VLOOKUP($C271,StructureInfoFromGPCRdb!$A:$U,MATCH(T$1,StructureInfoFromGPCRdb!$A$1:$U$1,0),FALSE)="","",VLOOKUP($C271,StructureInfoFromGPCRdb!$A:$U,MATCH(T$1,StructureInfoFromGPCRdb!$A$1:$U$1,0),FALSE))</f>
        <v/>
      </c>
      <c r="U271" s="5" t="str">
        <f>IF(VLOOKUP($C271,StructureInfoFromGPCRdb!$A:$U,MATCH(U$1,StructureInfoFromGPCRdb!$A$1:$U$1,0),FALSE)="","",VLOOKUP($C271,StructureInfoFromGPCRdb!$A:$U,MATCH(U$1,StructureInfoFromGPCRdb!$A$1:$U$1,0),FALSE))</f>
        <v/>
      </c>
      <c r="V271" s="52" t="str">
        <f>VLOOKUP($C271,StructureInfoFromGPCRdb!$A:$U,MATCH(V$1,StructureInfoFromGPCRdb!$A$1:$U$1,0),FALSE)</f>
        <v>T4-Lysozyme</v>
      </c>
      <c r="W271" s="10" t="str">
        <f>VLOOKUP($C271,StructureInfoFromGPCRdb!$A:$U,MATCH(W$1,StructureInfoFromGPCRdb!$A$1:$U$1,0),FALSE)</f>
        <v>-</v>
      </c>
      <c r="X271" s="52" t="str">
        <f>VLOOKUP($C271,StructureInfoFromGPCRdb!$A:$U,MATCH(X$1,StructureInfoFromGPCRdb!$A$1:$U$1,0),FALSE)</f>
        <v>FAUC50</v>
      </c>
      <c r="Y271" s="10" t="str">
        <f>VLOOKUP($C271,StructureInfoFromGPCRdb!$A:$U,MATCH(Y$1,StructureInfoFromGPCRdb!$A$1:$U$1,0),FALSE)</f>
        <v>Agonist</v>
      </c>
    </row>
    <row r="272" spans="1:25" x14ac:dyDescent="0.2">
      <c r="A272" s="4" t="str">
        <f t="shared" si="8"/>
        <v>AInactive</v>
      </c>
      <c r="B272" s="4" t="str">
        <f t="shared" si="9"/>
        <v>ADRB2Inactive</v>
      </c>
      <c r="C272" s="9" t="s">
        <v>444</v>
      </c>
      <c r="D272" s="10" t="str">
        <f>VLOOKUP($C272,StructureInfoFromGPCRdb!$A:$U,MATCH(D$1,StructureInfoFromGPCRdb!$A$1:$U$1,0),FALSE)</f>
        <v>A</v>
      </c>
      <c r="E272" s="11" t="str">
        <f>VLOOKUP($C272,StructureInfoFromGPCRdb!$A:$U,MATCH(E$1,StructureInfoFromGPCRdb!$A$1:$U$1,0),FALSE)</f>
        <v>Adrenoceptors</v>
      </c>
      <c r="F272" s="11" t="str">
        <f>VLOOKUP($C272,StructureInfoFromGPCRdb!$A:$U,MATCH(F$1,StructureInfoFromGPCRdb!$A$1:$U$1,0),FALSE)</f>
        <v>ADRB2</v>
      </c>
      <c r="G272" s="11" t="str">
        <f>VLOOKUP($C272,StructureInfoFromGPCRdb!$A:$U,MATCH(G$1,StructureInfoFromGPCRdb!$A$1:$U$1,0),FALSE)</f>
        <v>β2</v>
      </c>
      <c r="J272" s="47">
        <f>VLOOKUP($C272,StructureInfoFromGPCRdb!$A:$U,MATCH(J$1,StructureInfoFromGPCRdb!$A$1:$U$1,0),FALSE)</f>
        <v>95</v>
      </c>
      <c r="K272" s="6" t="str">
        <f>VLOOKUP($C272,StructureInfoFromGPCRdb!$A:$U,MATCH(K$1,StructureInfoFromGPCRdb!$A$1:$U$1,0),FALSE)</f>
        <v>Human</v>
      </c>
      <c r="L272" s="10">
        <f>VLOOKUP($C272,StructureInfoFromGPCRdb!$A:$U,MATCH(L$1,StructureInfoFromGPCRdb!$A$1:$U$1,0),FALSE)</f>
        <v>100</v>
      </c>
      <c r="M272" s="50" t="str">
        <f>VLOOKUP($C272,StructureInfoFromGPCRdb!$A:$U,MATCH(M$1,StructureInfoFromGPCRdb!$A$1:$U$1,0),FALSE)</f>
        <v>X-ray</v>
      </c>
      <c r="N272" s="51">
        <f>VLOOKUP($C272,StructureInfoFromGPCRdb!$A:$U,MATCH(N$1,StructureInfoFromGPCRdb!$A$1:$U$1,0),FALSE)</f>
        <v>3.8</v>
      </c>
      <c r="O272" s="10" t="str">
        <f>VLOOKUP($C272,StructureInfoFromGPCRdb!$A:$U,MATCH(O$1,StructureInfoFromGPCRdb!$A$1:$U$1,0),FALSE)</f>
        <v>Inactive</v>
      </c>
      <c r="P272" s="10">
        <f>VLOOKUP($C272,StructureInfoFromGPCRdb!$A:$U,MATCH(P$1,StructureInfoFromGPCRdb!$A$1:$U$1,0),FALSE)</f>
        <v>0</v>
      </c>
      <c r="Q272" s="10">
        <f>VLOOKUP($C272,StructureInfoFromGPCRdb!$A:$U,MATCH(Q$1,StructureInfoFromGPCRdb!$A$1:$U$1,0),FALSE)</f>
        <v>11</v>
      </c>
      <c r="R272" s="42" t="str">
        <f>IF(VLOOKUP($C272,StructureInfoFromGPCRdb!$A:$U,MATCH(R$1,StructureInfoFromGPCRdb!$A$1:$U$1,0),FALSE)="","",VLOOKUP($C272,StructureInfoFromGPCRdb!$A:$U,MATCH(R$1,StructureInfoFromGPCRdb!$A$1:$U$1,0),FALSE))</f>
        <v/>
      </c>
      <c r="S272" s="5" t="str">
        <f>IF(VLOOKUP($C272,StructureInfoFromGPCRdb!$A:$U,MATCH(S$1,StructureInfoFromGPCRdb!$A$1:$U$1,0),FALSE)="","",VLOOKUP($C272,StructureInfoFromGPCRdb!$A:$U,MATCH(S$1,StructureInfoFromGPCRdb!$A$1:$U$1,0),FALSE))</f>
        <v/>
      </c>
      <c r="T272" s="5" t="str">
        <f>IF(VLOOKUP($C272,StructureInfoFromGPCRdb!$A:$U,MATCH(T$1,StructureInfoFromGPCRdb!$A$1:$U$1,0),FALSE)="","",VLOOKUP($C272,StructureInfoFromGPCRdb!$A:$U,MATCH(T$1,StructureInfoFromGPCRdb!$A$1:$U$1,0),FALSE))</f>
        <v/>
      </c>
      <c r="U272" s="5" t="str">
        <f>IF(VLOOKUP($C272,StructureInfoFromGPCRdb!$A:$U,MATCH(U$1,StructureInfoFromGPCRdb!$A$1:$U$1,0),FALSE)="","",VLOOKUP($C272,StructureInfoFromGPCRdb!$A:$U,MATCH(U$1,StructureInfoFromGPCRdb!$A$1:$U$1,0),FALSE))</f>
        <v/>
      </c>
      <c r="V272" s="52" t="str">
        <f>VLOOKUP($C272,StructureInfoFromGPCRdb!$A:$U,MATCH(V$1,StructureInfoFromGPCRdb!$A$1:$U$1,0),FALSE)</f>
        <v>T4-Lysozyme</v>
      </c>
      <c r="W272" s="10" t="str">
        <f>VLOOKUP($C272,StructureInfoFromGPCRdb!$A:$U,MATCH(W$1,StructureInfoFromGPCRdb!$A$1:$U$1,0),FALSE)</f>
        <v>-</v>
      </c>
      <c r="X272" s="52" t="str">
        <f>VLOOKUP($C272,StructureInfoFromGPCRdb!$A:$U,MATCH(X$1,StructureInfoFromGPCRdb!$A$1:$U$1,0),FALSE)</f>
        <v>Carazolol</v>
      </c>
      <c r="Y272" s="10" t="str">
        <f>VLOOKUP($C272,StructureInfoFromGPCRdb!$A:$U,MATCH(Y$1,StructureInfoFromGPCRdb!$A$1:$U$1,0),FALSE)</f>
        <v>Inverse agonist</v>
      </c>
    </row>
    <row r="273" spans="1:27" x14ac:dyDescent="0.2">
      <c r="A273" s="4" t="str">
        <f t="shared" si="8"/>
        <v>AInactive</v>
      </c>
      <c r="B273" s="4" t="str">
        <f t="shared" si="9"/>
        <v>ADRB2Inactive</v>
      </c>
      <c r="C273" s="9" t="s">
        <v>470</v>
      </c>
      <c r="D273" s="10" t="str">
        <f>VLOOKUP($C273,StructureInfoFromGPCRdb!$A:$U,MATCH(D$1,StructureInfoFromGPCRdb!$A$1:$U$1,0),FALSE)</f>
        <v>A</v>
      </c>
      <c r="E273" s="11" t="str">
        <f>VLOOKUP($C273,StructureInfoFromGPCRdb!$A:$U,MATCH(E$1,StructureInfoFromGPCRdb!$A$1:$U$1,0),FALSE)</f>
        <v>Adrenoceptors</v>
      </c>
      <c r="F273" s="11" t="str">
        <f>VLOOKUP($C273,StructureInfoFromGPCRdb!$A:$U,MATCH(F$1,StructureInfoFromGPCRdb!$A$1:$U$1,0),FALSE)</f>
        <v>ADRB2</v>
      </c>
      <c r="G273" s="11" t="str">
        <f>VLOOKUP($C273,StructureInfoFromGPCRdb!$A:$U,MATCH(G$1,StructureInfoFromGPCRdb!$A$1:$U$1,0),FALSE)</f>
        <v>β2</v>
      </c>
      <c r="J273" s="47">
        <f>VLOOKUP($C273,StructureInfoFromGPCRdb!$A:$U,MATCH(J$1,StructureInfoFromGPCRdb!$A$1:$U$1,0),FALSE)</f>
        <v>92</v>
      </c>
      <c r="K273" s="6" t="str">
        <f>VLOOKUP($C273,StructureInfoFromGPCRdb!$A:$U,MATCH(K$1,StructureInfoFromGPCRdb!$A$1:$U$1,0),FALSE)</f>
        <v>Human</v>
      </c>
      <c r="L273" s="10">
        <f>VLOOKUP($C273,StructureInfoFromGPCRdb!$A:$U,MATCH(L$1,StructureInfoFromGPCRdb!$A$1:$U$1,0),FALSE)</f>
        <v>100</v>
      </c>
      <c r="M273" s="50" t="str">
        <f>VLOOKUP($C273,StructureInfoFromGPCRdb!$A:$U,MATCH(M$1,StructureInfoFromGPCRdb!$A$1:$U$1,0),FALSE)</f>
        <v>X-ray</v>
      </c>
      <c r="N273" s="51">
        <f>VLOOKUP($C273,StructureInfoFromGPCRdb!$A:$U,MATCH(N$1,StructureInfoFromGPCRdb!$A$1:$U$1,0),FALSE)</f>
        <v>4</v>
      </c>
      <c r="O273" s="10" t="str">
        <f>VLOOKUP($C273,StructureInfoFromGPCRdb!$A:$U,MATCH(O$1,StructureInfoFromGPCRdb!$A$1:$U$1,0),FALSE)</f>
        <v>Inactive</v>
      </c>
      <c r="P273" s="10">
        <f>VLOOKUP($C273,StructureInfoFromGPCRdb!$A:$U,MATCH(P$1,StructureInfoFromGPCRdb!$A$1:$U$1,0),FALSE)</f>
        <v>0</v>
      </c>
      <c r="Q273" s="10">
        <f>VLOOKUP($C273,StructureInfoFromGPCRdb!$A:$U,MATCH(Q$1,StructureInfoFromGPCRdb!$A$1:$U$1,0),FALSE)</f>
        <v>10</v>
      </c>
      <c r="R273" s="42" t="str">
        <f>IF(VLOOKUP($C273,StructureInfoFromGPCRdb!$A:$U,MATCH(R$1,StructureInfoFromGPCRdb!$A$1:$U$1,0),FALSE)="","",VLOOKUP($C273,StructureInfoFromGPCRdb!$A:$U,MATCH(R$1,StructureInfoFromGPCRdb!$A$1:$U$1,0),FALSE))</f>
        <v/>
      </c>
      <c r="S273" s="5" t="str">
        <f>IF(VLOOKUP($C273,StructureInfoFromGPCRdb!$A:$U,MATCH(S$1,StructureInfoFromGPCRdb!$A$1:$U$1,0),FALSE)="","",VLOOKUP($C273,StructureInfoFromGPCRdb!$A:$U,MATCH(S$1,StructureInfoFromGPCRdb!$A$1:$U$1,0),FALSE))</f>
        <v/>
      </c>
      <c r="T273" s="5" t="str">
        <f>IF(VLOOKUP($C273,StructureInfoFromGPCRdb!$A:$U,MATCH(T$1,StructureInfoFromGPCRdb!$A$1:$U$1,0),FALSE)="","",VLOOKUP($C273,StructureInfoFromGPCRdb!$A:$U,MATCH(T$1,StructureInfoFromGPCRdb!$A$1:$U$1,0),FALSE))</f>
        <v/>
      </c>
      <c r="U273" s="5" t="str">
        <f>IF(VLOOKUP($C273,StructureInfoFromGPCRdb!$A:$U,MATCH(U$1,StructureInfoFromGPCRdb!$A$1:$U$1,0),FALSE)="","",VLOOKUP($C273,StructureInfoFromGPCRdb!$A:$U,MATCH(U$1,StructureInfoFromGPCRdb!$A$1:$U$1,0),FALSE))</f>
        <v/>
      </c>
      <c r="V273" s="52" t="str">
        <f>VLOOKUP($C273,StructureInfoFromGPCRdb!$A:$U,MATCH(V$1,StructureInfoFromGPCRdb!$A$1:$U$1,0),FALSE)</f>
        <v>T4-Lysozyme</v>
      </c>
      <c r="W273" s="10" t="str">
        <f>VLOOKUP($C273,StructureInfoFromGPCRdb!$A:$U,MATCH(W$1,StructureInfoFromGPCRdb!$A$1:$U$1,0),FALSE)</f>
        <v>-</v>
      </c>
      <c r="X273" s="52" t="str">
        <f>VLOOKUP($C273,StructureInfoFromGPCRdb!$A:$U,MATCH(X$1,StructureInfoFromGPCRdb!$A$1:$U$1,0),FALSE)</f>
        <v>Carazolol</v>
      </c>
      <c r="Y273" s="10" t="str">
        <f>VLOOKUP($C273,StructureInfoFromGPCRdb!$A:$U,MATCH(Y$1,StructureInfoFromGPCRdb!$A$1:$U$1,0),FALSE)</f>
        <v>Inverse agonist</v>
      </c>
    </row>
    <row r="274" spans="1:27" x14ac:dyDescent="0.2">
      <c r="A274" s="4" t="str">
        <f t="shared" si="8"/>
        <v>AInactive</v>
      </c>
      <c r="B274" s="4" t="str">
        <f t="shared" si="9"/>
        <v>AGTR1Inactive</v>
      </c>
      <c r="C274" s="9" t="s">
        <v>362</v>
      </c>
      <c r="D274" s="10" t="str">
        <f>VLOOKUP($C274,StructureInfoFromGPCRdb!$A:$U,MATCH(D$1,StructureInfoFromGPCRdb!$A$1:$U$1,0),FALSE)</f>
        <v>A</v>
      </c>
      <c r="E274" s="11" t="str">
        <f>VLOOKUP($C274,StructureInfoFromGPCRdb!$A:$U,MATCH(E$1,StructureInfoFromGPCRdb!$A$1:$U$1,0),FALSE)</f>
        <v>Angiotensin</v>
      </c>
      <c r="F274" s="11" t="str">
        <f>VLOOKUP($C274,StructureInfoFromGPCRdb!$A:$U,MATCH(F$1,StructureInfoFromGPCRdb!$A$1:$U$1,0),FALSE)</f>
        <v>AGTR1</v>
      </c>
      <c r="G274" s="11" t="str">
        <f>VLOOKUP($C274,StructureInfoFromGPCRdb!$A:$U,MATCH(G$1,StructureInfoFromGPCRdb!$A$1:$U$1,0),FALSE)</f>
        <v>AT1</v>
      </c>
      <c r="J274" s="47">
        <f>VLOOKUP($C274,StructureInfoFromGPCRdb!$A:$U,MATCH(J$1,StructureInfoFromGPCRdb!$A$1:$U$1,0),FALSE)</f>
        <v>86</v>
      </c>
      <c r="K274" s="6" t="str">
        <f>VLOOKUP($C274,StructureInfoFromGPCRdb!$A:$U,MATCH(K$1,StructureInfoFromGPCRdb!$A$1:$U$1,0),FALSE)</f>
        <v>Human</v>
      </c>
      <c r="L274" s="10">
        <f>VLOOKUP($C274,StructureInfoFromGPCRdb!$A:$U,MATCH(L$1,StructureInfoFromGPCRdb!$A$1:$U$1,0),FALSE)</f>
        <v>100</v>
      </c>
      <c r="M274" s="50" t="str">
        <f>VLOOKUP($C274,StructureInfoFromGPCRdb!$A:$U,MATCH(M$1,StructureInfoFromGPCRdb!$A$1:$U$1,0),FALSE)</f>
        <v>X-ray</v>
      </c>
      <c r="N274" s="51">
        <f>VLOOKUP($C274,StructureInfoFromGPCRdb!$A:$U,MATCH(N$1,StructureInfoFromGPCRdb!$A$1:$U$1,0),FALSE)</f>
        <v>2.9</v>
      </c>
      <c r="O274" s="10" t="str">
        <f>VLOOKUP($C274,StructureInfoFromGPCRdb!$A:$U,MATCH(O$1,StructureInfoFromGPCRdb!$A$1:$U$1,0),FALSE)</f>
        <v>Inactive</v>
      </c>
      <c r="P274" s="10">
        <f>VLOOKUP($C274,StructureInfoFromGPCRdb!$A:$U,MATCH(P$1,StructureInfoFromGPCRdb!$A$1:$U$1,0),FALSE)</f>
        <v>7</v>
      </c>
      <c r="Q274" s="10">
        <f>VLOOKUP($C274,StructureInfoFromGPCRdb!$A:$U,MATCH(Q$1,StructureInfoFromGPCRdb!$A$1:$U$1,0),FALSE)</f>
        <v>2</v>
      </c>
      <c r="R274" s="42" t="str">
        <f>IF(VLOOKUP($C274,StructureInfoFromGPCRdb!$A:$U,MATCH(R$1,StructureInfoFromGPCRdb!$A$1:$U$1,0),FALSE)="","",VLOOKUP($C274,StructureInfoFromGPCRdb!$A:$U,MATCH(R$1,StructureInfoFromGPCRdb!$A$1:$U$1,0),FALSE))</f>
        <v/>
      </c>
      <c r="S274" s="5" t="str">
        <f>IF(VLOOKUP($C274,StructureInfoFromGPCRdb!$A:$U,MATCH(S$1,StructureInfoFromGPCRdb!$A$1:$U$1,0),FALSE)="","",VLOOKUP($C274,StructureInfoFromGPCRdb!$A:$U,MATCH(S$1,StructureInfoFromGPCRdb!$A$1:$U$1,0),FALSE))</f>
        <v/>
      </c>
      <c r="T274" s="5" t="str">
        <f>IF(VLOOKUP($C274,StructureInfoFromGPCRdb!$A:$U,MATCH(T$1,StructureInfoFromGPCRdb!$A$1:$U$1,0),FALSE)="","",VLOOKUP($C274,StructureInfoFromGPCRdb!$A:$U,MATCH(T$1,StructureInfoFromGPCRdb!$A$1:$U$1,0),FALSE))</f>
        <v/>
      </c>
      <c r="U274" s="5" t="str">
        <f>IF(VLOOKUP($C274,StructureInfoFromGPCRdb!$A:$U,MATCH(U$1,StructureInfoFromGPCRdb!$A$1:$U$1,0),FALSE)="","",VLOOKUP($C274,StructureInfoFromGPCRdb!$A:$U,MATCH(U$1,StructureInfoFromGPCRdb!$A$1:$U$1,0),FALSE))</f>
        <v/>
      </c>
      <c r="V274" s="52" t="str">
        <f>VLOOKUP($C274,StructureInfoFromGPCRdb!$A:$U,MATCH(V$1,StructureInfoFromGPCRdb!$A$1:$U$1,0),FALSE)</f>
        <v>BRIL</v>
      </c>
      <c r="W274" s="10" t="str">
        <f>VLOOKUP($C274,StructureInfoFromGPCRdb!$A:$U,MATCH(W$1,StructureInfoFromGPCRdb!$A$1:$U$1,0),FALSE)</f>
        <v>-</v>
      </c>
      <c r="X274" s="52" t="str">
        <f>VLOOKUP($C274,StructureInfoFromGPCRdb!$A:$U,MATCH(X$1,StructureInfoFromGPCRdb!$A$1:$U$1,0),FALSE)</f>
        <v>ZD7155</v>
      </c>
      <c r="Y274" s="10" t="str">
        <f>VLOOKUP($C274,StructureInfoFromGPCRdb!$A:$U,MATCH(Y$1,StructureInfoFromGPCRdb!$A$1:$U$1,0),FALSE)</f>
        <v>Antagonist</v>
      </c>
    </row>
    <row r="275" spans="1:27" x14ac:dyDescent="0.2">
      <c r="A275" s="4" t="str">
        <f t="shared" si="8"/>
        <v>AInactive</v>
      </c>
      <c r="B275" s="4" t="str">
        <f t="shared" si="9"/>
        <v>APJInactive</v>
      </c>
      <c r="C275" s="9" t="s">
        <v>697</v>
      </c>
      <c r="D275" s="10" t="str">
        <f>VLOOKUP($C275,StructureInfoFromGPCRdb!$A:$U,MATCH(D$1,StructureInfoFromGPCRdb!$A$1:$U$1,0),FALSE)</f>
        <v>A</v>
      </c>
      <c r="E275" s="11" t="str">
        <f>VLOOKUP($C275,StructureInfoFromGPCRdb!$A:$U,MATCH(E$1,StructureInfoFromGPCRdb!$A$1:$U$1,0),FALSE)</f>
        <v>Apelin</v>
      </c>
      <c r="F275" s="11" t="str">
        <f>VLOOKUP($C275,StructureInfoFromGPCRdb!$A:$U,MATCH(F$1,StructureInfoFromGPCRdb!$A$1:$U$1,0),FALSE)</f>
        <v>APJ</v>
      </c>
      <c r="G275" s="11" t="str">
        <f>VLOOKUP($C275,StructureInfoFromGPCRdb!$A:$U,MATCH(G$1,StructureInfoFromGPCRdb!$A$1:$U$1,0),FALSE)</f>
        <v>apelin</v>
      </c>
      <c r="J275" s="47">
        <f>VLOOKUP($C275,StructureInfoFromGPCRdb!$A:$U,MATCH(J$1,StructureInfoFromGPCRdb!$A$1:$U$1,0),FALSE)</f>
        <v>89</v>
      </c>
      <c r="K275" s="6" t="str">
        <f>VLOOKUP($C275,StructureInfoFromGPCRdb!$A:$U,MATCH(K$1,StructureInfoFromGPCRdb!$A$1:$U$1,0),FALSE)</f>
        <v>Human</v>
      </c>
      <c r="L275" s="10">
        <f>VLOOKUP($C275,StructureInfoFromGPCRdb!$A:$U,MATCH(L$1,StructureInfoFromGPCRdb!$A$1:$U$1,0),FALSE)</f>
        <v>100</v>
      </c>
      <c r="M275" s="50" t="str">
        <f>VLOOKUP($C275,StructureInfoFromGPCRdb!$A:$U,MATCH(M$1,StructureInfoFromGPCRdb!$A$1:$U$1,0),FALSE)</f>
        <v>X-ray</v>
      </c>
      <c r="N275" s="51">
        <f>VLOOKUP($C275,StructureInfoFromGPCRdb!$A:$U,MATCH(N$1,StructureInfoFromGPCRdb!$A$1:$U$1,0),FALSE)</f>
        <v>3.2</v>
      </c>
      <c r="O275" s="10" t="str">
        <f>VLOOKUP($C275,StructureInfoFromGPCRdb!$A:$U,MATCH(O$1,StructureInfoFromGPCRdb!$A$1:$U$1,0),FALSE)</f>
        <v>Inactive</v>
      </c>
      <c r="P275" s="10">
        <f>VLOOKUP($C275,StructureInfoFromGPCRdb!$A:$U,MATCH(P$1,StructureInfoFromGPCRdb!$A$1:$U$1,0),FALSE)</f>
        <v>7</v>
      </c>
      <c r="Q275" s="10">
        <f>VLOOKUP($C275,StructureInfoFromGPCRdb!$A:$U,MATCH(Q$1,StructureInfoFromGPCRdb!$A$1:$U$1,0),FALSE)</f>
        <v>10</v>
      </c>
      <c r="R275" s="42" t="str">
        <f>IF(VLOOKUP($C275,StructureInfoFromGPCRdb!$A:$U,MATCH(R$1,StructureInfoFromGPCRdb!$A$1:$U$1,0),FALSE)="","",VLOOKUP($C275,StructureInfoFromGPCRdb!$A:$U,MATCH(R$1,StructureInfoFromGPCRdb!$A$1:$U$1,0),FALSE))</f>
        <v/>
      </c>
      <c r="S275" s="5" t="str">
        <f>IF(VLOOKUP($C275,StructureInfoFromGPCRdb!$A:$U,MATCH(S$1,StructureInfoFromGPCRdb!$A$1:$U$1,0),FALSE)="","",VLOOKUP($C275,StructureInfoFromGPCRdb!$A:$U,MATCH(S$1,StructureInfoFromGPCRdb!$A$1:$U$1,0),FALSE))</f>
        <v/>
      </c>
      <c r="T275" s="5" t="str">
        <f>IF(VLOOKUP($C275,StructureInfoFromGPCRdb!$A:$U,MATCH(T$1,StructureInfoFromGPCRdb!$A$1:$U$1,0),FALSE)="","",VLOOKUP($C275,StructureInfoFromGPCRdb!$A:$U,MATCH(T$1,StructureInfoFromGPCRdb!$A$1:$U$1,0),FALSE))</f>
        <v/>
      </c>
      <c r="U275" s="5" t="str">
        <f>IF(VLOOKUP($C275,StructureInfoFromGPCRdb!$A:$U,MATCH(U$1,StructureInfoFromGPCRdb!$A$1:$U$1,0),FALSE)="","",VLOOKUP($C275,StructureInfoFromGPCRdb!$A:$U,MATCH(U$1,StructureInfoFromGPCRdb!$A$1:$U$1,0),FALSE))</f>
        <v/>
      </c>
      <c r="V275" s="52" t="str">
        <f>VLOOKUP($C275,StructureInfoFromGPCRdb!$A:$U,MATCH(V$1,StructureInfoFromGPCRdb!$A$1:$U$1,0),FALSE)</f>
        <v>Rubredoxin</v>
      </c>
      <c r="W275" s="10" t="str">
        <f>VLOOKUP($C275,StructureInfoFromGPCRdb!$A:$U,MATCH(W$1,StructureInfoFromGPCRdb!$A$1:$U$1,0),FALSE)</f>
        <v>-</v>
      </c>
      <c r="X275" s="52" t="str">
        <f>VLOOKUP($C275,StructureInfoFromGPCRdb!$A:$U,MATCH(X$1,StructureInfoFromGPCRdb!$A$1:$U$1,0),FALSE)</f>
        <v>Single domain antibo..</v>
      </c>
      <c r="Y275" s="10" t="str">
        <f>VLOOKUP($C275,StructureInfoFromGPCRdb!$A:$U,MATCH(Y$1,StructureInfoFromGPCRdb!$A$1:$U$1,0),FALSE)</f>
        <v>Agonist</v>
      </c>
    </row>
    <row r="276" spans="1:27" x14ac:dyDescent="0.2">
      <c r="A276" s="4" t="str">
        <f t="shared" si="8"/>
        <v>AInactive</v>
      </c>
      <c r="B276" s="4" t="str">
        <f t="shared" si="9"/>
        <v>CNR1Inactive</v>
      </c>
      <c r="C276" s="9" t="s">
        <v>439</v>
      </c>
      <c r="D276" s="10" t="str">
        <f>VLOOKUP($C276,StructureInfoFromGPCRdb!$A:$U,MATCH(D$1,StructureInfoFromGPCRdb!$A$1:$U$1,0),FALSE)</f>
        <v>A</v>
      </c>
      <c r="E276" s="11" t="str">
        <f>VLOOKUP($C276,StructureInfoFromGPCRdb!$A:$U,MATCH(E$1,StructureInfoFromGPCRdb!$A$1:$U$1,0),FALSE)</f>
        <v>Cannabinoid</v>
      </c>
      <c r="F276" s="11" t="str">
        <f>VLOOKUP($C276,StructureInfoFromGPCRdb!$A:$U,MATCH(F$1,StructureInfoFromGPCRdb!$A$1:$U$1,0),FALSE)</f>
        <v>CNR1</v>
      </c>
      <c r="G276" s="11" t="str">
        <f>VLOOKUP($C276,StructureInfoFromGPCRdb!$A:$U,MATCH(G$1,StructureInfoFromGPCRdb!$A$1:$U$1,0),FALSE)</f>
        <v>CB1</v>
      </c>
      <c r="J276" s="47">
        <f>VLOOKUP($C276,StructureInfoFromGPCRdb!$A:$U,MATCH(J$1,StructureInfoFromGPCRdb!$A$1:$U$1,0),FALSE)</f>
        <v>93</v>
      </c>
      <c r="K276" s="6" t="str">
        <f>VLOOKUP($C276,StructureInfoFromGPCRdb!$A:$U,MATCH(K$1,StructureInfoFromGPCRdb!$A$1:$U$1,0),FALSE)</f>
        <v>Human</v>
      </c>
      <c r="L276" s="10">
        <f>VLOOKUP($C276,StructureInfoFromGPCRdb!$A:$U,MATCH(L$1,StructureInfoFromGPCRdb!$A$1:$U$1,0),FALSE)</f>
        <v>100</v>
      </c>
      <c r="M276" s="50" t="str">
        <f>VLOOKUP($C276,StructureInfoFromGPCRdb!$A:$U,MATCH(M$1,StructureInfoFromGPCRdb!$A$1:$U$1,0),FALSE)</f>
        <v>X-ray</v>
      </c>
      <c r="N276" s="51">
        <f>VLOOKUP($C276,StructureInfoFromGPCRdb!$A:$U,MATCH(N$1,StructureInfoFromGPCRdb!$A$1:$U$1,0),FALSE)</f>
        <v>2.6</v>
      </c>
      <c r="O276" s="10" t="str">
        <f>VLOOKUP($C276,StructureInfoFromGPCRdb!$A:$U,MATCH(O$1,StructureInfoFromGPCRdb!$A$1:$U$1,0),FALSE)</f>
        <v>Inactive</v>
      </c>
      <c r="P276" s="10">
        <f>VLOOKUP($C276,StructureInfoFromGPCRdb!$A:$U,MATCH(P$1,StructureInfoFromGPCRdb!$A$1:$U$1,0),FALSE)</f>
        <v>13</v>
      </c>
      <c r="Q276" s="10">
        <f>VLOOKUP($C276,StructureInfoFromGPCRdb!$A:$U,MATCH(Q$1,StructureInfoFromGPCRdb!$A$1:$U$1,0),FALSE)</f>
        <v>4</v>
      </c>
      <c r="R276" s="42" t="str">
        <f>IF(VLOOKUP($C276,StructureInfoFromGPCRdb!$A:$U,MATCH(R$1,StructureInfoFromGPCRdb!$A$1:$U$1,0),FALSE)="","",VLOOKUP($C276,StructureInfoFromGPCRdb!$A:$U,MATCH(R$1,StructureInfoFromGPCRdb!$A$1:$U$1,0),FALSE))</f>
        <v/>
      </c>
      <c r="S276" s="5" t="str">
        <f>IF(VLOOKUP($C276,StructureInfoFromGPCRdb!$A:$U,MATCH(S$1,StructureInfoFromGPCRdb!$A$1:$U$1,0),FALSE)="","",VLOOKUP($C276,StructureInfoFromGPCRdb!$A:$U,MATCH(S$1,StructureInfoFromGPCRdb!$A$1:$U$1,0),FALSE))</f>
        <v/>
      </c>
      <c r="T276" s="5" t="str">
        <f>IF(VLOOKUP($C276,StructureInfoFromGPCRdb!$A:$U,MATCH(T$1,StructureInfoFromGPCRdb!$A$1:$U$1,0),FALSE)="","",VLOOKUP($C276,StructureInfoFromGPCRdb!$A:$U,MATCH(T$1,StructureInfoFromGPCRdb!$A$1:$U$1,0),FALSE))</f>
        <v/>
      </c>
      <c r="U276" s="5" t="str">
        <f>IF(VLOOKUP($C276,StructureInfoFromGPCRdb!$A:$U,MATCH(U$1,StructureInfoFromGPCRdb!$A$1:$U$1,0),FALSE)="","",VLOOKUP($C276,StructureInfoFromGPCRdb!$A:$U,MATCH(U$1,StructureInfoFromGPCRdb!$A$1:$U$1,0),FALSE))</f>
        <v/>
      </c>
      <c r="V276" s="52" t="str">
        <f>VLOOKUP($C276,StructureInfoFromGPCRdb!$A:$U,MATCH(V$1,StructureInfoFromGPCRdb!$A$1:$U$1,0),FALSE)</f>
        <v>Glycogen synthase</v>
      </c>
      <c r="W276" s="10" t="str">
        <f>VLOOKUP($C276,StructureInfoFromGPCRdb!$A:$U,MATCH(W$1,StructureInfoFromGPCRdb!$A$1:$U$1,0),FALSE)</f>
        <v>-</v>
      </c>
      <c r="X276" s="52" t="str">
        <f>VLOOKUP($C276,StructureInfoFromGPCRdb!$A:$U,MATCH(X$1,StructureInfoFromGPCRdb!$A$1:$U$1,0),FALSE)</f>
        <v>Taranabant</v>
      </c>
      <c r="Y276" s="10" t="str">
        <f>VLOOKUP($C276,StructureInfoFromGPCRdb!$A:$U,MATCH(Y$1,StructureInfoFromGPCRdb!$A$1:$U$1,0),FALSE)</f>
        <v>Inverse agonist</v>
      </c>
      <c r="Z276" s="5" t="s">
        <v>788</v>
      </c>
      <c r="AA276" s="46" t="s">
        <v>801</v>
      </c>
    </row>
    <row r="277" spans="1:27" x14ac:dyDescent="0.2">
      <c r="A277" s="4" t="str">
        <f t="shared" si="8"/>
        <v>AInactive</v>
      </c>
      <c r="B277" s="4" t="str">
        <f t="shared" si="9"/>
        <v>CNR1Inactive</v>
      </c>
      <c r="C277" s="9" t="s">
        <v>339</v>
      </c>
      <c r="D277" s="10" t="str">
        <f>VLOOKUP($C277,StructureInfoFromGPCRdb!$A:$U,MATCH(D$1,StructureInfoFromGPCRdb!$A$1:$U$1,0),FALSE)</f>
        <v>A</v>
      </c>
      <c r="E277" s="11" t="str">
        <f>VLOOKUP($C277,StructureInfoFromGPCRdb!$A:$U,MATCH(E$1,StructureInfoFromGPCRdb!$A$1:$U$1,0),FALSE)</f>
        <v>Cannabinoid</v>
      </c>
      <c r="F277" s="11" t="str">
        <f>VLOOKUP($C277,StructureInfoFromGPCRdb!$A:$U,MATCH(F$1,StructureInfoFromGPCRdb!$A$1:$U$1,0),FALSE)</f>
        <v>CNR1</v>
      </c>
      <c r="G277" s="11" t="str">
        <f>VLOOKUP($C277,StructureInfoFromGPCRdb!$A:$U,MATCH(G$1,StructureInfoFromGPCRdb!$A$1:$U$1,0),FALSE)</f>
        <v>CB1</v>
      </c>
      <c r="J277" s="47">
        <f>VLOOKUP($C277,StructureInfoFromGPCRdb!$A:$U,MATCH(J$1,StructureInfoFromGPCRdb!$A$1:$U$1,0),FALSE)</f>
        <v>95</v>
      </c>
      <c r="K277" s="6" t="str">
        <f>VLOOKUP($C277,StructureInfoFromGPCRdb!$A:$U,MATCH(K$1,StructureInfoFromGPCRdb!$A$1:$U$1,0),FALSE)</f>
        <v>Human</v>
      </c>
      <c r="L277" s="10">
        <f>VLOOKUP($C277,StructureInfoFromGPCRdb!$A:$U,MATCH(L$1,StructureInfoFromGPCRdb!$A$1:$U$1,0),FALSE)</f>
        <v>100</v>
      </c>
      <c r="M277" s="50" t="str">
        <f>VLOOKUP($C277,StructureInfoFromGPCRdb!$A:$U,MATCH(M$1,StructureInfoFromGPCRdb!$A$1:$U$1,0),FALSE)</f>
        <v>X-ray</v>
      </c>
      <c r="N277" s="51">
        <f>VLOOKUP($C277,StructureInfoFromGPCRdb!$A:$U,MATCH(N$1,StructureInfoFromGPCRdb!$A$1:$U$1,0),FALSE)</f>
        <v>2.8</v>
      </c>
      <c r="O277" s="10" t="str">
        <f>VLOOKUP($C277,StructureInfoFromGPCRdb!$A:$U,MATCH(O$1,StructureInfoFromGPCRdb!$A$1:$U$1,0),FALSE)</f>
        <v>Inactive</v>
      </c>
      <c r="P277" s="10">
        <f>VLOOKUP($C277,StructureInfoFromGPCRdb!$A:$U,MATCH(P$1,StructureInfoFromGPCRdb!$A$1:$U$1,0),FALSE)</f>
        <v>13</v>
      </c>
      <c r="Q277" s="10">
        <f>VLOOKUP($C277,StructureInfoFromGPCRdb!$A:$U,MATCH(Q$1,StructureInfoFromGPCRdb!$A$1:$U$1,0),FALSE)</f>
        <v>11</v>
      </c>
      <c r="R277" s="42" t="str">
        <f>IF(VLOOKUP($C277,StructureInfoFromGPCRdb!$A:$U,MATCH(R$1,StructureInfoFromGPCRdb!$A$1:$U$1,0),FALSE)="","",VLOOKUP($C277,StructureInfoFromGPCRdb!$A:$U,MATCH(R$1,StructureInfoFromGPCRdb!$A$1:$U$1,0),FALSE))</f>
        <v/>
      </c>
      <c r="S277" s="5" t="str">
        <f>IF(VLOOKUP($C277,StructureInfoFromGPCRdb!$A:$U,MATCH(S$1,StructureInfoFromGPCRdb!$A$1:$U$1,0),FALSE)="","",VLOOKUP($C277,StructureInfoFromGPCRdb!$A:$U,MATCH(S$1,StructureInfoFromGPCRdb!$A$1:$U$1,0),FALSE))</f>
        <v/>
      </c>
      <c r="T277" s="5" t="str">
        <f>IF(VLOOKUP($C277,StructureInfoFromGPCRdb!$A:$U,MATCH(T$1,StructureInfoFromGPCRdb!$A$1:$U$1,0),FALSE)="","",VLOOKUP($C277,StructureInfoFromGPCRdb!$A:$U,MATCH(T$1,StructureInfoFromGPCRdb!$A$1:$U$1,0),FALSE))</f>
        <v/>
      </c>
      <c r="U277" s="5" t="str">
        <f>IF(VLOOKUP($C277,StructureInfoFromGPCRdb!$A:$U,MATCH(U$1,StructureInfoFromGPCRdb!$A$1:$U$1,0),FALSE)="","",VLOOKUP($C277,StructureInfoFromGPCRdb!$A:$U,MATCH(U$1,StructureInfoFromGPCRdb!$A$1:$U$1,0),FALSE))</f>
        <v/>
      </c>
      <c r="V277" s="52" t="str">
        <f>VLOOKUP($C277,StructureInfoFromGPCRdb!$A:$U,MATCH(V$1,StructureInfoFromGPCRdb!$A$1:$U$1,0),FALSE)</f>
        <v>Flavodoxin</v>
      </c>
      <c r="W277" s="10" t="str">
        <f>VLOOKUP($C277,StructureInfoFromGPCRdb!$A:$U,MATCH(W$1,StructureInfoFromGPCRdb!$A$1:$U$1,0),FALSE)</f>
        <v>-</v>
      </c>
      <c r="X277" s="52" t="str">
        <f>VLOOKUP($C277,StructureInfoFromGPCRdb!$A:$U,MATCH(X$1,StructureInfoFromGPCRdb!$A$1:$U$1,0),FALSE)</f>
        <v>AM-6538</v>
      </c>
      <c r="Y277" s="10" t="str">
        <f>VLOOKUP($C277,StructureInfoFromGPCRdb!$A:$U,MATCH(Y$1,StructureInfoFromGPCRdb!$A$1:$U$1,0),FALSE)</f>
        <v>Antagonist</v>
      </c>
      <c r="Z277" s="5" t="s">
        <v>790</v>
      </c>
      <c r="AA277" s="46" t="s">
        <v>819</v>
      </c>
    </row>
    <row r="278" spans="1:27" x14ac:dyDescent="0.2">
      <c r="A278" s="4" t="str">
        <f t="shared" si="8"/>
        <v>AInactive</v>
      </c>
      <c r="B278" s="4" t="str">
        <f t="shared" si="9"/>
        <v>CNR2Inactive</v>
      </c>
      <c r="C278" s="9" t="s">
        <v>690</v>
      </c>
      <c r="D278" s="10" t="str">
        <f>VLOOKUP($C278,StructureInfoFromGPCRdb!$A:$U,MATCH(D$1,StructureInfoFromGPCRdb!$A$1:$U$1,0),FALSE)</f>
        <v>A</v>
      </c>
      <c r="E278" s="11" t="str">
        <f>VLOOKUP($C278,StructureInfoFromGPCRdb!$A:$U,MATCH(E$1,StructureInfoFromGPCRdb!$A$1:$U$1,0),FALSE)</f>
        <v>Cannabinoid</v>
      </c>
      <c r="F278" s="11" t="str">
        <f>VLOOKUP($C278,StructureInfoFromGPCRdb!$A:$U,MATCH(F$1,StructureInfoFromGPCRdb!$A$1:$U$1,0),FALSE)</f>
        <v>CNR2</v>
      </c>
      <c r="G278" s="11" t="str">
        <f>VLOOKUP($C278,StructureInfoFromGPCRdb!$A:$U,MATCH(G$1,StructureInfoFromGPCRdb!$A$1:$U$1,0),FALSE)</f>
        <v>CB2</v>
      </c>
      <c r="J278" s="47">
        <f>VLOOKUP($C278,StructureInfoFromGPCRdb!$A:$U,MATCH(J$1,StructureInfoFromGPCRdb!$A$1:$U$1,0),FALSE)</f>
        <v>94</v>
      </c>
      <c r="K278" s="6" t="str">
        <f>VLOOKUP($C278,StructureInfoFromGPCRdb!$A:$U,MATCH(K$1,StructureInfoFromGPCRdb!$A$1:$U$1,0),FALSE)</f>
        <v>Human</v>
      </c>
      <c r="L278" s="10">
        <f>VLOOKUP($C278,StructureInfoFromGPCRdb!$A:$U,MATCH(L$1,StructureInfoFromGPCRdb!$A$1:$U$1,0),FALSE)</f>
        <v>100</v>
      </c>
      <c r="M278" s="50" t="str">
        <f>VLOOKUP($C278,StructureInfoFromGPCRdb!$A:$U,MATCH(M$1,StructureInfoFromGPCRdb!$A$1:$U$1,0),FALSE)</f>
        <v>X-ray</v>
      </c>
      <c r="N278" s="51">
        <f>VLOOKUP($C278,StructureInfoFromGPCRdb!$A:$U,MATCH(N$1,StructureInfoFromGPCRdb!$A$1:$U$1,0),FALSE)</f>
        <v>3.2</v>
      </c>
      <c r="O278" s="10" t="str">
        <f>VLOOKUP($C278,StructureInfoFromGPCRdb!$A:$U,MATCH(O$1,StructureInfoFromGPCRdb!$A$1:$U$1,0),FALSE)</f>
        <v>Inactive</v>
      </c>
      <c r="P278" s="10">
        <f>VLOOKUP($C278,StructureInfoFromGPCRdb!$A:$U,MATCH(P$1,StructureInfoFromGPCRdb!$A$1:$U$1,0),FALSE)</f>
        <v>6</v>
      </c>
      <c r="Q278" s="10">
        <f>VLOOKUP($C278,StructureInfoFromGPCRdb!$A:$U,MATCH(Q$1,StructureInfoFromGPCRdb!$A$1:$U$1,0),FALSE)</f>
        <v>6</v>
      </c>
      <c r="R278" s="42" t="str">
        <f>IF(VLOOKUP($C278,StructureInfoFromGPCRdb!$A:$U,MATCH(R$1,StructureInfoFromGPCRdb!$A$1:$U$1,0),FALSE)="","",VLOOKUP($C278,StructureInfoFromGPCRdb!$A:$U,MATCH(R$1,StructureInfoFromGPCRdb!$A$1:$U$1,0),FALSE))</f>
        <v/>
      </c>
      <c r="S278" s="5" t="str">
        <f>IF(VLOOKUP($C278,StructureInfoFromGPCRdb!$A:$U,MATCH(S$1,StructureInfoFromGPCRdb!$A$1:$U$1,0),FALSE)="","",VLOOKUP($C278,StructureInfoFromGPCRdb!$A:$U,MATCH(S$1,StructureInfoFromGPCRdb!$A$1:$U$1,0),FALSE))</f>
        <v/>
      </c>
      <c r="T278" s="5" t="str">
        <f>IF(VLOOKUP($C278,StructureInfoFromGPCRdb!$A:$U,MATCH(T$1,StructureInfoFromGPCRdb!$A$1:$U$1,0),FALSE)="","",VLOOKUP($C278,StructureInfoFromGPCRdb!$A:$U,MATCH(T$1,StructureInfoFromGPCRdb!$A$1:$U$1,0),FALSE))</f>
        <v/>
      </c>
      <c r="U278" s="5" t="str">
        <f>IF(VLOOKUP($C278,StructureInfoFromGPCRdb!$A:$U,MATCH(U$1,StructureInfoFromGPCRdb!$A$1:$U$1,0),FALSE)="","",VLOOKUP($C278,StructureInfoFromGPCRdb!$A:$U,MATCH(U$1,StructureInfoFromGPCRdb!$A$1:$U$1,0),FALSE))</f>
        <v/>
      </c>
      <c r="V278" s="52" t="str">
        <f>VLOOKUP($C278,StructureInfoFromGPCRdb!$A:$U,MATCH(V$1,StructureInfoFromGPCRdb!$A$1:$U$1,0),FALSE)</f>
        <v>T4-Lysozyme</v>
      </c>
      <c r="W278" s="10" t="str">
        <f>VLOOKUP($C278,StructureInfoFromGPCRdb!$A:$U,MATCH(W$1,StructureInfoFromGPCRdb!$A$1:$U$1,0),FALSE)</f>
        <v>-</v>
      </c>
      <c r="X278" s="52" t="str">
        <f>VLOOKUP($C278,StructureInfoFromGPCRdb!$A:$U,MATCH(X$1,StructureInfoFromGPCRdb!$A$1:$U$1,0),FALSE)</f>
        <v>(6Ar,9R,10aR)-9-(hyd..</v>
      </c>
      <c r="Y278" s="10" t="str">
        <f>VLOOKUP($C278,StructureInfoFromGPCRdb!$A:$U,MATCH(Y$1,StructureInfoFromGPCRdb!$A$1:$U$1,0),FALSE)</f>
        <v>Agonist</v>
      </c>
    </row>
    <row r="279" spans="1:27" x14ac:dyDescent="0.2">
      <c r="A279" s="4" t="str">
        <f t="shared" si="8"/>
        <v>AInactive</v>
      </c>
      <c r="B279" s="4" t="str">
        <f t="shared" si="9"/>
        <v>CCR2Inactive</v>
      </c>
      <c r="C279" s="9" t="s">
        <v>239</v>
      </c>
      <c r="D279" s="10" t="str">
        <f>VLOOKUP($C279,StructureInfoFromGPCRdb!$A:$U,MATCH(D$1,StructureInfoFromGPCRdb!$A$1:$U$1,0),FALSE)</f>
        <v>A</v>
      </c>
      <c r="E279" s="11" t="str">
        <f>VLOOKUP($C279,StructureInfoFromGPCRdb!$A:$U,MATCH(E$1,StructureInfoFromGPCRdb!$A$1:$U$1,0),FALSE)</f>
        <v>Chemokine</v>
      </c>
      <c r="F279" s="11" t="str">
        <f>VLOOKUP($C279,StructureInfoFromGPCRdb!$A:$U,MATCH(F$1,StructureInfoFromGPCRdb!$A$1:$U$1,0),FALSE)</f>
        <v>CCR2</v>
      </c>
      <c r="G279" s="11" t="str">
        <f>VLOOKUP($C279,StructureInfoFromGPCRdb!$A:$U,MATCH(G$1,StructureInfoFromGPCRdb!$A$1:$U$1,0),FALSE)</f>
        <v>CCR2</v>
      </c>
      <c r="J279" s="47">
        <f>VLOOKUP($C279,StructureInfoFromGPCRdb!$A:$U,MATCH(J$1,StructureInfoFromGPCRdb!$A$1:$U$1,0),FALSE)</f>
        <v>86</v>
      </c>
      <c r="K279" s="6" t="str">
        <f>VLOOKUP($C279,StructureInfoFromGPCRdb!$A:$U,MATCH(K$1,StructureInfoFromGPCRdb!$A$1:$U$1,0),FALSE)</f>
        <v>Human</v>
      </c>
      <c r="L279" s="10">
        <f>VLOOKUP($C279,StructureInfoFromGPCRdb!$A:$U,MATCH(L$1,StructureInfoFromGPCRdb!$A$1:$U$1,0),FALSE)</f>
        <v>100</v>
      </c>
      <c r="M279" s="50" t="str">
        <f>VLOOKUP($C279,StructureInfoFromGPCRdb!$A:$U,MATCH(M$1,StructureInfoFromGPCRdb!$A$1:$U$1,0),FALSE)</f>
        <v>X-ray</v>
      </c>
      <c r="N279" s="51">
        <f>VLOOKUP($C279,StructureInfoFromGPCRdb!$A:$U,MATCH(N$1,StructureInfoFromGPCRdb!$A$1:$U$1,0),FALSE)</f>
        <v>2.7</v>
      </c>
      <c r="O279" s="10" t="str">
        <f>VLOOKUP($C279,StructureInfoFromGPCRdb!$A:$U,MATCH(O$1,StructureInfoFromGPCRdb!$A$1:$U$1,0),FALSE)</f>
        <v>Inactive</v>
      </c>
      <c r="P279" s="10">
        <f>VLOOKUP($C279,StructureInfoFromGPCRdb!$A:$U,MATCH(P$1,StructureInfoFromGPCRdb!$A$1:$U$1,0),FALSE)</f>
        <v>24</v>
      </c>
      <c r="Q279" s="10">
        <f>VLOOKUP($C279,StructureInfoFromGPCRdb!$A:$U,MATCH(Q$1,StructureInfoFromGPCRdb!$A$1:$U$1,0),FALSE)</f>
        <v>4</v>
      </c>
      <c r="R279" s="42" t="str">
        <f>IF(VLOOKUP($C279,StructureInfoFromGPCRdb!$A:$U,MATCH(R$1,StructureInfoFromGPCRdb!$A$1:$U$1,0),FALSE)="","",VLOOKUP($C279,StructureInfoFromGPCRdb!$A:$U,MATCH(R$1,StructureInfoFromGPCRdb!$A$1:$U$1,0),FALSE))</f>
        <v/>
      </c>
      <c r="S279" s="5" t="str">
        <f>IF(VLOOKUP($C279,StructureInfoFromGPCRdb!$A:$U,MATCH(S$1,StructureInfoFromGPCRdb!$A$1:$U$1,0),FALSE)="","",VLOOKUP($C279,StructureInfoFromGPCRdb!$A:$U,MATCH(S$1,StructureInfoFromGPCRdb!$A$1:$U$1,0),FALSE))</f>
        <v/>
      </c>
      <c r="T279" s="5" t="str">
        <f>IF(VLOOKUP($C279,StructureInfoFromGPCRdb!$A:$U,MATCH(T$1,StructureInfoFromGPCRdb!$A$1:$U$1,0),FALSE)="","",VLOOKUP($C279,StructureInfoFromGPCRdb!$A:$U,MATCH(T$1,StructureInfoFromGPCRdb!$A$1:$U$1,0),FALSE))</f>
        <v/>
      </c>
      <c r="U279" s="5" t="str">
        <f>IF(VLOOKUP($C279,StructureInfoFromGPCRdb!$A:$U,MATCH(U$1,StructureInfoFromGPCRdb!$A$1:$U$1,0),FALSE)="","",VLOOKUP($C279,StructureInfoFromGPCRdb!$A:$U,MATCH(U$1,StructureInfoFromGPCRdb!$A$1:$U$1,0),FALSE))</f>
        <v/>
      </c>
      <c r="V279" s="52" t="str">
        <f>VLOOKUP($C279,StructureInfoFromGPCRdb!$A:$U,MATCH(V$1,StructureInfoFromGPCRdb!$A$1:$U$1,0),FALSE)</f>
        <v>Rubredoxin</v>
      </c>
      <c r="W279" s="10" t="str">
        <f>VLOOKUP($C279,StructureInfoFromGPCRdb!$A:$U,MATCH(W$1,StructureInfoFromGPCRdb!$A$1:$U$1,0),FALSE)</f>
        <v>-</v>
      </c>
      <c r="X279" s="52" t="str">
        <f>VLOOKUP($C279,StructureInfoFromGPCRdb!$A:$U,MATCH(X$1,StructureInfoFromGPCRdb!$A$1:$U$1,0),FALSE)</f>
        <v>MK-0812</v>
      </c>
      <c r="Y279" s="10" t="str">
        <f>VLOOKUP($C279,StructureInfoFromGPCRdb!$A:$U,MATCH(Y$1,StructureInfoFromGPCRdb!$A$1:$U$1,0),FALSE)</f>
        <v>Antagonist</v>
      </c>
    </row>
    <row r="280" spans="1:27" x14ac:dyDescent="0.2">
      <c r="A280" s="4" t="str">
        <f t="shared" si="8"/>
        <v>AInactive</v>
      </c>
      <c r="B280" s="4" t="str">
        <f t="shared" si="9"/>
        <v>CCR2Inactive</v>
      </c>
      <c r="C280" s="9" t="s">
        <v>238</v>
      </c>
      <c r="D280" s="10" t="str">
        <f>VLOOKUP($C280,StructureInfoFromGPCRdb!$A:$U,MATCH(D$1,StructureInfoFromGPCRdb!$A$1:$U$1,0),FALSE)</f>
        <v>A</v>
      </c>
      <c r="E280" s="11" t="str">
        <f>VLOOKUP($C280,StructureInfoFromGPCRdb!$A:$U,MATCH(E$1,StructureInfoFromGPCRdb!$A$1:$U$1,0),FALSE)</f>
        <v>Chemokine</v>
      </c>
      <c r="F280" s="11" t="str">
        <f>VLOOKUP($C280,StructureInfoFromGPCRdb!$A:$U,MATCH(F$1,StructureInfoFromGPCRdb!$A$1:$U$1,0),FALSE)</f>
        <v>CCR2</v>
      </c>
      <c r="G280" s="11" t="str">
        <f>VLOOKUP($C280,StructureInfoFromGPCRdb!$A:$U,MATCH(G$1,StructureInfoFromGPCRdb!$A$1:$U$1,0),FALSE)</f>
        <v>CCR2</v>
      </c>
      <c r="J280" s="47">
        <f>VLOOKUP($C280,StructureInfoFromGPCRdb!$A:$U,MATCH(J$1,StructureInfoFromGPCRdb!$A$1:$U$1,0),FALSE)</f>
        <v>89</v>
      </c>
      <c r="K280" s="6" t="str">
        <f>VLOOKUP($C280,StructureInfoFromGPCRdb!$A:$U,MATCH(K$1,StructureInfoFromGPCRdb!$A$1:$U$1,0),FALSE)</f>
        <v>Human</v>
      </c>
      <c r="L280" s="10">
        <f>VLOOKUP($C280,StructureInfoFromGPCRdb!$A:$U,MATCH(L$1,StructureInfoFromGPCRdb!$A$1:$U$1,0),FALSE)</f>
        <v>100</v>
      </c>
      <c r="M280" s="50" t="str">
        <f>VLOOKUP($C280,StructureInfoFromGPCRdb!$A:$U,MATCH(M$1,StructureInfoFromGPCRdb!$A$1:$U$1,0),FALSE)</f>
        <v>X-ray</v>
      </c>
      <c r="N280" s="51">
        <f>VLOOKUP($C280,StructureInfoFromGPCRdb!$A:$U,MATCH(N$1,StructureInfoFromGPCRdb!$A$1:$U$1,0),FALSE)</f>
        <v>3.3</v>
      </c>
      <c r="O280" s="10" t="str">
        <f>VLOOKUP($C280,StructureInfoFromGPCRdb!$A:$U,MATCH(O$1,StructureInfoFromGPCRdb!$A$1:$U$1,0),FALSE)</f>
        <v>Inactive</v>
      </c>
      <c r="P280" s="10">
        <f>VLOOKUP($C280,StructureInfoFromGPCRdb!$A:$U,MATCH(P$1,StructureInfoFromGPCRdb!$A$1:$U$1,0),FALSE)</f>
        <v>24</v>
      </c>
      <c r="Q280" s="10">
        <f>VLOOKUP($C280,StructureInfoFromGPCRdb!$A:$U,MATCH(Q$1,StructureInfoFromGPCRdb!$A$1:$U$1,0),FALSE)</f>
        <v>5</v>
      </c>
      <c r="R280" s="42" t="str">
        <f>IF(VLOOKUP($C280,StructureInfoFromGPCRdb!$A:$U,MATCH(R$1,StructureInfoFromGPCRdb!$A$1:$U$1,0),FALSE)="","",VLOOKUP($C280,StructureInfoFromGPCRdb!$A:$U,MATCH(R$1,StructureInfoFromGPCRdb!$A$1:$U$1,0),FALSE))</f>
        <v/>
      </c>
      <c r="S280" s="5" t="str">
        <f>IF(VLOOKUP($C280,StructureInfoFromGPCRdb!$A:$U,MATCH(S$1,StructureInfoFromGPCRdb!$A$1:$U$1,0),FALSE)="","",VLOOKUP($C280,StructureInfoFromGPCRdb!$A:$U,MATCH(S$1,StructureInfoFromGPCRdb!$A$1:$U$1,0),FALSE))</f>
        <v/>
      </c>
      <c r="T280" s="5" t="str">
        <f>IF(VLOOKUP($C280,StructureInfoFromGPCRdb!$A:$U,MATCH(T$1,StructureInfoFromGPCRdb!$A$1:$U$1,0),FALSE)="","",VLOOKUP($C280,StructureInfoFromGPCRdb!$A:$U,MATCH(T$1,StructureInfoFromGPCRdb!$A$1:$U$1,0),FALSE))</f>
        <v/>
      </c>
      <c r="U280" s="5" t="str">
        <f>IF(VLOOKUP($C280,StructureInfoFromGPCRdb!$A:$U,MATCH(U$1,StructureInfoFromGPCRdb!$A$1:$U$1,0),FALSE)="","",VLOOKUP($C280,StructureInfoFromGPCRdb!$A:$U,MATCH(U$1,StructureInfoFromGPCRdb!$A$1:$U$1,0),FALSE))</f>
        <v/>
      </c>
      <c r="V280" s="52" t="str">
        <f>VLOOKUP($C280,StructureInfoFromGPCRdb!$A:$U,MATCH(V$1,StructureInfoFromGPCRdb!$A$1:$U$1,0),FALSE)</f>
        <v>Rubredoxin</v>
      </c>
      <c r="W280" s="10" t="str">
        <f>VLOOKUP($C280,StructureInfoFromGPCRdb!$A:$U,MATCH(W$1,StructureInfoFromGPCRdb!$A$1:$U$1,0),FALSE)</f>
        <v>-</v>
      </c>
      <c r="X280" s="52" t="str">
        <f>VLOOKUP($C280,StructureInfoFromGPCRdb!$A:$U,MATCH(X$1,StructureInfoFromGPCRdb!$A$1:$U$1,0),FALSE)</f>
        <v>MK-0812</v>
      </c>
      <c r="Y280" s="10" t="str">
        <f>VLOOKUP($C280,StructureInfoFromGPCRdb!$A:$U,MATCH(Y$1,StructureInfoFromGPCRdb!$A$1:$U$1,0),FALSE)</f>
        <v>Antagonist</v>
      </c>
    </row>
    <row r="281" spans="1:27" x14ac:dyDescent="0.2">
      <c r="A281" s="4" t="str">
        <f t="shared" si="8"/>
        <v>AInactive</v>
      </c>
      <c r="B281" s="4" t="str">
        <f t="shared" si="9"/>
        <v>CCR5Inactive</v>
      </c>
      <c r="C281" s="9" t="s">
        <v>384</v>
      </c>
      <c r="D281" s="10" t="str">
        <f>VLOOKUP($C281,StructureInfoFromGPCRdb!$A:$U,MATCH(D$1,StructureInfoFromGPCRdb!$A$1:$U$1,0),FALSE)</f>
        <v>A</v>
      </c>
      <c r="E281" s="11" t="str">
        <f>VLOOKUP($C281,StructureInfoFromGPCRdb!$A:$U,MATCH(E$1,StructureInfoFromGPCRdb!$A$1:$U$1,0),FALSE)</f>
        <v>Chemokine</v>
      </c>
      <c r="F281" s="11" t="str">
        <f>VLOOKUP($C281,StructureInfoFromGPCRdb!$A:$U,MATCH(F$1,StructureInfoFromGPCRdb!$A$1:$U$1,0),FALSE)</f>
        <v>CCR5</v>
      </c>
      <c r="G281" s="11" t="str">
        <f>VLOOKUP($C281,StructureInfoFromGPCRdb!$A:$U,MATCH(G$1,StructureInfoFromGPCRdb!$A$1:$U$1,0),FALSE)</f>
        <v>CCR5</v>
      </c>
      <c r="J281" s="47">
        <f>VLOOKUP($C281,StructureInfoFromGPCRdb!$A:$U,MATCH(J$1,StructureInfoFromGPCRdb!$A$1:$U$1,0),FALSE)</f>
        <v>97</v>
      </c>
      <c r="K281" s="6" t="str">
        <f>VLOOKUP($C281,StructureInfoFromGPCRdb!$A:$U,MATCH(K$1,StructureInfoFromGPCRdb!$A$1:$U$1,0),FALSE)</f>
        <v>Human</v>
      </c>
      <c r="L281" s="10">
        <f>VLOOKUP($C281,StructureInfoFromGPCRdb!$A:$U,MATCH(L$1,StructureInfoFromGPCRdb!$A$1:$U$1,0),FALSE)</f>
        <v>100</v>
      </c>
      <c r="M281" s="50" t="str">
        <f>VLOOKUP($C281,StructureInfoFromGPCRdb!$A:$U,MATCH(M$1,StructureInfoFromGPCRdb!$A$1:$U$1,0),FALSE)</f>
        <v>X-ray</v>
      </c>
      <c r="N281" s="51">
        <f>VLOOKUP($C281,StructureInfoFromGPCRdb!$A:$U,MATCH(N$1,StructureInfoFromGPCRdb!$A$1:$U$1,0),FALSE)</f>
        <v>2.7</v>
      </c>
      <c r="O281" s="10" t="str">
        <f>VLOOKUP($C281,StructureInfoFromGPCRdb!$A:$U,MATCH(O$1,StructureInfoFromGPCRdb!$A$1:$U$1,0),FALSE)</f>
        <v>Inactive</v>
      </c>
      <c r="P281" s="10">
        <f>VLOOKUP($C281,StructureInfoFromGPCRdb!$A:$U,MATCH(P$1,StructureInfoFromGPCRdb!$A$1:$U$1,0),FALSE)</f>
        <v>24</v>
      </c>
      <c r="Q281" s="10">
        <f>VLOOKUP($C281,StructureInfoFromGPCRdb!$A:$U,MATCH(Q$1,StructureInfoFromGPCRdb!$A$1:$U$1,0),FALSE)</f>
        <v>10</v>
      </c>
      <c r="R281" s="42" t="str">
        <f>IF(VLOOKUP($C281,StructureInfoFromGPCRdb!$A:$U,MATCH(R$1,StructureInfoFromGPCRdb!$A$1:$U$1,0),FALSE)="","",VLOOKUP($C281,StructureInfoFromGPCRdb!$A:$U,MATCH(R$1,StructureInfoFromGPCRdb!$A$1:$U$1,0),FALSE))</f>
        <v/>
      </c>
      <c r="S281" s="5" t="str">
        <f>IF(VLOOKUP($C281,StructureInfoFromGPCRdb!$A:$U,MATCH(S$1,StructureInfoFromGPCRdb!$A$1:$U$1,0),FALSE)="","",VLOOKUP($C281,StructureInfoFromGPCRdb!$A:$U,MATCH(S$1,StructureInfoFromGPCRdb!$A$1:$U$1,0),FALSE))</f>
        <v/>
      </c>
      <c r="T281" s="5" t="str">
        <f>IF(VLOOKUP($C281,StructureInfoFromGPCRdb!$A:$U,MATCH(T$1,StructureInfoFromGPCRdb!$A$1:$U$1,0),FALSE)="","",VLOOKUP($C281,StructureInfoFromGPCRdb!$A:$U,MATCH(T$1,StructureInfoFromGPCRdb!$A$1:$U$1,0),FALSE))</f>
        <v/>
      </c>
      <c r="U281" s="5" t="str">
        <f>IF(VLOOKUP($C281,StructureInfoFromGPCRdb!$A:$U,MATCH(U$1,StructureInfoFromGPCRdb!$A$1:$U$1,0),FALSE)="","",VLOOKUP($C281,StructureInfoFromGPCRdb!$A:$U,MATCH(U$1,StructureInfoFromGPCRdb!$A$1:$U$1,0),FALSE))</f>
        <v/>
      </c>
      <c r="V281" s="52" t="str">
        <f>VLOOKUP($C281,StructureInfoFromGPCRdb!$A:$U,MATCH(V$1,StructureInfoFromGPCRdb!$A$1:$U$1,0),FALSE)</f>
        <v>Rubredoxin</v>
      </c>
      <c r="W281" s="10" t="str">
        <f>VLOOKUP($C281,StructureInfoFromGPCRdb!$A:$U,MATCH(W$1,StructureInfoFromGPCRdb!$A$1:$U$1,0),FALSE)</f>
        <v>-</v>
      </c>
      <c r="X281" s="52" t="str">
        <f>VLOOKUP($C281,StructureInfoFromGPCRdb!$A:$U,MATCH(X$1,StructureInfoFromGPCRdb!$A$1:$U$1,0),FALSE)</f>
        <v>Maraviroc</v>
      </c>
      <c r="Y281" s="10" t="str">
        <f>VLOOKUP($C281,StructureInfoFromGPCRdb!$A:$U,MATCH(Y$1,StructureInfoFromGPCRdb!$A$1:$U$1,0),FALSE)</f>
        <v>Antagonist</v>
      </c>
    </row>
    <row r="282" spans="1:27" x14ac:dyDescent="0.2">
      <c r="A282" s="4" t="str">
        <f t="shared" si="8"/>
        <v>AInactive</v>
      </c>
      <c r="B282" s="4" t="str">
        <f t="shared" si="9"/>
        <v>CCR5Inactive</v>
      </c>
      <c r="C282" s="9" t="s">
        <v>260</v>
      </c>
      <c r="D282" s="10" t="str">
        <f>VLOOKUP($C282,StructureInfoFromGPCRdb!$A:$U,MATCH(D$1,StructureInfoFromGPCRdb!$A$1:$U$1,0),FALSE)</f>
        <v>A</v>
      </c>
      <c r="E282" s="11" t="str">
        <f>VLOOKUP($C282,StructureInfoFromGPCRdb!$A:$U,MATCH(E$1,StructureInfoFromGPCRdb!$A$1:$U$1,0),FALSE)</f>
        <v>Chemokine</v>
      </c>
      <c r="F282" s="11" t="str">
        <f>VLOOKUP($C282,StructureInfoFromGPCRdb!$A:$U,MATCH(F$1,StructureInfoFromGPCRdb!$A$1:$U$1,0),FALSE)</f>
        <v>CCR5</v>
      </c>
      <c r="G282" s="11" t="str">
        <f>VLOOKUP($C282,StructureInfoFromGPCRdb!$A:$U,MATCH(G$1,StructureInfoFromGPCRdb!$A$1:$U$1,0),FALSE)</f>
        <v>CCR5</v>
      </c>
      <c r="J282" s="47">
        <f>VLOOKUP($C282,StructureInfoFromGPCRdb!$A:$U,MATCH(J$1,StructureInfoFromGPCRdb!$A$1:$U$1,0),FALSE)</f>
        <v>92</v>
      </c>
      <c r="K282" s="6" t="str">
        <f>VLOOKUP($C282,StructureInfoFromGPCRdb!$A:$U,MATCH(K$1,StructureInfoFromGPCRdb!$A$1:$U$1,0),FALSE)</f>
        <v>Human</v>
      </c>
      <c r="L282" s="10">
        <f>VLOOKUP($C282,StructureInfoFromGPCRdb!$A:$U,MATCH(L$1,StructureInfoFromGPCRdb!$A$1:$U$1,0),FALSE)</f>
        <v>100</v>
      </c>
      <c r="M282" s="50" t="str">
        <f>VLOOKUP($C282,StructureInfoFromGPCRdb!$A:$U,MATCH(M$1,StructureInfoFromGPCRdb!$A$1:$U$1,0),FALSE)</f>
        <v>X-ray</v>
      </c>
      <c r="N282" s="51">
        <f>VLOOKUP($C282,StructureInfoFromGPCRdb!$A:$U,MATCH(N$1,StructureInfoFromGPCRdb!$A$1:$U$1,0),FALSE)</f>
        <v>2.8</v>
      </c>
      <c r="O282" s="10" t="str">
        <f>VLOOKUP($C282,StructureInfoFromGPCRdb!$A:$U,MATCH(O$1,StructureInfoFromGPCRdb!$A$1:$U$1,0),FALSE)</f>
        <v>Inactive</v>
      </c>
      <c r="P282" s="10">
        <f>VLOOKUP($C282,StructureInfoFromGPCRdb!$A:$U,MATCH(P$1,StructureInfoFromGPCRdb!$A$1:$U$1,0),FALSE)</f>
        <v>24</v>
      </c>
      <c r="Q282" s="10">
        <f>VLOOKUP($C282,StructureInfoFromGPCRdb!$A:$U,MATCH(Q$1,StructureInfoFromGPCRdb!$A$1:$U$1,0),FALSE)</f>
        <v>8</v>
      </c>
      <c r="R282" s="42" t="str">
        <f>IF(VLOOKUP($C282,StructureInfoFromGPCRdb!$A:$U,MATCH(R$1,StructureInfoFromGPCRdb!$A$1:$U$1,0),FALSE)="","",VLOOKUP($C282,StructureInfoFromGPCRdb!$A:$U,MATCH(R$1,StructureInfoFromGPCRdb!$A$1:$U$1,0),FALSE))</f>
        <v/>
      </c>
      <c r="S282" s="5" t="str">
        <f>IF(VLOOKUP($C282,StructureInfoFromGPCRdb!$A:$U,MATCH(S$1,StructureInfoFromGPCRdb!$A$1:$U$1,0),FALSE)="","",VLOOKUP($C282,StructureInfoFromGPCRdb!$A:$U,MATCH(S$1,StructureInfoFromGPCRdb!$A$1:$U$1,0),FALSE))</f>
        <v/>
      </c>
      <c r="T282" s="5" t="str">
        <f>IF(VLOOKUP($C282,StructureInfoFromGPCRdb!$A:$U,MATCH(T$1,StructureInfoFromGPCRdb!$A$1:$U$1,0),FALSE)="","",VLOOKUP($C282,StructureInfoFromGPCRdb!$A:$U,MATCH(T$1,StructureInfoFromGPCRdb!$A$1:$U$1,0),FALSE))</f>
        <v/>
      </c>
      <c r="U282" s="5" t="str">
        <f>IF(VLOOKUP($C282,StructureInfoFromGPCRdb!$A:$U,MATCH(U$1,StructureInfoFromGPCRdb!$A$1:$U$1,0),FALSE)="","",VLOOKUP($C282,StructureInfoFromGPCRdb!$A:$U,MATCH(U$1,StructureInfoFromGPCRdb!$A$1:$U$1,0),FALSE))</f>
        <v/>
      </c>
      <c r="V282" s="52" t="str">
        <f>VLOOKUP($C282,StructureInfoFromGPCRdb!$A:$U,MATCH(V$1,StructureInfoFromGPCRdb!$A$1:$U$1,0),FALSE)</f>
        <v>Rubredoxin</v>
      </c>
      <c r="W282" s="10" t="str">
        <f>VLOOKUP($C282,StructureInfoFromGPCRdb!$A:$U,MATCH(W$1,StructureInfoFromGPCRdb!$A$1:$U$1,0),FALSE)</f>
        <v>-</v>
      </c>
      <c r="X282" s="52" t="str">
        <f>VLOOKUP($C282,StructureInfoFromGPCRdb!$A:$U,MATCH(X$1,StructureInfoFromGPCRdb!$A$1:$U$1,0),FALSE)</f>
        <v>4,4-difluoro-N-[(1S)..</v>
      </c>
      <c r="Y282" s="10" t="str">
        <f>VLOOKUP($C282,StructureInfoFromGPCRdb!$A:$U,MATCH(Y$1,StructureInfoFromGPCRdb!$A$1:$U$1,0),FALSE)</f>
        <v>Antagonist</v>
      </c>
    </row>
    <row r="283" spans="1:27" x14ac:dyDescent="0.2">
      <c r="A283" s="4" t="str">
        <f t="shared" si="8"/>
        <v>AInactive</v>
      </c>
      <c r="B283" s="4" t="str">
        <f t="shared" si="9"/>
        <v>CCR5Inactive</v>
      </c>
      <c r="C283" s="9" t="s">
        <v>259</v>
      </c>
      <c r="D283" s="10" t="str">
        <f>VLOOKUP($C283,StructureInfoFromGPCRdb!$A:$U,MATCH(D$1,StructureInfoFromGPCRdb!$A$1:$U$1,0),FALSE)</f>
        <v>A</v>
      </c>
      <c r="E283" s="11" t="str">
        <f>VLOOKUP($C283,StructureInfoFromGPCRdb!$A:$U,MATCH(E$1,StructureInfoFromGPCRdb!$A$1:$U$1,0),FALSE)</f>
        <v>Chemokine</v>
      </c>
      <c r="F283" s="11" t="str">
        <f>VLOOKUP($C283,StructureInfoFromGPCRdb!$A:$U,MATCH(F$1,StructureInfoFromGPCRdb!$A$1:$U$1,0),FALSE)</f>
        <v>CCR5</v>
      </c>
      <c r="G283" s="11" t="str">
        <f>VLOOKUP($C283,StructureInfoFromGPCRdb!$A:$U,MATCH(G$1,StructureInfoFromGPCRdb!$A$1:$U$1,0),FALSE)</f>
        <v>CCR5</v>
      </c>
      <c r="J283" s="47">
        <f>VLOOKUP($C283,StructureInfoFromGPCRdb!$A:$U,MATCH(J$1,StructureInfoFromGPCRdb!$A$1:$U$1,0),FALSE)</f>
        <v>97</v>
      </c>
      <c r="K283" s="6" t="str">
        <f>VLOOKUP($C283,StructureInfoFromGPCRdb!$A:$U,MATCH(K$1,StructureInfoFromGPCRdb!$A$1:$U$1,0),FALSE)</f>
        <v>Human</v>
      </c>
      <c r="L283" s="10">
        <f>VLOOKUP($C283,StructureInfoFromGPCRdb!$A:$U,MATCH(L$1,StructureInfoFromGPCRdb!$A$1:$U$1,0),FALSE)</f>
        <v>100</v>
      </c>
      <c r="M283" s="50" t="str">
        <f>VLOOKUP($C283,StructureInfoFromGPCRdb!$A:$U,MATCH(M$1,StructureInfoFromGPCRdb!$A$1:$U$1,0),FALSE)</f>
        <v>X-ray</v>
      </c>
      <c r="N283" s="51">
        <f>VLOOKUP($C283,StructureInfoFromGPCRdb!$A:$U,MATCH(N$1,StructureInfoFromGPCRdb!$A$1:$U$1,0),FALSE)</f>
        <v>2.8</v>
      </c>
      <c r="O283" s="10" t="str">
        <f>VLOOKUP($C283,StructureInfoFromGPCRdb!$A:$U,MATCH(O$1,StructureInfoFromGPCRdb!$A$1:$U$1,0),FALSE)</f>
        <v>Inactive</v>
      </c>
      <c r="P283" s="10">
        <f>VLOOKUP($C283,StructureInfoFromGPCRdb!$A:$U,MATCH(P$1,StructureInfoFromGPCRdb!$A$1:$U$1,0),FALSE)</f>
        <v>24</v>
      </c>
      <c r="Q283" s="10">
        <f>VLOOKUP($C283,StructureInfoFromGPCRdb!$A:$U,MATCH(Q$1,StructureInfoFromGPCRdb!$A$1:$U$1,0),FALSE)</f>
        <v>10</v>
      </c>
      <c r="R283" s="42" t="str">
        <f>IF(VLOOKUP($C283,StructureInfoFromGPCRdb!$A:$U,MATCH(R$1,StructureInfoFromGPCRdb!$A$1:$U$1,0),FALSE)="","",VLOOKUP($C283,StructureInfoFromGPCRdb!$A:$U,MATCH(R$1,StructureInfoFromGPCRdb!$A$1:$U$1,0),FALSE))</f>
        <v/>
      </c>
      <c r="S283" s="5" t="str">
        <f>IF(VLOOKUP($C283,StructureInfoFromGPCRdb!$A:$U,MATCH(S$1,StructureInfoFromGPCRdb!$A$1:$U$1,0),FALSE)="","",VLOOKUP($C283,StructureInfoFromGPCRdb!$A:$U,MATCH(S$1,StructureInfoFromGPCRdb!$A$1:$U$1,0),FALSE))</f>
        <v/>
      </c>
      <c r="T283" s="5" t="str">
        <f>IF(VLOOKUP($C283,StructureInfoFromGPCRdb!$A:$U,MATCH(T$1,StructureInfoFromGPCRdb!$A$1:$U$1,0),FALSE)="","",VLOOKUP($C283,StructureInfoFromGPCRdb!$A:$U,MATCH(T$1,StructureInfoFromGPCRdb!$A$1:$U$1,0),FALSE))</f>
        <v/>
      </c>
      <c r="U283" s="5" t="str">
        <f>IF(VLOOKUP($C283,StructureInfoFromGPCRdb!$A:$U,MATCH(U$1,StructureInfoFromGPCRdb!$A$1:$U$1,0),FALSE)="","",VLOOKUP($C283,StructureInfoFromGPCRdb!$A:$U,MATCH(U$1,StructureInfoFromGPCRdb!$A$1:$U$1,0),FALSE))</f>
        <v/>
      </c>
      <c r="V283" s="52" t="str">
        <f>VLOOKUP($C283,StructureInfoFromGPCRdb!$A:$U,MATCH(V$1,StructureInfoFromGPCRdb!$A$1:$U$1,0),FALSE)</f>
        <v>Rubredoxin</v>
      </c>
      <c r="W283" s="10" t="str">
        <f>VLOOKUP($C283,StructureInfoFromGPCRdb!$A:$U,MATCH(W$1,StructureInfoFromGPCRdb!$A$1:$U$1,0),FALSE)</f>
        <v>-</v>
      </c>
      <c r="X283" s="52" t="str">
        <f>VLOOKUP($C283,StructureInfoFromGPCRdb!$A:$U,MATCH(X$1,StructureInfoFromGPCRdb!$A$1:$U$1,0),FALSE)</f>
        <v>N-[(1S)-3-{(3-exo)-3..</v>
      </c>
      <c r="Y283" s="10" t="str">
        <f>VLOOKUP($C283,StructureInfoFromGPCRdb!$A:$U,MATCH(Y$1,StructureInfoFromGPCRdb!$A$1:$U$1,0),FALSE)</f>
        <v>Antagonist</v>
      </c>
    </row>
    <row r="284" spans="1:27" x14ac:dyDescent="0.2">
      <c r="A284" s="4" t="str">
        <f t="shared" si="8"/>
        <v>AInactive</v>
      </c>
      <c r="B284" s="4" t="str">
        <f t="shared" si="9"/>
        <v>CCR5Inactive</v>
      </c>
      <c r="C284" s="9" t="s">
        <v>246</v>
      </c>
      <c r="D284" s="10" t="str">
        <f>VLOOKUP($C284,StructureInfoFromGPCRdb!$A:$U,MATCH(D$1,StructureInfoFromGPCRdb!$A$1:$U$1,0),FALSE)</f>
        <v>A</v>
      </c>
      <c r="E284" s="11" t="str">
        <f>VLOOKUP($C284,StructureInfoFromGPCRdb!$A:$U,MATCH(E$1,StructureInfoFromGPCRdb!$A$1:$U$1,0),FALSE)</f>
        <v>Chemokine</v>
      </c>
      <c r="F284" s="11" t="str">
        <f>VLOOKUP($C284,StructureInfoFromGPCRdb!$A:$U,MATCH(F$1,StructureInfoFromGPCRdb!$A$1:$U$1,0),FALSE)</f>
        <v>CCR5</v>
      </c>
      <c r="G284" s="11" t="str">
        <f>VLOOKUP($C284,StructureInfoFromGPCRdb!$A:$U,MATCH(G$1,StructureInfoFromGPCRdb!$A$1:$U$1,0),FALSE)</f>
        <v>CCR5</v>
      </c>
      <c r="J284" s="47">
        <f>VLOOKUP($C284,StructureInfoFromGPCRdb!$A:$U,MATCH(J$1,StructureInfoFromGPCRdb!$A$1:$U$1,0),FALSE)</f>
        <v>88</v>
      </c>
      <c r="K284" s="6" t="str">
        <f>VLOOKUP($C284,StructureInfoFromGPCRdb!$A:$U,MATCH(K$1,StructureInfoFromGPCRdb!$A$1:$U$1,0),FALSE)</f>
        <v>Human</v>
      </c>
      <c r="L284" s="10">
        <f>VLOOKUP($C284,StructureInfoFromGPCRdb!$A:$U,MATCH(L$1,StructureInfoFromGPCRdb!$A$1:$U$1,0),FALSE)</f>
        <v>100</v>
      </c>
      <c r="M284" s="50" t="str">
        <f>VLOOKUP($C284,StructureInfoFromGPCRdb!$A:$U,MATCH(M$1,StructureInfoFromGPCRdb!$A$1:$U$1,0),FALSE)</f>
        <v>cryo-EM</v>
      </c>
      <c r="N284" s="51">
        <f>VLOOKUP($C284,StructureInfoFromGPCRdb!$A:$U,MATCH(N$1,StructureInfoFromGPCRdb!$A$1:$U$1,0),FALSE)</f>
        <v>3.9</v>
      </c>
      <c r="O284" s="10" t="str">
        <f>VLOOKUP($C284,StructureInfoFromGPCRdb!$A:$U,MATCH(O$1,StructureInfoFromGPCRdb!$A$1:$U$1,0),FALSE)</f>
        <v>Inactive</v>
      </c>
      <c r="P284" s="10">
        <f>VLOOKUP($C284,StructureInfoFromGPCRdb!$A:$U,MATCH(P$1,StructureInfoFromGPCRdb!$A$1:$U$1,0),FALSE)</f>
        <v>24</v>
      </c>
      <c r="Q284" s="10">
        <f>VLOOKUP($C284,StructureInfoFromGPCRdb!$A:$U,MATCH(Q$1,StructureInfoFromGPCRdb!$A$1:$U$1,0),FALSE)</f>
        <v>16</v>
      </c>
      <c r="R284" s="42" t="str">
        <f>IF(VLOOKUP($C284,StructureInfoFromGPCRdb!$A:$U,MATCH(R$1,StructureInfoFromGPCRdb!$A$1:$U$1,0),FALSE)="","",VLOOKUP($C284,StructureInfoFromGPCRdb!$A:$U,MATCH(R$1,StructureInfoFromGPCRdb!$A$1:$U$1,0),FALSE))</f>
        <v/>
      </c>
      <c r="S284" s="5" t="str">
        <f>IF(VLOOKUP($C284,StructureInfoFromGPCRdb!$A:$U,MATCH(S$1,StructureInfoFromGPCRdb!$A$1:$U$1,0),FALSE)="","",VLOOKUP($C284,StructureInfoFromGPCRdb!$A:$U,MATCH(S$1,StructureInfoFromGPCRdb!$A$1:$U$1,0),FALSE))</f>
        <v/>
      </c>
      <c r="T284" s="5" t="str">
        <f>IF(VLOOKUP($C284,StructureInfoFromGPCRdb!$A:$U,MATCH(T$1,StructureInfoFromGPCRdb!$A$1:$U$1,0),FALSE)="","",VLOOKUP($C284,StructureInfoFromGPCRdb!$A:$U,MATCH(T$1,StructureInfoFromGPCRdb!$A$1:$U$1,0),FALSE))</f>
        <v/>
      </c>
      <c r="U284" s="5" t="str">
        <f>IF(VLOOKUP($C284,StructureInfoFromGPCRdb!$A:$U,MATCH(U$1,StructureInfoFromGPCRdb!$A$1:$U$1,0),FALSE)="","",VLOOKUP($C284,StructureInfoFromGPCRdb!$A:$U,MATCH(U$1,StructureInfoFromGPCRdb!$A$1:$U$1,0),FALSE))</f>
        <v/>
      </c>
      <c r="V284" s="52" t="str">
        <f>VLOOKUP($C284,StructureInfoFromGPCRdb!$A:$U,MATCH(V$1,StructureInfoFromGPCRdb!$A$1:$U$1,0),FALSE)</f>
        <v>-</v>
      </c>
      <c r="W284" s="10" t="str">
        <f>VLOOKUP($C284,StructureInfoFromGPCRdb!$A:$U,MATCH(W$1,StructureInfoFromGPCRdb!$A$1:$U$1,0),FALSE)</f>
        <v>T-cell surface glyco..</v>
      </c>
      <c r="X284" s="52" t="str">
        <f>VLOOKUP($C284,StructureInfoFromGPCRdb!$A:$U,MATCH(X$1,StructureInfoFromGPCRdb!$A$1:$U$1,0),FALSE)</f>
        <v>Envelope glycoprotei..</v>
      </c>
      <c r="Y284" s="10" t="str">
        <f>VLOOKUP($C284,StructureInfoFromGPCRdb!$A:$U,MATCH(Y$1,StructureInfoFromGPCRdb!$A$1:$U$1,0),FALSE)</f>
        <v>Antagonist</v>
      </c>
    </row>
    <row r="285" spans="1:27" x14ac:dyDescent="0.2">
      <c r="A285" s="4" t="str">
        <f t="shared" si="8"/>
        <v>AInactive</v>
      </c>
      <c r="B285" s="4" t="str">
        <f t="shared" si="9"/>
        <v>CCR5Inactive</v>
      </c>
      <c r="C285" s="9" t="s">
        <v>245</v>
      </c>
      <c r="D285" s="10" t="str">
        <f>VLOOKUP($C285,StructureInfoFromGPCRdb!$A:$U,MATCH(D$1,StructureInfoFromGPCRdb!$A$1:$U$1,0),FALSE)</f>
        <v>A</v>
      </c>
      <c r="E285" s="11" t="str">
        <f>VLOOKUP($C285,StructureInfoFromGPCRdb!$A:$U,MATCH(E$1,StructureInfoFromGPCRdb!$A$1:$U$1,0),FALSE)</f>
        <v>Chemokine</v>
      </c>
      <c r="F285" s="11" t="str">
        <f>VLOOKUP($C285,StructureInfoFromGPCRdb!$A:$U,MATCH(F$1,StructureInfoFromGPCRdb!$A$1:$U$1,0),FALSE)</f>
        <v>CCR5</v>
      </c>
      <c r="G285" s="11" t="str">
        <f>VLOOKUP($C285,StructureInfoFromGPCRdb!$A:$U,MATCH(G$1,StructureInfoFromGPCRdb!$A$1:$U$1,0),FALSE)</f>
        <v>CCR5</v>
      </c>
      <c r="J285" s="47">
        <f>VLOOKUP($C285,StructureInfoFromGPCRdb!$A:$U,MATCH(J$1,StructureInfoFromGPCRdb!$A$1:$U$1,0),FALSE)</f>
        <v>88</v>
      </c>
      <c r="K285" s="6" t="str">
        <f>VLOOKUP($C285,StructureInfoFromGPCRdb!$A:$U,MATCH(K$1,StructureInfoFromGPCRdb!$A$1:$U$1,0),FALSE)</f>
        <v>Human</v>
      </c>
      <c r="L285" s="10">
        <f>VLOOKUP($C285,StructureInfoFromGPCRdb!$A:$U,MATCH(L$1,StructureInfoFromGPCRdb!$A$1:$U$1,0),FALSE)</f>
        <v>100</v>
      </c>
      <c r="M285" s="50" t="str">
        <f>VLOOKUP($C285,StructureInfoFromGPCRdb!$A:$U,MATCH(M$1,StructureInfoFromGPCRdb!$A$1:$U$1,0),FALSE)</f>
        <v>cryo-EM</v>
      </c>
      <c r="N285" s="51">
        <f>VLOOKUP($C285,StructureInfoFromGPCRdb!$A:$U,MATCH(N$1,StructureInfoFromGPCRdb!$A$1:$U$1,0),FALSE)</f>
        <v>4.5</v>
      </c>
      <c r="O285" s="10" t="str">
        <f>VLOOKUP($C285,StructureInfoFromGPCRdb!$A:$U,MATCH(O$1,StructureInfoFromGPCRdb!$A$1:$U$1,0),FALSE)</f>
        <v>Inactive</v>
      </c>
      <c r="P285" s="10">
        <f>VLOOKUP($C285,StructureInfoFromGPCRdb!$A:$U,MATCH(P$1,StructureInfoFromGPCRdb!$A$1:$U$1,0),FALSE)</f>
        <v>24</v>
      </c>
      <c r="Q285" s="10">
        <f>VLOOKUP($C285,StructureInfoFromGPCRdb!$A:$U,MATCH(Q$1,StructureInfoFromGPCRdb!$A$1:$U$1,0),FALSE)</f>
        <v>16</v>
      </c>
      <c r="R285" s="42" t="str">
        <f>IF(VLOOKUP($C285,StructureInfoFromGPCRdb!$A:$U,MATCH(R$1,StructureInfoFromGPCRdb!$A$1:$U$1,0),FALSE)="","",VLOOKUP($C285,StructureInfoFromGPCRdb!$A:$U,MATCH(R$1,StructureInfoFromGPCRdb!$A$1:$U$1,0),FALSE))</f>
        <v/>
      </c>
      <c r="S285" s="5" t="str">
        <f>IF(VLOOKUP($C285,StructureInfoFromGPCRdb!$A:$U,MATCH(S$1,StructureInfoFromGPCRdb!$A$1:$U$1,0),FALSE)="","",VLOOKUP($C285,StructureInfoFromGPCRdb!$A:$U,MATCH(S$1,StructureInfoFromGPCRdb!$A$1:$U$1,0),FALSE))</f>
        <v/>
      </c>
      <c r="T285" s="5" t="str">
        <f>IF(VLOOKUP($C285,StructureInfoFromGPCRdb!$A:$U,MATCH(T$1,StructureInfoFromGPCRdb!$A$1:$U$1,0),FALSE)="","",VLOOKUP($C285,StructureInfoFromGPCRdb!$A:$U,MATCH(T$1,StructureInfoFromGPCRdb!$A$1:$U$1,0),FALSE))</f>
        <v/>
      </c>
      <c r="U285" s="5" t="str">
        <f>IF(VLOOKUP($C285,StructureInfoFromGPCRdb!$A:$U,MATCH(U$1,StructureInfoFromGPCRdb!$A$1:$U$1,0),FALSE)="","",VLOOKUP($C285,StructureInfoFromGPCRdb!$A:$U,MATCH(U$1,StructureInfoFromGPCRdb!$A$1:$U$1,0),FALSE))</f>
        <v/>
      </c>
      <c r="V285" s="52" t="str">
        <f>VLOOKUP($C285,StructureInfoFromGPCRdb!$A:$U,MATCH(V$1,StructureInfoFromGPCRdb!$A$1:$U$1,0),FALSE)</f>
        <v>-</v>
      </c>
      <c r="W285" s="10" t="str">
        <f>VLOOKUP($C285,StructureInfoFromGPCRdb!$A:$U,MATCH(W$1,StructureInfoFromGPCRdb!$A$1:$U$1,0),FALSE)</f>
        <v>T-cell surface glyco..</v>
      </c>
      <c r="X285" s="52" t="str">
        <f>VLOOKUP($C285,StructureInfoFromGPCRdb!$A:$U,MATCH(X$1,StructureInfoFromGPCRdb!$A$1:$U$1,0),FALSE)</f>
        <v>Envelope glycoprotei..</v>
      </c>
      <c r="Y285" s="10" t="str">
        <f>VLOOKUP($C285,StructureInfoFromGPCRdb!$A:$U,MATCH(Y$1,StructureInfoFromGPCRdb!$A$1:$U$1,0),FALSE)</f>
        <v>Antagonist</v>
      </c>
    </row>
    <row r="286" spans="1:27" x14ac:dyDescent="0.2">
      <c r="A286" s="4" t="str">
        <f t="shared" si="8"/>
        <v>AInactive</v>
      </c>
      <c r="B286" s="4" t="str">
        <f t="shared" si="9"/>
        <v>CXCR4Inactive</v>
      </c>
      <c r="C286" s="9" t="s">
        <v>424</v>
      </c>
      <c r="D286" s="10" t="str">
        <f>VLOOKUP($C286,StructureInfoFromGPCRdb!$A:$U,MATCH(D$1,StructureInfoFromGPCRdb!$A$1:$U$1,0),FALSE)</f>
        <v>A</v>
      </c>
      <c r="E286" s="11" t="str">
        <f>VLOOKUP($C286,StructureInfoFromGPCRdb!$A:$U,MATCH(E$1,StructureInfoFromGPCRdb!$A$1:$U$1,0),FALSE)</f>
        <v>Chemokine</v>
      </c>
      <c r="F286" s="11" t="str">
        <f>VLOOKUP($C286,StructureInfoFromGPCRdb!$A:$U,MATCH(F$1,StructureInfoFromGPCRdb!$A$1:$U$1,0),FALSE)</f>
        <v>CXCR4</v>
      </c>
      <c r="G286" s="11" t="str">
        <f>VLOOKUP($C286,StructureInfoFromGPCRdb!$A:$U,MATCH(G$1,StructureInfoFromGPCRdb!$A$1:$U$1,0),FALSE)</f>
        <v>CXCR4</v>
      </c>
      <c r="J286" s="47">
        <f>VLOOKUP($C286,StructureInfoFromGPCRdb!$A:$U,MATCH(J$1,StructureInfoFromGPCRdb!$A$1:$U$1,0),FALSE)</f>
        <v>86</v>
      </c>
      <c r="K286" s="6" t="str">
        <f>VLOOKUP($C286,StructureInfoFromGPCRdb!$A:$U,MATCH(K$1,StructureInfoFromGPCRdb!$A$1:$U$1,0),FALSE)</f>
        <v>Human</v>
      </c>
      <c r="L286" s="10">
        <f>VLOOKUP($C286,StructureInfoFromGPCRdb!$A:$U,MATCH(L$1,StructureInfoFromGPCRdb!$A$1:$U$1,0),FALSE)</f>
        <v>100</v>
      </c>
      <c r="M286" s="50" t="str">
        <f>VLOOKUP($C286,StructureInfoFromGPCRdb!$A:$U,MATCH(M$1,StructureInfoFromGPCRdb!$A$1:$U$1,0),FALSE)</f>
        <v>X-ray</v>
      </c>
      <c r="N286" s="51">
        <f>VLOOKUP($C286,StructureInfoFromGPCRdb!$A:$U,MATCH(N$1,StructureInfoFromGPCRdb!$A$1:$U$1,0),FALSE)</f>
        <v>2.9</v>
      </c>
      <c r="O286" s="10" t="str">
        <f>VLOOKUP($C286,StructureInfoFromGPCRdb!$A:$U,MATCH(O$1,StructureInfoFromGPCRdb!$A$1:$U$1,0),FALSE)</f>
        <v>Inactive</v>
      </c>
      <c r="P286" s="10">
        <f>VLOOKUP($C286,StructureInfoFromGPCRdb!$A:$U,MATCH(P$1,StructureInfoFromGPCRdb!$A$1:$U$1,0),FALSE)</f>
        <v>7</v>
      </c>
      <c r="Q286" s="10">
        <f>VLOOKUP($C286,StructureInfoFromGPCRdb!$A:$U,MATCH(Q$1,StructureInfoFromGPCRdb!$A$1:$U$1,0),FALSE)</f>
        <v>19</v>
      </c>
      <c r="R286" s="42" t="str">
        <f>IF(VLOOKUP($C286,StructureInfoFromGPCRdb!$A:$U,MATCH(R$1,StructureInfoFromGPCRdb!$A$1:$U$1,0),FALSE)="","",VLOOKUP($C286,StructureInfoFromGPCRdb!$A:$U,MATCH(R$1,StructureInfoFromGPCRdb!$A$1:$U$1,0),FALSE))</f>
        <v/>
      </c>
      <c r="S286" s="5" t="str">
        <f>IF(VLOOKUP($C286,StructureInfoFromGPCRdb!$A:$U,MATCH(S$1,StructureInfoFromGPCRdb!$A$1:$U$1,0),FALSE)="","",VLOOKUP($C286,StructureInfoFromGPCRdb!$A:$U,MATCH(S$1,StructureInfoFromGPCRdb!$A$1:$U$1,0),FALSE))</f>
        <v/>
      </c>
      <c r="T286" s="5" t="str">
        <f>IF(VLOOKUP($C286,StructureInfoFromGPCRdb!$A:$U,MATCH(T$1,StructureInfoFromGPCRdb!$A$1:$U$1,0),FALSE)="","",VLOOKUP($C286,StructureInfoFromGPCRdb!$A:$U,MATCH(T$1,StructureInfoFromGPCRdb!$A$1:$U$1,0),FALSE))</f>
        <v/>
      </c>
      <c r="U286" s="5" t="str">
        <f>IF(VLOOKUP($C286,StructureInfoFromGPCRdb!$A:$U,MATCH(U$1,StructureInfoFromGPCRdb!$A$1:$U$1,0),FALSE)="","",VLOOKUP($C286,StructureInfoFromGPCRdb!$A:$U,MATCH(U$1,StructureInfoFromGPCRdb!$A$1:$U$1,0),FALSE))</f>
        <v/>
      </c>
      <c r="V286" s="52" t="str">
        <f>VLOOKUP($C286,StructureInfoFromGPCRdb!$A:$U,MATCH(V$1,StructureInfoFromGPCRdb!$A$1:$U$1,0),FALSE)</f>
        <v>T4-Lysozyme</v>
      </c>
      <c r="W286" s="10" t="str">
        <f>VLOOKUP($C286,StructureInfoFromGPCRdb!$A:$U,MATCH(W$1,StructureInfoFromGPCRdb!$A$1:$U$1,0),FALSE)</f>
        <v>-</v>
      </c>
      <c r="X286" s="52" t="str">
        <f>VLOOKUP($C286,StructureInfoFromGPCRdb!$A:$U,MATCH(X$1,StructureInfoFromGPCRdb!$A$1:$U$1,0),FALSE)</f>
        <v>CVX15</v>
      </c>
      <c r="Y286" s="10" t="str">
        <f>VLOOKUP($C286,StructureInfoFromGPCRdb!$A:$U,MATCH(Y$1,StructureInfoFromGPCRdb!$A$1:$U$1,0),FALSE)</f>
        <v>Antagonist</v>
      </c>
      <c r="AA286" s="46" t="s">
        <v>807</v>
      </c>
    </row>
    <row r="287" spans="1:27" x14ac:dyDescent="0.2">
      <c r="A287" s="4" t="str">
        <f t="shared" si="8"/>
        <v>AInactive</v>
      </c>
      <c r="B287" s="4" t="str">
        <f t="shared" si="9"/>
        <v>CXCR4Inactive</v>
      </c>
      <c r="C287" s="9" t="s">
        <v>367</v>
      </c>
      <c r="D287" s="10" t="str">
        <f>VLOOKUP($C287,StructureInfoFromGPCRdb!$A:$U,MATCH(D$1,StructureInfoFromGPCRdb!$A$1:$U$1,0),FALSE)</f>
        <v>A</v>
      </c>
      <c r="E287" s="11" t="str">
        <f>VLOOKUP($C287,StructureInfoFromGPCRdb!$A:$U,MATCH(E$1,StructureInfoFromGPCRdb!$A$1:$U$1,0),FALSE)</f>
        <v>Chemokine</v>
      </c>
      <c r="F287" s="11" t="str">
        <f>VLOOKUP($C287,StructureInfoFromGPCRdb!$A:$U,MATCH(F$1,StructureInfoFromGPCRdb!$A$1:$U$1,0),FALSE)</f>
        <v>CXCR4</v>
      </c>
      <c r="G287" s="11" t="str">
        <f>VLOOKUP($C287,StructureInfoFromGPCRdb!$A:$U,MATCH(G$1,StructureInfoFromGPCRdb!$A$1:$U$1,0),FALSE)</f>
        <v>CXCR4</v>
      </c>
      <c r="J287" s="47">
        <f>VLOOKUP($C287,StructureInfoFromGPCRdb!$A:$U,MATCH(J$1,StructureInfoFromGPCRdb!$A$1:$U$1,0),FALSE)</f>
        <v>87</v>
      </c>
      <c r="K287" s="6" t="str">
        <f>VLOOKUP($C287,StructureInfoFromGPCRdb!$A:$U,MATCH(K$1,StructureInfoFromGPCRdb!$A$1:$U$1,0),FALSE)</f>
        <v>Human</v>
      </c>
      <c r="L287" s="10">
        <f>VLOOKUP($C287,StructureInfoFromGPCRdb!$A:$U,MATCH(L$1,StructureInfoFromGPCRdb!$A$1:$U$1,0),FALSE)</f>
        <v>100</v>
      </c>
      <c r="M287" s="50" t="str">
        <f>VLOOKUP($C287,StructureInfoFromGPCRdb!$A:$U,MATCH(M$1,StructureInfoFromGPCRdb!$A$1:$U$1,0),FALSE)</f>
        <v>X-ray</v>
      </c>
      <c r="N287" s="51">
        <f>VLOOKUP($C287,StructureInfoFromGPCRdb!$A:$U,MATCH(N$1,StructureInfoFromGPCRdb!$A$1:$U$1,0),FALSE)</f>
        <v>3.1</v>
      </c>
      <c r="O287" s="10" t="str">
        <f>VLOOKUP($C287,StructureInfoFromGPCRdb!$A:$U,MATCH(O$1,StructureInfoFromGPCRdb!$A$1:$U$1,0),FALSE)</f>
        <v>Inactive</v>
      </c>
      <c r="P287" s="10">
        <f>VLOOKUP($C287,StructureInfoFromGPCRdb!$A:$U,MATCH(P$1,StructureInfoFromGPCRdb!$A$1:$U$1,0),FALSE)</f>
        <v>7</v>
      </c>
      <c r="Q287" s="10">
        <f>VLOOKUP($C287,StructureInfoFromGPCRdb!$A:$U,MATCH(Q$1,StructureInfoFromGPCRdb!$A$1:$U$1,0),FALSE)</f>
        <v>21</v>
      </c>
      <c r="R287" s="42" t="str">
        <f>IF(VLOOKUP($C287,StructureInfoFromGPCRdb!$A:$U,MATCH(R$1,StructureInfoFromGPCRdb!$A$1:$U$1,0),FALSE)="","",VLOOKUP($C287,StructureInfoFromGPCRdb!$A:$U,MATCH(R$1,StructureInfoFromGPCRdb!$A$1:$U$1,0),FALSE))</f>
        <v/>
      </c>
      <c r="S287" s="5" t="str">
        <f>IF(VLOOKUP($C287,StructureInfoFromGPCRdb!$A:$U,MATCH(S$1,StructureInfoFromGPCRdb!$A$1:$U$1,0),FALSE)="","",VLOOKUP($C287,StructureInfoFromGPCRdb!$A:$U,MATCH(S$1,StructureInfoFromGPCRdb!$A$1:$U$1,0),FALSE))</f>
        <v/>
      </c>
      <c r="T287" s="5" t="str">
        <f>IF(VLOOKUP($C287,StructureInfoFromGPCRdb!$A:$U,MATCH(T$1,StructureInfoFromGPCRdb!$A$1:$U$1,0),FALSE)="","",VLOOKUP($C287,StructureInfoFromGPCRdb!$A:$U,MATCH(T$1,StructureInfoFromGPCRdb!$A$1:$U$1,0),FALSE))</f>
        <v/>
      </c>
      <c r="U287" s="5" t="str">
        <f>IF(VLOOKUP($C287,StructureInfoFromGPCRdb!$A:$U,MATCH(U$1,StructureInfoFromGPCRdb!$A$1:$U$1,0),FALSE)="","",VLOOKUP($C287,StructureInfoFromGPCRdb!$A:$U,MATCH(U$1,StructureInfoFromGPCRdb!$A$1:$U$1,0),FALSE))</f>
        <v/>
      </c>
      <c r="V287" s="52" t="str">
        <f>VLOOKUP($C287,StructureInfoFromGPCRdb!$A:$U,MATCH(V$1,StructureInfoFromGPCRdb!$A$1:$U$1,0),FALSE)</f>
        <v>T4-Lysozyme</v>
      </c>
      <c r="W287" s="10" t="str">
        <f>VLOOKUP($C287,StructureInfoFromGPCRdb!$A:$U,MATCH(W$1,StructureInfoFromGPCRdb!$A$1:$U$1,0),FALSE)</f>
        <v>-</v>
      </c>
      <c r="X287" s="52" t="str">
        <f>VLOOKUP($C287,StructureInfoFromGPCRdb!$A:$U,MATCH(X$1,StructureInfoFromGPCRdb!$A$1:$U$1,0),FALSE)</f>
        <v>vMIP-II</v>
      </c>
      <c r="Y287" s="10" t="str">
        <f>VLOOKUP($C287,StructureInfoFromGPCRdb!$A:$U,MATCH(Y$1,StructureInfoFromGPCRdb!$A$1:$U$1,0),FALSE)</f>
        <v>Antagonist</v>
      </c>
      <c r="AA287" s="46" t="s">
        <v>1120</v>
      </c>
    </row>
    <row r="288" spans="1:27" x14ac:dyDescent="0.2">
      <c r="A288" s="4" t="str">
        <f t="shared" si="8"/>
        <v>AInactive</v>
      </c>
      <c r="B288" s="4" t="str">
        <f t="shared" si="9"/>
        <v>CXCR4Inactive</v>
      </c>
      <c r="C288" s="9" t="s">
        <v>421</v>
      </c>
      <c r="D288" s="10" t="str">
        <f>VLOOKUP($C288,StructureInfoFromGPCRdb!$A:$U,MATCH(D$1,StructureInfoFromGPCRdb!$A$1:$U$1,0),FALSE)</f>
        <v>A</v>
      </c>
      <c r="E288" s="11" t="str">
        <f>VLOOKUP($C288,StructureInfoFromGPCRdb!$A:$U,MATCH(E$1,StructureInfoFromGPCRdb!$A$1:$U$1,0),FALSE)</f>
        <v>Chemokine</v>
      </c>
      <c r="F288" s="11" t="str">
        <f>VLOOKUP($C288,StructureInfoFromGPCRdb!$A:$U,MATCH(F$1,StructureInfoFromGPCRdb!$A$1:$U$1,0),FALSE)</f>
        <v>CXCR4</v>
      </c>
      <c r="G288" s="11" t="str">
        <f>VLOOKUP($C288,StructureInfoFromGPCRdb!$A:$U,MATCH(G$1,StructureInfoFromGPCRdb!$A$1:$U$1,0),FALSE)</f>
        <v>CXCR4</v>
      </c>
      <c r="J288" s="47">
        <f>VLOOKUP($C288,StructureInfoFromGPCRdb!$A:$U,MATCH(J$1,StructureInfoFromGPCRdb!$A$1:$U$1,0),FALSE)</f>
        <v>90</v>
      </c>
      <c r="K288" s="6" t="str">
        <f>VLOOKUP($C288,StructureInfoFromGPCRdb!$A:$U,MATCH(K$1,StructureInfoFromGPCRdb!$A$1:$U$1,0),FALSE)</f>
        <v>Human</v>
      </c>
      <c r="L288" s="10">
        <f>VLOOKUP($C288,StructureInfoFromGPCRdb!$A:$U,MATCH(L$1,StructureInfoFromGPCRdb!$A$1:$U$1,0),FALSE)</f>
        <v>100</v>
      </c>
      <c r="M288" s="50" t="str">
        <f>VLOOKUP($C288,StructureInfoFromGPCRdb!$A:$U,MATCH(M$1,StructureInfoFromGPCRdb!$A$1:$U$1,0),FALSE)</f>
        <v>X-ray</v>
      </c>
      <c r="N288" s="51">
        <f>VLOOKUP($C288,StructureInfoFromGPCRdb!$A:$U,MATCH(N$1,StructureInfoFromGPCRdb!$A$1:$U$1,0),FALSE)</f>
        <v>3.1</v>
      </c>
      <c r="O288" s="10" t="str">
        <f>VLOOKUP($C288,StructureInfoFromGPCRdb!$A:$U,MATCH(O$1,StructureInfoFromGPCRdb!$A$1:$U$1,0),FALSE)</f>
        <v>Inactive</v>
      </c>
      <c r="P288" s="10">
        <f>VLOOKUP($C288,StructureInfoFromGPCRdb!$A:$U,MATCH(P$1,StructureInfoFromGPCRdb!$A$1:$U$1,0),FALSE)</f>
        <v>7</v>
      </c>
      <c r="Q288" s="10">
        <f>VLOOKUP($C288,StructureInfoFromGPCRdb!$A:$U,MATCH(Q$1,StructureInfoFromGPCRdb!$A$1:$U$1,0),FALSE)</f>
        <v>21</v>
      </c>
      <c r="R288" s="42" t="str">
        <f>IF(VLOOKUP($C288,StructureInfoFromGPCRdb!$A:$U,MATCH(R$1,StructureInfoFromGPCRdb!$A$1:$U$1,0),FALSE)="","",VLOOKUP($C288,StructureInfoFromGPCRdb!$A:$U,MATCH(R$1,StructureInfoFromGPCRdb!$A$1:$U$1,0),FALSE))</f>
        <v/>
      </c>
      <c r="S288" s="5" t="str">
        <f>IF(VLOOKUP($C288,StructureInfoFromGPCRdb!$A:$U,MATCH(S$1,StructureInfoFromGPCRdb!$A$1:$U$1,0),FALSE)="","",VLOOKUP($C288,StructureInfoFromGPCRdb!$A:$U,MATCH(S$1,StructureInfoFromGPCRdb!$A$1:$U$1,0),FALSE))</f>
        <v/>
      </c>
      <c r="T288" s="5" t="str">
        <f>IF(VLOOKUP($C288,StructureInfoFromGPCRdb!$A:$U,MATCH(T$1,StructureInfoFromGPCRdb!$A$1:$U$1,0),FALSE)="","",VLOOKUP($C288,StructureInfoFromGPCRdb!$A:$U,MATCH(T$1,StructureInfoFromGPCRdb!$A$1:$U$1,0),FALSE))</f>
        <v/>
      </c>
      <c r="U288" s="5" t="str">
        <f>IF(VLOOKUP($C288,StructureInfoFromGPCRdb!$A:$U,MATCH(U$1,StructureInfoFromGPCRdb!$A$1:$U$1,0),FALSE)="","",VLOOKUP($C288,StructureInfoFromGPCRdb!$A:$U,MATCH(U$1,StructureInfoFromGPCRdb!$A$1:$U$1,0),FALSE))</f>
        <v/>
      </c>
      <c r="V288" s="52" t="str">
        <f>VLOOKUP($C288,StructureInfoFromGPCRdb!$A:$U,MATCH(V$1,StructureInfoFromGPCRdb!$A$1:$U$1,0),FALSE)</f>
        <v>T4-Lysozyme</v>
      </c>
      <c r="W288" s="10" t="str">
        <f>VLOOKUP($C288,StructureInfoFromGPCRdb!$A:$U,MATCH(W$1,StructureInfoFromGPCRdb!$A$1:$U$1,0),FALSE)</f>
        <v>-</v>
      </c>
      <c r="X288" s="52" t="str">
        <f>VLOOKUP($C288,StructureInfoFromGPCRdb!$A:$U,MATCH(X$1,StructureInfoFromGPCRdb!$A$1:$U$1,0),FALSE)</f>
        <v>IT1t</v>
      </c>
      <c r="Y288" s="10" t="str">
        <f>VLOOKUP($C288,StructureInfoFromGPCRdb!$A:$U,MATCH(Y$1,StructureInfoFromGPCRdb!$A$1:$U$1,0),FALSE)</f>
        <v>Antagonist</v>
      </c>
      <c r="AA288" s="46" t="s">
        <v>1120</v>
      </c>
    </row>
    <row r="289" spans="1:27" x14ac:dyDescent="0.2">
      <c r="A289" s="4" t="str">
        <f t="shared" si="8"/>
        <v>AInactive</v>
      </c>
      <c r="B289" s="4" t="str">
        <f t="shared" si="9"/>
        <v>CXCR4Inactive</v>
      </c>
      <c r="C289" s="9" t="s">
        <v>420</v>
      </c>
      <c r="D289" s="10" t="str">
        <f>VLOOKUP($C289,StructureInfoFromGPCRdb!$A:$U,MATCH(D$1,StructureInfoFromGPCRdb!$A$1:$U$1,0),FALSE)</f>
        <v>A</v>
      </c>
      <c r="E289" s="11" t="str">
        <f>VLOOKUP($C289,StructureInfoFromGPCRdb!$A:$U,MATCH(E$1,StructureInfoFromGPCRdb!$A$1:$U$1,0),FALSE)</f>
        <v>Chemokine</v>
      </c>
      <c r="F289" s="11" t="str">
        <f>VLOOKUP($C289,StructureInfoFromGPCRdb!$A:$U,MATCH(F$1,StructureInfoFromGPCRdb!$A$1:$U$1,0),FALSE)</f>
        <v>CXCR4</v>
      </c>
      <c r="G289" s="11" t="str">
        <f>VLOOKUP($C289,StructureInfoFromGPCRdb!$A:$U,MATCH(G$1,StructureInfoFromGPCRdb!$A$1:$U$1,0),FALSE)</f>
        <v>CXCR4</v>
      </c>
      <c r="J289" s="47">
        <f>VLOOKUP($C289,StructureInfoFromGPCRdb!$A:$U,MATCH(J$1,StructureInfoFromGPCRdb!$A$1:$U$1,0),FALSE)</f>
        <v>93</v>
      </c>
      <c r="K289" s="6" t="str">
        <f>VLOOKUP($C289,StructureInfoFromGPCRdb!$A:$U,MATCH(K$1,StructureInfoFromGPCRdb!$A$1:$U$1,0),FALSE)</f>
        <v>Human</v>
      </c>
      <c r="L289" s="10">
        <f>VLOOKUP($C289,StructureInfoFromGPCRdb!$A:$U,MATCH(L$1,StructureInfoFromGPCRdb!$A$1:$U$1,0),FALSE)</f>
        <v>100</v>
      </c>
      <c r="M289" s="50" t="str">
        <f>VLOOKUP($C289,StructureInfoFromGPCRdb!$A:$U,MATCH(M$1,StructureInfoFromGPCRdb!$A$1:$U$1,0),FALSE)</f>
        <v>X-ray</v>
      </c>
      <c r="N289" s="51">
        <f>VLOOKUP($C289,StructureInfoFromGPCRdb!$A:$U,MATCH(N$1,StructureInfoFromGPCRdb!$A$1:$U$1,0),FALSE)</f>
        <v>3.1</v>
      </c>
      <c r="O289" s="10" t="str">
        <f>VLOOKUP($C289,StructureInfoFromGPCRdb!$A:$U,MATCH(O$1,StructureInfoFromGPCRdb!$A$1:$U$1,0),FALSE)</f>
        <v>Inactive</v>
      </c>
      <c r="P289" s="10">
        <f>VLOOKUP($C289,StructureInfoFromGPCRdb!$A:$U,MATCH(P$1,StructureInfoFromGPCRdb!$A$1:$U$1,0),FALSE)</f>
        <v>7</v>
      </c>
      <c r="Q289" s="10">
        <f>VLOOKUP($C289,StructureInfoFromGPCRdb!$A:$U,MATCH(Q$1,StructureInfoFromGPCRdb!$A$1:$U$1,0),FALSE)</f>
        <v>20</v>
      </c>
      <c r="R289" s="42" t="str">
        <f>IF(VLOOKUP($C289,StructureInfoFromGPCRdb!$A:$U,MATCH(R$1,StructureInfoFromGPCRdb!$A$1:$U$1,0),FALSE)="","",VLOOKUP($C289,StructureInfoFromGPCRdb!$A:$U,MATCH(R$1,StructureInfoFromGPCRdb!$A$1:$U$1,0),FALSE))</f>
        <v/>
      </c>
      <c r="S289" s="5" t="str">
        <f>IF(VLOOKUP($C289,StructureInfoFromGPCRdb!$A:$U,MATCH(S$1,StructureInfoFromGPCRdb!$A$1:$U$1,0),FALSE)="","",VLOOKUP($C289,StructureInfoFromGPCRdb!$A:$U,MATCH(S$1,StructureInfoFromGPCRdb!$A$1:$U$1,0),FALSE))</f>
        <v/>
      </c>
      <c r="T289" s="5" t="str">
        <f>IF(VLOOKUP($C289,StructureInfoFromGPCRdb!$A:$U,MATCH(T$1,StructureInfoFromGPCRdb!$A$1:$U$1,0),FALSE)="","",VLOOKUP($C289,StructureInfoFromGPCRdb!$A:$U,MATCH(T$1,StructureInfoFromGPCRdb!$A$1:$U$1,0),FALSE))</f>
        <v/>
      </c>
      <c r="U289" s="5" t="str">
        <f>IF(VLOOKUP($C289,StructureInfoFromGPCRdb!$A:$U,MATCH(U$1,StructureInfoFromGPCRdb!$A$1:$U$1,0),FALSE)="","",VLOOKUP($C289,StructureInfoFromGPCRdb!$A:$U,MATCH(U$1,StructureInfoFromGPCRdb!$A$1:$U$1,0),FALSE))</f>
        <v/>
      </c>
      <c r="V289" s="52" t="str">
        <f>VLOOKUP($C289,StructureInfoFromGPCRdb!$A:$U,MATCH(V$1,StructureInfoFromGPCRdb!$A$1:$U$1,0),FALSE)</f>
        <v>T4-Lysozyme</v>
      </c>
      <c r="W289" s="10" t="str">
        <f>VLOOKUP($C289,StructureInfoFromGPCRdb!$A:$U,MATCH(W$1,StructureInfoFromGPCRdb!$A$1:$U$1,0),FALSE)</f>
        <v>-</v>
      </c>
      <c r="X289" s="52" t="str">
        <f>VLOOKUP($C289,StructureInfoFromGPCRdb!$A:$U,MATCH(X$1,StructureInfoFromGPCRdb!$A$1:$U$1,0),FALSE)</f>
        <v>IT1t</v>
      </c>
      <c r="Y289" s="10" t="str">
        <f>VLOOKUP($C289,StructureInfoFromGPCRdb!$A:$U,MATCH(Y$1,StructureInfoFromGPCRdb!$A$1:$U$1,0),FALSE)</f>
        <v>Antagonist</v>
      </c>
      <c r="AA289" s="46" t="s">
        <v>1120</v>
      </c>
    </row>
    <row r="290" spans="1:27" x14ac:dyDescent="0.2">
      <c r="A290" s="4" t="str">
        <f t="shared" si="8"/>
        <v>AInactive</v>
      </c>
      <c r="B290" s="4" t="str">
        <f t="shared" si="9"/>
        <v>CXCR4Inactive</v>
      </c>
      <c r="C290" s="9" t="s">
        <v>422</v>
      </c>
      <c r="D290" s="10" t="str">
        <f>VLOOKUP($C290,StructureInfoFromGPCRdb!$A:$U,MATCH(D$1,StructureInfoFromGPCRdb!$A$1:$U$1,0),FALSE)</f>
        <v>A</v>
      </c>
      <c r="E290" s="11" t="str">
        <f>VLOOKUP($C290,StructureInfoFromGPCRdb!$A:$U,MATCH(E$1,StructureInfoFromGPCRdb!$A$1:$U$1,0),FALSE)</f>
        <v>Chemokine</v>
      </c>
      <c r="F290" s="11" t="str">
        <f>VLOOKUP($C290,StructureInfoFromGPCRdb!$A:$U,MATCH(F$1,StructureInfoFromGPCRdb!$A$1:$U$1,0),FALSE)</f>
        <v>CXCR4</v>
      </c>
      <c r="G290" s="11" t="str">
        <f>VLOOKUP($C290,StructureInfoFromGPCRdb!$A:$U,MATCH(G$1,StructureInfoFromGPCRdb!$A$1:$U$1,0),FALSE)</f>
        <v>CXCR4</v>
      </c>
      <c r="J290" s="47">
        <f>VLOOKUP($C290,StructureInfoFromGPCRdb!$A:$U,MATCH(J$1,StructureInfoFromGPCRdb!$A$1:$U$1,0),FALSE)</f>
        <v>94</v>
      </c>
      <c r="K290" s="6" t="str">
        <f>VLOOKUP($C290,StructureInfoFromGPCRdb!$A:$U,MATCH(K$1,StructureInfoFromGPCRdb!$A$1:$U$1,0),FALSE)</f>
        <v>Human</v>
      </c>
      <c r="L290" s="10">
        <f>VLOOKUP($C290,StructureInfoFromGPCRdb!$A:$U,MATCH(L$1,StructureInfoFromGPCRdb!$A$1:$U$1,0),FALSE)</f>
        <v>100</v>
      </c>
      <c r="M290" s="50" t="str">
        <f>VLOOKUP($C290,StructureInfoFromGPCRdb!$A:$U,MATCH(M$1,StructureInfoFromGPCRdb!$A$1:$U$1,0),FALSE)</f>
        <v>X-ray</v>
      </c>
      <c r="N290" s="51">
        <f>VLOOKUP($C290,StructureInfoFromGPCRdb!$A:$U,MATCH(N$1,StructureInfoFromGPCRdb!$A$1:$U$1,0),FALSE)</f>
        <v>3.2</v>
      </c>
      <c r="O290" s="10" t="str">
        <f>VLOOKUP($C290,StructureInfoFromGPCRdb!$A:$U,MATCH(O$1,StructureInfoFromGPCRdb!$A$1:$U$1,0),FALSE)</f>
        <v>Inactive</v>
      </c>
      <c r="P290" s="10">
        <f>VLOOKUP($C290,StructureInfoFromGPCRdb!$A:$U,MATCH(P$1,StructureInfoFromGPCRdb!$A$1:$U$1,0),FALSE)</f>
        <v>7</v>
      </c>
      <c r="Q290" s="10">
        <f>VLOOKUP($C290,StructureInfoFromGPCRdb!$A:$U,MATCH(Q$1,StructureInfoFromGPCRdb!$A$1:$U$1,0),FALSE)</f>
        <v>17</v>
      </c>
      <c r="R290" s="42" t="str">
        <f>IF(VLOOKUP($C290,StructureInfoFromGPCRdb!$A:$U,MATCH(R$1,StructureInfoFromGPCRdb!$A$1:$U$1,0),FALSE)="","",VLOOKUP($C290,StructureInfoFromGPCRdb!$A:$U,MATCH(R$1,StructureInfoFromGPCRdb!$A$1:$U$1,0),FALSE))</f>
        <v/>
      </c>
      <c r="S290" s="5" t="str">
        <f>IF(VLOOKUP($C290,StructureInfoFromGPCRdb!$A:$U,MATCH(S$1,StructureInfoFromGPCRdb!$A$1:$U$1,0),FALSE)="","",VLOOKUP($C290,StructureInfoFromGPCRdb!$A:$U,MATCH(S$1,StructureInfoFromGPCRdb!$A$1:$U$1,0),FALSE))</f>
        <v/>
      </c>
      <c r="T290" s="5" t="str">
        <f>IF(VLOOKUP($C290,StructureInfoFromGPCRdb!$A:$U,MATCH(T$1,StructureInfoFromGPCRdb!$A$1:$U$1,0),FALSE)="","",VLOOKUP($C290,StructureInfoFromGPCRdb!$A:$U,MATCH(T$1,StructureInfoFromGPCRdb!$A$1:$U$1,0),FALSE))</f>
        <v/>
      </c>
      <c r="U290" s="5" t="str">
        <f>IF(VLOOKUP($C290,StructureInfoFromGPCRdb!$A:$U,MATCH(U$1,StructureInfoFromGPCRdb!$A$1:$U$1,0),FALSE)="","",VLOOKUP($C290,StructureInfoFromGPCRdb!$A:$U,MATCH(U$1,StructureInfoFromGPCRdb!$A$1:$U$1,0),FALSE))</f>
        <v/>
      </c>
      <c r="V290" s="52" t="str">
        <f>VLOOKUP($C290,StructureInfoFromGPCRdb!$A:$U,MATCH(V$1,StructureInfoFromGPCRdb!$A$1:$U$1,0),FALSE)</f>
        <v>T4-Lysozyme</v>
      </c>
      <c r="W290" s="10" t="str">
        <f>VLOOKUP($C290,StructureInfoFromGPCRdb!$A:$U,MATCH(W$1,StructureInfoFromGPCRdb!$A$1:$U$1,0),FALSE)</f>
        <v>-</v>
      </c>
      <c r="X290" s="52" t="str">
        <f>VLOOKUP($C290,StructureInfoFromGPCRdb!$A:$U,MATCH(X$1,StructureInfoFromGPCRdb!$A$1:$U$1,0),FALSE)</f>
        <v>IT1t</v>
      </c>
      <c r="Y290" s="10" t="str">
        <f>VLOOKUP($C290,StructureInfoFromGPCRdb!$A:$U,MATCH(Y$1,StructureInfoFromGPCRdb!$A$1:$U$1,0),FALSE)</f>
        <v>Antagonist</v>
      </c>
      <c r="AA290" s="46" t="s">
        <v>1120</v>
      </c>
    </row>
    <row r="291" spans="1:27" x14ac:dyDescent="0.2">
      <c r="A291" s="4" t="str">
        <f t="shared" si="8"/>
        <v>AInactive</v>
      </c>
      <c r="B291" s="4" t="str">
        <f t="shared" si="9"/>
        <v>C5AR1Inactive</v>
      </c>
      <c r="C291" s="9" t="s">
        <v>293</v>
      </c>
      <c r="D291" s="10" t="str">
        <f>VLOOKUP($C291,StructureInfoFromGPCRdb!$A:$U,MATCH(D$1,StructureInfoFromGPCRdb!$A$1:$U$1,0),FALSE)</f>
        <v>A</v>
      </c>
      <c r="E291" s="11" t="str">
        <f>VLOOKUP($C291,StructureInfoFromGPCRdb!$A:$U,MATCH(E$1,StructureInfoFromGPCRdb!$A$1:$U$1,0),FALSE)</f>
        <v>Complement peptide</v>
      </c>
      <c r="F291" s="11" t="str">
        <f>VLOOKUP($C291,StructureInfoFromGPCRdb!$A:$U,MATCH(F$1,StructureInfoFromGPCRdb!$A$1:$U$1,0),FALSE)</f>
        <v>C5AR1</v>
      </c>
      <c r="G291" s="11" t="str">
        <f>VLOOKUP($C291,StructureInfoFromGPCRdb!$A:$U,MATCH(G$1,StructureInfoFromGPCRdb!$A$1:$U$1,0),FALSE)</f>
        <v>C5a1</v>
      </c>
      <c r="J291" s="47">
        <f>VLOOKUP($C291,StructureInfoFromGPCRdb!$A:$U,MATCH(J$1,StructureInfoFromGPCRdb!$A$1:$U$1,0),FALSE)</f>
        <v>96</v>
      </c>
      <c r="K291" s="6" t="str">
        <f>VLOOKUP($C291,StructureInfoFromGPCRdb!$A:$U,MATCH(K$1,StructureInfoFromGPCRdb!$A$1:$U$1,0),FALSE)</f>
        <v>Human</v>
      </c>
      <c r="L291" s="10">
        <f>VLOOKUP($C291,StructureInfoFromGPCRdb!$A:$U,MATCH(L$1,StructureInfoFromGPCRdb!$A$1:$U$1,0),FALSE)</f>
        <v>100</v>
      </c>
      <c r="M291" s="50" t="str">
        <f>VLOOKUP($C291,StructureInfoFromGPCRdb!$A:$U,MATCH(M$1,StructureInfoFromGPCRdb!$A$1:$U$1,0),FALSE)</f>
        <v>X-ray</v>
      </c>
      <c r="N291" s="51">
        <f>VLOOKUP($C291,StructureInfoFromGPCRdb!$A:$U,MATCH(N$1,StructureInfoFromGPCRdb!$A$1:$U$1,0),FALSE)</f>
        <v>2.7</v>
      </c>
      <c r="O291" s="10" t="str">
        <f>VLOOKUP($C291,StructureInfoFromGPCRdb!$A:$U,MATCH(O$1,StructureInfoFromGPCRdb!$A$1:$U$1,0),FALSE)</f>
        <v>Inactive</v>
      </c>
      <c r="P291" s="10">
        <f>VLOOKUP($C291,StructureInfoFromGPCRdb!$A:$U,MATCH(P$1,StructureInfoFromGPCRdb!$A$1:$U$1,0),FALSE)</f>
        <v>10</v>
      </c>
      <c r="Q291" s="10">
        <f>VLOOKUP($C291,StructureInfoFromGPCRdb!$A:$U,MATCH(Q$1,StructureInfoFromGPCRdb!$A$1:$U$1,0),FALSE)</f>
        <v>3</v>
      </c>
      <c r="R291" s="42" t="str">
        <f>IF(VLOOKUP($C291,StructureInfoFromGPCRdb!$A:$U,MATCH(R$1,StructureInfoFromGPCRdb!$A$1:$U$1,0),FALSE)="","",VLOOKUP($C291,StructureInfoFromGPCRdb!$A:$U,MATCH(R$1,StructureInfoFromGPCRdb!$A$1:$U$1,0),FALSE))</f>
        <v/>
      </c>
      <c r="S291" s="5" t="str">
        <f>IF(VLOOKUP($C291,StructureInfoFromGPCRdb!$A:$U,MATCH(S$1,StructureInfoFromGPCRdb!$A$1:$U$1,0),FALSE)="","",VLOOKUP($C291,StructureInfoFromGPCRdb!$A:$U,MATCH(S$1,StructureInfoFromGPCRdb!$A$1:$U$1,0),FALSE))</f>
        <v/>
      </c>
      <c r="T291" s="5" t="str">
        <f>IF(VLOOKUP($C291,StructureInfoFromGPCRdb!$A:$U,MATCH(T$1,StructureInfoFromGPCRdb!$A$1:$U$1,0),FALSE)="","",VLOOKUP($C291,StructureInfoFromGPCRdb!$A:$U,MATCH(T$1,StructureInfoFromGPCRdb!$A$1:$U$1,0),FALSE))</f>
        <v/>
      </c>
      <c r="U291" s="5" t="str">
        <f>IF(VLOOKUP($C291,StructureInfoFromGPCRdb!$A:$U,MATCH(U$1,StructureInfoFromGPCRdb!$A$1:$U$1,0),FALSE)="","",VLOOKUP($C291,StructureInfoFromGPCRdb!$A:$U,MATCH(U$1,StructureInfoFromGPCRdb!$A$1:$U$1,0),FALSE))</f>
        <v/>
      </c>
      <c r="V291" s="52" t="str">
        <f>VLOOKUP($C291,StructureInfoFromGPCRdb!$A:$U,MATCH(V$1,StructureInfoFromGPCRdb!$A$1:$U$1,0),FALSE)</f>
        <v>-</v>
      </c>
      <c r="W291" s="10" t="str">
        <f>VLOOKUP($C291,StructureInfoFromGPCRdb!$A:$U,MATCH(W$1,StructureInfoFromGPCRdb!$A$1:$U$1,0),FALSE)</f>
        <v>-</v>
      </c>
      <c r="X291" s="52" t="str">
        <f>VLOOKUP($C291,StructureInfoFromGPCRdb!$A:$U,MATCH(X$1,StructureInfoFromGPCRdb!$A$1:$U$1,0),FALSE)</f>
        <v>NDT 9513727</v>
      </c>
      <c r="Y291" s="10" t="str">
        <f>VLOOKUP($C291,StructureInfoFromGPCRdb!$A:$U,MATCH(Y$1,StructureInfoFromGPCRdb!$A$1:$U$1,0),FALSE)</f>
        <v>Antagonist</v>
      </c>
    </row>
    <row r="292" spans="1:27" x14ac:dyDescent="0.2">
      <c r="A292" s="4" t="str">
        <f t="shared" si="8"/>
        <v>AInactive</v>
      </c>
      <c r="B292" s="4" t="str">
        <f t="shared" si="9"/>
        <v>C5AR1Inactive</v>
      </c>
      <c r="C292" s="9" t="s">
        <v>274</v>
      </c>
      <c r="D292" s="10" t="str">
        <f>VLOOKUP($C292,StructureInfoFromGPCRdb!$A:$U,MATCH(D$1,StructureInfoFromGPCRdb!$A$1:$U$1,0),FALSE)</f>
        <v>A</v>
      </c>
      <c r="E292" s="11" t="str">
        <f>VLOOKUP($C292,StructureInfoFromGPCRdb!$A:$U,MATCH(E$1,StructureInfoFromGPCRdb!$A$1:$U$1,0),FALSE)</f>
        <v>Complement peptide</v>
      </c>
      <c r="F292" s="11" t="str">
        <f>VLOOKUP($C292,StructureInfoFromGPCRdb!$A:$U,MATCH(F$1,StructureInfoFromGPCRdb!$A$1:$U$1,0),FALSE)</f>
        <v>C5AR1</v>
      </c>
      <c r="G292" s="11" t="str">
        <f>VLOOKUP($C292,StructureInfoFromGPCRdb!$A:$U,MATCH(G$1,StructureInfoFromGPCRdb!$A$1:$U$1,0),FALSE)</f>
        <v>C5a1</v>
      </c>
      <c r="J292" s="47">
        <f>VLOOKUP($C292,StructureInfoFromGPCRdb!$A:$U,MATCH(J$1,StructureInfoFromGPCRdb!$A$1:$U$1,0),FALSE)</f>
        <v>96</v>
      </c>
      <c r="K292" s="6" t="str">
        <f>VLOOKUP($C292,StructureInfoFromGPCRdb!$A:$U,MATCH(K$1,StructureInfoFromGPCRdb!$A$1:$U$1,0),FALSE)</f>
        <v>Human</v>
      </c>
      <c r="L292" s="10">
        <f>VLOOKUP($C292,StructureInfoFromGPCRdb!$A:$U,MATCH(L$1,StructureInfoFromGPCRdb!$A$1:$U$1,0),FALSE)</f>
        <v>100</v>
      </c>
      <c r="M292" s="50" t="str">
        <f>VLOOKUP($C292,StructureInfoFromGPCRdb!$A:$U,MATCH(M$1,StructureInfoFromGPCRdb!$A$1:$U$1,0),FALSE)</f>
        <v>X-ray</v>
      </c>
      <c r="N292" s="51">
        <f>VLOOKUP($C292,StructureInfoFromGPCRdb!$A:$U,MATCH(N$1,StructureInfoFromGPCRdb!$A$1:$U$1,0),FALSE)</f>
        <v>2.9</v>
      </c>
      <c r="O292" s="10" t="str">
        <f>VLOOKUP($C292,StructureInfoFromGPCRdb!$A:$U,MATCH(O$1,StructureInfoFromGPCRdb!$A$1:$U$1,0),FALSE)</f>
        <v>Inactive</v>
      </c>
      <c r="P292" s="10">
        <f>VLOOKUP($C292,StructureInfoFromGPCRdb!$A:$U,MATCH(P$1,StructureInfoFromGPCRdb!$A$1:$U$1,0),FALSE)</f>
        <v>10</v>
      </c>
      <c r="Q292" s="10">
        <f>VLOOKUP($C292,StructureInfoFromGPCRdb!$A:$U,MATCH(Q$1,StructureInfoFromGPCRdb!$A$1:$U$1,0),FALSE)</f>
        <v>2</v>
      </c>
      <c r="R292" s="42" t="str">
        <f>IF(VLOOKUP($C292,StructureInfoFromGPCRdb!$A:$U,MATCH(R$1,StructureInfoFromGPCRdb!$A$1:$U$1,0),FALSE)="","",VLOOKUP($C292,StructureInfoFromGPCRdb!$A:$U,MATCH(R$1,StructureInfoFromGPCRdb!$A$1:$U$1,0),FALSE))</f>
        <v/>
      </c>
      <c r="S292" s="5" t="str">
        <f>IF(VLOOKUP($C292,StructureInfoFromGPCRdb!$A:$U,MATCH(S$1,StructureInfoFromGPCRdb!$A$1:$U$1,0),FALSE)="","",VLOOKUP($C292,StructureInfoFromGPCRdb!$A:$U,MATCH(S$1,StructureInfoFromGPCRdb!$A$1:$U$1,0),FALSE))</f>
        <v/>
      </c>
      <c r="T292" s="5" t="str">
        <f>IF(VLOOKUP($C292,StructureInfoFromGPCRdb!$A:$U,MATCH(T$1,StructureInfoFromGPCRdb!$A$1:$U$1,0),FALSE)="","",VLOOKUP($C292,StructureInfoFromGPCRdb!$A:$U,MATCH(T$1,StructureInfoFromGPCRdb!$A$1:$U$1,0),FALSE))</f>
        <v/>
      </c>
      <c r="U292" s="5" t="str">
        <f>IF(VLOOKUP($C292,StructureInfoFromGPCRdb!$A:$U,MATCH(U$1,StructureInfoFromGPCRdb!$A$1:$U$1,0),FALSE)="","",VLOOKUP($C292,StructureInfoFromGPCRdb!$A:$U,MATCH(U$1,StructureInfoFromGPCRdb!$A$1:$U$1,0),FALSE))</f>
        <v/>
      </c>
      <c r="V292" s="52" t="str">
        <f>VLOOKUP($C292,StructureInfoFromGPCRdb!$A:$U,MATCH(V$1,StructureInfoFromGPCRdb!$A$1:$U$1,0),FALSE)</f>
        <v>BRIL</v>
      </c>
      <c r="W292" s="10" t="str">
        <f>VLOOKUP($C292,StructureInfoFromGPCRdb!$A:$U,MATCH(W$1,StructureInfoFromGPCRdb!$A$1:$U$1,0),FALSE)</f>
        <v>-</v>
      </c>
      <c r="X292" s="52" t="str">
        <f>VLOOKUP($C292,StructureInfoFromGPCRdb!$A:$U,MATCH(X$1,StructureInfoFromGPCRdb!$A$1:$U$1,0),FALSE)</f>
        <v>NDT 9513727</v>
      </c>
      <c r="Y292" s="10" t="str">
        <f>VLOOKUP($C292,StructureInfoFromGPCRdb!$A:$U,MATCH(Y$1,StructureInfoFromGPCRdb!$A$1:$U$1,0),FALSE)</f>
        <v>NAM</v>
      </c>
    </row>
    <row r="293" spans="1:27" x14ac:dyDescent="0.2">
      <c r="A293" s="4" t="str">
        <f t="shared" si="8"/>
        <v>AInactive</v>
      </c>
      <c r="B293" s="4" t="str">
        <f t="shared" si="9"/>
        <v>DRD2Inactive</v>
      </c>
      <c r="C293" s="9" t="s">
        <v>686</v>
      </c>
      <c r="D293" s="10" t="str">
        <f>VLOOKUP($C293,StructureInfoFromGPCRdb!$A:$U,MATCH(D$1,StructureInfoFromGPCRdb!$A$1:$U$1,0),FALSE)</f>
        <v>A</v>
      </c>
      <c r="E293" s="11" t="str">
        <f>VLOOKUP($C293,StructureInfoFromGPCRdb!$A:$U,MATCH(E$1,StructureInfoFromGPCRdb!$A$1:$U$1,0),FALSE)</f>
        <v>Dopamine</v>
      </c>
      <c r="F293" s="11" t="str">
        <f>VLOOKUP($C293,StructureInfoFromGPCRdb!$A:$U,MATCH(F$1,StructureInfoFromGPCRdb!$A$1:$U$1,0),FALSE)</f>
        <v>DRD2</v>
      </c>
      <c r="G293" s="11" t="str">
        <f>VLOOKUP($C293,StructureInfoFromGPCRdb!$A:$U,MATCH(G$1,StructureInfoFromGPCRdb!$A$1:$U$1,0),FALSE)</f>
        <v>D2</v>
      </c>
      <c r="J293" s="47">
        <f>VLOOKUP($C293,StructureInfoFromGPCRdb!$A:$U,MATCH(J$1,StructureInfoFromGPCRdb!$A$1:$U$1,0),FALSE)</f>
        <v>92</v>
      </c>
      <c r="K293" s="6" t="str">
        <f>VLOOKUP($C293,StructureInfoFromGPCRdb!$A:$U,MATCH(K$1,StructureInfoFromGPCRdb!$A$1:$U$1,0),FALSE)</f>
        <v>Human</v>
      </c>
      <c r="L293" s="10">
        <f>VLOOKUP($C293,StructureInfoFromGPCRdb!$A:$U,MATCH(L$1,StructureInfoFromGPCRdb!$A$1:$U$1,0),FALSE)</f>
        <v>100</v>
      </c>
      <c r="M293" s="50" t="str">
        <f>VLOOKUP($C293,StructureInfoFromGPCRdb!$A:$U,MATCH(M$1,StructureInfoFromGPCRdb!$A$1:$U$1,0),FALSE)</f>
        <v>X-ray</v>
      </c>
      <c r="N293" s="51">
        <f>VLOOKUP($C293,StructureInfoFromGPCRdb!$A:$U,MATCH(N$1,StructureInfoFromGPCRdb!$A$1:$U$1,0),FALSE)</f>
        <v>3.1</v>
      </c>
      <c r="O293" s="10" t="str">
        <f>VLOOKUP($C293,StructureInfoFromGPCRdb!$A:$U,MATCH(O$1,StructureInfoFromGPCRdb!$A$1:$U$1,0),FALSE)</f>
        <v>Inactive</v>
      </c>
      <c r="P293" s="10">
        <f>VLOOKUP($C293,StructureInfoFromGPCRdb!$A:$U,MATCH(P$1,StructureInfoFromGPCRdb!$A$1:$U$1,0),FALSE)</f>
        <v>0</v>
      </c>
      <c r="Q293" s="10">
        <f>VLOOKUP($C293,StructureInfoFromGPCRdb!$A:$U,MATCH(Q$1,StructureInfoFromGPCRdb!$A$1:$U$1,0),FALSE)</f>
        <v>9</v>
      </c>
      <c r="R293" s="42" t="str">
        <f>IF(VLOOKUP($C293,StructureInfoFromGPCRdb!$A:$U,MATCH(R$1,StructureInfoFromGPCRdb!$A$1:$U$1,0),FALSE)="","",VLOOKUP($C293,StructureInfoFromGPCRdb!$A:$U,MATCH(R$1,StructureInfoFromGPCRdb!$A$1:$U$1,0),FALSE))</f>
        <v/>
      </c>
      <c r="S293" s="5" t="str">
        <f>IF(VLOOKUP($C293,StructureInfoFromGPCRdb!$A:$U,MATCH(S$1,StructureInfoFromGPCRdb!$A$1:$U$1,0),FALSE)="","",VLOOKUP($C293,StructureInfoFromGPCRdb!$A:$U,MATCH(S$1,StructureInfoFromGPCRdb!$A$1:$U$1,0),FALSE))</f>
        <v/>
      </c>
      <c r="T293" s="5" t="str">
        <f>IF(VLOOKUP($C293,StructureInfoFromGPCRdb!$A:$U,MATCH(T$1,StructureInfoFromGPCRdb!$A$1:$U$1,0),FALSE)="","",VLOOKUP($C293,StructureInfoFromGPCRdb!$A:$U,MATCH(T$1,StructureInfoFromGPCRdb!$A$1:$U$1,0),FALSE))</f>
        <v/>
      </c>
      <c r="U293" s="5" t="str">
        <f>IF(VLOOKUP($C293,StructureInfoFromGPCRdb!$A:$U,MATCH(U$1,StructureInfoFromGPCRdb!$A$1:$U$1,0),FALSE)="","",VLOOKUP($C293,StructureInfoFromGPCRdb!$A:$U,MATCH(U$1,StructureInfoFromGPCRdb!$A$1:$U$1,0),FALSE))</f>
        <v/>
      </c>
      <c r="V293" s="52" t="str">
        <f>VLOOKUP($C293,StructureInfoFromGPCRdb!$A:$U,MATCH(V$1,StructureInfoFromGPCRdb!$A$1:$U$1,0),FALSE)</f>
        <v>T4-Lysozyme</v>
      </c>
      <c r="W293" s="10" t="str">
        <f>VLOOKUP($C293,StructureInfoFromGPCRdb!$A:$U,MATCH(W$1,StructureInfoFromGPCRdb!$A$1:$U$1,0),FALSE)</f>
        <v>-</v>
      </c>
      <c r="X293" s="52" t="str">
        <f>VLOOKUP($C293,StructureInfoFromGPCRdb!$A:$U,MATCH(X$1,StructureInfoFromGPCRdb!$A$1:$U$1,0),FALSE)</f>
        <v>Haloperidol</v>
      </c>
      <c r="Y293" s="10" t="str">
        <f>VLOOKUP($C293,StructureInfoFromGPCRdb!$A:$U,MATCH(Y$1,StructureInfoFromGPCRdb!$A$1:$U$1,0),FALSE)</f>
        <v>Antagonist</v>
      </c>
    </row>
    <row r="294" spans="1:27" x14ac:dyDescent="0.2">
      <c r="A294" s="4" t="str">
        <f t="shared" si="8"/>
        <v>AInactive</v>
      </c>
      <c r="B294" s="4" t="str">
        <f t="shared" si="9"/>
        <v>DRD4Inactive</v>
      </c>
      <c r="C294" s="9" t="s">
        <v>307</v>
      </c>
      <c r="D294" s="10" t="str">
        <f>VLOOKUP($C294,StructureInfoFromGPCRdb!$A:$U,MATCH(D$1,StructureInfoFromGPCRdb!$A$1:$U$1,0),FALSE)</f>
        <v>A</v>
      </c>
      <c r="E294" s="11" t="str">
        <f>VLOOKUP($C294,StructureInfoFromGPCRdb!$A:$U,MATCH(E$1,StructureInfoFromGPCRdb!$A$1:$U$1,0),FALSE)</f>
        <v>Dopamine</v>
      </c>
      <c r="F294" s="11" t="str">
        <f>VLOOKUP($C294,StructureInfoFromGPCRdb!$A:$U,MATCH(F$1,StructureInfoFromGPCRdb!$A$1:$U$1,0),FALSE)</f>
        <v>DRD4</v>
      </c>
      <c r="G294" s="11" t="str">
        <f>VLOOKUP($C294,StructureInfoFromGPCRdb!$A:$U,MATCH(G$1,StructureInfoFromGPCRdb!$A$1:$U$1,0),FALSE)</f>
        <v>D4</v>
      </c>
      <c r="J294" s="47">
        <f>VLOOKUP($C294,StructureInfoFromGPCRdb!$A:$U,MATCH(J$1,StructureInfoFromGPCRdb!$A$1:$U$1,0),FALSE)</f>
        <v>87</v>
      </c>
      <c r="K294" s="6" t="str">
        <f>VLOOKUP($C294,StructureInfoFromGPCRdb!$A:$U,MATCH(K$1,StructureInfoFromGPCRdb!$A$1:$U$1,0),FALSE)</f>
        <v>Human</v>
      </c>
      <c r="L294" s="10">
        <f>VLOOKUP($C294,StructureInfoFromGPCRdb!$A:$U,MATCH(L$1,StructureInfoFromGPCRdb!$A$1:$U$1,0),FALSE)</f>
        <v>100</v>
      </c>
      <c r="M294" s="50" t="str">
        <f>VLOOKUP($C294,StructureInfoFromGPCRdb!$A:$U,MATCH(M$1,StructureInfoFromGPCRdb!$A$1:$U$1,0),FALSE)</f>
        <v>X-ray</v>
      </c>
      <c r="N294" s="51">
        <f>VLOOKUP($C294,StructureInfoFromGPCRdb!$A:$U,MATCH(N$1,StructureInfoFromGPCRdb!$A$1:$U$1,0),FALSE)</f>
        <v>2.1</v>
      </c>
      <c r="O294" s="10" t="str">
        <f>VLOOKUP($C294,StructureInfoFromGPCRdb!$A:$U,MATCH(O$1,StructureInfoFromGPCRdb!$A$1:$U$1,0),FALSE)</f>
        <v>Inactive</v>
      </c>
      <c r="P294" s="10">
        <f>VLOOKUP($C294,StructureInfoFromGPCRdb!$A:$U,MATCH(P$1,StructureInfoFromGPCRdb!$A$1:$U$1,0),FALSE)</f>
        <v>1</v>
      </c>
      <c r="Q294" s="10">
        <f>VLOOKUP($C294,StructureInfoFromGPCRdb!$A:$U,MATCH(Q$1,StructureInfoFromGPCRdb!$A$1:$U$1,0),FALSE)</f>
        <v>14</v>
      </c>
      <c r="R294" s="42" t="str">
        <f>IF(VLOOKUP($C294,StructureInfoFromGPCRdb!$A:$U,MATCH(R$1,StructureInfoFromGPCRdb!$A$1:$U$1,0),FALSE)="","",VLOOKUP($C294,StructureInfoFromGPCRdb!$A:$U,MATCH(R$1,StructureInfoFromGPCRdb!$A$1:$U$1,0),FALSE))</f>
        <v/>
      </c>
      <c r="S294" s="5" t="str">
        <f>IF(VLOOKUP($C294,StructureInfoFromGPCRdb!$A:$U,MATCH(S$1,StructureInfoFromGPCRdb!$A$1:$U$1,0),FALSE)="","",VLOOKUP($C294,StructureInfoFromGPCRdb!$A:$U,MATCH(S$1,StructureInfoFromGPCRdb!$A$1:$U$1,0),FALSE))</f>
        <v/>
      </c>
      <c r="T294" s="5" t="str">
        <f>IF(VLOOKUP($C294,StructureInfoFromGPCRdb!$A:$U,MATCH(T$1,StructureInfoFromGPCRdb!$A$1:$U$1,0),FALSE)="","",VLOOKUP($C294,StructureInfoFromGPCRdb!$A:$U,MATCH(T$1,StructureInfoFromGPCRdb!$A$1:$U$1,0),FALSE))</f>
        <v/>
      </c>
      <c r="U294" s="5" t="str">
        <f>IF(VLOOKUP($C294,StructureInfoFromGPCRdb!$A:$U,MATCH(U$1,StructureInfoFromGPCRdb!$A$1:$U$1,0),FALSE)="","",VLOOKUP($C294,StructureInfoFromGPCRdb!$A:$U,MATCH(U$1,StructureInfoFromGPCRdb!$A$1:$U$1,0),FALSE))</f>
        <v/>
      </c>
      <c r="V294" s="52" t="str">
        <f>VLOOKUP($C294,StructureInfoFromGPCRdb!$A:$U,MATCH(V$1,StructureInfoFromGPCRdb!$A$1:$U$1,0),FALSE)</f>
        <v>BRIL</v>
      </c>
      <c r="W294" s="10" t="str">
        <f>VLOOKUP($C294,StructureInfoFromGPCRdb!$A:$U,MATCH(W$1,StructureInfoFromGPCRdb!$A$1:$U$1,0),FALSE)</f>
        <v>-</v>
      </c>
      <c r="X294" s="52" t="str">
        <f>VLOOKUP($C294,StructureInfoFromGPCRdb!$A:$U,MATCH(X$1,StructureInfoFromGPCRdb!$A$1:$U$1,0),FALSE)</f>
        <v>Nemonapride</v>
      </c>
      <c r="Y294" s="10" t="str">
        <f>VLOOKUP($C294,StructureInfoFromGPCRdb!$A:$U,MATCH(Y$1,StructureInfoFromGPCRdb!$A$1:$U$1,0),FALSE)</f>
        <v>Antagonist</v>
      </c>
    </row>
    <row r="295" spans="1:27" x14ac:dyDescent="0.2">
      <c r="A295" s="4" t="str">
        <f t="shared" si="8"/>
        <v>AInactive</v>
      </c>
      <c r="B295" s="4" t="str">
        <f t="shared" si="9"/>
        <v>DRD4Inactive</v>
      </c>
      <c r="C295" s="37" t="s">
        <v>968</v>
      </c>
      <c r="D295" s="10" t="str">
        <f>VLOOKUP($C295,StructureInfoFromGPCRdb!$A:$U,MATCH(D$1,StructureInfoFromGPCRdb!$A$1:$U$1,0),FALSE)</f>
        <v>A</v>
      </c>
      <c r="E295" s="11" t="str">
        <f>VLOOKUP($C295,StructureInfoFromGPCRdb!$A:$U,MATCH(E$1,StructureInfoFromGPCRdb!$A$1:$U$1,0),FALSE)</f>
        <v>Dopamine</v>
      </c>
      <c r="F295" s="11" t="str">
        <f>VLOOKUP($C295,StructureInfoFromGPCRdb!$A:$U,MATCH(F$1,StructureInfoFromGPCRdb!$A$1:$U$1,0),FALSE)</f>
        <v>DRD4</v>
      </c>
      <c r="G295" s="11" t="str">
        <f>VLOOKUP($C295,StructureInfoFromGPCRdb!$A:$U,MATCH(G$1,StructureInfoFromGPCRdb!$A$1:$U$1,0),FALSE)</f>
        <v>D4</v>
      </c>
      <c r="J295" s="47">
        <f>VLOOKUP($C295,StructureInfoFromGPCRdb!$A:$U,MATCH(J$1,StructureInfoFromGPCRdb!$A$1:$U$1,0),FALSE)</f>
        <v>77</v>
      </c>
      <c r="K295" s="6" t="str">
        <f>VLOOKUP($C295,StructureInfoFromGPCRdb!$A:$U,MATCH(K$1,StructureInfoFromGPCRdb!$A$1:$U$1,0),FALSE)</f>
        <v>Mouse</v>
      </c>
      <c r="L295" s="10">
        <f>VLOOKUP($C295,StructureInfoFromGPCRdb!$A:$U,MATCH(L$1,StructureInfoFromGPCRdb!$A$1:$U$1,0),FALSE)</f>
        <v>88</v>
      </c>
      <c r="M295" s="50" t="str">
        <f>VLOOKUP($C295,StructureInfoFromGPCRdb!$A:$U,MATCH(M$1,StructureInfoFromGPCRdb!$A$1:$U$1,0),FALSE)</f>
        <v>X-ray</v>
      </c>
      <c r="N295" s="51">
        <f>VLOOKUP($C295,StructureInfoFromGPCRdb!$A:$U,MATCH(N$1,StructureInfoFromGPCRdb!$A$1:$U$1,0),FALSE)</f>
        <v>3.5</v>
      </c>
      <c r="O295" s="10" t="str">
        <f>VLOOKUP($C295,StructureInfoFromGPCRdb!$A:$U,MATCH(O$1,StructureInfoFromGPCRdb!$A$1:$U$1,0),FALSE)</f>
        <v>Inactive</v>
      </c>
      <c r="P295" s="10">
        <f>VLOOKUP($C295,StructureInfoFromGPCRdb!$A:$U,MATCH(P$1,StructureInfoFromGPCRdb!$A$1:$U$1,0),FALSE)</f>
        <v>21</v>
      </c>
      <c r="Q295" s="10">
        <f>VLOOKUP($C295,StructureInfoFromGPCRdb!$A:$U,MATCH(Q$1,StructureInfoFromGPCRdb!$A$1:$U$1,0),FALSE)</f>
        <v>32</v>
      </c>
      <c r="R295" s="42" t="str">
        <f>IF(VLOOKUP($C295,StructureInfoFromGPCRdb!$A:$U,MATCH(R$1,StructureInfoFromGPCRdb!$A$1:$U$1,0),FALSE)="","",VLOOKUP($C295,StructureInfoFromGPCRdb!$A:$U,MATCH(R$1,StructureInfoFromGPCRdb!$A$1:$U$1,0),FALSE))</f>
        <v/>
      </c>
      <c r="S295" s="5" t="str">
        <f>IF(VLOOKUP($C295,StructureInfoFromGPCRdb!$A:$U,MATCH(S$1,StructureInfoFromGPCRdb!$A$1:$U$1,0),FALSE)="","",VLOOKUP($C295,StructureInfoFromGPCRdb!$A:$U,MATCH(S$1,StructureInfoFromGPCRdb!$A$1:$U$1,0),FALSE))</f>
        <v/>
      </c>
      <c r="T295" s="5" t="str">
        <f>IF(VLOOKUP($C295,StructureInfoFromGPCRdb!$A:$U,MATCH(T$1,StructureInfoFromGPCRdb!$A$1:$U$1,0),FALSE)="","",VLOOKUP($C295,StructureInfoFromGPCRdb!$A:$U,MATCH(T$1,StructureInfoFromGPCRdb!$A$1:$U$1,0),FALSE))</f>
        <v/>
      </c>
      <c r="U295" s="5" t="str">
        <f>IF(VLOOKUP($C295,StructureInfoFromGPCRdb!$A:$U,MATCH(U$1,StructureInfoFromGPCRdb!$A$1:$U$1,0),FALSE)="","",VLOOKUP($C295,StructureInfoFromGPCRdb!$A:$U,MATCH(U$1,StructureInfoFromGPCRdb!$A$1:$U$1,0),FALSE))</f>
        <v/>
      </c>
      <c r="V295" s="52" t="str">
        <f>VLOOKUP($C295,StructureInfoFromGPCRdb!$A:$U,MATCH(V$1,StructureInfoFromGPCRdb!$A$1:$U$1,0),FALSE)</f>
        <v>BRIL</v>
      </c>
      <c r="W295" s="10" t="str">
        <f>VLOOKUP($C295,StructureInfoFromGPCRdb!$A:$U,MATCH(W$1,StructureInfoFromGPCRdb!$A$1:$U$1,0),FALSE)</f>
        <v>-</v>
      </c>
      <c r="X295" s="52" t="str">
        <f>VLOOKUP($C295,StructureInfoFromGPCRdb!$A:$U,MATCH(X$1,StructureInfoFromGPCRdb!$A$1:$U$1,0),FALSE)</f>
        <v>L745870</v>
      </c>
      <c r="Y295" s="10" t="str">
        <f>VLOOKUP($C295,StructureInfoFromGPCRdb!$A:$U,MATCH(Y$1,StructureInfoFromGPCRdb!$A$1:$U$1,0),FALSE)</f>
        <v>Antagonist</v>
      </c>
    </row>
    <row r="296" spans="1:27" x14ac:dyDescent="0.2">
      <c r="A296" s="4" t="str">
        <f t="shared" si="8"/>
        <v>AInactive</v>
      </c>
      <c r="B296" s="4" t="str">
        <f t="shared" si="9"/>
        <v>EDNRBInactive</v>
      </c>
      <c r="C296" s="9" t="s">
        <v>76</v>
      </c>
      <c r="D296" s="10" t="str">
        <f>VLOOKUP($C296,StructureInfoFromGPCRdb!$A:$U,MATCH(D$1,StructureInfoFromGPCRdb!$A$1:$U$1,0),FALSE)</f>
        <v>A</v>
      </c>
      <c r="E296" s="11" t="str">
        <f>VLOOKUP($C296,StructureInfoFromGPCRdb!$A:$U,MATCH(E$1,StructureInfoFromGPCRdb!$A$1:$U$1,0),FALSE)</f>
        <v>Endothelin</v>
      </c>
      <c r="F296" s="11" t="str">
        <f>VLOOKUP($C296,StructureInfoFromGPCRdb!$A:$U,MATCH(F$1,StructureInfoFromGPCRdb!$A$1:$U$1,0),FALSE)</f>
        <v>EDNRB</v>
      </c>
      <c r="G296" s="11" t="str">
        <f>VLOOKUP($C296,StructureInfoFromGPCRdb!$A:$U,MATCH(G$1,StructureInfoFromGPCRdb!$A$1:$U$1,0),FALSE)</f>
        <v>ETB</v>
      </c>
      <c r="J296" s="47">
        <f>VLOOKUP($C296,StructureInfoFromGPCRdb!$A:$U,MATCH(J$1,StructureInfoFromGPCRdb!$A$1:$U$1,0),FALSE)</f>
        <v>91</v>
      </c>
      <c r="K296" s="6" t="str">
        <f>VLOOKUP($C296,StructureInfoFromGPCRdb!$A:$U,MATCH(K$1,StructureInfoFromGPCRdb!$A$1:$U$1,0),FALSE)</f>
        <v>Human</v>
      </c>
      <c r="L296" s="10">
        <f>VLOOKUP($C296,StructureInfoFromGPCRdb!$A:$U,MATCH(L$1,StructureInfoFromGPCRdb!$A$1:$U$1,0),FALSE)</f>
        <v>100</v>
      </c>
      <c r="M296" s="50" t="str">
        <f>VLOOKUP($C296,StructureInfoFromGPCRdb!$A:$U,MATCH(M$1,StructureInfoFromGPCRdb!$A$1:$U$1,0),FALSE)</f>
        <v>X-ray</v>
      </c>
      <c r="N296" s="51">
        <f>VLOOKUP($C296,StructureInfoFromGPCRdb!$A:$U,MATCH(N$1,StructureInfoFromGPCRdb!$A$1:$U$1,0),FALSE)</f>
        <v>2</v>
      </c>
      <c r="O296" s="10" t="str">
        <f>VLOOKUP($C296,StructureInfoFromGPCRdb!$A:$U,MATCH(O$1,StructureInfoFromGPCRdb!$A$1:$U$1,0),FALSE)</f>
        <v>Inactive</v>
      </c>
      <c r="P296" s="10">
        <f>VLOOKUP($C296,StructureInfoFromGPCRdb!$A:$U,MATCH(P$1,StructureInfoFromGPCRdb!$A$1:$U$1,0),FALSE)</f>
        <v>15</v>
      </c>
      <c r="Q296" s="10">
        <f>VLOOKUP($C296,StructureInfoFromGPCRdb!$A:$U,MATCH(Q$1,StructureInfoFromGPCRdb!$A$1:$U$1,0),FALSE)</f>
        <v>22</v>
      </c>
      <c r="R296" s="42" t="str">
        <f>IF(VLOOKUP($C296,StructureInfoFromGPCRdb!$A:$U,MATCH(R$1,StructureInfoFromGPCRdb!$A$1:$U$1,0),FALSE)="","",VLOOKUP($C296,StructureInfoFromGPCRdb!$A:$U,MATCH(R$1,StructureInfoFromGPCRdb!$A$1:$U$1,0),FALSE))</f>
        <v/>
      </c>
      <c r="S296" s="5" t="str">
        <f>IF(VLOOKUP($C296,StructureInfoFromGPCRdb!$A:$U,MATCH(S$1,StructureInfoFromGPCRdb!$A$1:$U$1,0),FALSE)="","",VLOOKUP($C296,StructureInfoFromGPCRdb!$A:$U,MATCH(S$1,StructureInfoFromGPCRdb!$A$1:$U$1,0),FALSE))</f>
        <v/>
      </c>
      <c r="T296" s="5" t="str">
        <f>IF(VLOOKUP($C296,StructureInfoFromGPCRdb!$A:$U,MATCH(T$1,StructureInfoFromGPCRdb!$A$1:$U$1,0),FALSE)="","",VLOOKUP($C296,StructureInfoFromGPCRdb!$A:$U,MATCH(T$1,StructureInfoFromGPCRdb!$A$1:$U$1,0),FALSE))</f>
        <v/>
      </c>
      <c r="U296" s="5" t="str">
        <f>IF(VLOOKUP($C296,StructureInfoFromGPCRdb!$A:$U,MATCH(U$1,StructureInfoFromGPCRdb!$A$1:$U$1,0),FALSE)="","",VLOOKUP($C296,StructureInfoFromGPCRdb!$A:$U,MATCH(U$1,StructureInfoFromGPCRdb!$A$1:$U$1,0),FALSE))</f>
        <v/>
      </c>
      <c r="V296" s="52" t="str">
        <f>VLOOKUP($C296,StructureInfoFromGPCRdb!$A:$U,MATCH(V$1,StructureInfoFromGPCRdb!$A$1:$U$1,0),FALSE)</f>
        <v>T4-Lysozyme</v>
      </c>
      <c r="W296" s="10" t="str">
        <f>VLOOKUP($C296,StructureInfoFromGPCRdb!$A:$U,MATCH(W$1,StructureInfoFromGPCRdb!$A$1:$U$1,0),FALSE)</f>
        <v>-</v>
      </c>
      <c r="X296" s="52" t="str">
        <f>VLOOKUP($C296,StructureInfoFromGPCRdb!$A:$U,MATCH(X$1,StructureInfoFromGPCRdb!$A$1:$U$1,0),FALSE)</f>
        <v>endothelin-3</v>
      </c>
      <c r="Y296" s="10" t="str">
        <f>VLOOKUP($C296,StructureInfoFromGPCRdb!$A:$U,MATCH(Y$1,StructureInfoFromGPCRdb!$A$1:$U$1,0),FALSE)</f>
        <v>Agonist</v>
      </c>
    </row>
    <row r="297" spans="1:27" x14ac:dyDescent="0.2">
      <c r="A297" s="4" t="str">
        <f t="shared" si="8"/>
        <v>AInactive</v>
      </c>
      <c r="B297" s="4" t="str">
        <f t="shared" si="9"/>
        <v>EDNRBInactive</v>
      </c>
      <c r="C297" s="9" t="s">
        <v>486</v>
      </c>
      <c r="D297" s="10" t="str">
        <f>VLOOKUP($C297,StructureInfoFromGPCRdb!$A:$U,MATCH(D$1,StructureInfoFromGPCRdb!$A$1:$U$1,0),FALSE)</f>
        <v>A</v>
      </c>
      <c r="E297" s="11" t="str">
        <f>VLOOKUP($C297,StructureInfoFromGPCRdb!$A:$U,MATCH(E$1,StructureInfoFromGPCRdb!$A$1:$U$1,0),FALSE)</f>
        <v>Endothelin</v>
      </c>
      <c r="F297" s="11" t="str">
        <f>VLOOKUP($C297,StructureInfoFromGPCRdb!$A:$U,MATCH(F$1,StructureInfoFromGPCRdb!$A$1:$U$1,0),FALSE)</f>
        <v>EDNRB</v>
      </c>
      <c r="G297" s="11" t="str">
        <f>VLOOKUP($C297,StructureInfoFromGPCRdb!$A:$U,MATCH(G$1,StructureInfoFromGPCRdb!$A$1:$U$1,0),FALSE)</f>
        <v>ETB</v>
      </c>
      <c r="J297" s="47">
        <f>VLOOKUP($C297,StructureInfoFromGPCRdb!$A:$U,MATCH(J$1,StructureInfoFromGPCRdb!$A$1:$U$1,0),FALSE)</f>
        <v>95</v>
      </c>
      <c r="K297" s="6" t="str">
        <f>VLOOKUP($C297,StructureInfoFromGPCRdb!$A:$U,MATCH(K$1,StructureInfoFromGPCRdb!$A$1:$U$1,0),FALSE)</f>
        <v>Human</v>
      </c>
      <c r="L297" s="10">
        <f>VLOOKUP($C297,StructureInfoFromGPCRdb!$A:$U,MATCH(L$1,StructureInfoFromGPCRdb!$A$1:$U$1,0),FALSE)</f>
        <v>100</v>
      </c>
      <c r="M297" s="50" t="str">
        <f>VLOOKUP($C297,StructureInfoFromGPCRdb!$A:$U,MATCH(M$1,StructureInfoFromGPCRdb!$A$1:$U$1,0),FALSE)</f>
        <v>X-ray</v>
      </c>
      <c r="N297" s="51">
        <f>VLOOKUP($C297,StructureInfoFromGPCRdb!$A:$U,MATCH(N$1,StructureInfoFromGPCRdb!$A$1:$U$1,0),FALSE)</f>
        <v>2.5</v>
      </c>
      <c r="O297" s="10" t="str">
        <f>VLOOKUP($C297,StructureInfoFromGPCRdb!$A:$U,MATCH(O$1,StructureInfoFromGPCRdb!$A$1:$U$1,0),FALSE)</f>
        <v>Inactive</v>
      </c>
      <c r="P297" s="10">
        <f>VLOOKUP($C297,StructureInfoFromGPCRdb!$A:$U,MATCH(P$1,StructureInfoFromGPCRdb!$A$1:$U$1,0),FALSE)</f>
        <v>15</v>
      </c>
      <c r="Q297" s="10">
        <f>VLOOKUP($C297,StructureInfoFromGPCRdb!$A:$U,MATCH(Q$1,StructureInfoFromGPCRdb!$A$1:$U$1,0),FALSE)</f>
        <v>22</v>
      </c>
      <c r="R297" s="42" t="str">
        <f>IF(VLOOKUP($C297,StructureInfoFromGPCRdb!$A:$U,MATCH(R$1,StructureInfoFromGPCRdb!$A$1:$U$1,0),FALSE)="","",VLOOKUP($C297,StructureInfoFromGPCRdb!$A:$U,MATCH(R$1,StructureInfoFromGPCRdb!$A$1:$U$1,0),FALSE))</f>
        <v/>
      </c>
      <c r="S297" s="5" t="str">
        <f>IF(VLOOKUP($C297,StructureInfoFromGPCRdb!$A:$U,MATCH(S$1,StructureInfoFromGPCRdb!$A$1:$U$1,0),FALSE)="","",VLOOKUP($C297,StructureInfoFromGPCRdb!$A:$U,MATCH(S$1,StructureInfoFromGPCRdb!$A$1:$U$1,0),FALSE))</f>
        <v/>
      </c>
      <c r="T297" s="5" t="str">
        <f>IF(VLOOKUP($C297,StructureInfoFromGPCRdb!$A:$U,MATCH(T$1,StructureInfoFromGPCRdb!$A$1:$U$1,0),FALSE)="","",VLOOKUP($C297,StructureInfoFromGPCRdb!$A:$U,MATCH(T$1,StructureInfoFromGPCRdb!$A$1:$U$1,0),FALSE))</f>
        <v/>
      </c>
      <c r="U297" s="5" t="str">
        <f>IF(VLOOKUP($C297,StructureInfoFromGPCRdb!$A:$U,MATCH(U$1,StructureInfoFromGPCRdb!$A$1:$U$1,0),FALSE)="","",VLOOKUP($C297,StructureInfoFromGPCRdb!$A:$U,MATCH(U$1,StructureInfoFromGPCRdb!$A$1:$U$1,0),FALSE))</f>
        <v/>
      </c>
      <c r="V297" s="52" t="str">
        <f>VLOOKUP($C297,StructureInfoFromGPCRdb!$A:$U,MATCH(V$1,StructureInfoFromGPCRdb!$A$1:$U$1,0),FALSE)</f>
        <v>T4-Lysozyme</v>
      </c>
      <c r="W297" s="10" t="str">
        <f>VLOOKUP($C297,StructureInfoFromGPCRdb!$A:$U,MATCH(W$1,StructureInfoFromGPCRdb!$A$1:$U$1,0),FALSE)</f>
        <v>-</v>
      </c>
      <c r="X297" s="52" t="str">
        <f>VLOOKUP($C297,StructureInfoFromGPCRdb!$A:$U,MATCH(X$1,StructureInfoFromGPCRdb!$A$1:$U$1,0),FALSE)</f>
        <v>Apo (no ligand)</v>
      </c>
      <c r="Y297" s="10" t="str">
        <f>VLOOKUP($C297,StructureInfoFromGPCRdb!$A:$U,MATCH(Y$1,StructureInfoFromGPCRdb!$A$1:$U$1,0),FALSE)</f>
        <v>Apo (no ligand)</v>
      </c>
    </row>
    <row r="298" spans="1:27" x14ac:dyDescent="0.2">
      <c r="A298" s="4" t="str">
        <f t="shared" si="8"/>
        <v>AInactive</v>
      </c>
      <c r="B298" s="4" t="str">
        <f t="shared" si="9"/>
        <v>EDNRBInactive</v>
      </c>
      <c r="C298" s="9" t="s">
        <v>514</v>
      </c>
      <c r="D298" s="10" t="str">
        <f>VLOOKUP($C298,StructureInfoFromGPCRdb!$A:$U,MATCH(D$1,StructureInfoFromGPCRdb!$A$1:$U$1,0),FALSE)</f>
        <v>A</v>
      </c>
      <c r="E298" s="11" t="str">
        <f>VLOOKUP($C298,StructureInfoFromGPCRdb!$A:$U,MATCH(E$1,StructureInfoFromGPCRdb!$A$1:$U$1,0),FALSE)</f>
        <v>Endothelin</v>
      </c>
      <c r="F298" s="11" t="str">
        <f>VLOOKUP($C298,StructureInfoFromGPCRdb!$A:$U,MATCH(F$1,StructureInfoFromGPCRdb!$A$1:$U$1,0),FALSE)</f>
        <v>EDNRB</v>
      </c>
      <c r="G298" s="11" t="str">
        <f>VLOOKUP($C298,StructureInfoFromGPCRdb!$A:$U,MATCH(G$1,StructureInfoFromGPCRdb!$A$1:$U$1,0),FALSE)</f>
        <v>ETB</v>
      </c>
      <c r="J298" s="47">
        <f>VLOOKUP($C298,StructureInfoFromGPCRdb!$A:$U,MATCH(J$1,StructureInfoFromGPCRdb!$A$1:$U$1,0),FALSE)</f>
        <v>90</v>
      </c>
      <c r="K298" s="6" t="str">
        <f>VLOOKUP($C298,StructureInfoFromGPCRdb!$A:$U,MATCH(K$1,StructureInfoFromGPCRdb!$A$1:$U$1,0),FALSE)</f>
        <v>Human</v>
      </c>
      <c r="L298" s="10">
        <f>VLOOKUP($C298,StructureInfoFromGPCRdb!$A:$U,MATCH(L$1,StructureInfoFromGPCRdb!$A$1:$U$1,0),FALSE)</f>
        <v>100</v>
      </c>
      <c r="M298" s="50" t="str">
        <f>VLOOKUP($C298,StructureInfoFromGPCRdb!$A:$U,MATCH(M$1,StructureInfoFromGPCRdb!$A$1:$U$1,0),FALSE)</f>
        <v>X-ray</v>
      </c>
      <c r="N298" s="51">
        <f>VLOOKUP($C298,StructureInfoFromGPCRdb!$A:$U,MATCH(N$1,StructureInfoFromGPCRdb!$A$1:$U$1,0),FALSE)</f>
        <v>2.7</v>
      </c>
      <c r="O298" s="10" t="str">
        <f>VLOOKUP($C298,StructureInfoFromGPCRdb!$A:$U,MATCH(O$1,StructureInfoFromGPCRdb!$A$1:$U$1,0),FALSE)</f>
        <v>Inactive</v>
      </c>
      <c r="P298" s="10">
        <f>VLOOKUP($C298,StructureInfoFromGPCRdb!$A:$U,MATCH(P$1,StructureInfoFromGPCRdb!$A$1:$U$1,0),FALSE)</f>
        <v>15</v>
      </c>
      <c r="Q298" s="10">
        <f>VLOOKUP($C298,StructureInfoFromGPCRdb!$A:$U,MATCH(Q$1,StructureInfoFromGPCRdb!$A$1:$U$1,0),FALSE)</f>
        <v>13</v>
      </c>
      <c r="R298" s="42" t="str">
        <f>IF(VLOOKUP($C298,StructureInfoFromGPCRdb!$A:$U,MATCH(R$1,StructureInfoFromGPCRdb!$A$1:$U$1,0),FALSE)="","",VLOOKUP($C298,StructureInfoFromGPCRdb!$A:$U,MATCH(R$1,StructureInfoFromGPCRdb!$A$1:$U$1,0),FALSE))</f>
        <v/>
      </c>
      <c r="S298" s="5" t="str">
        <f>IF(VLOOKUP($C298,StructureInfoFromGPCRdb!$A:$U,MATCH(S$1,StructureInfoFromGPCRdb!$A$1:$U$1,0),FALSE)="","",VLOOKUP($C298,StructureInfoFromGPCRdb!$A:$U,MATCH(S$1,StructureInfoFromGPCRdb!$A$1:$U$1,0),FALSE))</f>
        <v/>
      </c>
      <c r="T298" s="5" t="str">
        <f>IF(VLOOKUP($C298,StructureInfoFromGPCRdb!$A:$U,MATCH(T$1,StructureInfoFromGPCRdb!$A$1:$U$1,0),FALSE)="","",VLOOKUP($C298,StructureInfoFromGPCRdb!$A:$U,MATCH(T$1,StructureInfoFromGPCRdb!$A$1:$U$1,0),FALSE))</f>
        <v/>
      </c>
      <c r="U298" s="5" t="str">
        <f>IF(VLOOKUP($C298,StructureInfoFromGPCRdb!$A:$U,MATCH(U$1,StructureInfoFromGPCRdb!$A$1:$U$1,0),FALSE)="","",VLOOKUP($C298,StructureInfoFromGPCRdb!$A:$U,MATCH(U$1,StructureInfoFromGPCRdb!$A$1:$U$1,0),FALSE))</f>
        <v/>
      </c>
      <c r="V298" s="52" t="str">
        <f>VLOOKUP($C298,StructureInfoFromGPCRdb!$A:$U,MATCH(V$1,StructureInfoFromGPCRdb!$A$1:$U$1,0),FALSE)</f>
        <v>T4-Lysozyme</v>
      </c>
      <c r="W298" s="10" t="str">
        <f>VLOOKUP($C298,StructureInfoFromGPCRdb!$A:$U,MATCH(W$1,StructureInfoFromGPCRdb!$A$1:$U$1,0),FALSE)</f>
        <v>-</v>
      </c>
      <c r="X298" s="52" t="str">
        <f>VLOOKUP($C298,StructureInfoFromGPCRdb!$A:$U,MATCH(X$1,StructureInfoFromGPCRdb!$A$1:$U$1,0),FALSE)</f>
        <v>IRL1620</v>
      </c>
      <c r="Y298" s="10" t="str">
        <f>VLOOKUP($C298,StructureInfoFromGPCRdb!$A:$U,MATCH(Y$1,StructureInfoFromGPCRdb!$A$1:$U$1,0),FALSE)</f>
        <v>Agonist (partial)</v>
      </c>
    </row>
    <row r="299" spans="1:27" x14ac:dyDescent="0.2">
      <c r="A299" s="4" t="str">
        <f t="shared" si="8"/>
        <v>AInactive</v>
      </c>
      <c r="B299" s="4" t="str">
        <f t="shared" si="9"/>
        <v>EDNRBInactive</v>
      </c>
      <c r="C299" s="9" t="s">
        <v>432</v>
      </c>
      <c r="D299" s="10" t="str">
        <f>VLOOKUP($C299,StructureInfoFromGPCRdb!$A:$U,MATCH(D$1,StructureInfoFromGPCRdb!$A$1:$U$1,0),FALSE)</f>
        <v>A</v>
      </c>
      <c r="E299" s="11" t="str">
        <f>VLOOKUP($C299,StructureInfoFromGPCRdb!$A:$U,MATCH(E$1,StructureInfoFromGPCRdb!$A$1:$U$1,0),FALSE)</f>
        <v>Endothelin</v>
      </c>
      <c r="F299" s="11" t="str">
        <f>VLOOKUP($C299,StructureInfoFromGPCRdb!$A:$U,MATCH(F$1,StructureInfoFromGPCRdb!$A$1:$U$1,0),FALSE)</f>
        <v>EDNRB</v>
      </c>
      <c r="G299" s="11" t="str">
        <f>VLOOKUP($C299,StructureInfoFromGPCRdb!$A:$U,MATCH(G$1,StructureInfoFromGPCRdb!$A$1:$U$1,0),FALSE)</f>
        <v>ETB</v>
      </c>
      <c r="J299" s="47">
        <f>VLOOKUP($C299,StructureInfoFromGPCRdb!$A:$U,MATCH(J$1,StructureInfoFromGPCRdb!$A$1:$U$1,0),FALSE)</f>
        <v>92</v>
      </c>
      <c r="K299" s="6" t="str">
        <f>VLOOKUP($C299,StructureInfoFromGPCRdb!$A:$U,MATCH(K$1,StructureInfoFromGPCRdb!$A$1:$U$1,0),FALSE)</f>
        <v>Human</v>
      </c>
      <c r="L299" s="10">
        <f>VLOOKUP($C299,StructureInfoFromGPCRdb!$A:$U,MATCH(L$1,StructureInfoFromGPCRdb!$A$1:$U$1,0),FALSE)</f>
        <v>100</v>
      </c>
      <c r="M299" s="50" t="str">
        <f>VLOOKUP($C299,StructureInfoFromGPCRdb!$A:$U,MATCH(M$1,StructureInfoFromGPCRdb!$A$1:$U$1,0),FALSE)</f>
        <v>X-ray</v>
      </c>
      <c r="N299" s="51">
        <f>VLOOKUP($C299,StructureInfoFromGPCRdb!$A:$U,MATCH(N$1,StructureInfoFromGPCRdb!$A$1:$U$1,0),FALSE)</f>
        <v>2.7</v>
      </c>
      <c r="O299" s="10" t="str">
        <f>VLOOKUP($C299,StructureInfoFromGPCRdb!$A:$U,MATCH(O$1,StructureInfoFromGPCRdb!$A$1:$U$1,0),FALSE)</f>
        <v>Inactive</v>
      </c>
      <c r="P299" s="10">
        <f>VLOOKUP($C299,StructureInfoFromGPCRdb!$A:$U,MATCH(P$1,StructureInfoFromGPCRdb!$A$1:$U$1,0),FALSE)</f>
        <v>15</v>
      </c>
      <c r="Q299" s="10">
        <f>VLOOKUP($C299,StructureInfoFromGPCRdb!$A:$U,MATCH(Q$1,StructureInfoFromGPCRdb!$A$1:$U$1,0),FALSE)</f>
        <v>13</v>
      </c>
      <c r="R299" s="42" t="str">
        <f>IF(VLOOKUP($C299,StructureInfoFromGPCRdb!$A:$U,MATCH(R$1,StructureInfoFromGPCRdb!$A$1:$U$1,0),FALSE)="","",VLOOKUP($C299,StructureInfoFromGPCRdb!$A:$U,MATCH(R$1,StructureInfoFromGPCRdb!$A$1:$U$1,0),FALSE))</f>
        <v/>
      </c>
      <c r="S299" s="5" t="str">
        <f>IF(VLOOKUP($C299,StructureInfoFromGPCRdb!$A:$U,MATCH(S$1,StructureInfoFromGPCRdb!$A$1:$U$1,0),FALSE)="","",VLOOKUP($C299,StructureInfoFromGPCRdb!$A:$U,MATCH(S$1,StructureInfoFromGPCRdb!$A$1:$U$1,0),FALSE))</f>
        <v/>
      </c>
      <c r="T299" s="5" t="str">
        <f>IF(VLOOKUP($C299,StructureInfoFromGPCRdb!$A:$U,MATCH(T$1,StructureInfoFromGPCRdb!$A$1:$U$1,0),FALSE)="","",VLOOKUP($C299,StructureInfoFromGPCRdb!$A:$U,MATCH(T$1,StructureInfoFromGPCRdb!$A$1:$U$1,0),FALSE))</f>
        <v/>
      </c>
      <c r="U299" s="5" t="str">
        <f>IF(VLOOKUP($C299,StructureInfoFromGPCRdb!$A:$U,MATCH(U$1,StructureInfoFromGPCRdb!$A$1:$U$1,0),FALSE)="","",VLOOKUP($C299,StructureInfoFromGPCRdb!$A:$U,MATCH(U$1,StructureInfoFromGPCRdb!$A$1:$U$1,0),FALSE))</f>
        <v/>
      </c>
      <c r="V299" s="52" t="str">
        <f>VLOOKUP($C299,StructureInfoFromGPCRdb!$A:$U,MATCH(V$1,StructureInfoFromGPCRdb!$A$1:$U$1,0),FALSE)</f>
        <v>T4-Lysozyme</v>
      </c>
      <c r="W299" s="10" t="str">
        <f>VLOOKUP($C299,StructureInfoFromGPCRdb!$A:$U,MATCH(W$1,StructureInfoFromGPCRdb!$A$1:$U$1,0),FALSE)</f>
        <v>-</v>
      </c>
      <c r="X299" s="52" t="str">
        <f>VLOOKUP($C299,StructureInfoFromGPCRdb!$A:$U,MATCH(X$1,StructureInfoFromGPCRdb!$A$1:$U$1,0),FALSE)</f>
        <v>IRL2500</v>
      </c>
      <c r="Y299" s="10" t="str">
        <f>VLOOKUP($C299,StructureInfoFromGPCRdb!$A:$U,MATCH(Y$1,StructureInfoFromGPCRdb!$A$1:$U$1,0),FALSE)</f>
        <v>Inverse agonist</v>
      </c>
    </row>
    <row r="300" spans="1:27" x14ac:dyDescent="0.2">
      <c r="A300" s="4" t="str">
        <f t="shared" si="8"/>
        <v>AInactive</v>
      </c>
      <c r="B300" s="4" t="str">
        <f t="shared" si="9"/>
        <v>EDNRBInactive</v>
      </c>
      <c r="C300" s="9" t="s">
        <v>164</v>
      </c>
      <c r="D300" s="10" t="str">
        <f>VLOOKUP($C300,StructureInfoFromGPCRdb!$A:$U,MATCH(D$1,StructureInfoFromGPCRdb!$A$1:$U$1,0),FALSE)</f>
        <v>A</v>
      </c>
      <c r="E300" s="11" t="str">
        <f>VLOOKUP($C300,StructureInfoFromGPCRdb!$A:$U,MATCH(E$1,StructureInfoFromGPCRdb!$A$1:$U$1,0),FALSE)</f>
        <v>Endothelin</v>
      </c>
      <c r="F300" s="11" t="str">
        <f>VLOOKUP($C300,StructureInfoFromGPCRdb!$A:$U,MATCH(F$1,StructureInfoFromGPCRdb!$A$1:$U$1,0),FALSE)</f>
        <v>EDNRB</v>
      </c>
      <c r="G300" s="11" t="str">
        <f>VLOOKUP($C300,StructureInfoFromGPCRdb!$A:$U,MATCH(G$1,StructureInfoFromGPCRdb!$A$1:$U$1,0),FALSE)</f>
        <v>ETB</v>
      </c>
      <c r="J300" s="47">
        <f>VLOOKUP($C300,StructureInfoFromGPCRdb!$A:$U,MATCH(J$1,StructureInfoFromGPCRdb!$A$1:$U$1,0),FALSE)</f>
        <v>89</v>
      </c>
      <c r="K300" s="6" t="str">
        <f>VLOOKUP($C300,StructureInfoFromGPCRdb!$A:$U,MATCH(K$1,StructureInfoFromGPCRdb!$A$1:$U$1,0),FALSE)</f>
        <v>Human</v>
      </c>
      <c r="L300" s="10">
        <f>VLOOKUP($C300,StructureInfoFromGPCRdb!$A:$U,MATCH(L$1,StructureInfoFromGPCRdb!$A$1:$U$1,0),FALSE)</f>
        <v>100</v>
      </c>
      <c r="M300" s="50" t="str">
        <f>VLOOKUP($C300,StructureInfoFromGPCRdb!$A:$U,MATCH(M$1,StructureInfoFromGPCRdb!$A$1:$U$1,0),FALSE)</f>
        <v>X-ray</v>
      </c>
      <c r="N300" s="51">
        <f>VLOOKUP($C300,StructureInfoFromGPCRdb!$A:$U,MATCH(N$1,StructureInfoFromGPCRdb!$A$1:$U$1,0),FALSE)</f>
        <v>2.8</v>
      </c>
      <c r="O300" s="10" t="str">
        <f>VLOOKUP($C300,StructureInfoFromGPCRdb!$A:$U,MATCH(O$1,StructureInfoFromGPCRdb!$A$1:$U$1,0),FALSE)</f>
        <v>Inactive</v>
      </c>
      <c r="P300" s="10">
        <f>VLOOKUP($C300,StructureInfoFromGPCRdb!$A:$U,MATCH(P$1,StructureInfoFromGPCRdb!$A$1:$U$1,0),FALSE)</f>
        <v>15</v>
      </c>
      <c r="Q300" s="10">
        <f>VLOOKUP($C300,StructureInfoFromGPCRdb!$A:$U,MATCH(Q$1,StructureInfoFromGPCRdb!$A$1:$U$1,0),FALSE)</f>
        <v>28</v>
      </c>
      <c r="R300" s="42" t="str">
        <f>IF(VLOOKUP($C300,StructureInfoFromGPCRdb!$A:$U,MATCH(R$1,StructureInfoFromGPCRdb!$A$1:$U$1,0),FALSE)="","",VLOOKUP($C300,StructureInfoFromGPCRdb!$A:$U,MATCH(R$1,StructureInfoFromGPCRdb!$A$1:$U$1,0),FALSE))</f>
        <v/>
      </c>
      <c r="S300" s="5" t="str">
        <f>IF(VLOOKUP($C300,StructureInfoFromGPCRdb!$A:$U,MATCH(S$1,StructureInfoFromGPCRdb!$A$1:$U$1,0),FALSE)="","",VLOOKUP($C300,StructureInfoFromGPCRdb!$A:$U,MATCH(S$1,StructureInfoFromGPCRdb!$A$1:$U$1,0),FALSE))</f>
        <v/>
      </c>
      <c r="T300" s="5" t="str">
        <f>IF(VLOOKUP($C300,StructureInfoFromGPCRdb!$A:$U,MATCH(T$1,StructureInfoFromGPCRdb!$A$1:$U$1,0),FALSE)="","",VLOOKUP($C300,StructureInfoFromGPCRdb!$A:$U,MATCH(T$1,StructureInfoFromGPCRdb!$A$1:$U$1,0),FALSE))</f>
        <v/>
      </c>
      <c r="U300" s="5" t="str">
        <f>IF(VLOOKUP($C300,StructureInfoFromGPCRdb!$A:$U,MATCH(U$1,StructureInfoFromGPCRdb!$A$1:$U$1,0),FALSE)="","",VLOOKUP($C300,StructureInfoFromGPCRdb!$A:$U,MATCH(U$1,StructureInfoFromGPCRdb!$A$1:$U$1,0),FALSE))</f>
        <v/>
      </c>
      <c r="V300" s="52" t="str">
        <f>VLOOKUP($C300,StructureInfoFromGPCRdb!$A:$U,MATCH(V$1,StructureInfoFromGPCRdb!$A$1:$U$1,0),FALSE)</f>
        <v>T4-Lysozyme</v>
      </c>
      <c r="W300" s="10" t="str">
        <f>VLOOKUP($C300,StructureInfoFromGPCRdb!$A:$U,MATCH(W$1,StructureInfoFromGPCRdb!$A$1:$U$1,0),FALSE)</f>
        <v>-</v>
      </c>
      <c r="X300" s="52" t="str">
        <f>VLOOKUP($C300,StructureInfoFromGPCRdb!$A:$U,MATCH(X$1,StructureInfoFromGPCRdb!$A$1:$U$1,0),FALSE)</f>
        <v>Endothelin-1</v>
      </c>
      <c r="Y300" s="10" t="str">
        <f>VLOOKUP($C300,StructureInfoFromGPCRdb!$A:$U,MATCH(Y$1,StructureInfoFromGPCRdb!$A$1:$U$1,0),FALSE)</f>
        <v>Agonist</v>
      </c>
    </row>
    <row r="301" spans="1:27" x14ac:dyDescent="0.2">
      <c r="A301" s="4" t="str">
        <f t="shared" si="8"/>
        <v>AInactive</v>
      </c>
      <c r="B301" s="4" t="str">
        <f t="shared" si="9"/>
        <v>EDNRBInactive</v>
      </c>
      <c r="C301" s="9" t="s">
        <v>688</v>
      </c>
      <c r="D301" s="10" t="str">
        <f>VLOOKUP($C301,StructureInfoFromGPCRdb!$A:$U,MATCH(D$1,StructureInfoFromGPCRdb!$A$1:$U$1,0),FALSE)</f>
        <v>A</v>
      </c>
      <c r="E301" s="11" t="str">
        <f>VLOOKUP($C301,StructureInfoFromGPCRdb!$A:$U,MATCH(E$1,StructureInfoFromGPCRdb!$A$1:$U$1,0),FALSE)</f>
        <v>Endothelin</v>
      </c>
      <c r="F301" s="11" t="str">
        <f>VLOOKUP($C301,StructureInfoFromGPCRdb!$A:$U,MATCH(F$1,StructureInfoFromGPCRdb!$A$1:$U$1,0),FALSE)</f>
        <v>EDNRB</v>
      </c>
      <c r="G301" s="11" t="str">
        <f>VLOOKUP($C301,StructureInfoFromGPCRdb!$A:$U,MATCH(G$1,StructureInfoFromGPCRdb!$A$1:$U$1,0),FALSE)</f>
        <v>ETB</v>
      </c>
      <c r="J301" s="47">
        <f>VLOOKUP($C301,StructureInfoFromGPCRdb!$A:$U,MATCH(J$1,StructureInfoFromGPCRdb!$A$1:$U$1,0),FALSE)</f>
        <v>89</v>
      </c>
      <c r="K301" s="6" t="str">
        <f>VLOOKUP($C301,StructureInfoFromGPCRdb!$A:$U,MATCH(K$1,StructureInfoFromGPCRdb!$A$1:$U$1,0),FALSE)</f>
        <v>Human</v>
      </c>
      <c r="L301" s="10">
        <f>VLOOKUP($C301,StructureInfoFromGPCRdb!$A:$U,MATCH(L$1,StructureInfoFromGPCRdb!$A$1:$U$1,0),FALSE)</f>
        <v>100</v>
      </c>
      <c r="M301" s="50" t="str">
        <f>VLOOKUP($C301,StructureInfoFromGPCRdb!$A:$U,MATCH(M$1,StructureInfoFromGPCRdb!$A$1:$U$1,0),FALSE)</f>
        <v>X-ray</v>
      </c>
      <c r="N301" s="51">
        <f>VLOOKUP($C301,StructureInfoFromGPCRdb!$A:$U,MATCH(N$1,StructureInfoFromGPCRdb!$A$1:$U$1,0),FALSE)</f>
        <v>3</v>
      </c>
      <c r="O301" s="10" t="str">
        <f>VLOOKUP($C301,StructureInfoFromGPCRdb!$A:$U,MATCH(O$1,StructureInfoFromGPCRdb!$A$1:$U$1,0),FALSE)</f>
        <v>Inactive</v>
      </c>
      <c r="P301" s="10">
        <f>VLOOKUP($C301,StructureInfoFromGPCRdb!$A:$U,MATCH(P$1,StructureInfoFromGPCRdb!$A$1:$U$1,0),FALSE)</f>
        <v>15</v>
      </c>
      <c r="Q301" s="10">
        <f>VLOOKUP($C301,StructureInfoFromGPCRdb!$A:$U,MATCH(Q$1,StructureInfoFromGPCRdb!$A$1:$U$1,0),FALSE)</f>
        <v>12</v>
      </c>
      <c r="R301" s="42" t="str">
        <f>IF(VLOOKUP($C301,StructureInfoFromGPCRdb!$A:$U,MATCH(R$1,StructureInfoFromGPCRdb!$A$1:$U$1,0),FALSE)="","",VLOOKUP($C301,StructureInfoFromGPCRdb!$A:$U,MATCH(R$1,StructureInfoFromGPCRdb!$A$1:$U$1,0),FALSE))</f>
        <v/>
      </c>
      <c r="S301" s="5" t="str">
        <f>IF(VLOOKUP($C301,StructureInfoFromGPCRdb!$A:$U,MATCH(S$1,StructureInfoFromGPCRdb!$A$1:$U$1,0),FALSE)="","",VLOOKUP($C301,StructureInfoFromGPCRdb!$A:$U,MATCH(S$1,StructureInfoFromGPCRdb!$A$1:$U$1,0),FALSE))</f>
        <v/>
      </c>
      <c r="T301" s="5" t="str">
        <f>IF(VLOOKUP($C301,StructureInfoFromGPCRdb!$A:$U,MATCH(T$1,StructureInfoFromGPCRdb!$A$1:$U$1,0),FALSE)="","",VLOOKUP($C301,StructureInfoFromGPCRdb!$A:$U,MATCH(T$1,StructureInfoFromGPCRdb!$A$1:$U$1,0),FALSE))</f>
        <v/>
      </c>
      <c r="U301" s="5" t="str">
        <f>IF(VLOOKUP($C301,StructureInfoFromGPCRdb!$A:$U,MATCH(U$1,StructureInfoFromGPCRdb!$A$1:$U$1,0),FALSE)="","",VLOOKUP($C301,StructureInfoFromGPCRdb!$A:$U,MATCH(U$1,StructureInfoFromGPCRdb!$A$1:$U$1,0),FALSE))</f>
        <v/>
      </c>
      <c r="V301" s="52" t="str">
        <f>VLOOKUP($C301,StructureInfoFromGPCRdb!$A:$U,MATCH(V$1,StructureInfoFromGPCRdb!$A$1:$U$1,0),FALSE)</f>
        <v>T4-Lysozyme</v>
      </c>
      <c r="W301" s="10" t="str">
        <f>VLOOKUP($C301,StructureInfoFromGPCRdb!$A:$U,MATCH(W$1,StructureInfoFromGPCRdb!$A$1:$U$1,0),FALSE)</f>
        <v>-</v>
      </c>
      <c r="X301" s="52" t="str">
        <f>VLOOKUP($C301,StructureInfoFromGPCRdb!$A:$U,MATCH(X$1,StructureInfoFromGPCRdb!$A$1:$U$1,0),FALSE)</f>
        <v>Sarafotoxin S6b</v>
      </c>
      <c r="Y301" s="10" t="str">
        <f>VLOOKUP($C301,StructureInfoFromGPCRdb!$A:$U,MATCH(Y$1,StructureInfoFromGPCRdb!$A$1:$U$1,0),FALSE)</f>
        <v>Agonist</v>
      </c>
    </row>
    <row r="302" spans="1:27" x14ac:dyDescent="0.2">
      <c r="A302" s="4" t="str">
        <f t="shared" si="8"/>
        <v>AInactive</v>
      </c>
      <c r="B302" s="4" t="str">
        <f t="shared" si="9"/>
        <v>EDNRBInactive</v>
      </c>
      <c r="C302" s="9" t="s">
        <v>478</v>
      </c>
      <c r="D302" s="10" t="str">
        <f>VLOOKUP($C302,StructureInfoFromGPCRdb!$A:$U,MATCH(D$1,StructureInfoFromGPCRdb!$A$1:$U$1,0),FALSE)</f>
        <v>A</v>
      </c>
      <c r="E302" s="11" t="str">
        <f>VLOOKUP($C302,StructureInfoFromGPCRdb!$A:$U,MATCH(E$1,StructureInfoFromGPCRdb!$A$1:$U$1,0),FALSE)</f>
        <v>Endothelin</v>
      </c>
      <c r="F302" s="11" t="str">
        <f>VLOOKUP($C302,StructureInfoFromGPCRdb!$A:$U,MATCH(F$1,StructureInfoFromGPCRdb!$A$1:$U$1,0),FALSE)</f>
        <v>EDNRB</v>
      </c>
      <c r="G302" s="11" t="str">
        <f>VLOOKUP($C302,StructureInfoFromGPCRdb!$A:$U,MATCH(G$1,StructureInfoFromGPCRdb!$A$1:$U$1,0),FALSE)</f>
        <v>ETB</v>
      </c>
      <c r="J302" s="47">
        <f>VLOOKUP($C302,StructureInfoFromGPCRdb!$A:$U,MATCH(J$1,StructureInfoFromGPCRdb!$A$1:$U$1,0),FALSE)</f>
        <v>92</v>
      </c>
      <c r="K302" s="6" t="str">
        <f>VLOOKUP($C302,StructureInfoFromGPCRdb!$A:$U,MATCH(K$1,StructureInfoFromGPCRdb!$A$1:$U$1,0),FALSE)</f>
        <v>Human</v>
      </c>
      <c r="L302" s="10">
        <f>VLOOKUP($C302,StructureInfoFromGPCRdb!$A:$U,MATCH(L$1,StructureInfoFromGPCRdb!$A$1:$U$1,0),FALSE)</f>
        <v>100</v>
      </c>
      <c r="M302" s="50" t="str">
        <f>VLOOKUP($C302,StructureInfoFromGPCRdb!$A:$U,MATCH(M$1,StructureInfoFromGPCRdb!$A$1:$U$1,0),FALSE)</f>
        <v>X-ray</v>
      </c>
      <c r="N302" s="51">
        <f>VLOOKUP($C302,StructureInfoFromGPCRdb!$A:$U,MATCH(N$1,StructureInfoFromGPCRdb!$A$1:$U$1,0),FALSE)</f>
        <v>3.6</v>
      </c>
      <c r="O302" s="10" t="str">
        <f>VLOOKUP($C302,StructureInfoFromGPCRdb!$A:$U,MATCH(O$1,StructureInfoFromGPCRdb!$A$1:$U$1,0),FALSE)</f>
        <v>Inactive</v>
      </c>
      <c r="P302" s="10">
        <f>VLOOKUP($C302,StructureInfoFromGPCRdb!$A:$U,MATCH(P$1,StructureInfoFromGPCRdb!$A$1:$U$1,0),FALSE)</f>
        <v>15</v>
      </c>
      <c r="Q302" s="10">
        <f>VLOOKUP($C302,StructureInfoFromGPCRdb!$A:$U,MATCH(Q$1,StructureInfoFromGPCRdb!$A$1:$U$1,0),FALSE)</f>
        <v>17</v>
      </c>
      <c r="R302" s="42" t="str">
        <f>IF(VLOOKUP($C302,StructureInfoFromGPCRdb!$A:$U,MATCH(R$1,StructureInfoFromGPCRdb!$A$1:$U$1,0),FALSE)="","",VLOOKUP($C302,StructureInfoFromGPCRdb!$A:$U,MATCH(R$1,StructureInfoFromGPCRdb!$A$1:$U$1,0),FALSE))</f>
        <v/>
      </c>
      <c r="S302" s="5" t="str">
        <f>IF(VLOOKUP($C302,StructureInfoFromGPCRdb!$A:$U,MATCH(S$1,StructureInfoFromGPCRdb!$A$1:$U$1,0),FALSE)="","",VLOOKUP($C302,StructureInfoFromGPCRdb!$A:$U,MATCH(S$1,StructureInfoFromGPCRdb!$A$1:$U$1,0),FALSE))</f>
        <v/>
      </c>
      <c r="T302" s="5" t="str">
        <f>IF(VLOOKUP($C302,StructureInfoFromGPCRdb!$A:$U,MATCH(T$1,StructureInfoFromGPCRdb!$A$1:$U$1,0),FALSE)="","",VLOOKUP($C302,StructureInfoFromGPCRdb!$A:$U,MATCH(T$1,StructureInfoFromGPCRdb!$A$1:$U$1,0),FALSE))</f>
        <v/>
      </c>
      <c r="U302" s="5" t="str">
        <f>IF(VLOOKUP($C302,StructureInfoFromGPCRdb!$A:$U,MATCH(U$1,StructureInfoFromGPCRdb!$A$1:$U$1,0),FALSE)="","",VLOOKUP($C302,StructureInfoFromGPCRdb!$A:$U,MATCH(U$1,StructureInfoFromGPCRdb!$A$1:$U$1,0),FALSE))</f>
        <v/>
      </c>
      <c r="V302" s="52" t="str">
        <f>VLOOKUP($C302,StructureInfoFromGPCRdb!$A:$U,MATCH(V$1,StructureInfoFromGPCRdb!$A$1:$U$1,0),FALSE)</f>
        <v>T4-Lysozyme</v>
      </c>
      <c r="W302" s="10" t="str">
        <f>VLOOKUP($C302,StructureInfoFromGPCRdb!$A:$U,MATCH(W$1,StructureInfoFromGPCRdb!$A$1:$U$1,0),FALSE)</f>
        <v>-</v>
      </c>
      <c r="X302" s="52" t="str">
        <f>VLOOKUP($C302,StructureInfoFromGPCRdb!$A:$U,MATCH(X$1,StructureInfoFromGPCRdb!$A$1:$U$1,0),FALSE)</f>
        <v>-</v>
      </c>
      <c r="Y302" s="10" t="str">
        <f>VLOOKUP($C302,StructureInfoFromGPCRdb!$A:$U,MATCH(Y$1,StructureInfoFromGPCRdb!$A$1:$U$1,0),FALSE)</f>
        <v>-</v>
      </c>
    </row>
    <row r="303" spans="1:27" x14ac:dyDescent="0.2">
      <c r="A303" s="4" t="str">
        <f t="shared" si="8"/>
        <v>AInactive</v>
      </c>
      <c r="B303" s="4" t="str">
        <f t="shared" si="9"/>
        <v>LPAR1Inactive</v>
      </c>
      <c r="C303" s="9" t="s">
        <v>359</v>
      </c>
      <c r="D303" s="10" t="str">
        <f>VLOOKUP($C303,StructureInfoFromGPCRdb!$A:$U,MATCH(D$1,StructureInfoFromGPCRdb!$A$1:$U$1,0),FALSE)</f>
        <v>A</v>
      </c>
      <c r="E303" s="11" t="str">
        <f>VLOOKUP($C303,StructureInfoFromGPCRdb!$A:$U,MATCH(E$1,StructureInfoFromGPCRdb!$A$1:$U$1,0),FALSE)</f>
        <v>Lysophospholipid (LPA)</v>
      </c>
      <c r="F303" s="11" t="str">
        <f>VLOOKUP($C303,StructureInfoFromGPCRdb!$A:$U,MATCH(F$1,StructureInfoFromGPCRdb!$A$1:$U$1,0),FALSE)</f>
        <v>LPAR1</v>
      </c>
      <c r="G303" s="11" t="str">
        <f>VLOOKUP($C303,StructureInfoFromGPCRdb!$A:$U,MATCH(G$1,StructureInfoFromGPCRdb!$A$1:$U$1,0),FALSE)</f>
        <v>LPA1</v>
      </c>
      <c r="J303" s="47">
        <f>VLOOKUP($C303,StructureInfoFromGPCRdb!$A:$U,MATCH(J$1,StructureInfoFromGPCRdb!$A$1:$U$1,0),FALSE)</f>
        <v>91</v>
      </c>
      <c r="K303" s="6" t="str">
        <f>VLOOKUP($C303,StructureInfoFromGPCRdb!$A:$U,MATCH(K$1,StructureInfoFromGPCRdb!$A$1:$U$1,0),FALSE)</f>
        <v>Human</v>
      </c>
      <c r="L303" s="10">
        <f>VLOOKUP($C303,StructureInfoFromGPCRdb!$A:$U,MATCH(L$1,StructureInfoFromGPCRdb!$A$1:$U$1,0),FALSE)</f>
        <v>100</v>
      </c>
      <c r="M303" s="50" t="str">
        <f>VLOOKUP($C303,StructureInfoFromGPCRdb!$A:$U,MATCH(M$1,StructureInfoFromGPCRdb!$A$1:$U$1,0),FALSE)</f>
        <v>X-ray</v>
      </c>
      <c r="N303" s="51">
        <f>VLOOKUP($C303,StructureInfoFromGPCRdb!$A:$U,MATCH(N$1,StructureInfoFromGPCRdb!$A$1:$U$1,0),FALSE)</f>
        <v>2.9</v>
      </c>
      <c r="O303" s="10" t="str">
        <f>VLOOKUP($C303,StructureInfoFromGPCRdb!$A:$U,MATCH(O$1,StructureInfoFromGPCRdb!$A$1:$U$1,0),FALSE)</f>
        <v>Inactive</v>
      </c>
      <c r="P303" s="10">
        <f>VLOOKUP($C303,StructureInfoFromGPCRdb!$A:$U,MATCH(P$1,StructureInfoFromGPCRdb!$A$1:$U$1,0),FALSE)</f>
        <v>1</v>
      </c>
      <c r="Q303" s="10">
        <f>VLOOKUP($C303,StructureInfoFromGPCRdb!$A:$U,MATCH(Q$1,StructureInfoFromGPCRdb!$A$1:$U$1,0),FALSE)</f>
        <v>5</v>
      </c>
      <c r="R303" s="42" t="str">
        <f>IF(VLOOKUP($C303,StructureInfoFromGPCRdb!$A:$U,MATCH(R$1,StructureInfoFromGPCRdb!$A$1:$U$1,0),FALSE)="","",VLOOKUP($C303,StructureInfoFromGPCRdb!$A:$U,MATCH(R$1,StructureInfoFromGPCRdb!$A$1:$U$1,0),FALSE))</f>
        <v/>
      </c>
      <c r="S303" s="5" t="str">
        <f>IF(VLOOKUP($C303,StructureInfoFromGPCRdb!$A:$U,MATCH(S$1,StructureInfoFromGPCRdb!$A$1:$U$1,0),FALSE)="","",VLOOKUP($C303,StructureInfoFromGPCRdb!$A:$U,MATCH(S$1,StructureInfoFromGPCRdb!$A$1:$U$1,0),FALSE))</f>
        <v/>
      </c>
      <c r="T303" s="5" t="str">
        <f>IF(VLOOKUP($C303,StructureInfoFromGPCRdb!$A:$U,MATCH(T$1,StructureInfoFromGPCRdb!$A$1:$U$1,0),FALSE)="","",VLOOKUP($C303,StructureInfoFromGPCRdb!$A:$U,MATCH(T$1,StructureInfoFromGPCRdb!$A$1:$U$1,0),FALSE))</f>
        <v/>
      </c>
      <c r="U303" s="5" t="str">
        <f>IF(VLOOKUP($C303,StructureInfoFromGPCRdb!$A:$U,MATCH(U$1,StructureInfoFromGPCRdb!$A$1:$U$1,0),FALSE)="","",VLOOKUP($C303,StructureInfoFromGPCRdb!$A:$U,MATCH(U$1,StructureInfoFromGPCRdb!$A$1:$U$1,0),FALSE))</f>
        <v/>
      </c>
      <c r="V303" s="52" t="str">
        <f>VLOOKUP($C303,StructureInfoFromGPCRdb!$A:$U,MATCH(V$1,StructureInfoFromGPCRdb!$A$1:$U$1,0),FALSE)</f>
        <v>BRIL</v>
      </c>
      <c r="W303" s="10" t="str">
        <f>VLOOKUP($C303,StructureInfoFromGPCRdb!$A:$U,MATCH(W$1,StructureInfoFromGPCRdb!$A$1:$U$1,0),FALSE)</f>
        <v>-</v>
      </c>
      <c r="X303" s="52" t="str">
        <f>VLOOKUP($C303,StructureInfoFromGPCRdb!$A:$U,MATCH(X$1,StructureInfoFromGPCRdb!$A$1:$U$1,0),FALSE)</f>
        <v>ONO-9910539</v>
      </c>
      <c r="Y303" s="10" t="str">
        <f>VLOOKUP($C303,StructureInfoFromGPCRdb!$A:$U,MATCH(Y$1,StructureInfoFromGPCRdb!$A$1:$U$1,0),FALSE)</f>
        <v>Antagonist</v>
      </c>
    </row>
    <row r="304" spans="1:27" x14ac:dyDescent="0.2">
      <c r="A304" s="4" t="str">
        <f t="shared" si="8"/>
        <v>AInactive</v>
      </c>
      <c r="B304" s="4" t="str">
        <f t="shared" si="9"/>
        <v>LPAR1Inactive</v>
      </c>
      <c r="C304" s="9" t="s">
        <v>360</v>
      </c>
      <c r="D304" s="10" t="str">
        <f>VLOOKUP($C304,StructureInfoFromGPCRdb!$A:$U,MATCH(D$1,StructureInfoFromGPCRdb!$A$1:$U$1,0),FALSE)</f>
        <v>A</v>
      </c>
      <c r="E304" s="11" t="str">
        <f>VLOOKUP($C304,StructureInfoFromGPCRdb!$A:$U,MATCH(E$1,StructureInfoFromGPCRdb!$A$1:$U$1,0),FALSE)</f>
        <v>Lysophospholipid (LPA)</v>
      </c>
      <c r="F304" s="11" t="str">
        <f>VLOOKUP($C304,StructureInfoFromGPCRdb!$A:$U,MATCH(F$1,StructureInfoFromGPCRdb!$A$1:$U$1,0),FALSE)</f>
        <v>LPAR1</v>
      </c>
      <c r="G304" s="11" t="str">
        <f>VLOOKUP($C304,StructureInfoFromGPCRdb!$A:$U,MATCH(G$1,StructureInfoFromGPCRdb!$A$1:$U$1,0),FALSE)</f>
        <v>LPA1</v>
      </c>
      <c r="J304" s="47">
        <f>VLOOKUP($C304,StructureInfoFromGPCRdb!$A:$U,MATCH(J$1,StructureInfoFromGPCRdb!$A$1:$U$1,0),FALSE)</f>
        <v>91</v>
      </c>
      <c r="K304" s="6" t="str">
        <f>VLOOKUP($C304,StructureInfoFromGPCRdb!$A:$U,MATCH(K$1,StructureInfoFromGPCRdb!$A$1:$U$1,0),FALSE)</f>
        <v>Human</v>
      </c>
      <c r="L304" s="10">
        <f>VLOOKUP($C304,StructureInfoFromGPCRdb!$A:$U,MATCH(L$1,StructureInfoFromGPCRdb!$A$1:$U$1,0),FALSE)</f>
        <v>100</v>
      </c>
      <c r="M304" s="50" t="str">
        <f>VLOOKUP($C304,StructureInfoFromGPCRdb!$A:$U,MATCH(M$1,StructureInfoFromGPCRdb!$A$1:$U$1,0),FALSE)</f>
        <v>X-ray</v>
      </c>
      <c r="N304" s="51">
        <f>VLOOKUP($C304,StructureInfoFromGPCRdb!$A:$U,MATCH(N$1,StructureInfoFromGPCRdb!$A$1:$U$1,0),FALSE)</f>
        <v>3</v>
      </c>
      <c r="O304" s="10" t="str">
        <f>VLOOKUP($C304,StructureInfoFromGPCRdb!$A:$U,MATCH(O$1,StructureInfoFromGPCRdb!$A$1:$U$1,0),FALSE)</f>
        <v>Inactive</v>
      </c>
      <c r="P304" s="10">
        <f>VLOOKUP($C304,StructureInfoFromGPCRdb!$A:$U,MATCH(P$1,StructureInfoFromGPCRdb!$A$1:$U$1,0),FALSE)</f>
        <v>1</v>
      </c>
      <c r="Q304" s="10">
        <f>VLOOKUP($C304,StructureInfoFromGPCRdb!$A:$U,MATCH(Q$1,StructureInfoFromGPCRdb!$A$1:$U$1,0),FALSE)</f>
        <v>5</v>
      </c>
      <c r="R304" s="42" t="str">
        <f>IF(VLOOKUP($C304,StructureInfoFromGPCRdb!$A:$U,MATCH(R$1,StructureInfoFromGPCRdb!$A$1:$U$1,0),FALSE)="","",VLOOKUP($C304,StructureInfoFromGPCRdb!$A:$U,MATCH(R$1,StructureInfoFromGPCRdb!$A$1:$U$1,0),FALSE))</f>
        <v/>
      </c>
      <c r="S304" s="5" t="str">
        <f>IF(VLOOKUP($C304,StructureInfoFromGPCRdb!$A:$U,MATCH(S$1,StructureInfoFromGPCRdb!$A$1:$U$1,0),FALSE)="","",VLOOKUP($C304,StructureInfoFromGPCRdb!$A:$U,MATCH(S$1,StructureInfoFromGPCRdb!$A$1:$U$1,0),FALSE))</f>
        <v/>
      </c>
      <c r="T304" s="5" t="str">
        <f>IF(VLOOKUP($C304,StructureInfoFromGPCRdb!$A:$U,MATCH(T$1,StructureInfoFromGPCRdb!$A$1:$U$1,0),FALSE)="","",VLOOKUP($C304,StructureInfoFromGPCRdb!$A:$U,MATCH(T$1,StructureInfoFromGPCRdb!$A$1:$U$1,0),FALSE))</f>
        <v/>
      </c>
      <c r="U304" s="5" t="str">
        <f>IF(VLOOKUP($C304,StructureInfoFromGPCRdb!$A:$U,MATCH(U$1,StructureInfoFromGPCRdb!$A$1:$U$1,0),FALSE)="","",VLOOKUP($C304,StructureInfoFromGPCRdb!$A:$U,MATCH(U$1,StructureInfoFromGPCRdb!$A$1:$U$1,0),FALSE))</f>
        <v/>
      </c>
      <c r="V304" s="52" t="str">
        <f>VLOOKUP($C304,StructureInfoFromGPCRdb!$A:$U,MATCH(V$1,StructureInfoFromGPCRdb!$A$1:$U$1,0),FALSE)</f>
        <v>BRIL</v>
      </c>
      <c r="W304" s="10" t="str">
        <f>VLOOKUP($C304,StructureInfoFromGPCRdb!$A:$U,MATCH(W$1,StructureInfoFromGPCRdb!$A$1:$U$1,0),FALSE)</f>
        <v>-</v>
      </c>
      <c r="X304" s="52" t="str">
        <f>VLOOKUP($C304,StructureInfoFromGPCRdb!$A:$U,MATCH(X$1,StructureInfoFromGPCRdb!$A$1:$U$1,0),FALSE)</f>
        <v>ONO-9780307</v>
      </c>
      <c r="Y304" s="10" t="str">
        <f>VLOOKUP($C304,StructureInfoFromGPCRdb!$A:$U,MATCH(Y$1,StructureInfoFromGPCRdb!$A$1:$U$1,0),FALSE)</f>
        <v>Antagonist</v>
      </c>
    </row>
    <row r="305" spans="1:25" x14ac:dyDescent="0.2">
      <c r="A305" s="4" t="str">
        <f t="shared" si="8"/>
        <v>AInactive</v>
      </c>
      <c r="B305" s="4" t="str">
        <f t="shared" si="9"/>
        <v>S1PR1Inactive</v>
      </c>
      <c r="C305" s="9" t="s">
        <v>405</v>
      </c>
      <c r="D305" s="10" t="str">
        <f>VLOOKUP($C305,StructureInfoFromGPCRdb!$A:$U,MATCH(D$1,StructureInfoFromGPCRdb!$A$1:$U$1,0),FALSE)</f>
        <v>A</v>
      </c>
      <c r="E305" s="11" t="str">
        <f>VLOOKUP($C305,StructureInfoFromGPCRdb!$A:$U,MATCH(E$1,StructureInfoFromGPCRdb!$A$1:$U$1,0),FALSE)</f>
        <v>Lysophospholipid (S1P)</v>
      </c>
      <c r="F305" s="11" t="str">
        <f>VLOOKUP($C305,StructureInfoFromGPCRdb!$A:$U,MATCH(F$1,StructureInfoFromGPCRdb!$A$1:$U$1,0),FALSE)</f>
        <v>S1PR1</v>
      </c>
      <c r="G305" s="11" t="str">
        <f>VLOOKUP($C305,StructureInfoFromGPCRdb!$A:$U,MATCH(G$1,StructureInfoFromGPCRdb!$A$1:$U$1,0),FALSE)</f>
        <v>S1P1</v>
      </c>
      <c r="J305" s="47">
        <f>VLOOKUP($C305,StructureInfoFromGPCRdb!$A:$U,MATCH(J$1,StructureInfoFromGPCRdb!$A$1:$U$1,0),FALSE)</f>
        <v>92</v>
      </c>
      <c r="K305" s="6" t="str">
        <f>VLOOKUP($C305,StructureInfoFromGPCRdb!$A:$U,MATCH(K$1,StructureInfoFromGPCRdb!$A$1:$U$1,0),FALSE)</f>
        <v>Human</v>
      </c>
      <c r="L305" s="10">
        <f>VLOOKUP($C305,StructureInfoFromGPCRdb!$A:$U,MATCH(L$1,StructureInfoFromGPCRdb!$A$1:$U$1,0),FALSE)</f>
        <v>100</v>
      </c>
      <c r="M305" s="50" t="str">
        <f>VLOOKUP($C305,StructureInfoFromGPCRdb!$A:$U,MATCH(M$1,StructureInfoFromGPCRdb!$A$1:$U$1,0),FALSE)</f>
        <v>X-ray</v>
      </c>
      <c r="N305" s="51">
        <f>VLOOKUP($C305,StructureInfoFromGPCRdb!$A:$U,MATCH(N$1,StructureInfoFromGPCRdb!$A$1:$U$1,0),FALSE)</f>
        <v>3.4</v>
      </c>
      <c r="O305" s="10" t="str">
        <f>VLOOKUP($C305,StructureInfoFromGPCRdb!$A:$U,MATCH(O$1,StructureInfoFromGPCRdb!$A$1:$U$1,0),FALSE)</f>
        <v>Inactive</v>
      </c>
      <c r="P305" s="10">
        <f>VLOOKUP($C305,StructureInfoFromGPCRdb!$A:$U,MATCH(P$1,StructureInfoFromGPCRdb!$A$1:$U$1,0),FALSE)</f>
        <v>1</v>
      </c>
      <c r="Q305" s="10">
        <f>VLOOKUP($C305,StructureInfoFromGPCRdb!$A:$U,MATCH(Q$1,StructureInfoFromGPCRdb!$A$1:$U$1,0),FALSE)</f>
        <v>9</v>
      </c>
      <c r="R305" s="42" t="str">
        <f>IF(VLOOKUP($C305,StructureInfoFromGPCRdb!$A:$U,MATCH(R$1,StructureInfoFromGPCRdb!$A$1:$U$1,0),FALSE)="","",VLOOKUP($C305,StructureInfoFromGPCRdb!$A:$U,MATCH(R$1,StructureInfoFromGPCRdb!$A$1:$U$1,0),FALSE))</f>
        <v/>
      </c>
      <c r="S305" s="5" t="str">
        <f>IF(VLOOKUP($C305,StructureInfoFromGPCRdb!$A:$U,MATCH(S$1,StructureInfoFromGPCRdb!$A$1:$U$1,0),FALSE)="","",VLOOKUP($C305,StructureInfoFromGPCRdb!$A:$U,MATCH(S$1,StructureInfoFromGPCRdb!$A$1:$U$1,0),FALSE))</f>
        <v/>
      </c>
      <c r="T305" s="5" t="str">
        <f>IF(VLOOKUP($C305,StructureInfoFromGPCRdb!$A:$U,MATCH(T$1,StructureInfoFromGPCRdb!$A$1:$U$1,0),FALSE)="","",VLOOKUP($C305,StructureInfoFromGPCRdb!$A:$U,MATCH(T$1,StructureInfoFromGPCRdb!$A$1:$U$1,0),FALSE))</f>
        <v/>
      </c>
      <c r="U305" s="5" t="str">
        <f>IF(VLOOKUP($C305,StructureInfoFromGPCRdb!$A:$U,MATCH(U$1,StructureInfoFromGPCRdb!$A$1:$U$1,0),FALSE)="","",VLOOKUP($C305,StructureInfoFromGPCRdb!$A:$U,MATCH(U$1,StructureInfoFromGPCRdb!$A$1:$U$1,0),FALSE))</f>
        <v/>
      </c>
      <c r="V305" s="52" t="str">
        <f>VLOOKUP($C305,StructureInfoFromGPCRdb!$A:$U,MATCH(V$1,StructureInfoFromGPCRdb!$A$1:$U$1,0),FALSE)</f>
        <v>T4-Lysozyme</v>
      </c>
      <c r="W305" s="10" t="str">
        <f>VLOOKUP($C305,StructureInfoFromGPCRdb!$A:$U,MATCH(W$1,StructureInfoFromGPCRdb!$A$1:$U$1,0),FALSE)</f>
        <v>-</v>
      </c>
      <c r="X305" s="52" t="str">
        <f>VLOOKUP($C305,StructureInfoFromGPCRdb!$A:$U,MATCH(X$1,StructureInfoFromGPCRdb!$A$1:$U$1,0),FALSE)</f>
        <v>(R)-3-Amino-4-(3-hex..</v>
      </c>
      <c r="Y305" s="10" t="str">
        <f>VLOOKUP($C305,StructureInfoFromGPCRdb!$A:$U,MATCH(Y$1,StructureInfoFromGPCRdb!$A$1:$U$1,0),FALSE)</f>
        <v>Antagonist</v>
      </c>
    </row>
    <row r="306" spans="1:25" x14ac:dyDescent="0.2">
      <c r="A306" s="4" t="str">
        <f t="shared" si="8"/>
        <v>AInactive</v>
      </c>
      <c r="B306" s="4" t="str">
        <f t="shared" si="9"/>
        <v>MTR1AInactive</v>
      </c>
      <c r="C306" s="9" t="s">
        <v>38</v>
      </c>
      <c r="D306" s="10" t="str">
        <f>VLOOKUP($C306,StructureInfoFromGPCRdb!$A:$U,MATCH(D$1,StructureInfoFromGPCRdb!$A$1:$U$1,0),FALSE)</f>
        <v>A</v>
      </c>
      <c r="E306" s="11" t="str">
        <f>VLOOKUP($C306,StructureInfoFromGPCRdb!$A:$U,MATCH(E$1,StructureInfoFromGPCRdb!$A$1:$U$1,0),FALSE)</f>
        <v>Melatonin</v>
      </c>
      <c r="F306" s="11" t="str">
        <f>VLOOKUP($C306,StructureInfoFromGPCRdb!$A:$U,MATCH(F$1,StructureInfoFromGPCRdb!$A$1:$U$1,0),FALSE)</f>
        <v>MTR1A</v>
      </c>
      <c r="G306" s="11" t="str">
        <f>VLOOKUP($C306,StructureInfoFromGPCRdb!$A:$U,MATCH(G$1,StructureInfoFromGPCRdb!$A$1:$U$1,0),FALSE)</f>
        <v>MT1</v>
      </c>
      <c r="J306" s="47">
        <f>VLOOKUP($C306,StructureInfoFromGPCRdb!$A:$U,MATCH(J$1,StructureInfoFromGPCRdb!$A$1:$U$1,0),FALSE)</f>
        <v>93</v>
      </c>
      <c r="K306" s="6" t="str">
        <f>VLOOKUP($C306,StructureInfoFromGPCRdb!$A:$U,MATCH(K$1,StructureInfoFromGPCRdb!$A$1:$U$1,0),FALSE)</f>
        <v>Human</v>
      </c>
      <c r="L306" s="10">
        <f>VLOOKUP($C306,StructureInfoFromGPCRdb!$A:$U,MATCH(L$1,StructureInfoFromGPCRdb!$A$1:$U$1,0),FALSE)</f>
        <v>100</v>
      </c>
      <c r="M306" s="50" t="str">
        <f>VLOOKUP($C306,StructureInfoFromGPCRdb!$A:$U,MATCH(M$1,StructureInfoFromGPCRdb!$A$1:$U$1,0),FALSE)</f>
        <v>X-ray</v>
      </c>
      <c r="N306" s="51">
        <f>VLOOKUP($C306,StructureInfoFromGPCRdb!$A:$U,MATCH(N$1,StructureInfoFromGPCRdb!$A$1:$U$1,0),FALSE)</f>
        <v>2.8</v>
      </c>
      <c r="O306" s="10" t="str">
        <f>VLOOKUP($C306,StructureInfoFromGPCRdb!$A:$U,MATCH(O$1,StructureInfoFromGPCRdb!$A$1:$U$1,0),FALSE)</f>
        <v>Inactive</v>
      </c>
      <c r="P306" s="10">
        <f>VLOOKUP($C306,StructureInfoFromGPCRdb!$A:$U,MATCH(P$1,StructureInfoFromGPCRdb!$A$1:$U$1,0),FALSE)</f>
        <v>1</v>
      </c>
      <c r="Q306" s="10">
        <f>VLOOKUP($C306,StructureInfoFromGPCRdb!$A:$U,MATCH(Q$1,StructureInfoFromGPCRdb!$A$1:$U$1,0),FALSE)</f>
        <v>9</v>
      </c>
      <c r="R306" s="42" t="str">
        <f>IF(VLOOKUP($C306,StructureInfoFromGPCRdb!$A:$U,MATCH(R$1,StructureInfoFromGPCRdb!$A$1:$U$1,0),FALSE)="","",VLOOKUP($C306,StructureInfoFromGPCRdb!$A:$U,MATCH(R$1,StructureInfoFromGPCRdb!$A$1:$U$1,0),FALSE))</f>
        <v/>
      </c>
      <c r="S306" s="5" t="str">
        <f>IF(VLOOKUP($C306,StructureInfoFromGPCRdb!$A:$U,MATCH(S$1,StructureInfoFromGPCRdb!$A$1:$U$1,0),FALSE)="","",VLOOKUP($C306,StructureInfoFromGPCRdb!$A:$U,MATCH(S$1,StructureInfoFromGPCRdb!$A$1:$U$1,0),FALSE))</f>
        <v/>
      </c>
      <c r="T306" s="5" t="str">
        <f>IF(VLOOKUP($C306,StructureInfoFromGPCRdb!$A:$U,MATCH(T$1,StructureInfoFromGPCRdb!$A$1:$U$1,0),FALSE)="","",VLOOKUP($C306,StructureInfoFromGPCRdb!$A:$U,MATCH(T$1,StructureInfoFromGPCRdb!$A$1:$U$1,0),FALSE))</f>
        <v/>
      </c>
      <c r="U306" s="5" t="str">
        <f>IF(VLOOKUP($C306,StructureInfoFromGPCRdb!$A:$U,MATCH(U$1,StructureInfoFromGPCRdb!$A$1:$U$1,0),FALSE)="","",VLOOKUP($C306,StructureInfoFromGPCRdb!$A:$U,MATCH(U$1,StructureInfoFromGPCRdb!$A$1:$U$1,0),FALSE))</f>
        <v/>
      </c>
      <c r="V306" s="52" t="str">
        <f>VLOOKUP($C306,StructureInfoFromGPCRdb!$A:$U,MATCH(V$1,StructureInfoFromGPCRdb!$A$1:$U$1,0),FALSE)</f>
        <v>GIgA glycogen synthase</v>
      </c>
      <c r="W306" s="10" t="str">
        <f>VLOOKUP($C306,StructureInfoFromGPCRdb!$A:$U,MATCH(W$1,StructureInfoFromGPCRdb!$A$1:$U$1,0),FALSE)</f>
        <v>-</v>
      </c>
      <c r="X306" s="52" t="str">
        <f>VLOOKUP($C306,StructureInfoFromGPCRdb!$A:$U,MATCH(X$1,StructureInfoFromGPCRdb!$A$1:$U$1,0),FALSE)</f>
        <v>Ramelteon</v>
      </c>
      <c r="Y306" s="10" t="str">
        <f>VLOOKUP($C306,StructureInfoFromGPCRdb!$A:$U,MATCH(Y$1,StructureInfoFromGPCRdb!$A$1:$U$1,0),FALSE)</f>
        <v>Agonist</v>
      </c>
    </row>
    <row r="307" spans="1:25" x14ac:dyDescent="0.2">
      <c r="A307" s="4" t="str">
        <f t="shared" si="8"/>
        <v>AInactive</v>
      </c>
      <c r="B307" s="4" t="str">
        <f t="shared" si="9"/>
        <v>MTR1AInactive</v>
      </c>
      <c r="C307" s="9" t="s">
        <v>36</v>
      </c>
      <c r="D307" s="10" t="str">
        <f>VLOOKUP($C307,StructureInfoFromGPCRdb!$A:$U,MATCH(D$1,StructureInfoFromGPCRdb!$A$1:$U$1,0),FALSE)</f>
        <v>A</v>
      </c>
      <c r="E307" s="11" t="str">
        <f>VLOOKUP($C307,StructureInfoFromGPCRdb!$A:$U,MATCH(E$1,StructureInfoFromGPCRdb!$A$1:$U$1,0),FALSE)</f>
        <v>Melatonin</v>
      </c>
      <c r="F307" s="11" t="str">
        <f>VLOOKUP($C307,StructureInfoFromGPCRdb!$A:$U,MATCH(F$1,StructureInfoFromGPCRdb!$A$1:$U$1,0),FALSE)</f>
        <v>MTR1A</v>
      </c>
      <c r="G307" s="11" t="str">
        <f>VLOOKUP($C307,StructureInfoFromGPCRdb!$A:$U,MATCH(G$1,StructureInfoFromGPCRdb!$A$1:$U$1,0),FALSE)</f>
        <v>MT1</v>
      </c>
      <c r="J307" s="47">
        <f>VLOOKUP($C307,StructureInfoFromGPCRdb!$A:$U,MATCH(J$1,StructureInfoFromGPCRdb!$A$1:$U$1,0),FALSE)</f>
        <v>93</v>
      </c>
      <c r="K307" s="6" t="str">
        <f>VLOOKUP($C307,StructureInfoFromGPCRdb!$A:$U,MATCH(K$1,StructureInfoFromGPCRdb!$A$1:$U$1,0),FALSE)</f>
        <v>Human</v>
      </c>
      <c r="L307" s="10">
        <f>VLOOKUP($C307,StructureInfoFromGPCRdb!$A:$U,MATCH(L$1,StructureInfoFromGPCRdb!$A$1:$U$1,0),FALSE)</f>
        <v>100</v>
      </c>
      <c r="M307" s="50" t="str">
        <f>VLOOKUP($C307,StructureInfoFromGPCRdb!$A:$U,MATCH(M$1,StructureInfoFromGPCRdb!$A$1:$U$1,0),FALSE)</f>
        <v>X-ray</v>
      </c>
      <c r="N307" s="51">
        <f>VLOOKUP($C307,StructureInfoFromGPCRdb!$A:$U,MATCH(N$1,StructureInfoFromGPCRdb!$A$1:$U$1,0),FALSE)</f>
        <v>2.9</v>
      </c>
      <c r="O307" s="10" t="str">
        <f>VLOOKUP($C307,StructureInfoFromGPCRdb!$A:$U,MATCH(O$1,StructureInfoFromGPCRdb!$A$1:$U$1,0),FALSE)</f>
        <v>Inactive</v>
      </c>
      <c r="P307" s="10">
        <f>VLOOKUP($C307,StructureInfoFromGPCRdb!$A:$U,MATCH(P$1,StructureInfoFromGPCRdb!$A$1:$U$1,0),FALSE)</f>
        <v>1</v>
      </c>
      <c r="Q307" s="10">
        <f>VLOOKUP($C307,StructureInfoFromGPCRdb!$A:$U,MATCH(Q$1,StructureInfoFromGPCRdb!$A$1:$U$1,0),FALSE)</f>
        <v>11</v>
      </c>
      <c r="R307" s="42" t="str">
        <f>IF(VLOOKUP($C307,StructureInfoFromGPCRdb!$A:$U,MATCH(R$1,StructureInfoFromGPCRdb!$A$1:$U$1,0),FALSE)="","",VLOOKUP($C307,StructureInfoFromGPCRdb!$A:$U,MATCH(R$1,StructureInfoFromGPCRdb!$A$1:$U$1,0),FALSE))</f>
        <v/>
      </c>
      <c r="S307" s="5" t="str">
        <f>IF(VLOOKUP($C307,StructureInfoFromGPCRdb!$A:$U,MATCH(S$1,StructureInfoFromGPCRdb!$A$1:$U$1,0),FALSE)="","",VLOOKUP($C307,StructureInfoFromGPCRdb!$A:$U,MATCH(S$1,StructureInfoFromGPCRdb!$A$1:$U$1,0),FALSE))</f>
        <v/>
      </c>
      <c r="T307" s="5" t="str">
        <f>IF(VLOOKUP($C307,StructureInfoFromGPCRdb!$A:$U,MATCH(T$1,StructureInfoFromGPCRdb!$A$1:$U$1,0),FALSE)="","",VLOOKUP($C307,StructureInfoFromGPCRdb!$A:$U,MATCH(T$1,StructureInfoFromGPCRdb!$A$1:$U$1,0),FALSE))</f>
        <v/>
      </c>
      <c r="U307" s="5" t="str">
        <f>IF(VLOOKUP($C307,StructureInfoFromGPCRdb!$A:$U,MATCH(U$1,StructureInfoFromGPCRdb!$A$1:$U$1,0),FALSE)="","",VLOOKUP($C307,StructureInfoFromGPCRdb!$A:$U,MATCH(U$1,StructureInfoFromGPCRdb!$A$1:$U$1,0),FALSE))</f>
        <v/>
      </c>
      <c r="V307" s="52" t="str">
        <f>VLOOKUP($C307,StructureInfoFromGPCRdb!$A:$U,MATCH(V$1,StructureInfoFromGPCRdb!$A$1:$U$1,0),FALSE)</f>
        <v>GIgA glycogen synthase</v>
      </c>
      <c r="W307" s="10" t="str">
        <f>VLOOKUP($C307,StructureInfoFromGPCRdb!$A:$U,MATCH(W$1,StructureInfoFromGPCRdb!$A$1:$U$1,0),FALSE)</f>
        <v>-</v>
      </c>
      <c r="X307" s="52" t="str">
        <f>VLOOKUP($C307,StructureInfoFromGPCRdb!$A:$U,MATCH(X$1,StructureInfoFromGPCRdb!$A$1:$U$1,0),FALSE)</f>
        <v>2-Phenylmelatonin</v>
      </c>
      <c r="Y307" s="10" t="str">
        <f>VLOOKUP($C307,StructureInfoFromGPCRdb!$A:$U,MATCH(Y$1,StructureInfoFromGPCRdb!$A$1:$U$1,0),FALSE)</f>
        <v>Agonist</v>
      </c>
    </row>
    <row r="308" spans="1:25" x14ac:dyDescent="0.2">
      <c r="A308" s="4" t="str">
        <f t="shared" si="8"/>
        <v>AInactive</v>
      </c>
      <c r="B308" s="4" t="str">
        <f t="shared" si="9"/>
        <v>MTR1AInactive</v>
      </c>
      <c r="C308" s="9" t="s">
        <v>33</v>
      </c>
      <c r="D308" s="10" t="str">
        <f>VLOOKUP($C308,StructureInfoFromGPCRdb!$A:$U,MATCH(D$1,StructureInfoFromGPCRdb!$A$1:$U$1,0),FALSE)</f>
        <v>A</v>
      </c>
      <c r="E308" s="11" t="str">
        <f>VLOOKUP($C308,StructureInfoFromGPCRdb!$A:$U,MATCH(E$1,StructureInfoFromGPCRdb!$A$1:$U$1,0),FALSE)</f>
        <v>Melatonin</v>
      </c>
      <c r="F308" s="11" t="str">
        <f>VLOOKUP($C308,StructureInfoFromGPCRdb!$A:$U,MATCH(F$1,StructureInfoFromGPCRdb!$A$1:$U$1,0),FALSE)</f>
        <v>MTR1A</v>
      </c>
      <c r="G308" s="11" t="str">
        <f>VLOOKUP($C308,StructureInfoFromGPCRdb!$A:$U,MATCH(G$1,StructureInfoFromGPCRdb!$A$1:$U$1,0),FALSE)</f>
        <v>MT1</v>
      </c>
      <c r="J308" s="47">
        <f>VLOOKUP($C308,StructureInfoFromGPCRdb!$A:$U,MATCH(J$1,StructureInfoFromGPCRdb!$A$1:$U$1,0),FALSE)</f>
        <v>93</v>
      </c>
      <c r="K308" s="6" t="str">
        <f>VLOOKUP($C308,StructureInfoFromGPCRdb!$A:$U,MATCH(K$1,StructureInfoFromGPCRdb!$A$1:$U$1,0),FALSE)</f>
        <v>Human</v>
      </c>
      <c r="L308" s="10">
        <f>VLOOKUP($C308,StructureInfoFromGPCRdb!$A:$U,MATCH(L$1,StructureInfoFromGPCRdb!$A$1:$U$1,0),FALSE)</f>
        <v>100</v>
      </c>
      <c r="M308" s="50" t="str">
        <f>VLOOKUP($C308,StructureInfoFromGPCRdb!$A:$U,MATCH(M$1,StructureInfoFromGPCRdb!$A$1:$U$1,0),FALSE)</f>
        <v>X-ray</v>
      </c>
      <c r="N308" s="51">
        <f>VLOOKUP($C308,StructureInfoFromGPCRdb!$A:$U,MATCH(N$1,StructureInfoFromGPCRdb!$A$1:$U$1,0),FALSE)</f>
        <v>3.2</v>
      </c>
      <c r="O308" s="10" t="str">
        <f>VLOOKUP($C308,StructureInfoFromGPCRdb!$A:$U,MATCH(O$1,StructureInfoFromGPCRdb!$A$1:$U$1,0),FALSE)</f>
        <v>Inactive</v>
      </c>
      <c r="P308" s="10">
        <f>VLOOKUP($C308,StructureInfoFromGPCRdb!$A:$U,MATCH(P$1,StructureInfoFromGPCRdb!$A$1:$U$1,0),FALSE)</f>
        <v>1</v>
      </c>
      <c r="Q308" s="10">
        <f>VLOOKUP($C308,StructureInfoFromGPCRdb!$A:$U,MATCH(Q$1,StructureInfoFromGPCRdb!$A$1:$U$1,0),FALSE)</f>
        <v>8</v>
      </c>
      <c r="R308" s="42" t="str">
        <f>IF(VLOOKUP($C308,StructureInfoFromGPCRdb!$A:$U,MATCH(R$1,StructureInfoFromGPCRdb!$A$1:$U$1,0),FALSE)="","",VLOOKUP($C308,StructureInfoFromGPCRdb!$A:$U,MATCH(R$1,StructureInfoFromGPCRdb!$A$1:$U$1,0),FALSE))</f>
        <v/>
      </c>
      <c r="S308" s="5" t="str">
        <f>IF(VLOOKUP($C308,StructureInfoFromGPCRdb!$A:$U,MATCH(S$1,StructureInfoFromGPCRdb!$A$1:$U$1,0),FALSE)="","",VLOOKUP($C308,StructureInfoFromGPCRdb!$A:$U,MATCH(S$1,StructureInfoFromGPCRdb!$A$1:$U$1,0),FALSE))</f>
        <v/>
      </c>
      <c r="T308" s="5" t="str">
        <f>IF(VLOOKUP($C308,StructureInfoFromGPCRdb!$A:$U,MATCH(T$1,StructureInfoFromGPCRdb!$A$1:$U$1,0),FALSE)="","",VLOOKUP($C308,StructureInfoFromGPCRdb!$A:$U,MATCH(T$1,StructureInfoFromGPCRdb!$A$1:$U$1,0),FALSE))</f>
        <v/>
      </c>
      <c r="U308" s="5" t="str">
        <f>IF(VLOOKUP($C308,StructureInfoFromGPCRdb!$A:$U,MATCH(U$1,StructureInfoFromGPCRdb!$A$1:$U$1,0),FALSE)="","",VLOOKUP($C308,StructureInfoFromGPCRdb!$A:$U,MATCH(U$1,StructureInfoFromGPCRdb!$A$1:$U$1,0),FALSE))</f>
        <v/>
      </c>
      <c r="V308" s="52" t="str">
        <f>VLOOKUP($C308,StructureInfoFromGPCRdb!$A:$U,MATCH(V$1,StructureInfoFromGPCRdb!$A$1:$U$1,0),FALSE)</f>
        <v>GlgA glycogen synthase</v>
      </c>
      <c r="W308" s="10" t="str">
        <f>VLOOKUP($C308,StructureInfoFromGPCRdb!$A:$U,MATCH(W$1,StructureInfoFromGPCRdb!$A$1:$U$1,0),FALSE)</f>
        <v>-</v>
      </c>
      <c r="X308" s="52" t="str">
        <f>VLOOKUP($C308,StructureInfoFromGPCRdb!$A:$U,MATCH(X$1,StructureInfoFromGPCRdb!$A$1:$U$1,0),FALSE)</f>
        <v>Agomelatine</v>
      </c>
      <c r="Y308" s="10" t="str">
        <f>VLOOKUP($C308,StructureInfoFromGPCRdb!$A:$U,MATCH(Y$1,StructureInfoFromGPCRdb!$A$1:$U$1,0),FALSE)</f>
        <v>Agonist</v>
      </c>
    </row>
    <row r="309" spans="1:25" x14ac:dyDescent="0.2">
      <c r="A309" s="4" t="str">
        <f t="shared" si="8"/>
        <v>AInactive</v>
      </c>
      <c r="B309" s="4" t="str">
        <f t="shared" si="9"/>
        <v>MTR1AInactive</v>
      </c>
      <c r="C309" s="9" t="s">
        <v>39</v>
      </c>
      <c r="D309" s="10" t="str">
        <f>VLOOKUP($C309,StructureInfoFromGPCRdb!$A:$U,MATCH(D$1,StructureInfoFromGPCRdb!$A$1:$U$1,0),FALSE)</f>
        <v>A</v>
      </c>
      <c r="E309" s="11" t="str">
        <f>VLOOKUP($C309,StructureInfoFromGPCRdb!$A:$U,MATCH(E$1,StructureInfoFromGPCRdb!$A$1:$U$1,0),FALSE)</f>
        <v>Melatonin</v>
      </c>
      <c r="F309" s="11" t="str">
        <f>VLOOKUP($C309,StructureInfoFromGPCRdb!$A:$U,MATCH(F$1,StructureInfoFromGPCRdb!$A$1:$U$1,0),FALSE)</f>
        <v>MTR1A</v>
      </c>
      <c r="G309" s="11" t="str">
        <f>VLOOKUP($C309,StructureInfoFromGPCRdb!$A:$U,MATCH(G$1,StructureInfoFromGPCRdb!$A$1:$U$1,0),FALSE)</f>
        <v>MT1</v>
      </c>
      <c r="J309" s="47">
        <f>VLOOKUP($C309,StructureInfoFromGPCRdb!$A:$U,MATCH(J$1,StructureInfoFromGPCRdb!$A$1:$U$1,0),FALSE)</f>
        <v>93</v>
      </c>
      <c r="K309" s="6" t="str">
        <f>VLOOKUP($C309,StructureInfoFromGPCRdb!$A:$U,MATCH(K$1,StructureInfoFromGPCRdb!$A$1:$U$1,0),FALSE)</f>
        <v>Human</v>
      </c>
      <c r="L309" s="10">
        <f>VLOOKUP($C309,StructureInfoFromGPCRdb!$A:$U,MATCH(L$1,StructureInfoFromGPCRdb!$A$1:$U$1,0),FALSE)</f>
        <v>100</v>
      </c>
      <c r="M309" s="50" t="str">
        <f>VLOOKUP($C309,StructureInfoFromGPCRdb!$A:$U,MATCH(M$1,StructureInfoFromGPCRdb!$A$1:$U$1,0),FALSE)</f>
        <v>X-ray</v>
      </c>
      <c r="N309" s="51">
        <f>VLOOKUP($C309,StructureInfoFromGPCRdb!$A:$U,MATCH(N$1,StructureInfoFromGPCRdb!$A$1:$U$1,0),FALSE)</f>
        <v>3.2</v>
      </c>
      <c r="O309" s="10" t="str">
        <f>VLOOKUP($C309,StructureInfoFromGPCRdb!$A:$U,MATCH(O$1,StructureInfoFromGPCRdb!$A$1:$U$1,0),FALSE)</f>
        <v>Inactive</v>
      </c>
      <c r="P309" s="10">
        <f>VLOOKUP($C309,StructureInfoFromGPCRdb!$A:$U,MATCH(P$1,StructureInfoFromGPCRdb!$A$1:$U$1,0),FALSE)</f>
        <v>1</v>
      </c>
      <c r="Q309" s="10">
        <f>VLOOKUP($C309,StructureInfoFromGPCRdb!$A:$U,MATCH(Q$1,StructureInfoFromGPCRdb!$A$1:$U$1,0),FALSE)</f>
        <v>10</v>
      </c>
      <c r="R309" s="42" t="str">
        <f>IF(VLOOKUP($C309,StructureInfoFromGPCRdb!$A:$U,MATCH(R$1,StructureInfoFromGPCRdb!$A$1:$U$1,0),FALSE)="","",VLOOKUP($C309,StructureInfoFromGPCRdb!$A:$U,MATCH(R$1,StructureInfoFromGPCRdb!$A$1:$U$1,0),FALSE))</f>
        <v/>
      </c>
      <c r="S309" s="5" t="str">
        <f>IF(VLOOKUP($C309,StructureInfoFromGPCRdb!$A:$U,MATCH(S$1,StructureInfoFromGPCRdb!$A$1:$U$1,0),FALSE)="","",VLOOKUP($C309,StructureInfoFromGPCRdb!$A:$U,MATCH(S$1,StructureInfoFromGPCRdb!$A$1:$U$1,0),FALSE))</f>
        <v/>
      </c>
      <c r="T309" s="5" t="str">
        <f>IF(VLOOKUP($C309,StructureInfoFromGPCRdb!$A:$U,MATCH(T$1,StructureInfoFromGPCRdb!$A$1:$U$1,0),FALSE)="","",VLOOKUP($C309,StructureInfoFromGPCRdb!$A:$U,MATCH(T$1,StructureInfoFromGPCRdb!$A$1:$U$1,0),FALSE))</f>
        <v/>
      </c>
      <c r="U309" s="5" t="str">
        <f>IF(VLOOKUP($C309,StructureInfoFromGPCRdb!$A:$U,MATCH(U$1,StructureInfoFromGPCRdb!$A$1:$U$1,0),FALSE)="","",VLOOKUP($C309,StructureInfoFromGPCRdb!$A:$U,MATCH(U$1,StructureInfoFromGPCRdb!$A$1:$U$1,0),FALSE))</f>
        <v/>
      </c>
      <c r="V309" s="52" t="str">
        <f>VLOOKUP($C309,StructureInfoFromGPCRdb!$A:$U,MATCH(V$1,StructureInfoFromGPCRdb!$A$1:$U$1,0),FALSE)</f>
        <v>GlgA glycogen synthase</v>
      </c>
      <c r="W309" s="10" t="str">
        <f>VLOOKUP($C309,StructureInfoFromGPCRdb!$A:$U,MATCH(W$1,StructureInfoFromGPCRdb!$A$1:$U$1,0),FALSE)</f>
        <v>-</v>
      </c>
      <c r="X309" s="52" t="str">
        <f>VLOOKUP($C309,StructureInfoFromGPCRdb!$A:$U,MATCH(X$1,StructureInfoFromGPCRdb!$A$1:$U$1,0),FALSE)</f>
        <v>2-Iodomelatonin</v>
      </c>
      <c r="Y309" s="10" t="str">
        <f>VLOOKUP($C309,StructureInfoFromGPCRdb!$A:$U,MATCH(Y$1,StructureInfoFromGPCRdb!$A$1:$U$1,0),FALSE)</f>
        <v>Agonist</v>
      </c>
    </row>
    <row r="310" spans="1:25" x14ac:dyDescent="0.2">
      <c r="A310" s="4" t="str">
        <f t="shared" si="8"/>
        <v>AInactive</v>
      </c>
      <c r="B310" s="4" t="str">
        <f t="shared" si="9"/>
        <v>MTR1BInactive</v>
      </c>
      <c r="C310" s="9" t="s">
        <v>44</v>
      </c>
      <c r="D310" s="10" t="str">
        <f>VLOOKUP($C310,StructureInfoFromGPCRdb!$A:$U,MATCH(D$1,StructureInfoFromGPCRdb!$A$1:$U$1,0),FALSE)</f>
        <v>A</v>
      </c>
      <c r="E310" s="11" t="str">
        <f>VLOOKUP($C310,StructureInfoFromGPCRdb!$A:$U,MATCH(E$1,StructureInfoFromGPCRdb!$A$1:$U$1,0),FALSE)</f>
        <v>Melatonin</v>
      </c>
      <c r="F310" s="11" t="str">
        <f>VLOOKUP($C310,StructureInfoFromGPCRdb!$A:$U,MATCH(F$1,StructureInfoFromGPCRdb!$A$1:$U$1,0),FALSE)</f>
        <v>MTR1B</v>
      </c>
      <c r="G310" s="11" t="str">
        <f>VLOOKUP($C310,StructureInfoFromGPCRdb!$A:$U,MATCH(G$1,StructureInfoFromGPCRdb!$A$1:$U$1,0),FALSE)</f>
        <v>MT2</v>
      </c>
      <c r="J310" s="47">
        <f>VLOOKUP($C310,StructureInfoFromGPCRdb!$A:$U,MATCH(J$1,StructureInfoFromGPCRdb!$A$1:$U$1,0),FALSE)</f>
        <v>92</v>
      </c>
      <c r="K310" s="6" t="str">
        <f>VLOOKUP($C310,StructureInfoFromGPCRdb!$A:$U,MATCH(K$1,StructureInfoFromGPCRdb!$A$1:$U$1,0),FALSE)</f>
        <v>Human</v>
      </c>
      <c r="L310" s="10">
        <f>VLOOKUP($C310,StructureInfoFromGPCRdb!$A:$U,MATCH(L$1,StructureInfoFromGPCRdb!$A$1:$U$1,0),FALSE)</f>
        <v>100</v>
      </c>
      <c r="M310" s="50" t="str">
        <f>VLOOKUP($C310,StructureInfoFromGPCRdb!$A:$U,MATCH(M$1,StructureInfoFromGPCRdb!$A$1:$U$1,0),FALSE)</f>
        <v>X-ray</v>
      </c>
      <c r="N310" s="51">
        <f>VLOOKUP($C310,StructureInfoFromGPCRdb!$A:$U,MATCH(N$1,StructureInfoFromGPCRdb!$A$1:$U$1,0),FALSE)</f>
        <v>3.1</v>
      </c>
      <c r="O310" s="10" t="str">
        <f>VLOOKUP($C310,StructureInfoFromGPCRdb!$A:$U,MATCH(O$1,StructureInfoFromGPCRdb!$A$1:$U$1,0),FALSE)</f>
        <v>Inactive</v>
      </c>
      <c r="P310" s="10">
        <f>VLOOKUP($C310,StructureInfoFromGPCRdb!$A:$U,MATCH(P$1,StructureInfoFromGPCRdb!$A$1:$U$1,0),FALSE)</f>
        <v>1</v>
      </c>
      <c r="Q310" s="10">
        <f>VLOOKUP($C310,StructureInfoFromGPCRdb!$A:$U,MATCH(Q$1,StructureInfoFromGPCRdb!$A$1:$U$1,0),FALSE)</f>
        <v>8</v>
      </c>
      <c r="R310" s="42" t="str">
        <f>IF(VLOOKUP($C310,StructureInfoFromGPCRdb!$A:$U,MATCH(R$1,StructureInfoFromGPCRdb!$A$1:$U$1,0),FALSE)="","",VLOOKUP($C310,StructureInfoFromGPCRdb!$A:$U,MATCH(R$1,StructureInfoFromGPCRdb!$A$1:$U$1,0),FALSE))</f>
        <v/>
      </c>
      <c r="S310" s="5" t="str">
        <f>IF(VLOOKUP($C310,StructureInfoFromGPCRdb!$A:$U,MATCH(S$1,StructureInfoFromGPCRdb!$A$1:$U$1,0),FALSE)="","",VLOOKUP($C310,StructureInfoFromGPCRdb!$A:$U,MATCH(S$1,StructureInfoFromGPCRdb!$A$1:$U$1,0),FALSE))</f>
        <v/>
      </c>
      <c r="T310" s="5" t="str">
        <f>IF(VLOOKUP($C310,StructureInfoFromGPCRdb!$A:$U,MATCH(T$1,StructureInfoFromGPCRdb!$A$1:$U$1,0),FALSE)="","",VLOOKUP($C310,StructureInfoFromGPCRdb!$A:$U,MATCH(T$1,StructureInfoFromGPCRdb!$A$1:$U$1,0),FALSE))</f>
        <v/>
      </c>
      <c r="U310" s="5" t="str">
        <f>IF(VLOOKUP($C310,StructureInfoFromGPCRdb!$A:$U,MATCH(U$1,StructureInfoFromGPCRdb!$A$1:$U$1,0),FALSE)="","",VLOOKUP($C310,StructureInfoFromGPCRdb!$A:$U,MATCH(U$1,StructureInfoFromGPCRdb!$A$1:$U$1,0),FALSE))</f>
        <v/>
      </c>
      <c r="V310" s="52" t="str">
        <f>VLOOKUP($C310,StructureInfoFromGPCRdb!$A:$U,MATCH(V$1,StructureInfoFromGPCRdb!$A$1:$U$1,0),FALSE)</f>
        <v>BRIL</v>
      </c>
      <c r="W310" s="10" t="str">
        <f>VLOOKUP($C310,StructureInfoFromGPCRdb!$A:$U,MATCH(W$1,StructureInfoFromGPCRdb!$A$1:$U$1,0),FALSE)</f>
        <v>-</v>
      </c>
      <c r="X310" s="52" t="str">
        <f>VLOOKUP($C310,StructureInfoFromGPCRdb!$A:$U,MATCH(X$1,StructureInfoFromGPCRdb!$A$1:$U$1,0),FALSE)</f>
        <v>2-Phenylmelatonin</v>
      </c>
      <c r="Y310" s="10" t="str">
        <f>VLOOKUP($C310,StructureInfoFromGPCRdb!$A:$U,MATCH(Y$1,StructureInfoFromGPCRdb!$A$1:$U$1,0),FALSE)</f>
        <v>Agonist</v>
      </c>
    </row>
    <row r="311" spans="1:25" x14ac:dyDescent="0.2">
      <c r="A311" s="4" t="str">
        <f t="shared" si="8"/>
        <v>AInactive</v>
      </c>
      <c r="B311" s="4" t="str">
        <f t="shared" si="9"/>
        <v>MTR1BInactive</v>
      </c>
      <c r="C311" s="9" t="s">
        <v>45</v>
      </c>
      <c r="D311" s="10" t="str">
        <f>VLOOKUP($C311,StructureInfoFromGPCRdb!$A:$U,MATCH(D$1,StructureInfoFromGPCRdb!$A$1:$U$1,0),FALSE)</f>
        <v>A</v>
      </c>
      <c r="E311" s="11" t="str">
        <f>VLOOKUP($C311,StructureInfoFromGPCRdb!$A:$U,MATCH(E$1,StructureInfoFromGPCRdb!$A$1:$U$1,0),FALSE)</f>
        <v>Melatonin</v>
      </c>
      <c r="F311" s="11" t="str">
        <f>VLOOKUP($C311,StructureInfoFromGPCRdb!$A:$U,MATCH(F$1,StructureInfoFromGPCRdb!$A$1:$U$1,0),FALSE)</f>
        <v>MTR1B</v>
      </c>
      <c r="G311" s="11" t="str">
        <f>VLOOKUP($C311,StructureInfoFromGPCRdb!$A:$U,MATCH(G$1,StructureInfoFromGPCRdb!$A$1:$U$1,0),FALSE)</f>
        <v>MT2</v>
      </c>
      <c r="J311" s="47">
        <f>VLOOKUP($C311,StructureInfoFromGPCRdb!$A:$U,MATCH(J$1,StructureInfoFromGPCRdb!$A$1:$U$1,0),FALSE)</f>
        <v>94</v>
      </c>
      <c r="K311" s="6" t="str">
        <f>VLOOKUP($C311,StructureInfoFromGPCRdb!$A:$U,MATCH(K$1,StructureInfoFromGPCRdb!$A$1:$U$1,0),FALSE)</f>
        <v>Human</v>
      </c>
      <c r="L311" s="10">
        <f>VLOOKUP($C311,StructureInfoFromGPCRdb!$A:$U,MATCH(L$1,StructureInfoFromGPCRdb!$A$1:$U$1,0),FALSE)</f>
        <v>100</v>
      </c>
      <c r="M311" s="50" t="str">
        <f>VLOOKUP($C311,StructureInfoFromGPCRdb!$A:$U,MATCH(M$1,StructureInfoFromGPCRdb!$A$1:$U$1,0),FALSE)</f>
        <v>X-ray</v>
      </c>
      <c r="N311" s="51">
        <f>VLOOKUP($C311,StructureInfoFromGPCRdb!$A:$U,MATCH(N$1,StructureInfoFromGPCRdb!$A$1:$U$1,0),FALSE)</f>
        <v>3.2</v>
      </c>
      <c r="O311" s="10" t="str">
        <f>VLOOKUP($C311,StructureInfoFromGPCRdb!$A:$U,MATCH(O$1,StructureInfoFromGPCRdb!$A$1:$U$1,0),FALSE)</f>
        <v>Inactive</v>
      </c>
      <c r="P311" s="10">
        <f>VLOOKUP($C311,StructureInfoFromGPCRdb!$A:$U,MATCH(P$1,StructureInfoFromGPCRdb!$A$1:$U$1,0),FALSE)</f>
        <v>1</v>
      </c>
      <c r="Q311" s="10">
        <f>VLOOKUP($C311,StructureInfoFromGPCRdb!$A:$U,MATCH(Q$1,StructureInfoFromGPCRdb!$A$1:$U$1,0),FALSE)</f>
        <v>10</v>
      </c>
      <c r="R311" s="42" t="str">
        <f>IF(VLOOKUP($C311,StructureInfoFromGPCRdb!$A:$U,MATCH(R$1,StructureInfoFromGPCRdb!$A$1:$U$1,0),FALSE)="","",VLOOKUP($C311,StructureInfoFromGPCRdb!$A:$U,MATCH(R$1,StructureInfoFromGPCRdb!$A$1:$U$1,0),FALSE))</f>
        <v/>
      </c>
      <c r="S311" s="5" t="str">
        <f>IF(VLOOKUP($C311,StructureInfoFromGPCRdb!$A:$U,MATCH(S$1,StructureInfoFromGPCRdb!$A$1:$U$1,0),FALSE)="","",VLOOKUP($C311,StructureInfoFromGPCRdb!$A:$U,MATCH(S$1,StructureInfoFromGPCRdb!$A$1:$U$1,0),FALSE))</f>
        <v/>
      </c>
      <c r="T311" s="5" t="str">
        <f>IF(VLOOKUP($C311,StructureInfoFromGPCRdb!$A:$U,MATCH(T$1,StructureInfoFromGPCRdb!$A$1:$U$1,0),FALSE)="","",VLOOKUP($C311,StructureInfoFromGPCRdb!$A:$U,MATCH(T$1,StructureInfoFromGPCRdb!$A$1:$U$1,0),FALSE))</f>
        <v/>
      </c>
      <c r="U311" s="5" t="str">
        <f>IF(VLOOKUP($C311,StructureInfoFromGPCRdb!$A:$U,MATCH(U$1,StructureInfoFromGPCRdb!$A$1:$U$1,0),FALSE)="","",VLOOKUP($C311,StructureInfoFromGPCRdb!$A:$U,MATCH(U$1,StructureInfoFromGPCRdb!$A$1:$U$1,0),FALSE))</f>
        <v/>
      </c>
      <c r="V311" s="52" t="str">
        <f>VLOOKUP($C311,StructureInfoFromGPCRdb!$A:$U,MATCH(V$1,StructureInfoFromGPCRdb!$A$1:$U$1,0),FALSE)</f>
        <v>BRIL</v>
      </c>
      <c r="W311" s="10" t="str">
        <f>VLOOKUP($C311,StructureInfoFromGPCRdb!$A:$U,MATCH(W$1,StructureInfoFromGPCRdb!$A$1:$U$1,0),FALSE)</f>
        <v>-</v>
      </c>
      <c r="X311" s="52" t="str">
        <f>VLOOKUP($C311,StructureInfoFromGPCRdb!$A:$U,MATCH(X$1,StructureInfoFromGPCRdb!$A$1:$U$1,0),FALSE)</f>
        <v>2-Phenylmelatonin</v>
      </c>
      <c r="Y311" s="10" t="str">
        <f>VLOOKUP($C311,StructureInfoFromGPCRdb!$A:$U,MATCH(Y$1,StructureInfoFromGPCRdb!$A$1:$U$1,0),FALSE)</f>
        <v>Agonist</v>
      </c>
    </row>
    <row r="312" spans="1:25" x14ac:dyDescent="0.2">
      <c r="A312" s="4" t="str">
        <f t="shared" si="8"/>
        <v>AInactive</v>
      </c>
      <c r="B312" s="4" t="str">
        <f t="shared" si="9"/>
        <v>MTR1BInactive</v>
      </c>
      <c r="C312" s="9" t="s">
        <v>43</v>
      </c>
      <c r="D312" s="10" t="str">
        <f>VLOOKUP($C312,StructureInfoFromGPCRdb!$A:$U,MATCH(D$1,StructureInfoFromGPCRdb!$A$1:$U$1,0),FALSE)</f>
        <v>A</v>
      </c>
      <c r="E312" s="11" t="str">
        <f>VLOOKUP($C312,StructureInfoFromGPCRdb!$A:$U,MATCH(E$1,StructureInfoFromGPCRdb!$A$1:$U$1,0),FALSE)</f>
        <v>Melatonin</v>
      </c>
      <c r="F312" s="11" t="str">
        <f>VLOOKUP($C312,StructureInfoFromGPCRdb!$A:$U,MATCH(F$1,StructureInfoFromGPCRdb!$A$1:$U$1,0),FALSE)</f>
        <v>MTR1B</v>
      </c>
      <c r="G312" s="11" t="str">
        <f>VLOOKUP($C312,StructureInfoFromGPCRdb!$A:$U,MATCH(G$1,StructureInfoFromGPCRdb!$A$1:$U$1,0),FALSE)</f>
        <v>MT2</v>
      </c>
      <c r="J312" s="47">
        <f>VLOOKUP($C312,StructureInfoFromGPCRdb!$A:$U,MATCH(J$1,StructureInfoFromGPCRdb!$A$1:$U$1,0),FALSE)</f>
        <v>92</v>
      </c>
      <c r="K312" s="6" t="str">
        <f>VLOOKUP($C312,StructureInfoFromGPCRdb!$A:$U,MATCH(K$1,StructureInfoFromGPCRdb!$A$1:$U$1,0),FALSE)</f>
        <v>Human</v>
      </c>
      <c r="L312" s="10">
        <f>VLOOKUP($C312,StructureInfoFromGPCRdb!$A:$U,MATCH(L$1,StructureInfoFromGPCRdb!$A$1:$U$1,0),FALSE)</f>
        <v>100</v>
      </c>
      <c r="M312" s="50" t="str">
        <f>VLOOKUP($C312,StructureInfoFromGPCRdb!$A:$U,MATCH(M$1,StructureInfoFromGPCRdb!$A$1:$U$1,0),FALSE)</f>
        <v>X-ray</v>
      </c>
      <c r="N312" s="51">
        <f>VLOOKUP($C312,StructureInfoFromGPCRdb!$A:$U,MATCH(N$1,StructureInfoFromGPCRdb!$A$1:$U$1,0),FALSE)</f>
        <v>3.3</v>
      </c>
      <c r="O312" s="10" t="str">
        <f>VLOOKUP($C312,StructureInfoFromGPCRdb!$A:$U,MATCH(O$1,StructureInfoFromGPCRdb!$A$1:$U$1,0),FALSE)</f>
        <v>Inactive</v>
      </c>
      <c r="P312" s="10">
        <f>VLOOKUP($C312,StructureInfoFromGPCRdb!$A:$U,MATCH(P$1,StructureInfoFromGPCRdb!$A$1:$U$1,0),FALSE)</f>
        <v>1</v>
      </c>
      <c r="Q312" s="10">
        <f>VLOOKUP($C312,StructureInfoFromGPCRdb!$A:$U,MATCH(Q$1,StructureInfoFromGPCRdb!$A$1:$U$1,0),FALSE)</f>
        <v>9</v>
      </c>
      <c r="R312" s="42" t="str">
        <f>IF(VLOOKUP($C312,StructureInfoFromGPCRdb!$A:$U,MATCH(R$1,StructureInfoFromGPCRdb!$A$1:$U$1,0),FALSE)="","",VLOOKUP($C312,StructureInfoFromGPCRdb!$A:$U,MATCH(R$1,StructureInfoFromGPCRdb!$A$1:$U$1,0),FALSE))</f>
        <v/>
      </c>
      <c r="S312" s="5" t="str">
        <f>IF(VLOOKUP($C312,StructureInfoFromGPCRdb!$A:$U,MATCH(S$1,StructureInfoFromGPCRdb!$A$1:$U$1,0),FALSE)="","",VLOOKUP($C312,StructureInfoFromGPCRdb!$A:$U,MATCH(S$1,StructureInfoFromGPCRdb!$A$1:$U$1,0),FALSE))</f>
        <v/>
      </c>
      <c r="T312" s="5" t="str">
        <f>IF(VLOOKUP($C312,StructureInfoFromGPCRdb!$A:$U,MATCH(T$1,StructureInfoFromGPCRdb!$A$1:$U$1,0),FALSE)="","",VLOOKUP($C312,StructureInfoFromGPCRdb!$A:$U,MATCH(T$1,StructureInfoFromGPCRdb!$A$1:$U$1,0),FALSE))</f>
        <v/>
      </c>
      <c r="U312" s="5" t="str">
        <f>IF(VLOOKUP($C312,StructureInfoFromGPCRdb!$A:$U,MATCH(U$1,StructureInfoFromGPCRdb!$A$1:$U$1,0),FALSE)="","",VLOOKUP($C312,StructureInfoFromGPCRdb!$A:$U,MATCH(U$1,StructureInfoFromGPCRdb!$A$1:$U$1,0),FALSE))</f>
        <v/>
      </c>
      <c r="V312" s="52" t="str">
        <f>VLOOKUP($C312,StructureInfoFromGPCRdb!$A:$U,MATCH(V$1,StructureInfoFromGPCRdb!$A$1:$U$1,0),FALSE)</f>
        <v>BRIL</v>
      </c>
      <c r="W312" s="10" t="str">
        <f>VLOOKUP($C312,StructureInfoFromGPCRdb!$A:$U,MATCH(W$1,StructureInfoFromGPCRdb!$A$1:$U$1,0),FALSE)</f>
        <v>-</v>
      </c>
      <c r="X312" s="52" t="str">
        <f>VLOOKUP($C312,StructureInfoFromGPCRdb!$A:$U,MATCH(X$1,StructureInfoFromGPCRdb!$A$1:$U$1,0),FALSE)</f>
        <v>Ramelteon</v>
      </c>
      <c r="Y312" s="10" t="str">
        <f>VLOOKUP($C312,StructureInfoFromGPCRdb!$A:$U,MATCH(Y$1,StructureInfoFromGPCRdb!$A$1:$U$1,0),FALSE)</f>
        <v>Agonist</v>
      </c>
    </row>
    <row r="313" spans="1:25" x14ac:dyDescent="0.2">
      <c r="A313" s="4" t="str">
        <f t="shared" si="8"/>
        <v>AInactive</v>
      </c>
      <c r="B313" s="4" t="str">
        <f t="shared" si="9"/>
        <v>NPY1RInactive</v>
      </c>
      <c r="C313" s="9" t="s">
        <v>282</v>
      </c>
      <c r="D313" s="10" t="str">
        <f>VLOOKUP($C313,StructureInfoFromGPCRdb!$A:$U,MATCH(D$1,StructureInfoFromGPCRdb!$A$1:$U$1,0),FALSE)</f>
        <v>A</v>
      </c>
      <c r="E313" s="11" t="str">
        <f>VLOOKUP($C313,StructureInfoFromGPCRdb!$A:$U,MATCH(E$1,StructureInfoFromGPCRdb!$A$1:$U$1,0),FALSE)</f>
        <v>Neuropeptide Y</v>
      </c>
      <c r="F313" s="11" t="str">
        <f>VLOOKUP($C313,StructureInfoFromGPCRdb!$A:$U,MATCH(F$1,StructureInfoFromGPCRdb!$A$1:$U$1,0),FALSE)</f>
        <v>NPY1R</v>
      </c>
      <c r="G313" s="11" t="str">
        <f>VLOOKUP($C313,StructureInfoFromGPCRdb!$A:$U,MATCH(G$1,StructureInfoFromGPCRdb!$A$1:$U$1,0),FALSE)</f>
        <v>Y1</v>
      </c>
      <c r="J313" s="47">
        <f>VLOOKUP($C313,StructureInfoFromGPCRdb!$A:$U,MATCH(J$1,StructureInfoFromGPCRdb!$A$1:$U$1,0),FALSE)</f>
        <v>96</v>
      </c>
      <c r="K313" s="6" t="str">
        <f>VLOOKUP($C313,StructureInfoFromGPCRdb!$A:$U,MATCH(K$1,StructureInfoFromGPCRdb!$A$1:$U$1,0),FALSE)</f>
        <v>Human</v>
      </c>
      <c r="L313" s="10">
        <f>VLOOKUP($C313,StructureInfoFromGPCRdb!$A:$U,MATCH(L$1,StructureInfoFromGPCRdb!$A$1:$U$1,0),FALSE)</f>
        <v>100</v>
      </c>
      <c r="M313" s="50" t="str">
        <f>VLOOKUP($C313,StructureInfoFromGPCRdb!$A:$U,MATCH(M$1,StructureInfoFromGPCRdb!$A$1:$U$1,0),FALSE)</f>
        <v>X-ray</v>
      </c>
      <c r="N313" s="51">
        <f>VLOOKUP($C313,StructureInfoFromGPCRdb!$A:$U,MATCH(N$1,StructureInfoFromGPCRdb!$A$1:$U$1,0),FALSE)</f>
        <v>3</v>
      </c>
      <c r="O313" s="10" t="str">
        <f>VLOOKUP($C313,StructureInfoFromGPCRdb!$A:$U,MATCH(O$1,StructureInfoFromGPCRdb!$A$1:$U$1,0),FALSE)</f>
        <v>Inactive</v>
      </c>
      <c r="P313" s="10">
        <f>VLOOKUP($C313,StructureInfoFromGPCRdb!$A:$U,MATCH(P$1,StructureInfoFromGPCRdb!$A$1:$U$1,0),FALSE)</f>
        <v>0</v>
      </c>
      <c r="Q313" s="10">
        <f>VLOOKUP($C313,StructureInfoFromGPCRdb!$A:$U,MATCH(Q$1,StructureInfoFromGPCRdb!$A$1:$U$1,0),FALSE)</f>
        <v>14</v>
      </c>
      <c r="R313" s="42" t="str">
        <f>IF(VLOOKUP($C313,StructureInfoFromGPCRdb!$A:$U,MATCH(R$1,StructureInfoFromGPCRdb!$A$1:$U$1,0),FALSE)="","",VLOOKUP($C313,StructureInfoFromGPCRdb!$A:$U,MATCH(R$1,StructureInfoFromGPCRdb!$A$1:$U$1,0),FALSE))</f>
        <v/>
      </c>
      <c r="S313" s="5" t="str">
        <f>IF(VLOOKUP($C313,StructureInfoFromGPCRdb!$A:$U,MATCH(S$1,StructureInfoFromGPCRdb!$A$1:$U$1,0),FALSE)="","",VLOOKUP($C313,StructureInfoFromGPCRdb!$A:$U,MATCH(S$1,StructureInfoFromGPCRdb!$A$1:$U$1,0),FALSE))</f>
        <v/>
      </c>
      <c r="T313" s="5" t="str">
        <f>IF(VLOOKUP($C313,StructureInfoFromGPCRdb!$A:$U,MATCH(T$1,StructureInfoFromGPCRdb!$A$1:$U$1,0),FALSE)="","",VLOOKUP($C313,StructureInfoFromGPCRdb!$A:$U,MATCH(T$1,StructureInfoFromGPCRdb!$A$1:$U$1,0),FALSE))</f>
        <v/>
      </c>
      <c r="U313" s="5" t="str">
        <f>IF(VLOOKUP($C313,StructureInfoFromGPCRdb!$A:$U,MATCH(U$1,StructureInfoFromGPCRdb!$A$1:$U$1,0),FALSE)="","",VLOOKUP($C313,StructureInfoFromGPCRdb!$A:$U,MATCH(U$1,StructureInfoFromGPCRdb!$A$1:$U$1,0),FALSE))</f>
        <v/>
      </c>
      <c r="V313" s="52" t="str">
        <f>VLOOKUP($C313,StructureInfoFromGPCRdb!$A:$U,MATCH(V$1,StructureInfoFromGPCRdb!$A$1:$U$1,0),FALSE)</f>
        <v>T4-Lysozyme</v>
      </c>
      <c r="W313" s="10" t="str">
        <f>VLOOKUP($C313,StructureInfoFromGPCRdb!$A:$U,MATCH(W$1,StructureInfoFromGPCRdb!$A$1:$U$1,0),FALSE)</f>
        <v>-</v>
      </c>
      <c r="X313" s="52" t="str">
        <f>VLOOKUP($C313,StructureInfoFromGPCRdb!$A:$U,MATCH(X$1,StructureInfoFromGPCRdb!$A$1:$U$1,0),FALSE)</f>
        <v>BMS-193885</v>
      </c>
      <c r="Y313" s="10" t="str">
        <f>VLOOKUP($C313,StructureInfoFromGPCRdb!$A:$U,MATCH(Y$1,StructureInfoFromGPCRdb!$A$1:$U$1,0),FALSE)</f>
        <v>Antagonist</v>
      </c>
    </row>
    <row r="314" spans="1:25" x14ac:dyDescent="0.2">
      <c r="A314" s="4" t="str">
        <f t="shared" si="8"/>
        <v>AInactive</v>
      </c>
      <c r="B314" s="4" t="str">
        <f t="shared" si="9"/>
        <v>NTR1Inactive</v>
      </c>
      <c r="C314" s="9" t="s">
        <v>188</v>
      </c>
      <c r="D314" s="10" t="str">
        <f>VLOOKUP($C314,StructureInfoFromGPCRdb!$A:$U,MATCH(D$1,StructureInfoFromGPCRdb!$A$1:$U$1,0),FALSE)</f>
        <v>A</v>
      </c>
      <c r="E314" s="11" t="str">
        <f>VLOOKUP($C314,StructureInfoFromGPCRdb!$A:$U,MATCH(E$1,StructureInfoFromGPCRdb!$A$1:$U$1,0),FALSE)</f>
        <v>Neurotensin</v>
      </c>
      <c r="F314" s="11" t="str">
        <f>VLOOKUP($C314,StructureInfoFromGPCRdb!$A:$U,MATCH(F$1,StructureInfoFromGPCRdb!$A$1:$U$1,0),FALSE)</f>
        <v>NTR1</v>
      </c>
      <c r="G314" s="11" t="str">
        <f>VLOOKUP($C314,StructureInfoFromGPCRdb!$A:$U,MATCH(G$1,StructureInfoFromGPCRdb!$A$1:$U$1,0),FALSE)</f>
        <v>NTS1</v>
      </c>
      <c r="J314" s="47">
        <f>VLOOKUP($C314,StructureInfoFromGPCRdb!$A:$U,MATCH(J$1,StructureInfoFromGPCRdb!$A$1:$U$1,0),FALSE)</f>
        <v>97</v>
      </c>
      <c r="K314" s="6" t="str">
        <f>VLOOKUP($C314,StructureInfoFromGPCRdb!$A:$U,MATCH(K$1,StructureInfoFromGPCRdb!$A$1:$U$1,0),FALSE)</f>
        <v>Rat</v>
      </c>
      <c r="L314" s="10">
        <f>VLOOKUP($C314,StructureInfoFromGPCRdb!$A:$U,MATCH(L$1,StructureInfoFromGPCRdb!$A$1:$U$1,0),FALSE)</f>
        <v>93</v>
      </c>
      <c r="M314" s="50" t="str">
        <f>VLOOKUP($C314,StructureInfoFromGPCRdb!$A:$U,MATCH(M$1,StructureInfoFromGPCRdb!$A$1:$U$1,0),FALSE)</f>
        <v>X-ray</v>
      </c>
      <c r="N314" s="51">
        <f>VLOOKUP($C314,StructureInfoFromGPCRdb!$A:$U,MATCH(N$1,StructureInfoFromGPCRdb!$A$1:$U$1,0),FALSE)</f>
        <v>3</v>
      </c>
      <c r="O314" s="10" t="str">
        <f>VLOOKUP($C314,StructureInfoFromGPCRdb!$A:$U,MATCH(O$1,StructureInfoFromGPCRdb!$A$1:$U$1,0),FALSE)</f>
        <v>Inactive</v>
      </c>
      <c r="P314" s="10">
        <f>VLOOKUP($C314,StructureInfoFromGPCRdb!$A:$U,MATCH(P$1,StructureInfoFromGPCRdb!$A$1:$U$1,0),FALSE)</f>
        <v>3</v>
      </c>
      <c r="Q314" s="10">
        <f>VLOOKUP($C314,StructureInfoFromGPCRdb!$A:$U,MATCH(Q$1,StructureInfoFromGPCRdb!$A$1:$U$1,0),FALSE)</f>
        <v>14</v>
      </c>
      <c r="R314" s="42" t="str">
        <f>IF(VLOOKUP($C314,StructureInfoFromGPCRdb!$A:$U,MATCH(R$1,StructureInfoFromGPCRdb!$A$1:$U$1,0),FALSE)="","",VLOOKUP($C314,StructureInfoFromGPCRdb!$A:$U,MATCH(R$1,StructureInfoFromGPCRdb!$A$1:$U$1,0),FALSE))</f>
        <v/>
      </c>
      <c r="S314" s="5" t="str">
        <f>IF(VLOOKUP($C314,StructureInfoFromGPCRdb!$A:$U,MATCH(S$1,StructureInfoFromGPCRdb!$A$1:$U$1,0),FALSE)="","",VLOOKUP($C314,StructureInfoFromGPCRdb!$A:$U,MATCH(S$1,StructureInfoFromGPCRdb!$A$1:$U$1,0),FALSE))</f>
        <v/>
      </c>
      <c r="T314" s="5" t="str">
        <f>IF(VLOOKUP($C314,StructureInfoFromGPCRdb!$A:$U,MATCH(T$1,StructureInfoFromGPCRdb!$A$1:$U$1,0),FALSE)="","",VLOOKUP($C314,StructureInfoFromGPCRdb!$A:$U,MATCH(T$1,StructureInfoFromGPCRdb!$A$1:$U$1,0),FALSE))</f>
        <v/>
      </c>
      <c r="U314" s="5" t="str">
        <f>IF(VLOOKUP($C314,StructureInfoFromGPCRdb!$A:$U,MATCH(U$1,StructureInfoFromGPCRdb!$A$1:$U$1,0),FALSE)="","",VLOOKUP($C314,StructureInfoFromGPCRdb!$A:$U,MATCH(U$1,StructureInfoFromGPCRdb!$A$1:$U$1,0),FALSE))</f>
        <v/>
      </c>
      <c r="V314" s="52" t="str">
        <f>VLOOKUP($C314,StructureInfoFromGPCRdb!$A:$U,MATCH(V$1,StructureInfoFromGPCRdb!$A$1:$U$1,0),FALSE)</f>
        <v>-</v>
      </c>
      <c r="W314" s="10" t="str">
        <f>VLOOKUP($C314,StructureInfoFromGPCRdb!$A:$U,MATCH(W$1,StructureInfoFromGPCRdb!$A$1:$U$1,0),FALSE)</f>
        <v>-</v>
      </c>
      <c r="X314" s="52" t="str">
        <f>VLOOKUP($C314,StructureInfoFromGPCRdb!$A:$U,MATCH(X$1,StructureInfoFromGPCRdb!$A$1:$U$1,0),FALSE)</f>
        <v>neurotensin</v>
      </c>
      <c r="Y314" s="10" t="str">
        <f>VLOOKUP($C314,StructureInfoFromGPCRdb!$A:$U,MATCH(Y$1,StructureInfoFromGPCRdb!$A$1:$U$1,0),FALSE)</f>
        <v>Agonist</v>
      </c>
    </row>
    <row r="315" spans="1:25" x14ac:dyDescent="0.2">
      <c r="A315" s="4" t="str">
        <f t="shared" si="8"/>
        <v>AInactive</v>
      </c>
      <c r="B315" s="4" t="str">
        <f t="shared" si="9"/>
        <v>NTR1Inactive</v>
      </c>
      <c r="C315" s="9" t="s">
        <v>189</v>
      </c>
      <c r="D315" s="10" t="str">
        <f>VLOOKUP($C315,StructureInfoFromGPCRdb!$A:$U,MATCH(D$1,StructureInfoFromGPCRdb!$A$1:$U$1,0),FALSE)</f>
        <v>A</v>
      </c>
      <c r="E315" s="11" t="str">
        <f>VLOOKUP($C315,StructureInfoFromGPCRdb!$A:$U,MATCH(E$1,StructureInfoFromGPCRdb!$A$1:$U$1,0),FALSE)</f>
        <v>Neurotensin</v>
      </c>
      <c r="F315" s="11" t="str">
        <f>VLOOKUP($C315,StructureInfoFromGPCRdb!$A:$U,MATCH(F$1,StructureInfoFromGPCRdb!$A$1:$U$1,0),FALSE)</f>
        <v>NTR1</v>
      </c>
      <c r="G315" s="11" t="str">
        <f>VLOOKUP($C315,StructureInfoFromGPCRdb!$A:$U,MATCH(G$1,StructureInfoFromGPCRdb!$A$1:$U$1,0),FALSE)</f>
        <v>NTS1</v>
      </c>
      <c r="J315" s="47">
        <f>VLOOKUP($C315,StructureInfoFromGPCRdb!$A:$U,MATCH(J$1,StructureInfoFromGPCRdb!$A$1:$U$1,0),FALSE)</f>
        <v>95</v>
      </c>
      <c r="K315" s="6" t="str">
        <f>VLOOKUP($C315,StructureInfoFromGPCRdb!$A:$U,MATCH(K$1,StructureInfoFromGPCRdb!$A$1:$U$1,0),FALSE)</f>
        <v>Rat</v>
      </c>
      <c r="L315" s="10">
        <f>VLOOKUP($C315,StructureInfoFromGPCRdb!$A:$U,MATCH(L$1,StructureInfoFromGPCRdb!$A$1:$U$1,0),FALSE)</f>
        <v>93</v>
      </c>
      <c r="M315" s="50" t="str">
        <f>VLOOKUP($C315,StructureInfoFromGPCRdb!$A:$U,MATCH(M$1,StructureInfoFromGPCRdb!$A$1:$U$1,0),FALSE)</f>
        <v>X-ray</v>
      </c>
      <c r="N315" s="51">
        <f>VLOOKUP($C315,StructureInfoFromGPCRdb!$A:$U,MATCH(N$1,StructureInfoFromGPCRdb!$A$1:$U$1,0),FALSE)</f>
        <v>3.1</v>
      </c>
      <c r="O315" s="10" t="str">
        <f>VLOOKUP($C315,StructureInfoFromGPCRdb!$A:$U,MATCH(O$1,StructureInfoFromGPCRdb!$A$1:$U$1,0),FALSE)</f>
        <v>Inactive</v>
      </c>
      <c r="P315" s="10">
        <f>VLOOKUP($C315,StructureInfoFromGPCRdb!$A:$U,MATCH(P$1,StructureInfoFromGPCRdb!$A$1:$U$1,0),FALSE)</f>
        <v>3</v>
      </c>
      <c r="Q315" s="10">
        <f>VLOOKUP($C315,StructureInfoFromGPCRdb!$A:$U,MATCH(Q$1,StructureInfoFromGPCRdb!$A$1:$U$1,0),FALSE)</f>
        <v>16</v>
      </c>
      <c r="R315" s="42" t="str">
        <f>IF(VLOOKUP($C315,StructureInfoFromGPCRdb!$A:$U,MATCH(R$1,StructureInfoFromGPCRdb!$A$1:$U$1,0),FALSE)="","",VLOOKUP($C315,StructureInfoFromGPCRdb!$A:$U,MATCH(R$1,StructureInfoFromGPCRdb!$A$1:$U$1,0),FALSE))</f>
        <v/>
      </c>
      <c r="S315" s="5" t="str">
        <f>IF(VLOOKUP($C315,StructureInfoFromGPCRdb!$A:$U,MATCH(S$1,StructureInfoFromGPCRdb!$A$1:$U$1,0),FALSE)="","",VLOOKUP($C315,StructureInfoFromGPCRdb!$A:$U,MATCH(S$1,StructureInfoFromGPCRdb!$A$1:$U$1,0),FALSE))</f>
        <v/>
      </c>
      <c r="T315" s="5" t="str">
        <f>IF(VLOOKUP($C315,StructureInfoFromGPCRdb!$A:$U,MATCH(T$1,StructureInfoFromGPCRdb!$A$1:$U$1,0),FALSE)="","",VLOOKUP($C315,StructureInfoFromGPCRdb!$A:$U,MATCH(T$1,StructureInfoFromGPCRdb!$A$1:$U$1,0),FALSE))</f>
        <v/>
      </c>
      <c r="U315" s="5" t="str">
        <f>IF(VLOOKUP($C315,StructureInfoFromGPCRdb!$A:$U,MATCH(U$1,StructureInfoFromGPCRdb!$A$1:$U$1,0),FALSE)="","",VLOOKUP($C315,StructureInfoFromGPCRdb!$A:$U,MATCH(U$1,StructureInfoFromGPCRdb!$A$1:$U$1,0),FALSE))</f>
        <v/>
      </c>
      <c r="V315" s="52" t="str">
        <f>VLOOKUP($C315,StructureInfoFromGPCRdb!$A:$U,MATCH(V$1,StructureInfoFromGPCRdb!$A$1:$U$1,0),FALSE)</f>
        <v>-</v>
      </c>
      <c r="W315" s="10" t="str">
        <f>VLOOKUP($C315,StructureInfoFromGPCRdb!$A:$U,MATCH(W$1,StructureInfoFromGPCRdb!$A$1:$U$1,0),FALSE)</f>
        <v>-</v>
      </c>
      <c r="X315" s="52" t="str">
        <f>VLOOKUP($C315,StructureInfoFromGPCRdb!$A:$U,MATCH(X$1,StructureInfoFromGPCRdb!$A$1:$U$1,0),FALSE)</f>
        <v>neurotensin</v>
      </c>
      <c r="Y315" s="10" t="str">
        <f>VLOOKUP($C315,StructureInfoFromGPCRdb!$A:$U,MATCH(Y$1,StructureInfoFromGPCRdb!$A$1:$U$1,0),FALSE)</f>
        <v>Agonist</v>
      </c>
    </row>
    <row r="316" spans="1:25" x14ac:dyDescent="0.2">
      <c r="A316" s="4" t="str">
        <f t="shared" si="8"/>
        <v>AInactive</v>
      </c>
      <c r="B316" s="4" t="str">
        <f t="shared" si="9"/>
        <v>NTR1Inactive</v>
      </c>
      <c r="C316" s="9" t="s">
        <v>187</v>
      </c>
      <c r="D316" s="10" t="str">
        <f>VLOOKUP($C316,StructureInfoFromGPCRdb!$A:$U,MATCH(D$1,StructureInfoFromGPCRdb!$A$1:$U$1,0),FALSE)</f>
        <v>A</v>
      </c>
      <c r="E316" s="11" t="str">
        <f>VLOOKUP($C316,StructureInfoFromGPCRdb!$A:$U,MATCH(E$1,StructureInfoFromGPCRdb!$A$1:$U$1,0),FALSE)</f>
        <v>Neurotensin</v>
      </c>
      <c r="F316" s="11" t="str">
        <f>VLOOKUP($C316,StructureInfoFromGPCRdb!$A:$U,MATCH(F$1,StructureInfoFromGPCRdb!$A$1:$U$1,0),FALSE)</f>
        <v>NTR1</v>
      </c>
      <c r="G316" s="11" t="str">
        <f>VLOOKUP($C316,StructureInfoFromGPCRdb!$A:$U,MATCH(G$1,StructureInfoFromGPCRdb!$A$1:$U$1,0),FALSE)</f>
        <v>NTS1</v>
      </c>
      <c r="J316" s="47">
        <f>VLOOKUP($C316,StructureInfoFromGPCRdb!$A:$U,MATCH(J$1,StructureInfoFromGPCRdb!$A$1:$U$1,0),FALSE)</f>
        <v>96</v>
      </c>
      <c r="K316" s="6" t="str">
        <f>VLOOKUP($C316,StructureInfoFromGPCRdb!$A:$U,MATCH(K$1,StructureInfoFromGPCRdb!$A$1:$U$1,0),FALSE)</f>
        <v>Rat</v>
      </c>
      <c r="L316" s="10">
        <f>VLOOKUP($C316,StructureInfoFromGPCRdb!$A:$U,MATCH(L$1,StructureInfoFromGPCRdb!$A$1:$U$1,0),FALSE)</f>
        <v>93</v>
      </c>
      <c r="M316" s="50" t="str">
        <f>VLOOKUP($C316,StructureInfoFromGPCRdb!$A:$U,MATCH(M$1,StructureInfoFromGPCRdb!$A$1:$U$1,0),FALSE)</f>
        <v>X-ray</v>
      </c>
      <c r="N316" s="51">
        <f>VLOOKUP($C316,StructureInfoFromGPCRdb!$A:$U,MATCH(N$1,StructureInfoFromGPCRdb!$A$1:$U$1,0),FALSE)</f>
        <v>3.6</v>
      </c>
      <c r="O316" s="10" t="str">
        <f>VLOOKUP($C316,StructureInfoFromGPCRdb!$A:$U,MATCH(O$1,StructureInfoFromGPCRdb!$A$1:$U$1,0),FALSE)</f>
        <v>Inactive</v>
      </c>
      <c r="P316" s="10">
        <f>VLOOKUP($C316,StructureInfoFromGPCRdb!$A:$U,MATCH(P$1,StructureInfoFromGPCRdb!$A$1:$U$1,0),FALSE)</f>
        <v>3</v>
      </c>
      <c r="Q316" s="10">
        <f>VLOOKUP($C316,StructureInfoFromGPCRdb!$A:$U,MATCH(Q$1,StructureInfoFromGPCRdb!$A$1:$U$1,0),FALSE)</f>
        <v>17</v>
      </c>
      <c r="R316" s="42" t="str">
        <f>IF(VLOOKUP($C316,StructureInfoFromGPCRdb!$A:$U,MATCH(R$1,StructureInfoFromGPCRdb!$A$1:$U$1,0),FALSE)="","",VLOOKUP($C316,StructureInfoFromGPCRdb!$A:$U,MATCH(R$1,StructureInfoFromGPCRdb!$A$1:$U$1,0),FALSE))</f>
        <v/>
      </c>
      <c r="S316" s="5" t="str">
        <f>IF(VLOOKUP($C316,StructureInfoFromGPCRdb!$A:$U,MATCH(S$1,StructureInfoFromGPCRdb!$A$1:$U$1,0),FALSE)="","",VLOOKUP($C316,StructureInfoFromGPCRdb!$A:$U,MATCH(S$1,StructureInfoFromGPCRdb!$A$1:$U$1,0),FALSE))</f>
        <v/>
      </c>
      <c r="T316" s="5" t="str">
        <f>IF(VLOOKUP($C316,StructureInfoFromGPCRdb!$A:$U,MATCH(T$1,StructureInfoFromGPCRdb!$A$1:$U$1,0),FALSE)="","",VLOOKUP($C316,StructureInfoFromGPCRdb!$A:$U,MATCH(T$1,StructureInfoFromGPCRdb!$A$1:$U$1,0),FALSE))</f>
        <v/>
      </c>
      <c r="U316" s="5" t="str">
        <f>IF(VLOOKUP($C316,StructureInfoFromGPCRdb!$A:$U,MATCH(U$1,StructureInfoFromGPCRdb!$A$1:$U$1,0),FALSE)="","",VLOOKUP($C316,StructureInfoFromGPCRdb!$A:$U,MATCH(U$1,StructureInfoFromGPCRdb!$A$1:$U$1,0),FALSE))</f>
        <v/>
      </c>
      <c r="V316" s="52" t="str">
        <f>VLOOKUP($C316,StructureInfoFromGPCRdb!$A:$U,MATCH(V$1,StructureInfoFromGPCRdb!$A$1:$U$1,0),FALSE)</f>
        <v>-</v>
      </c>
      <c r="W316" s="10" t="str">
        <f>VLOOKUP($C316,StructureInfoFromGPCRdb!$A:$U,MATCH(W$1,StructureInfoFromGPCRdb!$A$1:$U$1,0),FALSE)</f>
        <v>-</v>
      </c>
      <c r="X316" s="52" t="str">
        <f>VLOOKUP($C316,StructureInfoFromGPCRdb!$A:$U,MATCH(X$1,StructureInfoFromGPCRdb!$A$1:$U$1,0),FALSE)</f>
        <v>neurotensin</v>
      </c>
      <c r="Y316" s="10" t="str">
        <f>VLOOKUP($C316,StructureInfoFromGPCRdb!$A:$U,MATCH(Y$1,StructureInfoFromGPCRdb!$A$1:$U$1,0),FALSE)</f>
        <v>Agonist</v>
      </c>
    </row>
    <row r="317" spans="1:25" x14ac:dyDescent="0.2">
      <c r="A317" s="4" t="str">
        <f t="shared" si="8"/>
        <v>AInactive</v>
      </c>
      <c r="B317" s="4" t="str">
        <f t="shared" si="9"/>
        <v>OPRDInactive</v>
      </c>
      <c r="C317" s="9" t="s">
        <v>373</v>
      </c>
      <c r="D317" s="10" t="str">
        <f>VLOOKUP($C317,StructureInfoFromGPCRdb!$A:$U,MATCH(D$1,StructureInfoFromGPCRdb!$A$1:$U$1,0),FALSE)</f>
        <v>A</v>
      </c>
      <c r="E317" s="11" t="str">
        <f>VLOOKUP($C317,StructureInfoFromGPCRdb!$A:$U,MATCH(E$1,StructureInfoFromGPCRdb!$A$1:$U$1,0),FALSE)</f>
        <v>Opioid</v>
      </c>
      <c r="F317" s="11" t="str">
        <f>VLOOKUP($C317,StructureInfoFromGPCRdb!$A:$U,MATCH(F$1,StructureInfoFromGPCRdb!$A$1:$U$1,0),FALSE)</f>
        <v>OPRD</v>
      </c>
      <c r="G317" s="11" t="str">
        <f>VLOOKUP($C317,StructureInfoFromGPCRdb!$A:$U,MATCH(G$1,StructureInfoFromGPCRdb!$A$1:$U$1,0),FALSE)</f>
        <v>δ</v>
      </c>
      <c r="J317" s="47">
        <f>VLOOKUP($C317,StructureInfoFromGPCRdb!$A:$U,MATCH(J$1,StructureInfoFromGPCRdb!$A$1:$U$1,0),FALSE)</f>
        <v>97</v>
      </c>
      <c r="K317" s="6" t="str">
        <f>VLOOKUP($C317,StructureInfoFromGPCRdb!$A:$U,MATCH(K$1,StructureInfoFromGPCRdb!$A$1:$U$1,0),FALSE)</f>
        <v>Human</v>
      </c>
      <c r="L317" s="10">
        <f>VLOOKUP($C317,StructureInfoFromGPCRdb!$A:$U,MATCH(L$1,StructureInfoFromGPCRdb!$A$1:$U$1,0),FALSE)</f>
        <v>100</v>
      </c>
      <c r="M317" s="50" t="str">
        <f>VLOOKUP($C317,StructureInfoFromGPCRdb!$A:$U,MATCH(M$1,StructureInfoFromGPCRdb!$A$1:$U$1,0),FALSE)</f>
        <v>X-ray</v>
      </c>
      <c r="N317" s="51">
        <f>VLOOKUP($C317,StructureInfoFromGPCRdb!$A:$U,MATCH(N$1,StructureInfoFromGPCRdb!$A$1:$U$1,0),FALSE)</f>
        <v>2.7</v>
      </c>
      <c r="O317" s="10" t="str">
        <f>VLOOKUP($C317,StructureInfoFromGPCRdb!$A:$U,MATCH(O$1,StructureInfoFromGPCRdb!$A$1:$U$1,0),FALSE)</f>
        <v>Inactive</v>
      </c>
      <c r="P317" s="10">
        <f>VLOOKUP($C317,StructureInfoFromGPCRdb!$A:$U,MATCH(P$1,StructureInfoFromGPCRdb!$A$1:$U$1,0),FALSE)</f>
        <v>7</v>
      </c>
      <c r="Q317" s="10">
        <f>VLOOKUP($C317,StructureInfoFromGPCRdb!$A:$U,MATCH(Q$1,StructureInfoFromGPCRdb!$A$1:$U$1,0),FALSE)</f>
        <v>10</v>
      </c>
      <c r="R317" s="42" t="str">
        <f>IF(VLOOKUP($C317,StructureInfoFromGPCRdb!$A:$U,MATCH(R$1,StructureInfoFromGPCRdb!$A$1:$U$1,0),FALSE)="","",VLOOKUP($C317,StructureInfoFromGPCRdb!$A:$U,MATCH(R$1,StructureInfoFromGPCRdb!$A$1:$U$1,0),FALSE))</f>
        <v/>
      </c>
      <c r="S317" s="5" t="str">
        <f>IF(VLOOKUP($C317,StructureInfoFromGPCRdb!$A:$U,MATCH(S$1,StructureInfoFromGPCRdb!$A$1:$U$1,0),FALSE)="","",VLOOKUP($C317,StructureInfoFromGPCRdb!$A:$U,MATCH(S$1,StructureInfoFromGPCRdb!$A$1:$U$1,0),FALSE))</f>
        <v/>
      </c>
      <c r="T317" s="5" t="str">
        <f>IF(VLOOKUP($C317,StructureInfoFromGPCRdb!$A:$U,MATCH(T$1,StructureInfoFromGPCRdb!$A$1:$U$1,0),FALSE)="","",VLOOKUP($C317,StructureInfoFromGPCRdb!$A:$U,MATCH(T$1,StructureInfoFromGPCRdb!$A$1:$U$1,0),FALSE))</f>
        <v/>
      </c>
      <c r="U317" s="5" t="str">
        <f>IF(VLOOKUP($C317,StructureInfoFromGPCRdb!$A:$U,MATCH(U$1,StructureInfoFromGPCRdb!$A$1:$U$1,0),FALSE)="","",VLOOKUP($C317,StructureInfoFromGPCRdb!$A:$U,MATCH(U$1,StructureInfoFromGPCRdb!$A$1:$U$1,0),FALSE))</f>
        <v/>
      </c>
      <c r="V317" s="52" t="str">
        <f>VLOOKUP($C317,StructureInfoFromGPCRdb!$A:$U,MATCH(V$1,StructureInfoFromGPCRdb!$A$1:$U$1,0),FALSE)</f>
        <v>BRIL</v>
      </c>
      <c r="W317" s="10" t="str">
        <f>VLOOKUP($C317,StructureInfoFromGPCRdb!$A:$U,MATCH(W$1,StructureInfoFromGPCRdb!$A$1:$U$1,0),FALSE)</f>
        <v>-</v>
      </c>
      <c r="X317" s="52" t="str">
        <f>VLOOKUP($C317,StructureInfoFromGPCRdb!$A:$U,MATCH(X$1,StructureInfoFromGPCRdb!$A$1:$U$1,0),FALSE)</f>
        <v>DIPP-NH2</v>
      </c>
      <c r="Y317" s="10" t="str">
        <f>VLOOKUP($C317,StructureInfoFromGPCRdb!$A:$U,MATCH(Y$1,StructureInfoFromGPCRdb!$A$1:$U$1,0),FALSE)</f>
        <v>Antagonist</v>
      </c>
    </row>
    <row r="318" spans="1:25" x14ac:dyDescent="0.2">
      <c r="A318" s="4" t="str">
        <f t="shared" si="8"/>
        <v>AInactive</v>
      </c>
      <c r="B318" s="4" t="str">
        <f t="shared" si="9"/>
        <v>OPRDInactive</v>
      </c>
      <c r="C318" s="9" t="s">
        <v>371</v>
      </c>
      <c r="D318" s="10" t="str">
        <f>VLOOKUP($C318,StructureInfoFromGPCRdb!$A:$U,MATCH(D$1,StructureInfoFromGPCRdb!$A$1:$U$1,0),FALSE)</f>
        <v>A</v>
      </c>
      <c r="E318" s="11" t="str">
        <f>VLOOKUP($C318,StructureInfoFromGPCRdb!$A:$U,MATCH(E$1,StructureInfoFromGPCRdb!$A$1:$U$1,0),FALSE)</f>
        <v>Opioid</v>
      </c>
      <c r="F318" s="11" t="str">
        <f>VLOOKUP($C318,StructureInfoFromGPCRdb!$A:$U,MATCH(F$1,StructureInfoFromGPCRdb!$A$1:$U$1,0),FALSE)</f>
        <v>OPRD</v>
      </c>
      <c r="G318" s="11" t="str">
        <f>VLOOKUP($C318,StructureInfoFromGPCRdb!$A:$U,MATCH(G$1,StructureInfoFromGPCRdb!$A$1:$U$1,0),FALSE)</f>
        <v>δ</v>
      </c>
      <c r="J318" s="47">
        <f>VLOOKUP($C318,StructureInfoFromGPCRdb!$A:$U,MATCH(J$1,StructureInfoFromGPCRdb!$A$1:$U$1,0),FALSE)</f>
        <v>97</v>
      </c>
      <c r="K318" s="6" t="str">
        <f>VLOOKUP($C318,StructureInfoFromGPCRdb!$A:$U,MATCH(K$1,StructureInfoFromGPCRdb!$A$1:$U$1,0),FALSE)</f>
        <v>Human</v>
      </c>
      <c r="L318" s="10">
        <f>VLOOKUP($C318,StructureInfoFromGPCRdb!$A:$U,MATCH(L$1,StructureInfoFromGPCRdb!$A$1:$U$1,0),FALSE)</f>
        <v>100</v>
      </c>
      <c r="M318" s="50" t="str">
        <f>VLOOKUP($C318,StructureInfoFromGPCRdb!$A:$U,MATCH(M$1,StructureInfoFromGPCRdb!$A$1:$U$1,0),FALSE)</f>
        <v>X-ray</v>
      </c>
      <c r="N318" s="51">
        <f>VLOOKUP($C318,StructureInfoFromGPCRdb!$A:$U,MATCH(N$1,StructureInfoFromGPCRdb!$A$1:$U$1,0),FALSE)</f>
        <v>3.3</v>
      </c>
      <c r="O318" s="10" t="str">
        <f>VLOOKUP($C318,StructureInfoFromGPCRdb!$A:$U,MATCH(O$1,StructureInfoFromGPCRdb!$A$1:$U$1,0),FALSE)</f>
        <v>Inactive</v>
      </c>
      <c r="P318" s="10">
        <f>VLOOKUP($C318,StructureInfoFromGPCRdb!$A:$U,MATCH(P$1,StructureInfoFromGPCRdb!$A$1:$U$1,0),FALSE)</f>
        <v>7</v>
      </c>
      <c r="Q318" s="10">
        <f>VLOOKUP($C318,StructureInfoFromGPCRdb!$A:$U,MATCH(Q$1,StructureInfoFromGPCRdb!$A$1:$U$1,0),FALSE)</f>
        <v>13</v>
      </c>
      <c r="R318" s="42" t="str">
        <f>IF(VLOOKUP($C318,StructureInfoFromGPCRdb!$A:$U,MATCH(R$1,StructureInfoFromGPCRdb!$A$1:$U$1,0),FALSE)="","",VLOOKUP($C318,StructureInfoFromGPCRdb!$A:$U,MATCH(R$1,StructureInfoFromGPCRdb!$A$1:$U$1,0),FALSE))</f>
        <v/>
      </c>
      <c r="S318" s="5" t="str">
        <f>IF(VLOOKUP($C318,StructureInfoFromGPCRdb!$A:$U,MATCH(S$1,StructureInfoFromGPCRdb!$A$1:$U$1,0),FALSE)="","",VLOOKUP($C318,StructureInfoFromGPCRdb!$A:$U,MATCH(S$1,StructureInfoFromGPCRdb!$A$1:$U$1,0),FALSE))</f>
        <v/>
      </c>
      <c r="T318" s="5" t="str">
        <f>IF(VLOOKUP($C318,StructureInfoFromGPCRdb!$A:$U,MATCH(T$1,StructureInfoFromGPCRdb!$A$1:$U$1,0),FALSE)="","",VLOOKUP($C318,StructureInfoFromGPCRdb!$A:$U,MATCH(T$1,StructureInfoFromGPCRdb!$A$1:$U$1,0),FALSE))</f>
        <v/>
      </c>
      <c r="U318" s="5" t="str">
        <f>IF(VLOOKUP($C318,StructureInfoFromGPCRdb!$A:$U,MATCH(U$1,StructureInfoFromGPCRdb!$A$1:$U$1,0),FALSE)="","",VLOOKUP($C318,StructureInfoFromGPCRdb!$A:$U,MATCH(U$1,StructureInfoFromGPCRdb!$A$1:$U$1,0),FALSE))</f>
        <v/>
      </c>
      <c r="V318" s="52" t="str">
        <f>VLOOKUP($C318,StructureInfoFromGPCRdb!$A:$U,MATCH(V$1,StructureInfoFromGPCRdb!$A$1:$U$1,0),FALSE)</f>
        <v>BRIL</v>
      </c>
      <c r="W318" s="10" t="str">
        <f>VLOOKUP($C318,StructureInfoFromGPCRdb!$A:$U,MATCH(W$1,StructureInfoFromGPCRdb!$A$1:$U$1,0),FALSE)</f>
        <v>-</v>
      </c>
      <c r="X318" s="52" t="str">
        <f>VLOOKUP($C318,StructureInfoFromGPCRdb!$A:$U,MATCH(X$1,StructureInfoFromGPCRdb!$A$1:$U$1,0),FALSE)</f>
        <v>DIPP-NH2</v>
      </c>
      <c r="Y318" s="10" t="str">
        <f>VLOOKUP($C318,StructureInfoFromGPCRdb!$A:$U,MATCH(Y$1,StructureInfoFromGPCRdb!$A$1:$U$1,0),FALSE)</f>
        <v>Antagonist</v>
      </c>
    </row>
    <row r="319" spans="1:25" x14ac:dyDescent="0.2">
      <c r="A319" s="4" t="str">
        <f t="shared" si="8"/>
        <v>AInactive</v>
      </c>
      <c r="B319" s="4" t="str">
        <f t="shared" si="9"/>
        <v>OPRDInactive</v>
      </c>
      <c r="C319" s="9" t="s">
        <v>393</v>
      </c>
      <c r="D319" s="10" t="str">
        <f>VLOOKUP($C319,StructureInfoFromGPCRdb!$A:$U,MATCH(D$1,StructureInfoFromGPCRdb!$A$1:$U$1,0),FALSE)</f>
        <v>A</v>
      </c>
      <c r="E319" s="11" t="str">
        <f>VLOOKUP($C319,StructureInfoFromGPCRdb!$A:$U,MATCH(E$1,StructureInfoFromGPCRdb!$A$1:$U$1,0),FALSE)</f>
        <v>Opioid</v>
      </c>
      <c r="F319" s="11" t="str">
        <f>VLOOKUP($C319,StructureInfoFromGPCRdb!$A:$U,MATCH(F$1,StructureInfoFromGPCRdb!$A$1:$U$1,0),FALSE)</f>
        <v>OPRD</v>
      </c>
      <c r="G319" s="11" t="str">
        <f>VLOOKUP($C319,StructureInfoFromGPCRdb!$A:$U,MATCH(G$1,StructureInfoFromGPCRdb!$A$1:$U$1,0),FALSE)</f>
        <v>δ</v>
      </c>
      <c r="J319" s="47">
        <f>VLOOKUP($C319,StructureInfoFromGPCRdb!$A:$U,MATCH(J$1,StructureInfoFromGPCRdb!$A$1:$U$1,0),FALSE)</f>
        <v>92</v>
      </c>
      <c r="K319" s="6" t="str">
        <f>VLOOKUP($C319,StructureInfoFromGPCRdb!$A:$U,MATCH(K$1,StructureInfoFromGPCRdb!$A$1:$U$1,0),FALSE)</f>
        <v>Mouse</v>
      </c>
      <c r="L319" s="10">
        <f>VLOOKUP($C319,StructureInfoFromGPCRdb!$A:$U,MATCH(L$1,StructureInfoFromGPCRdb!$A$1:$U$1,0),FALSE)</f>
        <v>99</v>
      </c>
      <c r="M319" s="50" t="str">
        <f>VLOOKUP($C319,StructureInfoFromGPCRdb!$A:$U,MATCH(M$1,StructureInfoFromGPCRdb!$A$1:$U$1,0),FALSE)</f>
        <v>X-ray</v>
      </c>
      <c r="N319" s="51">
        <f>VLOOKUP($C319,StructureInfoFromGPCRdb!$A:$U,MATCH(N$1,StructureInfoFromGPCRdb!$A$1:$U$1,0),FALSE)</f>
        <v>3.4</v>
      </c>
      <c r="O319" s="10" t="str">
        <f>VLOOKUP($C319,StructureInfoFromGPCRdb!$A:$U,MATCH(O$1,StructureInfoFromGPCRdb!$A$1:$U$1,0),FALSE)</f>
        <v>Inactive</v>
      </c>
      <c r="P319" s="10">
        <f>VLOOKUP($C319,StructureInfoFromGPCRdb!$A:$U,MATCH(P$1,StructureInfoFromGPCRdb!$A$1:$U$1,0),FALSE)</f>
        <v>7</v>
      </c>
      <c r="Q319" s="10">
        <f>VLOOKUP($C319,StructureInfoFromGPCRdb!$A:$U,MATCH(Q$1,StructureInfoFromGPCRdb!$A$1:$U$1,0),FALSE)</f>
        <v>11</v>
      </c>
      <c r="R319" s="42" t="str">
        <f>IF(VLOOKUP($C319,StructureInfoFromGPCRdb!$A:$U,MATCH(R$1,StructureInfoFromGPCRdb!$A$1:$U$1,0),FALSE)="","",VLOOKUP($C319,StructureInfoFromGPCRdb!$A:$U,MATCH(R$1,StructureInfoFromGPCRdb!$A$1:$U$1,0),FALSE))</f>
        <v/>
      </c>
      <c r="S319" s="5" t="str">
        <f>IF(VLOOKUP($C319,StructureInfoFromGPCRdb!$A:$U,MATCH(S$1,StructureInfoFromGPCRdb!$A$1:$U$1,0),FALSE)="","",VLOOKUP($C319,StructureInfoFromGPCRdb!$A:$U,MATCH(S$1,StructureInfoFromGPCRdb!$A$1:$U$1,0),FALSE))</f>
        <v/>
      </c>
      <c r="T319" s="5" t="str">
        <f>IF(VLOOKUP($C319,StructureInfoFromGPCRdb!$A:$U,MATCH(T$1,StructureInfoFromGPCRdb!$A$1:$U$1,0),FALSE)="","",VLOOKUP($C319,StructureInfoFromGPCRdb!$A:$U,MATCH(T$1,StructureInfoFromGPCRdb!$A$1:$U$1,0),FALSE))</f>
        <v/>
      </c>
      <c r="U319" s="5" t="str">
        <f>IF(VLOOKUP($C319,StructureInfoFromGPCRdb!$A:$U,MATCH(U$1,StructureInfoFromGPCRdb!$A$1:$U$1,0),FALSE)="","",VLOOKUP($C319,StructureInfoFromGPCRdb!$A:$U,MATCH(U$1,StructureInfoFromGPCRdb!$A$1:$U$1,0),FALSE))</f>
        <v/>
      </c>
      <c r="V319" s="52" t="str">
        <f>VLOOKUP($C319,StructureInfoFromGPCRdb!$A:$U,MATCH(V$1,StructureInfoFromGPCRdb!$A$1:$U$1,0),FALSE)</f>
        <v>T4-Lysozyme</v>
      </c>
      <c r="W319" s="10" t="str">
        <f>VLOOKUP($C319,StructureInfoFromGPCRdb!$A:$U,MATCH(W$1,StructureInfoFromGPCRdb!$A$1:$U$1,0),FALSE)</f>
        <v>-</v>
      </c>
      <c r="X319" s="52" t="str">
        <f>VLOOKUP($C319,StructureInfoFromGPCRdb!$A:$U,MATCH(X$1,StructureInfoFromGPCRdb!$A$1:$U$1,0),FALSE)</f>
        <v>Naltrindole</v>
      </c>
      <c r="Y319" s="10" t="str">
        <f>VLOOKUP($C319,StructureInfoFromGPCRdb!$A:$U,MATCH(Y$1,StructureInfoFromGPCRdb!$A$1:$U$1,0),FALSE)</f>
        <v>Antagonist</v>
      </c>
    </row>
    <row r="320" spans="1:25" x14ac:dyDescent="0.2">
      <c r="A320" s="4" t="str">
        <f t="shared" si="8"/>
        <v>AInactive</v>
      </c>
      <c r="B320" s="4" t="str">
        <f t="shared" si="9"/>
        <v>OPRKInactive</v>
      </c>
      <c r="C320" s="9" t="s">
        <v>755</v>
      </c>
      <c r="D320" s="10" t="str">
        <f>VLOOKUP($C320,StructureInfoFromGPCRdb!$A:$U,MATCH(D$1,StructureInfoFromGPCRdb!$A$1:$U$1,0),FALSE)</f>
        <v>A</v>
      </c>
      <c r="E320" s="11" t="str">
        <f>VLOOKUP($C320,StructureInfoFromGPCRdb!$A:$U,MATCH(E$1,StructureInfoFromGPCRdb!$A$1:$U$1,0),FALSE)</f>
        <v>Opioid</v>
      </c>
      <c r="F320" s="11" t="str">
        <f>VLOOKUP($C320,StructureInfoFromGPCRdb!$A:$U,MATCH(F$1,StructureInfoFromGPCRdb!$A$1:$U$1,0),FALSE)</f>
        <v>OPRK</v>
      </c>
      <c r="G320" s="11" t="str">
        <f>VLOOKUP($C320,StructureInfoFromGPCRdb!$A:$U,MATCH(G$1,StructureInfoFromGPCRdb!$A$1:$U$1,0),FALSE)</f>
        <v>κ</v>
      </c>
      <c r="J320" s="47">
        <f>VLOOKUP($C320,StructureInfoFromGPCRdb!$A:$U,MATCH(J$1,StructureInfoFromGPCRdb!$A$1:$U$1,0),FALSE)</f>
        <v>95</v>
      </c>
      <c r="K320" s="6" t="str">
        <f>VLOOKUP($C320,StructureInfoFromGPCRdb!$A:$U,MATCH(K$1,StructureInfoFromGPCRdb!$A$1:$U$1,0),FALSE)</f>
        <v>Human</v>
      </c>
      <c r="L320" s="10">
        <f>VLOOKUP($C320,StructureInfoFromGPCRdb!$A:$U,MATCH(L$1,StructureInfoFromGPCRdb!$A$1:$U$1,0),FALSE)</f>
        <v>100</v>
      </c>
      <c r="M320" s="50" t="str">
        <f>VLOOKUP($C320,StructureInfoFromGPCRdb!$A:$U,MATCH(M$1,StructureInfoFromGPCRdb!$A$1:$U$1,0),FALSE)</f>
        <v>X-ray</v>
      </c>
      <c r="N320" s="51">
        <f>VLOOKUP($C320,StructureInfoFromGPCRdb!$A:$U,MATCH(N$1,StructureInfoFromGPCRdb!$A$1:$U$1,0),FALSE)</f>
        <v>3.3</v>
      </c>
      <c r="O320" s="10" t="str">
        <f>VLOOKUP($C320,StructureInfoFromGPCRdb!$A:$U,MATCH(O$1,StructureInfoFromGPCRdb!$A$1:$U$1,0),FALSE)</f>
        <v>Inactive</v>
      </c>
      <c r="P320" s="10">
        <f>VLOOKUP($C320,StructureInfoFromGPCRdb!$A:$U,MATCH(P$1,StructureInfoFromGPCRdb!$A$1:$U$1,0),FALSE)</f>
        <v>7</v>
      </c>
      <c r="Q320" s="10">
        <f>VLOOKUP($C320,StructureInfoFromGPCRdb!$A:$U,MATCH(Q$1,StructureInfoFromGPCRdb!$A$1:$U$1,0),FALSE)</f>
        <v>10</v>
      </c>
      <c r="R320" s="42" t="str">
        <f>IF(VLOOKUP($C320,StructureInfoFromGPCRdb!$A:$U,MATCH(R$1,StructureInfoFromGPCRdb!$A$1:$U$1,0),FALSE)="","",VLOOKUP($C320,StructureInfoFromGPCRdb!$A:$U,MATCH(R$1,StructureInfoFromGPCRdb!$A$1:$U$1,0),FALSE))</f>
        <v/>
      </c>
      <c r="S320" s="5" t="str">
        <f>IF(VLOOKUP($C320,StructureInfoFromGPCRdb!$A:$U,MATCH(S$1,StructureInfoFromGPCRdb!$A$1:$U$1,0),FALSE)="","",VLOOKUP($C320,StructureInfoFromGPCRdb!$A:$U,MATCH(S$1,StructureInfoFromGPCRdb!$A$1:$U$1,0),FALSE))</f>
        <v/>
      </c>
      <c r="T320" s="5" t="str">
        <f>IF(VLOOKUP($C320,StructureInfoFromGPCRdb!$A:$U,MATCH(T$1,StructureInfoFromGPCRdb!$A$1:$U$1,0),FALSE)="","",VLOOKUP($C320,StructureInfoFromGPCRdb!$A:$U,MATCH(T$1,StructureInfoFromGPCRdb!$A$1:$U$1,0),FALSE))</f>
        <v/>
      </c>
      <c r="U320" s="5" t="str">
        <f>IF(VLOOKUP($C320,StructureInfoFromGPCRdb!$A:$U,MATCH(U$1,StructureInfoFromGPCRdb!$A$1:$U$1,0),FALSE)="","",VLOOKUP($C320,StructureInfoFromGPCRdb!$A:$U,MATCH(U$1,StructureInfoFromGPCRdb!$A$1:$U$1,0),FALSE))</f>
        <v/>
      </c>
      <c r="V320" s="52" t="str">
        <f>VLOOKUP($C320,StructureInfoFromGPCRdb!$A:$U,MATCH(V$1,StructureInfoFromGPCRdb!$A$1:$U$1,0),FALSE)</f>
        <v>-</v>
      </c>
      <c r="W320" s="10" t="str">
        <f>VLOOKUP($C320,StructureInfoFromGPCRdb!$A:$U,MATCH(W$1,StructureInfoFromGPCRdb!$A$1:$U$1,0),FALSE)</f>
        <v>Nanobody 6</v>
      </c>
      <c r="X320" s="52" t="str">
        <f>VLOOKUP($C320,StructureInfoFromGPCRdb!$A:$U,MATCH(X$1,StructureInfoFromGPCRdb!$A$1:$U$1,0),FALSE)</f>
        <v>JDTic</v>
      </c>
      <c r="Y320" s="10" t="str">
        <f>VLOOKUP($C320,StructureInfoFromGPCRdb!$A:$U,MATCH(Y$1,StructureInfoFromGPCRdb!$A$1:$U$1,0),FALSE)</f>
        <v>Antagonist</v>
      </c>
    </row>
    <row r="321" spans="1:25" x14ac:dyDescent="0.2">
      <c r="A321" s="4" t="str">
        <f t="shared" si="8"/>
        <v>AInactive</v>
      </c>
      <c r="B321" s="4" t="str">
        <f t="shared" si="9"/>
        <v>OPRXInactive</v>
      </c>
      <c r="C321" s="9" t="s">
        <v>396</v>
      </c>
      <c r="D321" s="10" t="str">
        <f>VLOOKUP($C321,StructureInfoFromGPCRdb!$A:$U,MATCH(D$1,StructureInfoFromGPCRdb!$A$1:$U$1,0),FALSE)</f>
        <v>A</v>
      </c>
      <c r="E321" s="11" t="str">
        <f>VLOOKUP($C321,StructureInfoFromGPCRdb!$A:$U,MATCH(E$1,StructureInfoFromGPCRdb!$A$1:$U$1,0),FALSE)</f>
        <v>Opioid</v>
      </c>
      <c r="F321" s="11" t="str">
        <f>VLOOKUP($C321,StructureInfoFromGPCRdb!$A:$U,MATCH(F$1,StructureInfoFromGPCRdb!$A$1:$U$1,0),FALSE)</f>
        <v>OPRX</v>
      </c>
      <c r="G321" s="11" t="str">
        <f>VLOOKUP($C321,StructureInfoFromGPCRdb!$A:$U,MATCH(G$1,StructureInfoFromGPCRdb!$A$1:$U$1,0),FALSE)</f>
        <v>NOP</v>
      </c>
      <c r="J321" s="47">
        <f>VLOOKUP($C321,StructureInfoFromGPCRdb!$A:$U,MATCH(J$1,StructureInfoFromGPCRdb!$A$1:$U$1,0),FALSE)</f>
        <v>92</v>
      </c>
      <c r="K321" s="6" t="str">
        <f>VLOOKUP($C321,StructureInfoFromGPCRdb!$A:$U,MATCH(K$1,StructureInfoFromGPCRdb!$A$1:$U$1,0),FALSE)</f>
        <v>Human</v>
      </c>
      <c r="L321" s="10">
        <f>VLOOKUP($C321,StructureInfoFromGPCRdb!$A:$U,MATCH(L$1,StructureInfoFromGPCRdb!$A$1:$U$1,0),FALSE)</f>
        <v>100</v>
      </c>
      <c r="M321" s="50" t="str">
        <f>VLOOKUP($C321,StructureInfoFromGPCRdb!$A:$U,MATCH(M$1,StructureInfoFromGPCRdb!$A$1:$U$1,0),FALSE)</f>
        <v>X-ray</v>
      </c>
      <c r="N321" s="51">
        <f>VLOOKUP($C321,StructureInfoFromGPCRdb!$A:$U,MATCH(N$1,StructureInfoFromGPCRdb!$A$1:$U$1,0),FALSE)</f>
        <v>3</v>
      </c>
      <c r="O321" s="10" t="str">
        <f>VLOOKUP($C321,StructureInfoFromGPCRdb!$A:$U,MATCH(O$1,StructureInfoFromGPCRdb!$A$1:$U$1,0),FALSE)</f>
        <v>Inactive</v>
      </c>
      <c r="P321" s="10">
        <f>VLOOKUP($C321,StructureInfoFromGPCRdb!$A:$U,MATCH(P$1,StructureInfoFromGPCRdb!$A$1:$U$1,0),FALSE)</f>
        <v>7</v>
      </c>
      <c r="Q321" s="10">
        <f>VLOOKUP($C321,StructureInfoFromGPCRdb!$A:$U,MATCH(Q$1,StructureInfoFromGPCRdb!$A$1:$U$1,0),FALSE)</f>
        <v>11</v>
      </c>
      <c r="R321" s="42" t="str">
        <f>IF(VLOOKUP($C321,StructureInfoFromGPCRdb!$A:$U,MATCH(R$1,StructureInfoFromGPCRdb!$A$1:$U$1,0),FALSE)="","",VLOOKUP($C321,StructureInfoFromGPCRdb!$A:$U,MATCH(R$1,StructureInfoFromGPCRdb!$A$1:$U$1,0),FALSE))</f>
        <v/>
      </c>
      <c r="S321" s="5" t="str">
        <f>IF(VLOOKUP($C321,StructureInfoFromGPCRdb!$A:$U,MATCH(S$1,StructureInfoFromGPCRdb!$A$1:$U$1,0),FALSE)="","",VLOOKUP($C321,StructureInfoFromGPCRdb!$A:$U,MATCH(S$1,StructureInfoFromGPCRdb!$A$1:$U$1,0),FALSE))</f>
        <v/>
      </c>
      <c r="T321" s="5" t="str">
        <f>IF(VLOOKUP($C321,StructureInfoFromGPCRdb!$A:$U,MATCH(T$1,StructureInfoFromGPCRdb!$A$1:$U$1,0),FALSE)="","",VLOOKUP($C321,StructureInfoFromGPCRdb!$A:$U,MATCH(T$1,StructureInfoFromGPCRdb!$A$1:$U$1,0),FALSE))</f>
        <v/>
      </c>
      <c r="U321" s="5" t="str">
        <f>IF(VLOOKUP($C321,StructureInfoFromGPCRdb!$A:$U,MATCH(U$1,StructureInfoFromGPCRdb!$A$1:$U$1,0),FALSE)="","",VLOOKUP($C321,StructureInfoFromGPCRdb!$A:$U,MATCH(U$1,StructureInfoFromGPCRdb!$A$1:$U$1,0),FALSE))</f>
        <v/>
      </c>
      <c r="V321" s="52" t="str">
        <f>VLOOKUP($C321,StructureInfoFromGPCRdb!$A:$U,MATCH(V$1,StructureInfoFromGPCRdb!$A$1:$U$1,0),FALSE)</f>
        <v>BRIL</v>
      </c>
      <c r="W321" s="10" t="str">
        <f>VLOOKUP($C321,StructureInfoFromGPCRdb!$A:$U,MATCH(W$1,StructureInfoFromGPCRdb!$A$1:$U$1,0),FALSE)</f>
        <v>-</v>
      </c>
      <c r="X321" s="52" t="str">
        <f>VLOOKUP($C321,StructureInfoFromGPCRdb!$A:$U,MATCH(X$1,StructureInfoFromGPCRdb!$A$1:$U$1,0),FALSE)</f>
        <v>C-24</v>
      </c>
      <c r="Y321" s="10" t="str">
        <f>VLOOKUP($C321,StructureInfoFromGPCRdb!$A:$U,MATCH(Y$1,StructureInfoFromGPCRdb!$A$1:$U$1,0),FALSE)</f>
        <v>Antagonist</v>
      </c>
    </row>
    <row r="322" spans="1:25" x14ac:dyDescent="0.2">
      <c r="A322" s="4" t="str">
        <f t="shared" ref="A322:A385" si="10">CONCATENATE(D322,H322,I322,O322)</f>
        <v>AInactive</v>
      </c>
      <c r="B322" s="4" t="str">
        <f t="shared" ref="B322:B385" si="11">CONCATENATE(F322,H322,I322,O322)</f>
        <v>OPRXInactive</v>
      </c>
      <c r="C322" s="9" t="s">
        <v>489</v>
      </c>
      <c r="D322" s="10" t="str">
        <f>VLOOKUP($C322,StructureInfoFromGPCRdb!$A:$U,MATCH(D$1,StructureInfoFromGPCRdb!$A$1:$U$1,0),FALSE)</f>
        <v>A</v>
      </c>
      <c r="E322" s="11" t="str">
        <f>VLOOKUP($C322,StructureInfoFromGPCRdb!$A:$U,MATCH(E$1,StructureInfoFromGPCRdb!$A$1:$U$1,0),FALSE)</f>
        <v>Opioid</v>
      </c>
      <c r="F322" s="11" t="str">
        <f>VLOOKUP($C322,StructureInfoFromGPCRdb!$A:$U,MATCH(F$1,StructureInfoFromGPCRdb!$A$1:$U$1,0),FALSE)</f>
        <v>OPRX</v>
      </c>
      <c r="G322" s="11" t="str">
        <f>VLOOKUP($C322,StructureInfoFromGPCRdb!$A:$U,MATCH(G$1,StructureInfoFromGPCRdb!$A$1:$U$1,0),FALSE)</f>
        <v>NOP</v>
      </c>
      <c r="J322" s="47">
        <f>VLOOKUP($C322,StructureInfoFromGPCRdb!$A:$U,MATCH(J$1,StructureInfoFromGPCRdb!$A$1:$U$1,0),FALSE)</f>
        <v>92</v>
      </c>
      <c r="K322" s="6" t="str">
        <f>VLOOKUP($C322,StructureInfoFromGPCRdb!$A:$U,MATCH(K$1,StructureInfoFromGPCRdb!$A$1:$U$1,0),FALSE)</f>
        <v>Human</v>
      </c>
      <c r="L322" s="10">
        <f>VLOOKUP($C322,StructureInfoFromGPCRdb!$A:$U,MATCH(L$1,StructureInfoFromGPCRdb!$A$1:$U$1,0),FALSE)</f>
        <v>100</v>
      </c>
      <c r="M322" s="50" t="str">
        <f>VLOOKUP($C322,StructureInfoFromGPCRdb!$A:$U,MATCH(M$1,StructureInfoFromGPCRdb!$A$1:$U$1,0),FALSE)</f>
        <v>X-ray</v>
      </c>
      <c r="N322" s="51">
        <f>VLOOKUP($C322,StructureInfoFromGPCRdb!$A:$U,MATCH(N$1,StructureInfoFromGPCRdb!$A$1:$U$1,0),FALSE)</f>
        <v>3</v>
      </c>
      <c r="O322" s="10" t="str">
        <f>VLOOKUP($C322,StructureInfoFromGPCRdb!$A:$U,MATCH(O$1,StructureInfoFromGPCRdb!$A$1:$U$1,0),FALSE)</f>
        <v>Inactive</v>
      </c>
      <c r="P322" s="10">
        <f>VLOOKUP($C322,StructureInfoFromGPCRdb!$A:$U,MATCH(P$1,StructureInfoFromGPCRdb!$A$1:$U$1,0),FALSE)</f>
        <v>7</v>
      </c>
      <c r="Q322" s="10">
        <f>VLOOKUP($C322,StructureInfoFromGPCRdb!$A:$U,MATCH(Q$1,StructureInfoFromGPCRdb!$A$1:$U$1,0),FALSE)</f>
        <v>11</v>
      </c>
      <c r="R322" s="42" t="str">
        <f>IF(VLOOKUP($C322,StructureInfoFromGPCRdb!$A:$U,MATCH(R$1,StructureInfoFromGPCRdb!$A$1:$U$1,0),FALSE)="","",VLOOKUP($C322,StructureInfoFromGPCRdb!$A:$U,MATCH(R$1,StructureInfoFromGPCRdb!$A$1:$U$1,0),FALSE))</f>
        <v/>
      </c>
      <c r="S322" s="5" t="str">
        <f>IF(VLOOKUP($C322,StructureInfoFromGPCRdb!$A:$U,MATCH(S$1,StructureInfoFromGPCRdb!$A$1:$U$1,0),FALSE)="","",VLOOKUP($C322,StructureInfoFromGPCRdb!$A:$U,MATCH(S$1,StructureInfoFromGPCRdb!$A$1:$U$1,0),FALSE))</f>
        <v/>
      </c>
      <c r="T322" s="5" t="str">
        <f>IF(VLOOKUP($C322,StructureInfoFromGPCRdb!$A:$U,MATCH(T$1,StructureInfoFromGPCRdb!$A$1:$U$1,0),FALSE)="","",VLOOKUP($C322,StructureInfoFromGPCRdb!$A:$U,MATCH(T$1,StructureInfoFromGPCRdb!$A$1:$U$1,0),FALSE))</f>
        <v/>
      </c>
      <c r="U322" s="5" t="str">
        <f>IF(VLOOKUP($C322,StructureInfoFromGPCRdb!$A:$U,MATCH(U$1,StructureInfoFromGPCRdb!$A$1:$U$1,0),FALSE)="","",VLOOKUP($C322,StructureInfoFromGPCRdb!$A:$U,MATCH(U$1,StructureInfoFromGPCRdb!$A$1:$U$1,0),FALSE))</f>
        <v/>
      </c>
      <c r="V322" s="52" t="str">
        <f>VLOOKUP($C322,StructureInfoFromGPCRdb!$A:$U,MATCH(V$1,StructureInfoFromGPCRdb!$A$1:$U$1,0),FALSE)</f>
        <v>BRIL</v>
      </c>
      <c r="W322" s="10" t="str">
        <f>VLOOKUP($C322,StructureInfoFromGPCRdb!$A:$U,MATCH(W$1,StructureInfoFromGPCRdb!$A$1:$U$1,0),FALSE)</f>
        <v>-</v>
      </c>
      <c r="X322" s="52" t="str">
        <f>VLOOKUP($C322,StructureInfoFromGPCRdb!$A:$U,MATCH(X$1,StructureInfoFromGPCRdb!$A$1:$U$1,0),FALSE)</f>
        <v>C-35</v>
      </c>
      <c r="Y322" s="10" t="str">
        <f>VLOOKUP($C322,StructureInfoFromGPCRdb!$A:$U,MATCH(Y$1,StructureInfoFromGPCRdb!$A$1:$U$1,0),FALSE)</f>
        <v>Antagonist</v>
      </c>
    </row>
    <row r="323" spans="1:25" x14ac:dyDescent="0.2">
      <c r="A323" s="4" t="str">
        <f t="shared" si="10"/>
        <v>AInactive</v>
      </c>
      <c r="B323" s="4" t="str">
        <f t="shared" si="11"/>
        <v>B1B1U5Inactive</v>
      </c>
      <c r="C323" s="37" t="s">
        <v>1114</v>
      </c>
      <c r="D323" s="10" t="str">
        <f>VLOOKUP($C323,StructureInfoFromGPCRdb!$A:$U,MATCH(D$1,StructureInfoFromGPCRdb!$A$1:$U$1,0),FALSE)</f>
        <v>A</v>
      </c>
      <c r="E323" s="11" t="str">
        <f>VLOOKUP($C323,StructureInfoFromGPCRdb!$A:$U,MATCH(E$1,StructureInfoFromGPCRdb!$A$1:$U$1,0),FALSE)</f>
        <v>Opsins</v>
      </c>
      <c r="F323" s="11" t="str">
        <f>VLOOKUP($C323,StructureInfoFromGPCRdb!$A:$U,MATCH(F$1,StructureInfoFromGPCRdb!$A$1:$U$1,0),FALSE)</f>
        <v>B1B1U5</v>
      </c>
      <c r="G323" s="11" t="str">
        <f>VLOOKUP($C323,StructureInfoFromGPCRdb!$A:$U,MATCH(G$1,StructureInfoFromGPCRdb!$A$1:$U$1,0),FALSE)</f>
        <v>Rhodopsin</v>
      </c>
      <c r="J323" s="47">
        <f>VLOOKUP($C323,StructureInfoFromGPCRdb!$A:$U,MATCH(J$1,StructureInfoFromGPCRdb!$A$1:$U$1,0),FALSE)</f>
        <v>92</v>
      </c>
      <c r="K323" s="6" t="str">
        <f>VLOOKUP($C323,StructureInfoFromGPCRdb!$A:$U,MATCH(K$1,StructureInfoFromGPCRdb!$A$1:$U$1,0),FALSE)</f>
        <v>Hasarius adansoni</v>
      </c>
      <c r="L323" s="10">
        <f>VLOOKUP($C323,StructureInfoFromGPCRdb!$A:$U,MATCH(L$1,StructureInfoFromGPCRdb!$A$1:$U$1,0),FALSE)</f>
        <v>25</v>
      </c>
      <c r="M323" s="50" t="str">
        <f>VLOOKUP($C323,StructureInfoFromGPCRdb!$A:$U,MATCH(M$1,StructureInfoFromGPCRdb!$A$1:$U$1,0),FALSE)</f>
        <v>X-ray</v>
      </c>
      <c r="N323" s="51">
        <f>VLOOKUP($C323,StructureInfoFromGPCRdb!$A:$U,MATCH(N$1,StructureInfoFromGPCRdb!$A$1:$U$1,0),FALSE)</f>
        <v>2.2000000000000002</v>
      </c>
      <c r="O323" s="10" t="str">
        <f>VLOOKUP($C323,StructureInfoFromGPCRdb!$A:$U,MATCH(O$1,StructureInfoFromGPCRdb!$A$1:$U$1,0),FALSE)</f>
        <v>Inactive</v>
      </c>
      <c r="P323" s="10">
        <f>VLOOKUP($C323,StructureInfoFromGPCRdb!$A:$U,MATCH(P$1,StructureInfoFromGPCRdb!$A$1:$U$1,0),FALSE)</f>
        <v>24</v>
      </c>
      <c r="Q323" s="10">
        <f>VLOOKUP($C323,StructureInfoFromGPCRdb!$A:$U,MATCH(Q$1,StructureInfoFromGPCRdb!$A$1:$U$1,0),FALSE)</f>
        <v>2</v>
      </c>
      <c r="R323" s="42" t="str">
        <f>IF(VLOOKUP($C323,StructureInfoFromGPCRdb!$A:$U,MATCH(R$1,StructureInfoFromGPCRdb!$A$1:$U$1,0),FALSE)="","",VLOOKUP($C323,StructureInfoFromGPCRdb!$A:$U,MATCH(R$1,StructureInfoFromGPCRdb!$A$1:$U$1,0),FALSE))</f>
        <v/>
      </c>
      <c r="S323" s="5" t="str">
        <f>IF(VLOOKUP($C323,StructureInfoFromGPCRdb!$A:$U,MATCH(S$1,StructureInfoFromGPCRdb!$A$1:$U$1,0),FALSE)="","",VLOOKUP($C323,StructureInfoFromGPCRdb!$A:$U,MATCH(S$1,StructureInfoFromGPCRdb!$A$1:$U$1,0),FALSE))</f>
        <v/>
      </c>
      <c r="T323" s="5" t="str">
        <f>IF(VLOOKUP($C323,StructureInfoFromGPCRdb!$A:$U,MATCH(T$1,StructureInfoFromGPCRdb!$A$1:$U$1,0),FALSE)="","",VLOOKUP($C323,StructureInfoFromGPCRdb!$A:$U,MATCH(T$1,StructureInfoFromGPCRdb!$A$1:$U$1,0),FALSE))</f>
        <v/>
      </c>
      <c r="U323" s="5" t="str">
        <f>IF(VLOOKUP($C323,StructureInfoFromGPCRdb!$A:$U,MATCH(U$1,StructureInfoFromGPCRdb!$A$1:$U$1,0),FALSE)="","",VLOOKUP($C323,StructureInfoFromGPCRdb!$A:$U,MATCH(U$1,StructureInfoFromGPCRdb!$A$1:$U$1,0),FALSE))</f>
        <v/>
      </c>
      <c r="V323" s="52" t="str">
        <f>VLOOKUP($C323,StructureInfoFromGPCRdb!$A:$U,MATCH(V$1,StructureInfoFromGPCRdb!$A$1:$U$1,0),FALSE)</f>
        <v>-</v>
      </c>
      <c r="W323" s="10" t="str">
        <f>VLOOKUP($C323,StructureInfoFromGPCRdb!$A:$U,MATCH(W$1,StructureInfoFromGPCRdb!$A$1:$U$1,0),FALSE)</f>
        <v>-</v>
      </c>
      <c r="X323" s="52" t="str">
        <f>VLOOKUP($C323,StructureInfoFromGPCRdb!$A:$U,MATCH(X$1,StructureInfoFromGPCRdb!$A$1:$U$1,0),FALSE)</f>
        <v>Retinal (11-cis)</v>
      </c>
      <c r="Y323" s="10" t="str">
        <f>VLOOKUP($C323,StructureInfoFromGPCRdb!$A:$U,MATCH(Y$1,StructureInfoFromGPCRdb!$A$1:$U$1,0),FALSE)</f>
        <v>Inverse agonist</v>
      </c>
    </row>
    <row r="324" spans="1:25" x14ac:dyDescent="0.2">
      <c r="A324" s="4" t="str">
        <f t="shared" si="10"/>
        <v>AInactive</v>
      </c>
      <c r="B324" s="4" t="str">
        <f t="shared" si="11"/>
        <v>OPSDInactive</v>
      </c>
      <c r="C324" s="9" t="s">
        <v>459</v>
      </c>
      <c r="D324" s="10" t="str">
        <f>VLOOKUP($C324,StructureInfoFromGPCRdb!$A:$U,MATCH(D$1,StructureInfoFromGPCRdb!$A$1:$U$1,0),FALSE)</f>
        <v>A</v>
      </c>
      <c r="E324" s="11" t="str">
        <f>VLOOKUP($C324,StructureInfoFromGPCRdb!$A:$U,MATCH(E$1,StructureInfoFromGPCRdb!$A$1:$U$1,0),FALSE)</f>
        <v>Opsins</v>
      </c>
      <c r="F324" s="11" t="str">
        <f>VLOOKUP($C324,StructureInfoFromGPCRdb!$A:$U,MATCH(F$1,StructureInfoFromGPCRdb!$A$1:$U$1,0),FALSE)</f>
        <v>OPSD</v>
      </c>
      <c r="G324" s="11" t="str">
        <f>VLOOKUP($C324,StructureInfoFromGPCRdb!$A:$U,MATCH(G$1,StructureInfoFromGPCRdb!$A$1:$U$1,0),FALSE)</f>
        <v>Rhodopsin</v>
      </c>
      <c r="J324" s="47">
        <f>VLOOKUP($C324,StructureInfoFromGPCRdb!$A:$U,MATCH(J$1,StructureInfoFromGPCRdb!$A$1:$U$1,0),FALSE)</f>
        <v>98</v>
      </c>
      <c r="K324" s="6" t="str">
        <f>VLOOKUP($C324,StructureInfoFromGPCRdb!$A:$U,MATCH(K$1,StructureInfoFromGPCRdb!$A$1:$U$1,0),FALSE)</f>
        <v>Japanese flying squid</v>
      </c>
      <c r="L324" s="10">
        <f>VLOOKUP($C324,StructureInfoFromGPCRdb!$A:$U,MATCH(L$1,StructureInfoFromGPCRdb!$A$1:$U$1,0),FALSE)</f>
        <v>26</v>
      </c>
      <c r="M324" s="50" t="str">
        <f>VLOOKUP($C324,StructureInfoFromGPCRdb!$A:$U,MATCH(M$1,StructureInfoFromGPCRdb!$A$1:$U$1,0),FALSE)</f>
        <v>X-ray</v>
      </c>
      <c r="N324" s="51">
        <f>VLOOKUP($C324,StructureInfoFromGPCRdb!$A:$U,MATCH(N$1,StructureInfoFromGPCRdb!$A$1:$U$1,0),FALSE)</f>
        <v>2.5</v>
      </c>
      <c r="O324" s="10" t="str">
        <f>VLOOKUP($C324,StructureInfoFromGPCRdb!$A:$U,MATCH(O$1,StructureInfoFromGPCRdb!$A$1:$U$1,0),FALSE)</f>
        <v>Inactive</v>
      </c>
      <c r="P324" s="10">
        <f>VLOOKUP($C324,StructureInfoFromGPCRdb!$A:$U,MATCH(P$1,StructureInfoFromGPCRdb!$A$1:$U$1,0),FALSE)</f>
        <v>24</v>
      </c>
      <c r="Q324" s="10">
        <f>VLOOKUP($C324,StructureInfoFromGPCRdb!$A:$U,MATCH(Q$1,StructureInfoFromGPCRdb!$A$1:$U$1,0),FALSE)</f>
        <v>7</v>
      </c>
      <c r="R324" s="42" t="str">
        <f>IF(VLOOKUP($C324,StructureInfoFromGPCRdb!$A:$U,MATCH(R$1,StructureInfoFromGPCRdb!$A$1:$U$1,0),FALSE)="","",VLOOKUP($C324,StructureInfoFromGPCRdb!$A:$U,MATCH(R$1,StructureInfoFromGPCRdb!$A$1:$U$1,0),FALSE))</f>
        <v/>
      </c>
      <c r="S324" s="5" t="str">
        <f>IF(VLOOKUP($C324,StructureInfoFromGPCRdb!$A:$U,MATCH(S$1,StructureInfoFromGPCRdb!$A$1:$U$1,0),FALSE)="","",VLOOKUP($C324,StructureInfoFromGPCRdb!$A:$U,MATCH(S$1,StructureInfoFromGPCRdb!$A$1:$U$1,0),FALSE))</f>
        <v/>
      </c>
      <c r="T324" s="5" t="str">
        <f>IF(VLOOKUP($C324,StructureInfoFromGPCRdb!$A:$U,MATCH(T$1,StructureInfoFromGPCRdb!$A$1:$U$1,0),FALSE)="","",VLOOKUP($C324,StructureInfoFromGPCRdb!$A:$U,MATCH(T$1,StructureInfoFromGPCRdb!$A$1:$U$1,0),FALSE))</f>
        <v/>
      </c>
      <c r="U324" s="5" t="str">
        <f>IF(VLOOKUP($C324,StructureInfoFromGPCRdb!$A:$U,MATCH(U$1,StructureInfoFromGPCRdb!$A$1:$U$1,0),FALSE)="","",VLOOKUP($C324,StructureInfoFromGPCRdb!$A:$U,MATCH(U$1,StructureInfoFromGPCRdb!$A$1:$U$1,0),FALSE))</f>
        <v/>
      </c>
      <c r="V324" s="52" t="str">
        <f>VLOOKUP($C324,StructureInfoFromGPCRdb!$A:$U,MATCH(V$1,StructureInfoFromGPCRdb!$A$1:$U$1,0),FALSE)</f>
        <v>-</v>
      </c>
      <c r="W324" s="10" t="str">
        <f>VLOOKUP($C324,StructureInfoFromGPCRdb!$A:$U,MATCH(W$1,StructureInfoFromGPCRdb!$A$1:$U$1,0),FALSE)</f>
        <v>-</v>
      </c>
      <c r="X324" s="52" t="str">
        <f>VLOOKUP($C324,StructureInfoFromGPCRdb!$A:$U,MATCH(X$1,StructureInfoFromGPCRdb!$A$1:$U$1,0),FALSE)</f>
        <v>Retinal (11-cis)</v>
      </c>
      <c r="Y324" s="10" t="str">
        <f>VLOOKUP($C324,StructureInfoFromGPCRdb!$A:$U,MATCH(Y$1,StructureInfoFromGPCRdb!$A$1:$U$1,0),FALSE)</f>
        <v>Inverse agonist</v>
      </c>
    </row>
    <row r="325" spans="1:25" x14ac:dyDescent="0.2">
      <c r="A325" s="4" t="str">
        <f t="shared" si="10"/>
        <v>AInactive</v>
      </c>
      <c r="B325" s="4" t="str">
        <f t="shared" si="11"/>
        <v>OPSDInactive</v>
      </c>
      <c r="C325" s="9" t="s">
        <v>466</v>
      </c>
      <c r="D325" s="10" t="str">
        <f>VLOOKUP($C325,StructureInfoFromGPCRdb!$A:$U,MATCH(D$1,StructureInfoFromGPCRdb!$A$1:$U$1,0),FALSE)</f>
        <v>A</v>
      </c>
      <c r="E325" s="11" t="str">
        <f>VLOOKUP($C325,StructureInfoFromGPCRdb!$A:$U,MATCH(E$1,StructureInfoFromGPCRdb!$A$1:$U$1,0),FALSE)</f>
        <v>Opsins</v>
      </c>
      <c r="F325" s="11" t="str">
        <f>VLOOKUP($C325,StructureInfoFromGPCRdb!$A:$U,MATCH(F$1,StructureInfoFromGPCRdb!$A$1:$U$1,0),FALSE)</f>
        <v>OPSD</v>
      </c>
      <c r="G325" s="11" t="str">
        <f>VLOOKUP($C325,StructureInfoFromGPCRdb!$A:$U,MATCH(G$1,StructureInfoFromGPCRdb!$A$1:$U$1,0),FALSE)</f>
        <v>Rhodopsin</v>
      </c>
      <c r="J325" s="47">
        <f>VLOOKUP($C325,StructureInfoFromGPCRdb!$A:$U,MATCH(J$1,StructureInfoFromGPCRdb!$A$1:$U$1,0),FALSE)</f>
        <v>95</v>
      </c>
      <c r="K325" s="6" t="str">
        <f>VLOOKUP($C325,StructureInfoFromGPCRdb!$A:$U,MATCH(K$1,StructureInfoFromGPCRdb!$A$1:$U$1,0),FALSE)</f>
        <v>Bovine</v>
      </c>
      <c r="L325" s="10">
        <f>VLOOKUP($C325,StructureInfoFromGPCRdb!$A:$U,MATCH(L$1,StructureInfoFromGPCRdb!$A$1:$U$1,0),FALSE)</f>
        <v>94</v>
      </c>
      <c r="M325" s="50" t="str">
        <f>VLOOKUP($C325,StructureInfoFromGPCRdb!$A:$U,MATCH(M$1,StructureInfoFromGPCRdb!$A$1:$U$1,0),FALSE)</f>
        <v>X-ray</v>
      </c>
      <c r="N325" s="51">
        <f>VLOOKUP($C325,StructureInfoFromGPCRdb!$A:$U,MATCH(N$1,StructureInfoFromGPCRdb!$A$1:$U$1,0),FALSE)</f>
        <v>2.6</v>
      </c>
      <c r="O325" s="10" t="str">
        <f>VLOOKUP($C325,StructureInfoFromGPCRdb!$A:$U,MATCH(O$1,StructureInfoFromGPCRdb!$A$1:$U$1,0),FALSE)</f>
        <v>Inactive</v>
      </c>
      <c r="P325" s="10">
        <f>VLOOKUP($C325,StructureInfoFromGPCRdb!$A:$U,MATCH(P$1,StructureInfoFromGPCRdb!$A$1:$U$1,0),FALSE)</f>
        <v>39</v>
      </c>
      <c r="Q325" s="10">
        <f>VLOOKUP($C325,StructureInfoFromGPCRdb!$A:$U,MATCH(Q$1,StructureInfoFromGPCRdb!$A$1:$U$1,0),FALSE)</f>
        <v>24</v>
      </c>
      <c r="R325" s="42" t="str">
        <f>IF(VLOOKUP($C325,StructureInfoFromGPCRdb!$A:$U,MATCH(R$1,StructureInfoFromGPCRdb!$A$1:$U$1,0),FALSE)="","",VLOOKUP($C325,StructureInfoFromGPCRdb!$A:$U,MATCH(R$1,StructureInfoFromGPCRdb!$A$1:$U$1,0),FALSE))</f>
        <v/>
      </c>
      <c r="S325" s="5" t="str">
        <f>IF(VLOOKUP($C325,StructureInfoFromGPCRdb!$A:$U,MATCH(S$1,StructureInfoFromGPCRdb!$A$1:$U$1,0),FALSE)="","",VLOOKUP($C325,StructureInfoFromGPCRdb!$A:$U,MATCH(S$1,StructureInfoFromGPCRdb!$A$1:$U$1,0),FALSE))</f>
        <v/>
      </c>
      <c r="T325" s="5" t="str">
        <f>IF(VLOOKUP($C325,StructureInfoFromGPCRdb!$A:$U,MATCH(T$1,StructureInfoFromGPCRdb!$A$1:$U$1,0),FALSE)="","",VLOOKUP($C325,StructureInfoFromGPCRdb!$A:$U,MATCH(T$1,StructureInfoFromGPCRdb!$A$1:$U$1,0),FALSE))</f>
        <v/>
      </c>
      <c r="U325" s="5" t="str">
        <f>IF(VLOOKUP($C325,StructureInfoFromGPCRdb!$A:$U,MATCH(U$1,StructureInfoFromGPCRdb!$A$1:$U$1,0),FALSE)="","",VLOOKUP($C325,StructureInfoFromGPCRdb!$A:$U,MATCH(U$1,StructureInfoFromGPCRdb!$A$1:$U$1,0),FALSE))</f>
        <v/>
      </c>
      <c r="V325" s="52" t="str">
        <f>VLOOKUP($C325,StructureInfoFromGPCRdb!$A:$U,MATCH(V$1,StructureInfoFromGPCRdb!$A$1:$U$1,0),FALSE)</f>
        <v>-</v>
      </c>
      <c r="W325" s="10" t="str">
        <f>VLOOKUP($C325,StructureInfoFromGPCRdb!$A:$U,MATCH(W$1,StructureInfoFromGPCRdb!$A$1:$U$1,0),FALSE)</f>
        <v>-</v>
      </c>
      <c r="X325" s="52" t="str">
        <f>VLOOKUP($C325,StructureInfoFromGPCRdb!$A:$U,MATCH(X$1,StructureInfoFromGPCRdb!$A$1:$U$1,0),FALSE)</f>
        <v>Retinal (11-cis)</v>
      </c>
      <c r="Y325" s="10" t="str">
        <f>VLOOKUP($C325,StructureInfoFromGPCRdb!$A:$U,MATCH(Y$1,StructureInfoFromGPCRdb!$A$1:$U$1,0),FALSE)</f>
        <v>Inverse agonist</v>
      </c>
    </row>
    <row r="326" spans="1:25" x14ac:dyDescent="0.2">
      <c r="A326" s="4" t="str">
        <f t="shared" si="10"/>
        <v>AInactive</v>
      </c>
      <c r="B326" s="4" t="str">
        <f t="shared" si="11"/>
        <v>OPSDInactive</v>
      </c>
      <c r="C326" s="9" t="s">
        <v>467</v>
      </c>
      <c r="D326" s="10" t="str">
        <f>VLOOKUP($C326,StructureInfoFromGPCRdb!$A:$U,MATCH(D$1,StructureInfoFromGPCRdb!$A$1:$U$1,0),FALSE)</f>
        <v>A</v>
      </c>
      <c r="E326" s="11" t="str">
        <f>VLOOKUP($C326,StructureInfoFromGPCRdb!$A:$U,MATCH(E$1,StructureInfoFromGPCRdb!$A$1:$U$1,0),FALSE)</f>
        <v>Opsins</v>
      </c>
      <c r="F326" s="11" t="str">
        <f>VLOOKUP($C326,StructureInfoFromGPCRdb!$A:$U,MATCH(F$1,StructureInfoFromGPCRdb!$A$1:$U$1,0),FALSE)</f>
        <v>OPSD</v>
      </c>
      <c r="G326" s="11" t="str">
        <f>VLOOKUP($C326,StructureInfoFromGPCRdb!$A:$U,MATCH(G$1,StructureInfoFromGPCRdb!$A$1:$U$1,0),FALSE)</f>
        <v>Rhodopsin</v>
      </c>
      <c r="J326" s="47">
        <f>VLOOKUP($C326,StructureInfoFromGPCRdb!$A:$U,MATCH(J$1,StructureInfoFromGPCRdb!$A$1:$U$1,0),FALSE)</f>
        <v>98</v>
      </c>
      <c r="K326" s="6" t="str">
        <f>VLOOKUP($C326,StructureInfoFromGPCRdb!$A:$U,MATCH(K$1,StructureInfoFromGPCRdb!$A$1:$U$1,0),FALSE)</f>
        <v>Bovine</v>
      </c>
      <c r="L326" s="10">
        <f>VLOOKUP($C326,StructureInfoFromGPCRdb!$A:$U,MATCH(L$1,StructureInfoFromGPCRdb!$A$1:$U$1,0),FALSE)</f>
        <v>94</v>
      </c>
      <c r="M326" s="50" t="str">
        <f>VLOOKUP($C326,StructureInfoFromGPCRdb!$A:$U,MATCH(M$1,StructureInfoFromGPCRdb!$A$1:$U$1,0),FALSE)</f>
        <v>X-ray</v>
      </c>
      <c r="N326" s="51">
        <f>VLOOKUP($C326,StructureInfoFromGPCRdb!$A:$U,MATCH(N$1,StructureInfoFromGPCRdb!$A$1:$U$1,0),FALSE)</f>
        <v>2.6</v>
      </c>
      <c r="O326" s="10" t="str">
        <f>VLOOKUP($C326,StructureInfoFromGPCRdb!$A:$U,MATCH(O$1,StructureInfoFromGPCRdb!$A$1:$U$1,0),FALSE)</f>
        <v>Inactive</v>
      </c>
      <c r="P326" s="10">
        <f>VLOOKUP($C326,StructureInfoFromGPCRdb!$A:$U,MATCH(P$1,StructureInfoFromGPCRdb!$A$1:$U$1,0),FALSE)</f>
        <v>39</v>
      </c>
      <c r="Q326" s="10">
        <f>VLOOKUP($C326,StructureInfoFromGPCRdb!$A:$U,MATCH(Q$1,StructureInfoFromGPCRdb!$A$1:$U$1,0),FALSE)</f>
        <v>23</v>
      </c>
      <c r="R326" s="42" t="str">
        <f>IF(VLOOKUP($C326,StructureInfoFromGPCRdb!$A:$U,MATCH(R$1,StructureInfoFromGPCRdb!$A$1:$U$1,0),FALSE)="","",VLOOKUP($C326,StructureInfoFromGPCRdb!$A:$U,MATCH(R$1,StructureInfoFromGPCRdb!$A$1:$U$1,0),FALSE))</f>
        <v/>
      </c>
      <c r="S326" s="5" t="str">
        <f>IF(VLOOKUP($C326,StructureInfoFromGPCRdb!$A:$U,MATCH(S$1,StructureInfoFromGPCRdb!$A$1:$U$1,0),FALSE)="","",VLOOKUP($C326,StructureInfoFromGPCRdb!$A:$U,MATCH(S$1,StructureInfoFromGPCRdb!$A$1:$U$1,0),FALSE))</f>
        <v/>
      </c>
      <c r="T326" s="5" t="str">
        <f>IF(VLOOKUP($C326,StructureInfoFromGPCRdb!$A:$U,MATCH(T$1,StructureInfoFromGPCRdb!$A$1:$U$1,0),FALSE)="","",VLOOKUP($C326,StructureInfoFromGPCRdb!$A:$U,MATCH(T$1,StructureInfoFromGPCRdb!$A$1:$U$1,0),FALSE))</f>
        <v/>
      </c>
      <c r="U326" s="5" t="str">
        <f>IF(VLOOKUP($C326,StructureInfoFromGPCRdb!$A:$U,MATCH(U$1,StructureInfoFromGPCRdb!$A$1:$U$1,0),FALSE)="","",VLOOKUP($C326,StructureInfoFromGPCRdb!$A:$U,MATCH(U$1,StructureInfoFromGPCRdb!$A$1:$U$1,0),FALSE))</f>
        <v/>
      </c>
      <c r="V326" s="52" t="str">
        <f>VLOOKUP($C326,StructureInfoFromGPCRdb!$A:$U,MATCH(V$1,StructureInfoFromGPCRdb!$A$1:$U$1,0),FALSE)</f>
        <v>-</v>
      </c>
      <c r="W326" s="10" t="str">
        <f>VLOOKUP($C326,StructureInfoFromGPCRdb!$A:$U,MATCH(W$1,StructureInfoFromGPCRdb!$A$1:$U$1,0),FALSE)</f>
        <v>-</v>
      </c>
      <c r="X326" s="52" t="str">
        <f>VLOOKUP($C326,StructureInfoFromGPCRdb!$A:$U,MATCH(X$1,StructureInfoFromGPCRdb!$A$1:$U$1,0),FALSE)</f>
        <v>Retinal (11-cis)</v>
      </c>
      <c r="Y326" s="10" t="str">
        <f>VLOOKUP($C326,StructureInfoFromGPCRdb!$A:$U,MATCH(Y$1,StructureInfoFromGPCRdb!$A$1:$U$1,0),FALSE)</f>
        <v>Inverse agonist</v>
      </c>
    </row>
    <row r="327" spans="1:25" x14ac:dyDescent="0.2">
      <c r="A327" s="4" t="str">
        <f t="shared" si="10"/>
        <v>AInactive</v>
      </c>
      <c r="B327" s="4" t="str">
        <f t="shared" si="11"/>
        <v>OPSDInactive</v>
      </c>
      <c r="C327" s="9" t="s">
        <v>453</v>
      </c>
      <c r="D327" s="10" t="str">
        <f>VLOOKUP($C327,StructureInfoFromGPCRdb!$A:$U,MATCH(D$1,StructureInfoFromGPCRdb!$A$1:$U$1,0),FALSE)</f>
        <v>A</v>
      </c>
      <c r="E327" s="11" t="str">
        <f>VLOOKUP($C327,StructureInfoFromGPCRdb!$A:$U,MATCH(E$1,StructureInfoFromGPCRdb!$A$1:$U$1,0),FALSE)</f>
        <v>Opsins</v>
      </c>
      <c r="F327" s="11" t="str">
        <f>VLOOKUP($C327,StructureInfoFromGPCRdb!$A:$U,MATCH(F$1,StructureInfoFromGPCRdb!$A$1:$U$1,0),FALSE)</f>
        <v>OPSD</v>
      </c>
      <c r="G327" s="11" t="str">
        <f>VLOOKUP($C327,StructureInfoFromGPCRdb!$A:$U,MATCH(G$1,StructureInfoFromGPCRdb!$A$1:$U$1,0),FALSE)</f>
        <v>Rhodopsin</v>
      </c>
      <c r="J327" s="47">
        <f>VLOOKUP($C327,StructureInfoFromGPCRdb!$A:$U,MATCH(J$1,StructureInfoFromGPCRdb!$A$1:$U$1,0),FALSE)</f>
        <v>100</v>
      </c>
      <c r="K327" s="6" t="str">
        <f>VLOOKUP($C327,StructureInfoFromGPCRdb!$A:$U,MATCH(K$1,StructureInfoFromGPCRdb!$A$1:$U$1,0),FALSE)</f>
        <v>Bovine</v>
      </c>
      <c r="L327" s="10">
        <f>VLOOKUP($C327,StructureInfoFromGPCRdb!$A:$U,MATCH(L$1,StructureInfoFromGPCRdb!$A$1:$U$1,0),FALSE)</f>
        <v>94</v>
      </c>
      <c r="M327" s="50" t="str">
        <f>VLOOKUP($C327,StructureInfoFromGPCRdb!$A:$U,MATCH(M$1,StructureInfoFromGPCRdb!$A$1:$U$1,0),FALSE)</f>
        <v>X-ray</v>
      </c>
      <c r="N327" s="51">
        <f>VLOOKUP($C327,StructureInfoFromGPCRdb!$A:$U,MATCH(N$1,StructureInfoFromGPCRdb!$A$1:$U$1,0),FALSE)</f>
        <v>2.6</v>
      </c>
      <c r="O327" s="10" t="str">
        <f>VLOOKUP($C327,StructureInfoFromGPCRdb!$A:$U,MATCH(O$1,StructureInfoFromGPCRdb!$A$1:$U$1,0),FALSE)</f>
        <v>Inactive</v>
      </c>
      <c r="P327" s="10">
        <f>VLOOKUP($C327,StructureInfoFromGPCRdb!$A:$U,MATCH(P$1,StructureInfoFromGPCRdb!$A$1:$U$1,0),FALSE)</f>
        <v>39</v>
      </c>
      <c r="Q327" s="10">
        <f>VLOOKUP($C327,StructureInfoFromGPCRdb!$A:$U,MATCH(Q$1,StructureInfoFromGPCRdb!$A$1:$U$1,0),FALSE)</f>
        <v>24</v>
      </c>
      <c r="R327" s="42" t="str">
        <f>IF(VLOOKUP($C327,StructureInfoFromGPCRdb!$A:$U,MATCH(R$1,StructureInfoFromGPCRdb!$A$1:$U$1,0),FALSE)="","",VLOOKUP($C327,StructureInfoFromGPCRdb!$A:$U,MATCH(R$1,StructureInfoFromGPCRdb!$A$1:$U$1,0),FALSE))</f>
        <v/>
      </c>
      <c r="S327" s="5" t="str">
        <f>IF(VLOOKUP($C327,StructureInfoFromGPCRdb!$A:$U,MATCH(S$1,StructureInfoFromGPCRdb!$A$1:$U$1,0),FALSE)="","",VLOOKUP($C327,StructureInfoFromGPCRdb!$A:$U,MATCH(S$1,StructureInfoFromGPCRdb!$A$1:$U$1,0),FALSE))</f>
        <v/>
      </c>
      <c r="T327" s="5" t="str">
        <f>IF(VLOOKUP($C327,StructureInfoFromGPCRdb!$A:$U,MATCH(T$1,StructureInfoFromGPCRdb!$A$1:$U$1,0),FALSE)="","",VLOOKUP($C327,StructureInfoFromGPCRdb!$A:$U,MATCH(T$1,StructureInfoFromGPCRdb!$A$1:$U$1,0),FALSE))</f>
        <v/>
      </c>
      <c r="U327" s="5" t="str">
        <f>IF(VLOOKUP($C327,StructureInfoFromGPCRdb!$A:$U,MATCH(U$1,StructureInfoFromGPCRdb!$A$1:$U$1,0),FALSE)="","",VLOOKUP($C327,StructureInfoFromGPCRdb!$A:$U,MATCH(U$1,StructureInfoFromGPCRdb!$A$1:$U$1,0),FALSE))</f>
        <v/>
      </c>
      <c r="V327" s="52" t="str">
        <f>VLOOKUP($C327,StructureInfoFromGPCRdb!$A:$U,MATCH(V$1,StructureInfoFromGPCRdb!$A$1:$U$1,0),FALSE)</f>
        <v>-</v>
      </c>
      <c r="W327" s="10" t="str">
        <f>VLOOKUP($C327,StructureInfoFromGPCRdb!$A:$U,MATCH(W$1,StructureInfoFromGPCRdb!$A$1:$U$1,0),FALSE)</f>
        <v>-</v>
      </c>
      <c r="X327" s="52" t="str">
        <f>VLOOKUP($C327,StructureInfoFromGPCRdb!$A:$U,MATCH(X$1,StructureInfoFromGPCRdb!$A$1:$U$1,0),FALSE)</f>
        <v>Retinal (11-cis)</v>
      </c>
      <c r="Y327" s="10" t="str">
        <f>VLOOKUP($C327,StructureInfoFromGPCRdb!$A:$U,MATCH(Y$1,StructureInfoFromGPCRdb!$A$1:$U$1,0),FALSE)</f>
        <v>Inverse agonist</v>
      </c>
    </row>
    <row r="328" spans="1:25" x14ac:dyDescent="0.2">
      <c r="A328" s="4" t="str">
        <f t="shared" si="10"/>
        <v>AInactive</v>
      </c>
      <c r="B328" s="4" t="str">
        <f t="shared" si="11"/>
        <v>OPSDInactive</v>
      </c>
      <c r="C328" s="9" t="s">
        <v>214</v>
      </c>
      <c r="D328" s="10" t="str">
        <f>VLOOKUP($C328,StructureInfoFromGPCRdb!$A:$U,MATCH(D$1,StructureInfoFromGPCRdb!$A$1:$U$1,0),FALSE)</f>
        <v>A</v>
      </c>
      <c r="E328" s="11" t="str">
        <f>VLOOKUP($C328,StructureInfoFromGPCRdb!$A:$U,MATCH(E$1,StructureInfoFromGPCRdb!$A$1:$U$1,0),FALSE)</f>
        <v>Opsins</v>
      </c>
      <c r="F328" s="11" t="str">
        <f>VLOOKUP($C328,StructureInfoFromGPCRdb!$A:$U,MATCH(F$1,StructureInfoFromGPCRdb!$A$1:$U$1,0),FALSE)</f>
        <v>OPSD</v>
      </c>
      <c r="G328" s="11" t="str">
        <f>VLOOKUP($C328,StructureInfoFromGPCRdb!$A:$U,MATCH(G$1,StructureInfoFromGPCRdb!$A$1:$U$1,0),FALSE)</f>
        <v>Rhodopsin</v>
      </c>
      <c r="J328" s="47">
        <f>VLOOKUP($C328,StructureInfoFromGPCRdb!$A:$U,MATCH(J$1,StructureInfoFromGPCRdb!$A$1:$U$1,0),FALSE)</f>
        <v>100</v>
      </c>
      <c r="K328" s="6" t="str">
        <f>VLOOKUP($C328,StructureInfoFromGPCRdb!$A:$U,MATCH(K$1,StructureInfoFromGPCRdb!$A$1:$U$1,0),FALSE)</f>
        <v>Bovine</v>
      </c>
      <c r="L328" s="10">
        <f>VLOOKUP($C328,StructureInfoFromGPCRdb!$A:$U,MATCH(L$1,StructureInfoFromGPCRdb!$A$1:$U$1,0),FALSE)</f>
        <v>94</v>
      </c>
      <c r="M328" s="50" t="str">
        <f>VLOOKUP($C328,StructureInfoFromGPCRdb!$A:$U,MATCH(M$1,StructureInfoFromGPCRdb!$A$1:$U$1,0),FALSE)</f>
        <v>X-ray</v>
      </c>
      <c r="N328" s="51">
        <f>VLOOKUP($C328,StructureInfoFromGPCRdb!$A:$U,MATCH(N$1,StructureInfoFromGPCRdb!$A$1:$U$1,0),FALSE)</f>
        <v>2.6</v>
      </c>
      <c r="O328" s="10" t="str">
        <f>VLOOKUP($C328,StructureInfoFromGPCRdb!$A:$U,MATCH(O$1,StructureInfoFromGPCRdb!$A$1:$U$1,0),FALSE)</f>
        <v>Inactive</v>
      </c>
      <c r="P328" s="10">
        <f>VLOOKUP($C328,StructureInfoFromGPCRdb!$A:$U,MATCH(P$1,StructureInfoFromGPCRdb!$A$1:$U$1,0),FALSE)</f>
        <v>39</v>
      </c>
      <c r="Q328" s="10">
        <f>VLOOKUP($C328,StructureInfoFromGPCRdb!$A:$U,MATCH(Q$1,StructureInfoFromGPCRdb!$A$1:$U$1,0),FALSE)</f>
        <v>24</v>
      </c>
      <c r="R328" s="42" t="str">
        <f>IF(VLOOKUP($C328,StructureInfoFromGPCRdb!$A:$U,MATCH(R$1,StructureInfoFromGPCRdb!$A$1:$U$1,0),FALSE)="","",VLOOKUP($C328,StructureInfoFromGPCRdb!$A:$U,MATCH(R$1,StructureInfoFromGPCRdb!$A$1:$U$1,0),FALSE))</f>
        <v/>
      </c>
      <c r="S328" s="5" t="str">
        <f>IF(VLOOKUP($C328,StructureInfoFromGPCRdb!$A:$U,MATCH(S$1,StructureInfoFromGPCRdb!$A$1:$U$1,0),FALSE)="","",VLOOKUP($C328,StructureInfoFromGPCRdb!$A:$U,MATCH(S$1,StructureInfoFromGPCRdb!$A$1:$U$1,0),FALSE))</f>
        <v/>
      </c>
      <c r="T328" s="5" t="str">
        <f>IF(VLOOKUP($C328,StructureInfoFromGPCRdb!$A:$U,MATCH(T$1,StructureInfoFromGPCRdb!$A$1:$U$1,0),FALSE)="","",VLOOKUP($C328,StructureInfoFromGPCRdb!$A:$U,MATCH(T$1,StructureInfoFromGPCRdb!$A$1:$U$1,0),FALSE))</f>
        <v/>
      </c>
      <c r="U328" s="5" t="str">
        <f>IF(VLOOKUP($C328,StructureInfoFromGPCRdb!$A:$U,MATCH(U$1,StructureInfoFromGPCRdb!$A$1:$U$1,0),FALSE)="","",VLOOKUP($C328,StructureInfoFromGPCRdb!$A:$U,MATCH(U$1,StructureInfoFromGPCRdb!$A$1:$U$1,0),FALSE))</f>
        <v/>
      </c>
      <c r="V328" s="52" t="str">
        <f>VLOOKUP($C328,StructureInfoFromGPCRdb!$A:$U,MATCH(V$1,StructureInfoFromGPCRdb!$A$1:$U$1,0),FALSE)</f>
        <v>-</v>
      </c>
      <c r="W328" s="10" t="str">
        <f>VLOOKUP($C328,StructureInfoFromGPCRdb!$A:$U,MATCH(W$1,StructureInfoFromGPCRdb!$A$1:$U$1,0),FALSE)</f>
        <v>-</v>
      </c>
      <c r="X328" s="52" t="str">
        <f>VLOOKUP($C328,StructureInfoFromGPCRdb!$A:$U,MATCH(X$1,StructureInfoFromGPCRdb!$A$1:$U$1,0),FALSE)</f>
        <v>Retinal (11-cis)</v>
      </c>
      <c r="Y328" s="10" t="str">
        <f>VLOOKUP($C328,StructureInfoFromGPCRdb!$A:$U,MATCH(Y$1,StructureInfoFromGPCRdb!$A$1:$U$1,0),FALSE)</f>
        <v>Agonist</v>
      </c>
    </row>
    <row r="329" spans="1:25" x14ac:dyDescent="0.2">
      <c r="A329" s="4" t="str">
        <f t="shared" si="10"/>
        <v>AInactive</v>
      </c>
      <c r="B329" s="4" t="str">
        <f t="shared" si="11"/>
        <v>OPSDInactive</v>
      </c>
      <c r="C329" s="9" t="s">
        <v>457</v>
      </c>
      <c r="D329" s="10" t="str">
        <f>VLOOKUP($C329,StructureInfoFromGPCRdb!$A:$U,MATCH(D$1,StructureInfoFromGPCRdb!$A$1:$U$1,0),FALSE)</f>
        <v>A</v>
      </c>
      <c r="E329" s="11" t="str">
        <f>VLOOKUP($C329,StructureInfoFromGPCRdb!$A:$U,MATCH(E$1,StructureInfoFromGPCRdb!$A$1:$U$1,0),FALSE)</f>
        <v>Opsins</v>
      </c>
      <c r="F329" s="11" t="str">
        <f>VLOOKUP($C329,StructureInfoFromGPCRdb!$A:$U,MATCH(F$1,StructureInfoFromGPCRdb!$A$1:$U$1,0),FALSE)</f>
        <v>OPSD</v>
      </c>
      <c r="G329" s="11" t="str">
        <f>VLOOKUP($C329,StructureInfoFromGPCRdb!$A:$U,MATCH(G$1,StructureInfoFromGPCRdb!$A$1:$U$1,0),FALSE)</f>
        <v>Rhodopsin</v>
      </c>
      <c r="J329" s="47">
        <f>VLOOKUP($C329,StructureInfoFromGPCRdb!$A:$U,MATCH(J$1,StructureInfoFromGPCRdb!$A$1:$U$1,0),FALSE)</f>
        <v>95</v>
      </c>
      <c r="K329" s="6" t="str">
        <f>VLOOKUP($C329,StructureInfoFromGPCRdb!$A:$U,MATCH(K$1,StructureInfoFromGPCRdb!$A$1:$U$1,0),FALSE)</f>
        <v>Bovine</v>
      </c>
      <c r="L329" s="10">
        <f>VLOOKUP($C329,StructureInfoFromGPCRdb!$A:$U,MATCH(L$1,StructureInfoFromGPCRdb!$A$1:$U$1,0),FALSE)</f>
        <v>94</v>
      </c>
      <c r="M329" s="50" t="str">
        <f>VLOOKUP($C329,StructureInfoFromGPCRdb!$A:$U,MATCH(M$1,StructureInfoFromGPCRdb!$A$1:$U$1,0),FALSE)</f>
        <v>X-ray</v>
      </c>
      <c r="N329" s="51">
        <f>VLOOKUP($C329,StructureInfoFromGPCRdb!$A:$U,MATCH(N$1,StructureInfoFromGPCRdb!$A$1:$U$1,0),FALSE)</f>
        <v>2.6</v>
      </c>
      <c r="O329" s="10" t="str">
        <f>VLOOKUP($C329,StructureInfoFromGPCRdb!$A:$U,MATCH(O$1,StructureInfoFromGPCRdb!$A$1:$U$1,0),FALSE)</f>
        <v>Inactive</v>
      </c>
      <c r="P329" s="10">
        <f>VLOOKUP($C329,StructureInfoFromGPCRdb!$A:$U,MATCH(P$1,StructureInfoFromGPCRdb!$A$1:$U$1,0),FALSE)</f>
        <v>39</v>
      </c>
      <c r="Q329" s="10">
        <f>VLOOKUP($C329,StructureInfoFromGPCRdb!$A:$U,MATCH(Q$1,StructureInfoFromGPCRdb!$A$1:$U$1,0),FALSE)</f>
        <v>24</v>
      </c>
      <c r="R329" s="42" t="str">
        <f>IF(VLOOKUP($C329,StructureInfoFromGPCRdb!$A:$U,MATCH(R$1,StructureInfoFromGPCRdb!$A$1:$U$1,0),FALSE)="","",VLOOKUP($C329,StructureInfoFromGPCRdb!$A:$U,MATCH(R$1,StructureInfoFromGPCRdb!$A$1:$U$1,0),FALSE))</f>
        <v/>
      </c>
      <c r="S329" s="5" t="str">
        <f>IF(VLOOKUP($C329,StructureInfoFromGPCRdb!$A:$U,MATCH(S$1,StructureInfoFromGPCRdb!$A$1:$U$1,0),FALSE)="","",VLOOKUP($C329,StructureInfoFromGPCRdb!$A:$U,MATCH(S$1,StructureInfoFromGPCRdb!$A$1:$U$1,0),FALSE))</f>
        <v/>
      </c>
      <c r="T329" s="5" t="str">
        <f>IF(VLOOKUP($C329,StructureInfoFromGPCRdb!$A:$U,MATCH(T$1,StructureInfoFromGPCRdb!$A$1:$U$1,0),FALSE)="","",VLOOKUP($C329,StructureInfoFromGPCRdb!$A:$U,MATCH(T$1,StructureInfoFromGPCRdb!$A$1:$U$1,0),FALSE))</f>
        <v/>
      </c>
      <c r="U329" s="5" t="str">
        <f>IF(VLOOKUP($C329,StructureInfoFromGPCRdb!$A:$U,MATCH(U$1,StructureInfoFromGPCRdb!$A$1:$U$1,0),FALSE)="","",VLOOKUP($C329,StructureInfoFromGPCRdb!$A:$U,MATCH(U$1,StructureInfoFromGPCRdb!$A$1:$U$1,0),FALSE))</f>
        <v/>
      </c>
      <c r="V329" s="52" t="str">
        <f>VLOOKUP($C329,StructureInfoFromGPCRdb!$A:$U,MATCH(V$1,StructureInfoFromGPCRdb!$A$1:$U$1,0),FALSE)</f>
        <v>-</v>
      </c>
      <c r="W329" s="10" t="str">
        <f>VLOOKUP($C329,StructureInfoFromGPCRdb!$A:$U,MATCH(W$1,StructureInfoFromGPCRdb!$A$1:$U$1,0),FALSE)</f>
        <v>-</v>
      </c>
      <c r="X329" s="52" t="str">
        <f>VLOOKUP($C329,StructureInfoFromGPCRdb!$A:$U,MATCH(X$1,StructureInfoFromGPCRdb!$A$1:$U$1,0),FALSE)</f>
        <v>Retinal (11-cis)</v>
      </c>
      <c r="Y329" s="10" t="str">
        <f>VLOOKUP($C329,StructureInfoFromGPCRdb!$A:$U,MATCH(Y$1,StructureInfoFromGPCRdb!$A$1:$U$1,0),FALSE)</f>
        <v>Inverse agonist</v>
      </c>
    </row>
    <row r="330" spans="1:25" x14ac:dyDescent="0.2">
      <c r="A330" s="4" t="str">
        <f t="shared" si="10"/>
        <v>AInactive</v>
      </c>
      <c r="B330" s="4" t="str">
        <f t="shared" si="11"/>
        <v>OPSDInactive</v>
      </c>
      <c r="C330" s="9" t="s">
        <v>451</v>
      </c>
      <c r="D330" s="10" t="str">
        <f>VLOOKUP($C330,StructureInfoFromGPCRdb!$A:$U,MATCH(D$1,StructureInfoFromGPCRdb!$A$1:$U$1,0),FALSE)</f>
        <v>A</v>
      </c>
      <c r="E330" s="11" t="str">
        <f>VLOOKUP($C330,StructureInfoFromGPCRdb!$A:$U,MATCH(E$1,StructureInfoFromGPCRdb!$A$1:$U$1,0),FALSE)</f>
        <v>Opsins</v>
      </c>
      <c r="F330" s="11" t="str">
        <f>VLOOKUP($C330,StructureInfoFromGPCRdb!$A:$U,MATCH(F$1,StructureInfoFromGPCRdb!$A$1:$U$1,0),FALSE)</f>
        <v>OPSD</v>
      </c>
      <c r="G330" s="11" t="str">
        <f>VLOOKUP($C330,StructureInfoFromGPCRdb!$A:$U,MATCH(G$1,StructureInfoFromGPCRdb!$A$1:$U$1,0),FALSE)</f>
        <v>Rhodopsin</v>
      </c>
      <c r="J330" s="47">
        <f>VLOOKUP($C330,StructureInfoFromGPCRdb!$A:$U,MATCH(J$1,StructureInfoFromGPCRdb!$A$1:$U$1,0),FALSE)</f>
        <v>100</v>
      </c>
      <c r="K330" s="6" t="str">
        <f>VLOOKUP($C330,StructureInfoFromGPCRdb!$A:$U,MATCH(K$1,StructureInfoFromGPCRdb!$A$1:$U$1,0),FALSE)</f>
        <v>Japanese flying squid</v>
      </c>
      <c r="L330" s="10">
        <f>VLOOKUP($C330,StructureInfoFromGPCRdb!$A:$U,MATCH(L$1,StructureInfoFromGPCRdb!$A$1:$U$1,0),FALSE)</f>
        <v>26</v>
      </c>
      <c r="M330" s="50" t="str">
        <f>VLOOKUP($C330,StructureInfoFromGPCRdb!$A:$U,MATCH(M$1,StructureInfoFromGPCRdb!$A$1:$U$1,0),FALSE)</f>
        <v>X-ray</v>
      </c>
      <c r="N330" s="51">
        <f>VLOOKUP($C330,StructureInfoFromGPCRdb!$A:$U,MATCH(N$1,StructureInfoFromGPCRdb!$A$1:$U$1,0),FALSE)</f>
        <v>2.7</v>
      </c>
      <c r="O330" s="10" t="str">
        <f>VLOOKUP($C330,StructureInfoFromGPCRdb!$A:$U,MATCH(O$1,StructureInfoFromGPCRdb!$A$1:$U$1,0),FALSE)</f>
        <v>Inactive</v>
      </c>
      <c r="P330" s="10">
        <f>VLOOKUP($C330,StructureInfoFromGPCRdb!$A:$U,MATCH(P$1,StructureInfoFromGPCRdb!$A$1:$U$1,0),FALSE)</f>
        <v>24</v>
      </c>
      <c r="Q330" s="10">
        <f>VLOOKUP($C330,StructureInfoFromGPCRdb!$A:$U,MATCH(Q$1,StructureInfoFromGPCRdb!$A$1:$U$1,0),FALSE)</f>
        <v>8</v>
      </c>
      <c r="R330" s="42" t="str">
        <f>IF(VLOOKUP($C330,StructureInfoFromGPCRdb!$A:$U,MATCH(R$1,StructureInfoFromGPCRdb!$A$1:$U$1,0),FALSE)="","",VLOOKUP($C330,StructureInfoFromGPCRdb!$A:$U,MATCH(R$1,StructureInfoFromGPCRdb!$A$1:$U$1,0),FALSE))</f>
        <v/>
      </c>
      <c r="S330" s="5" t="str">
        <f>IF(VLOOKUP($C330,StructureInfoFromGPCRdb!$A:$U,MATCH(S$1,StructureInfoFromGPCRdb!$A$1:$U$1,0),FALSE)="","",VLOOKUP($C330,StructureInfoFromGPCRdb!$A:$U,MATCH(S$1,StructureInfoFromGPCRdb!$A$1:$U$1,0),FALSE))</f>
        <v/>
      </c>
      <c r="T330" s="5" t="str">
        <f>IF(VLOOKUP($C330,StructureInfoFromGPCRdb!$A:$U,MATCH(T$1,StructureInfoFromGPCRdb!$A$1:$U$1,0),FALSE)="","",VLOOKUP($C330,StructureInfoFromGPCRdb!$A:$U,MATCH(T$1,StructureInfoFromGPCRdb!$A$1:$U$1,0),FALSE))</f>
        <v/>
      </c>
      <c r="U330" s="5" t="str">
        <f>IF(VLOOKUP($C330,StructureInfoFromGPCRdb!$A:$U,MATCH(U$1,StructureInfoFromGPCRdb!$A$1:$U$1,0),FALSE)="","",VLOOKUP($C330,StructureInfoFromGPCRdb!$A:$U,MATCH(U$1,StructureInfoFromGPCRdb!$A$1:$U$1,0),FALSE))</f>
        <v/>
      </c>
      <c r="V330" s="52" t="str">
        <f>VLOOKUP($C330,StructureInfoFromGPCRdb!$A:$U,MATCH(V$1,StructureInfoFromGPCRdb!$A$1:$U$1,0),FALSE)</f>
        <v>-</v>
      </c>
      <c r="W330" s="10" t="str">
        <f>VLOOKUP($C330,StructureInfoFromGPCRdb!$A:$U,MATCH(W$1,StructureInfoFromGPCRdb!$A$1:$U$1,0),FALSE)</f>
        <v>-</v>
      </c>
      <c r="X330" s="52" t="str">
        <f>VLOOKUP($C330,StructureInfoFromGPCRdb!$A:$U,MATCH(X$1,StructureInfoFromGPCRdb!$A$1:$U$1,0),FALSE)</f>
        <v>Retinal (11-cis)</v>
      </c>
      <c r="Y330" s="10" t="str">
        <f>VLOOKUP($C330,StructureInfoFromGPCRdb!$A:$U,MATCH(Y$1,StructureInfoFromGPCRdb!$A$1:$U$1,0),FALSE)</f>
        <v>Inverse agonist</v>
      </c>
    </row>
    <row r="331" spans="1:25" x14ac:dyDescent="0.2">
      <c r="A331" s="4" t="str">
        <f t="shared" si="10"/>
        <v>AInactive</v>
      </c>
      <c r="B331" s="4" t="str">
        <f t="shared" si="11"/>
        <v>OPSDInactive</v>
      </c>
      <c r="C331" s="9" t="s">
        <v>449</v>
      </c>
      <c r="D331" s="10" t="str">
        <f>VLOOKUP($C331,StructureInfoFromGPCRdb!$A:$U,MATCH(D$1,StructureInfoFromGPCRdb!$A$1:$U$1,0),FALSE)</f>
        <v>A</v>
      </c>
      <c r="E331" s="11" t="str">
        <f>VLOOKUP($C331,StructureInfoFromGPCRdb!$A:$U,MATCH(E$1,StructureInfoFromGPCRdb!$A$1:$U$1,0),FALSE)</f>
        <v>Opsins</v>
      </c>
      <c r="F331" s="11" t="str">
        <f>VLOOKUP($C331,StructureInfoFromGPCRdb!$A:$U,MATCH(F$1,StructureInfoFromGPCRdb!$A$1:$U$1,0),FALSE)</f>
        <v>OPSD</v>
      </c>
      <c r="G331" s="11" t="str">
        <f>VLOOKUP($C331,StructureInfoFromGPCRdb!$A:$U,MATCH(G$1,StructureInfoFromGPCRdb!$A$1:$U$1,0),FALSE)</f>
        <v>Rhodopsin</v>
      </c>
      <c r="J331" s="47">
        <f>VLOOKUP($C331,StructureInfoFromGPCRdb!$A:$U,MATCH(J$1,StructureInfoFromGPCRdb!$A$1:$U$1,0),FALSE)</f>
        <v>100</v>
      </c>
      <c r="K331" s="6" t="str">
        <f>VLOOKUP($C331,StructureInfoFromGPCRdb!$A:$U,MATCH(K$1,StructureInfoFromGPCRdb!$A$1:$U$1,0),FALSE)</f>
        <v>Japanese flying squid</v>
      </c>
      <c r="L331" s="10">
        <f>VLOOKUP($C331,StructureInfoFromGPCRdb!$A:$U,MATCH(L$1,StructureInfoFromGPCRdb!$A$1:$U$1,0),FALSE)</f>
        <v>26</v>
      </c>
      <c r="M331" s="50" t="str">
        <f>VLOOKUP($C331,StructureInfoFromGPCRdb!$A:$U,MATCH(M$1,StructureInfoFromGPCRdb!$A$1:$U$1,0),FALSE)</f>
        <v>X-ray</v>
      </c>
      <c r="N331" s="51">
        <f>VLOOKUP($C331,StructureInfoFromGPCRdb!$A:$U,MATCH(N$1,StructureInfoFromGPCRdb!$A$1:$U$1,0),FALSE)</f>
        <v>2.8</v>
      </c>
      <c r="O331" s="10" t="str">
        <f>VLOOKUP($C331,StructureInfoFromGPCRdb!$A:$U,MATCH(O$1,StructureInfoFromGPCRdb!$A$1:$U$1,0),FALSE)</f>
        <v>Inactive</v>
      </c>
      <c r="P331" s="10">
        <f>VLOOKUP($C331,StructureInfoFromGPCRdb!$A:$U,MATCH(P$1,StructureInfoFromGPCRdb!$A$1:$U$1,0),FALSE)</f>
        <v>24</v>
      </c>
      <c r="Q331" s="10">
        <f>VLOOKUP($C331,StructureInfoFromGPCRdb!$A:$U,MATCH(Q$1,StructureInfoFromGPCRdb!$A$1:$U$1,0),FALSE)</f>
        <v>8</v>
      </c>
      <c r="R331" s="42" t="str">
        <f>IF(VLOOKUP($C331,StructureInfoFromGPCRdb!$A:$U,MATCH(R$1,StructureInfoFromGPCRdb!$A$1:$U$1,0),FALSE)="","",VLOOKUP($C331,StructureInfoFromGPCRdb!$A:$U,MATCH(R$1,StructureInfoFromGPCRdb!$A$1:$U$1,0),FALSE))</f>
        <v/>
      </c>
      <c r="S331" s="5" t="str">
        <f>IF(VLOOKUP($C331,StructureInfoFromGPCRdb!$A:$U,MATCH(S$1,StructureInfoFromGPCRdb!$A$1:$U$1,0),FALSE)="","",VLOOKUP($C331,StructureInfoFromGPCRdb!$A:$U,MATCH(S$1,StructureInfoFromGPCRdb!$A$1:$U$1,0),FALSE))</f>
        <v/>
      </c>
      <c r="T331" s="5" t="str">
        <f>IF(VLOOKUP($C331,StructureInfoFromGPCRdb!$A:$U,MATCH(T$1,StructureInfoFromGPCRdb!$A$1:$U$1,0),FALSE)="","",VLOOKUP($C331,StructureInfoFromGPCRdb!$A:$U,MATCH(T$1,StructureInfoFromGPCRdb!$A$1:$U$1,0),FALSE))</f>
        <v/>
      </c>
      <c r="U331" s="5" t="str">
        <f>IF(VLOOKUP($C331,StructureInfoFromGPCRdb!$A:$U,MATCH(U$1,StructureInfoFromGPCRdb!$A$1:$U$1,0),FALSE)="","",VLOOKUP($C331,StructureInfoFromGPCRdb!$A:$U,MATCH(U$1,StructureInfoFromGPCRdb!$A$1:$U$1,0),FALSE))</f>
        <v/>
      </c>
      <c r="V331" s="52" t="str">
        <f>VLOOKUP($C331,StructureInfoFromGPCRdb!$A:$U,MATCH(V$1,StructureInfoFromGPCRdb!$A$1:$U$1,0),FALSE)</f>
        <v>-</v>
      </c>
      <c r="W331" s="10" t="str">
        <f>VLOOKUP($C331,StructureInfoFromGPCRdb!$A:$U,MATCH(W$1,StructureInfoFromGPCRdb!$A$1:$U$1,0),FALSE)</f>
        <v>-</v>
      </c>
      <c r="X331" s="52" t="str">
        <f>VLOOKUP($C331,StructureInfoFromGPCRdb!$A:$U,MATCH(X$1,StructureInfoFromGPCRdb!$A$1:$U$1,0),FALSE)</f>
        <v>Retinal (11-cis)</v>
      </c>
      <c r="Y331" s="10" t="str">
        <f>VLOOKUP($C331,StructureInfoFromGPCRdb!$A:$U,MATCH(Y$1,StructureInfoFromGPCRdb!$A$1:$U$1,0),FALSE)</f>
        <v>Agonist</v>
      </c>
    </row>
    <row r="332" spans="1:25" x14ac:dyDescent="0.2">
      <c r="A332" s="4" t="str">
        <f t="shared" si="10"/>
        <v>AInactive</v>
      </c>
      <c r="B332" s="4" t="str">
        <f t="shared" si="11"/>
        <v>OPSDInactive</v>
      </c>
      <c r="C332" s="9" t="s">
        <v>202</v>
      </c>
      <c r="D332" s="10" t="str">
        <f>VLOOKUP($C332,StructureInfoFromGPCRdb!$A:$U,MATCH(D$1,StructureInfoFromGPCRdb!$A$1:$U$1,0),FALSE)</f>
        <v>A</v>
      </c>
      <c r="E332" s="11" t="str">
        <f>VLOOKUP($C332,StructureInfoFromGPCRdb!$A:$U,MATCH(E$1,StructureInfoFromGPCRdb!$A$1:$U$1,0),FALSE)</f>
        <v>Opsins</v>
      </c>
      <c r="F332" s="11" t="str">
        <f>VLOOKUP($C332,StructureInfoFromGPCRdb!$A:$U,MATCH(F$1,StructureInfoFromGPCRdb!$A$1:$U$1,0),FALSE)</f>
        <v>OPSD</v>
      </c>
      <c r="G332" s="11" t="str">
        <f>VLOOKUP($C332,StructureInfoFromGPCRdb!$A:$U,MATCH(G$1,StructureInfoFromGPCRdb!$A$1:$U$1,0),FALSE)</f>
        <v>Rhodopsin</v>
      </c>
      <c r="J332" s="47">
        <f>VLOOKUP($C332,StructureInfoFromGPCRdb!$A:$U,MATCH(J$1,StructureInfoFromGPCRdb!$A$1:$U$1,0),FALSE)</f>
        <v>100</v>
      </c>
      <c r="K332" s="6" t="str">
        <f>VLOOKUP($C332,StructureInfoFromGPCRdb!$A:$U,MATCH(K$1,StructureInfoFromGPCRdb!$A$1:$U$1,0),FALSE)</f>
        <v>Japanese flying squid</v>
      </c>
      <c r="L332" s="10">
        <f>VLOOKUP($C332,StructureInfoFromGPCRdb!$A:$U,MATCH(L$1,StructureInfoFromGPCRdb!$A$1:$U$1,0),FALSE)</f>
        <v>26</v>
      </c>
      <c r="M332" s="50" t="str">
        <f>VLOOKUP($C332,StructureInfoFromGPCRdb!$A:$U,MATCH(M$1,StructureInfoFromGPCRdb!$A$1:$U$1,0),FALSE)</f>
        <v>X-ray</v>
      </c>
      <c r="N332" s="51">
        <f>VLOOKUP($C332,StructureInfoFromGPCRdb!$A:$U,MATCH(N$1,StructureInfoFromGPCRdb!$A$1:$U$1,0),FALSE)</f>
        <v>2.8</v>
      </c>
      <c r="O332" s="10" t="str">
        <f>VLOOKUP($C332,StructureInfoFromGPCRdb!$A:$U,MATCH(O$1,StructureInfoFromGPCRdb!$A$1:$U$1,0),FALSE)</f>
        <v>Inactive</v>
      </c>
      <c r="P332" s="10">
        <f>VLOOKUP($C332,StructureInfoFromGPCRdb!$A:$U,MATCH(P$1,StructureInfoFromGPCRdb!$A$1:$U$1,0),FALSE)</f>
        <v>24</v>
      </c>
      <c r="Q332" s="10">
        <f>VLOOKUP($C332,StructureInfoFromGPCRdb!$A:$U,MATCH(Q$1,StructureInfoFromGPCRdb!$A$1:$U$1,0),FALSE)</f>
        <v>7</v>
      </c>
      <c r="R332" s="42" t="str">
        <f>IF(VLOOKUP($C332,StructureInfoFromGPCRdb!$A:$U,MATCH(R$1,StructureInfoFromGPCRdb!$A$1:$U$1,0),FALSE)="","",VLOOKUP($C332,StructureInfoFromGPCRdb!$A:$U,MATCH(R$1,StructureInfoFromGPCRdb!$A$1:$U$1,0),FALSE))</f>
        <v/>
      </c>
      <c r="S332" s="5" t="str">
        <f>IF(VLOOKUP($C332,StructureInfoFromGPCRdb!$A:$U,MATCH(S$1,StructureInfoFromGPCRdb!$A$1:$U$1,0),FALSE)="","",VLOOKUP($C332,StructureInfoFromGPCRdb!$A:$U,MATCH(S$1,StructureInfoFromGPCRdb!$A$1:$U$1,0),FALSE))</f>
        <v/>
      </c>
      <c r="T332" s="5" t="str">
        <f>IF(VLOOKUP($C332,StructureInfoFromGPCRdb!$A:$U,MATCH(T$1,StructureInfoFromGPCRdb!$A$1:$U$1,0),FALSE)="","",VLOOKUP($C332,StructureInfoFromGPCRdb!$A:$U,MATCH(T$1,StructureInfoFromGPCRdb!$A$1:$U$1,0),FALSE))</f>
        <v/>
      </c>
      <c r="U332" s="5" t="str">
        <f>IF(VLOOKUP($C332,StructureInfoFromGPCRdb!$A:$U,MATCH(U$1,StructureInfoFromGPCRdb!$A$1:$U$1,0),FALSE)="","",VLOOKUP($C332,StructureInfoFromGPCRdb!$A:$U,MATCH(U$1,StructureInfoFromGPCRdb!$A$1:$U$1,0),FALSE))</f>
        <v/>
      </c>
      <c r="V332" s="52" t="str">
        <f>VLOOKUP($C332,StructureInfoFromGPCRdb!$A:$U,MATCH(V$1,StructureInfoFromGPCRdb!$A$1:$U$1,0),FALSE)</f>
        <v>-</v>
      </c>
      <c r="W332" s="10" t="str">
        <f>VLOOKUP($C332,StructureInfoFromGPCRdb!$A:$U,MATCH(W$1,StructureInfoFromGPCRdb!$A$1:$U$1,0),FALSE)</f>
        <v>-</v>
      </c>
      <c r="X332" s="52" t="str">
        <f>VLOOKUP($C332,StructureInfoFromGPCRdb!$A:$U,MATCH(X$1,StructureInfoFromGPCRdb!$A$1:$U$1,0),FALSE)</f>
        <v>Retinal (11-cis)</v>
      </c>
      <c r="Y332" s="10" t="str">
        <f>VLOOKUP($C332,StructureInfoFromGPCRdb!$A:$U,MATCH(Y$1,StructureInfoFromGPCRdb!$A$1:$U$1,0),FALSE)</f>
        <v>Agonist</v>
      </c>
    </row>
    <row r="333" spans="1:25" x14ac:dyDescent="0.2">
      <c r="A333" s="4" t="str">
        <f t="shared" si="10"/>
        <v>AInactive</v>
      </c>
      <c r="B333" s="4" t="str">
        <f t="shared" si="11"/>
        <v>OPSDInactive</v>
      </c>
      <c r="C333" s="9" t="s">
        <v>468</v>
      </c>
      <c r="D333" s="10" t="str">
        <f>VLOOKUP($C333,StructureInfoFromGPCRdb!$A:$U,MATCH(D$1,StructureInfoFromGPCRdb!$A$1:$U$1,0),FALSE)</f>
        <v>A</v>
      </c>
      <c r="E333" s="11" t="str">
        <f>VLOOKUP($C333,StructureInfoFromGPCRdb!$A:$U,MATCH(E$1,StructureInfoFromGPCRdb!$A$1:$U$1,0),FALSE)</f>
        <v>Opsins</v>
      </c>
      <c r="F333" s="11" t="str">
        <f>VLOOKUP($C333,StructureInfoFromGPCRdb!$A:$U,MATCH(F$1,StructureInfoFromGPCRdb!$A$1:$U$1,0),FALSE)</f>
        <v>OPSD</v>
      </c>
      <c r="G333" s="11" t="str">
        <f>VLOOKUP($C333,StructureInfoFromGPCRdb!$A:$U,MATCH(G$1,StructureInfoFromGPCRdb!$A$1:$U$1,0),FALSE)</f>
        <v>Rhodopsin</v>
      </c>
      <c r="J333" s="47">
        <f>VLOOKUP($C333,StructureInfoFromGPCRdb!$A:$U,MATCH(J$1,StructureInfoFromGPCRdb!$A$1:$U$1,0),FALSE)</f>
        <v>98</v>
      </c>
      <c r="K333" s="6" t="str">
        <f>VLOOKUP($C333,StructureInfoFromGPCRdb!$A:$U,MATCH(K$1,StructureInfoFromGPCRdb!$A$1:$U$1,0),FALSE)</f>
        <v>Bovine</v>
      </c>
      <c r="L333" s="10">
        <f>VLOOKUP($C333,StructureInfoFromGPCRdb!$A:$U,MATCH(L$1,StructureInfoFromGPCRdb!$A$1:$U$1,0),FALSE)</f>
        <v>94</v>
      </c>
      <c r="M333" s="50" t="str">
        <f>VLOOKUP($C333,StructureInfoFromGPCRdb!$A:$U,MATCH(M$1,StructureInfoFromGPCRdb!$A$1:$U$1,0),FALSE)</f>
        <v>X-ray</v>
      </c>
      <c r="N333" s="51">
        <f>VLOOKUP($C333,StructureInfoFromGPCRdb!$A:$U,MATCH(N$1,StructureInfoFromGPCRdb!$A$1:$U$1,0),FALSE)</f>
        <v>2.8</v>
      </c>
      <c r="O333" s="10" t="str">
        <f>VLOOKUP($C333,StructureInfoFromGPCRdb!$A:$U,MATCH(O$1,StructureInfoFromGPCRdb!$A$1:$U$1,0),FALSE)</f>
        <v>Inactive</v>
      </c>
      <c r="P333" s="10">
        <f>VLOOKUP($C333,StructureInfoFromGPCRdb!$A:$U,MATCH(P$1,StructureInfoFromGPCRdb!$A$1:$U$1,0),FALSE)</f>
        <v>39</v>
      </c>
      <c r="Q333" s="10">
        <f>VLOOKUP($C333,StructureInfoFromGPCRdb!$A:$U,MATCH(Q$1,StructureInfoFromGPCRdb!$A$1:$U$1,0),FALSE)</f>
        <v>23</v>
      </c>
      <c r="R333" s="42" t="str">
        <f>IF(VLOOKUP($C333,StructureInfoFromGPCRdb!$A:$U,MATCH(R$1,StructureInfoFromGPCRdb!$A$1:$U$1,0),FALSE)="","",VLOOKUP($C333,StructureInfoFromGPCRdb!$A:$U,MATCH(R$1,StructureInfoFromGPCRdb!$A$1:$U$1,0),FALSE))</f>
        <v/>
      </c>
      <c r="S333" s="5" t="str">
        <f>IF(VLOOKUP($C333,StructureInfoFromGPCRdb!$A:$U,MATCH(S$1,StructureInfoFromGPCRdb!$A$1:$U$1,0),FALSE)="","",VLOOKUP($C333,StructureInfoFromGPCRdb!$A:$U,MATCH(S$1,StructureInfoFromGPCRdb!$A$1:$U$1,0),FALSE))</f>
        <v/>
      </c>
      <c r="T333" s="5" t="str">
        <f>IF(VLOOKUP($C333,StructureInfoFromGPCRdb!$A:$U,MATCH(T$1,StructureInfoFromGPCRdb!$A$1:$U$1,0),FALSE)="","",VLOOKUP($C333,StructureInfoFromGPCRdb!$A:$U,MATCH(T$1,StructureInfoFromGPCRdb!$A$1:$U$1,0),FALSE))</f>
        <v/>
      </c>
      <c r="U333" s="5" t="str">
        <f>IF(VLOOKUP($C333,StructureInfoFromGPCRdb!$A:$U,MATCH(U$1,StructureInfoFromGPCRdb!$A$1:$U$1,0),FALSE)="","",VLOOKUP($C333,StructureInfoFromGPCRdb!$A:$U,MATCH(U$1,StructureInfoFromGPCRdb!$A$1:$U$1,0),FALSE))</f>
        <v/>
      </c>
      <c r="V333" s="52" t="str">
        <f>VLOOKUP($C333,StructureInfoFromGPCRdb!$A:$U,MATCH(V$1,StructureInfoFromGPCRdb!$A$1:$U$1,0),FALSE)</f>
        <v>-</v>
      </c>
      <c r="W333" s="10" t="str">
        <f>VLOOKUP($C333,StructureInfoFromGPCRdb!$A:$U,MATCH(W$1,StructureInfoFromGPCRdb!$A$1:$U$1,0),FALSE)</f>
        <v>-</v>
      </c>
      <c r="X333" s="52" t="str">
        <f>VLOOKUP($C333,StructureInfoFromGPCRdb!$A:$U,MATCH(X$1,StructureInfoFromGPCRdb!$A$1:$U$1,0),FALSE)</f>
        <v>Retinal (11-cis)</v>
      </c>
      <c r="Y333" s="10" t="str">
        <f>VLOOKUP($C333,StructureInfoFromGPCRdb!$A:$U,MATCH(Y$1,StructureInfoFromGPCRdb!$A$1:$U$1,0),FALSE)</f>
        <v>Inverse agonist</v>
      </c>
    </row>
    <row r="334" spans="1:25" x14ac:dyDescent="0.2">
      <c r="A334" s="4" t="str">
        <f t="shared" si="10"/>
        <v>AInactive</v>
      </c>
      <c r="B334" s="4" t="str">
        <f t="shared" si="11"/>
        <v>OPSDInactive</v>
      </c>
      <c r="C334" s="9" t="s">
        <v>469</v>
      </c>
      <c r="D334" s="10" t="str">
        <f>VLOOKUP($C334,StructureInfoFromGPCRdb!$A:$U,MATCH(D$1,StructureInfoFromGPCRdb!$A$1:$U$1,0),FALSE)</f>
        <v>A</v>
      </c>
      <c r="E334" s="11" t="str">
        <f>VLOOKUP($C334,StructureInfoFromGPCRdb!$A:$U,MATCH(E$1,StructureInfoFromGPCRdb!$A$1:$U$1,0),FALSE)</f>
        <v>Opsins</v>
      </c>
      <c r="F334" s="11" t="str">
        <f>VLOOKUP($C334,StructureInfoFromGPCRdb!$A:$U,MATCH(F$1,StructureInfoFromGPCRdb!$A$1:$U$1,0),FALSE)</f>
        <v>OPSD</v>
      </c>
      <c r="G334" s="11" t="str">
        <f>VLOOKUP($C334,StructureInfoFromGPCRdb!$A:$U,MATCH(G$1,StructureInfoFromGPCRdb!$A$1:$U$1,0),FALSE)</f>
        <v>Rhodopsin</v>
      </c>
      <c r="J334" s="47">
        <f>VLOOKUP($C334,StructureInfoFromGPCRdb!$A:$U,MATCH(J$1,StructureInfoFromGPCRdb!$A$1:$U$1,0),FALSE)</f>
        <v>99</v>
      </c>
      <c r="K334" s="6" t="str">
        <f>VLOOKUP($C334,StructureInfoFromGPCRdb!$A:$U,MATCH(K$1,StructureInfoFromGPCRdb!$A$1:$U$1,0),FALSE)</f>
        <v>Bovine</v>
      </c>
      <c r="L334" s="10">
        <f>VLOOKUP($C334,StructureInfoFromGPCRdb!$A:$U,MATCH(L$1,StructureInfoFromGPCRdb!$A$1:$U$1,0),FALSE)</f>
        <v>94</v>
      </c>
      <c r="M334" s="50" t="str">
        <f>VLOOKUP($C334,StructureInfoFromGPCRdb!$A:$U,MATCH(M$1,StructureInfoFromGPCRdb!$A$1:$U$1,0),FALSE)</f>
        <v>X-ray</v>
      </c>
      <c r="N334" s="51">
        <f>VLOOKUP($C334,StructureInfoFromGPCRdb!$A:$U,MATCH(N$1,StructureInfoFromGPCRdb!$A$1:$U$1,0),FALSE)</f>
        <v>2.8</v>
      </c>
      <c r="O334" s="10" t="str">
        <f>VLOOKUP($C334,StructureInfoFromGPCRdb!$A:$U,MATCH(O$1,StructureInfoFromGPCRdb!$A$1:$U$1,0),FALSE)</f>
        <v>Inactive</v>
      </c>
      <c r="P334" s="10">
        <f>VLOOKUP($C334,StructureInfoFromGPCRdb!$A:$U,MATCH(P$1,StructureInfoFromGPCRdb!$A$1:$U$1,0),FALSE)</f>
        <v>39</v>
      </c>
      <c r="Q334" s="10">
        <f>VLOOKUP($C334,StructureInfoFromGPCRdb!$A:$U,MATCH(Q$1,StructureInfoFromGPCRdb!$A$1:$U$1,0),FALSE)</f>
        <v>26</v>
      </c>
      <c r="R334" s="42" t="str">
        <f>IF(VLOOKUP($C334,StructureInfoFromGPCRdb!$A:$U,MATCH(R$1,StructureInfoFromGPCRdb!$A$1:$U$1,0),FALSE)="","",VLOOKUP($C334,StructureInfoFromGPCRdb!$A:$U,MATCH(R$1,StructureInfoFromGPCRdb!$A$1:$U$1,0),FALSE))</f>
        <v/>
      </c>
      <c r="S334" s="5" t="str">
        <f>IF(VLOOKUP($C334,StructureInfoFromGPCRdb!$A:$U,MATCH(S$1,StructureInfoFromGPCRdb!$A$1:$U$1,0),FALSE)="","",VLOOKUP($C334,StructureInfoFromGPCRdb!$A:$U,MATCH(S$1,StructureInfoFromGPCRdb!$A$1:$U$1,0),FALSE))</f>
        <v/>
      </c>
      <c r="T334" s="5" t="str">
        <f>IF(VLOOKUP($C334,StructureInfoFromGPCRdb!$A:$U,MATCH(T$1,StructureInfoFromGPCRdb!$A$1:$U$1,0),FALSE)="","",VLOOKUP($C334,StructureInfoFromGPCRdb!$A:$U,MATCH(T$1,StructureInfoFromGPCRdb!$A$1:$U$1,0),FALSE))</f>
        <v/>
      </c>
      <c r="U334" s="5" t="str">
        <f>IF(VLOOKUP($C334,StructureInfoFromGPCRdb!$A:$U,MATCH(U$1,StructureInfoFromGPCRdb!$A$1:$U$1,0),FALSE)="","",VLOOKUP($C334,StructureInfoFromGPCRdb!$A:$U,MATCH(U$1,StructureInfoFromGPCRdb!$A$1:$U$1,0),FALSE))</f>
        <v/>
      </c>
      <c r="V334" s="52" t="str">
        <f>VLOOKUP($C334,StructureInfoFromGPCRdb!$A:$U,MATCH(V$1,StructureInfoFromGPCRdb!$A$1:$U$1,0),FALSE)</f>
        <v>-</v>
      </c>
      <c r="W334" s="10" t="str">
        <f>VLOOKUP($C334,StructureInfoFromGPCRdb!$A:$U,MATCH(W$1,StructureInfoFromGPCRdb!$A$1:$U$1,0),FALSE)</f>
        <v>-</v>
      </c>
      <c r="X334" s="52" t="str">
        <f>VLOOKUP($C334,StructureInfoFromGPCRdb!$A:$U,MATCH(X$1,StructureInfoFromGPCRdb!$A$1:$U$1,0),FALSE)</f>
        <v>Retinal (11-cis)</v>
      </c>
      <c r="Y334" s="10" t="str">
        <f>VLOOKUP($C334,StructureInfoFromGPCRdb!$A:$U,MATCH(Y$1,StructureInfoFromGPCRdb!$A$1:$U$1,0),FALSE)</f>
        <v>Inverse agonist</v>
      </c>
    </row>
    <row r="335" spans="1:25" x14ac:dyDescent="0.2">
      <c r="A335" s="4" t="str">
        <f t="shared" si="10"/>
        <v>AInactive</v>
      </c>
      <c r="B335" s="4" t="str">
        <f t="shared" si="11"/>
        <v>OPSDInactive</v>
      </c>
      <c r="C335" s="9" t="s">
        <v>215</v>
      </c>
      <c r="D335" s="10" t="str">
        <f>VLOOKUP($C335,StructureInfoFromGPCRdb!$A:$U,MATCH(D$1,StructureInfoFromGPCRdb!$A$1:$U$1,0),FALSE)</f>
        <v>A</v>
      </c>
      <c r="E335" s="11" t="str">
        <f>VLOOKUP($C335,StructureInfoFromGPCRdb!$A:$U,MATCH(E$1,StructureInfoFromGPCRdb!$A$1:$U$1,0),FALSE)</f>
        <v>Opsins</v>
      </c>
      <c r="F335" s="11" t="str">
        <f>VLOOKUP($C335,StructureInfoFromGPCRdb!$A:$U,MATCH(F$1,StructureInfoFromGPCRdb!$A$1:$U$1,0),FALSE)</f>
        <v>OPSD</v>
      </c>
      <c r="G335" s="11" t="str">
        <f>VLOOKUP($C335,StructureInfoFromGPCRdb!$A:$U,MATCH(G$1,StructureInfoFromGPCRdb!$A$1:$U$1,0),FALSE)</f>
        <v>Rhodopsin</v>
      </c>
      <c r="J335" s="47">
        <f>VLOOKUP($C335,StructureInfoFromGPCRdb!$A:$U,MATCH(J$1,StructureInfoFromGPCRdb!$A$1:$U$1,0),FALSE)</f>
        <v>100</v>
      </c>
      <c r="K335" s="6" t="str">
        <f>VLOOKUP($C335,StructureInfoFromGPCRdb!$A:$U,MATCH(K$1,StructureInfoFromGPCRdb!$A$1:$U$1,0),FALSE)</f>
        <v>Bovine</v>
      </c>
      <c r="L335" s="10">
        <f>VLOOKUP($C335,StructureInfoFromGPCRdb!$A:$U,MATCH(L$1,StructureInfoFromGPCRdb!$A$1:$U$1,0),FALSE)</f>
        <v>94</v>
      </c>
      <c r="M335" s="50" t="str">
        <f>VLOOKUP($C335,StructureInfoFromGPCRdb!$A:$U,MATCH(M$1,StructureInfoFromGPCRdb!$A$1:$U$1,0),FALSE)</f>
        <v>X-ray</v>
      </c>
      <c r="N335" s="51">
        <f>VLOOKUP($C335,StructureInfoFromGPCRdb!$A:$U,MATCH(N$1,StructureInfoFromGPCRdb!$A$1:$U$1,0),FALSE)</f>
        <v>2.8</v>
      </c>
      <c r="O335" s="10" t="str">
        <f>VLOOKUP($C335,StructureInfoFromGPCRdb!$A:$U,MATCH(O$1,StructureInfoFromGPCRdb!$A$1:$U$1,0),FALSE)</f>
        <v>Inactive</v>
      </c>
      <c r="P335" s="10">
        <f>VLOOKUP($C335,StructureInfoFromGPCRdb!$A:$U,MATCH(P$1,StructureInfoFromGPCRdb!$A$1:$U$1,0),FALSE)</f>
        <v>39</v>
      </c>
      <c r="Q335" s="10">
        <f>VLOOKUP($C335,StructureInfoFromGPCRdb!$A:$U,MATCH(Q$1,StructureInfoFromGPCRdb!$A$1:$U$1,0),FALSE)</f>
        <v>24</v>
      </c>
      <c r="R335" s="42" t="str">
        <f>IF(VLOOKUP($C335,StructureInfoFromGPCRdb!$A:$U,MATCH(R$1,StructureInfoFromGPCRdb!$A$1:$U$1,0),FALSE)="","",VLOOKUP($C335,StructureInfoFromGPCRdb!$A:$U,MATCH(R$1,StructureInfoFromGPCRdb!$A$1:$U$1,0),FALSE))</f>
        <v/>
      </c>
      <c r="S335" s="5" t="str">
        <f>IF(VLOOKUP($C335,StructureInfoFromGPCRdb!$A:$U,MATCH(S$1,StructureInfoFromGPCRdb!$A$1:$U$1,0),FALSE)="","",VLOOKUP($C335,StructureInfoFromGPCRdb!$A:$U,MATCH(S$1,StructureInfoFromGPCRdb!$A$1:$U$1,0),FALSE))</f>
        <v/>
      </c>
      <c r="T335" s="5" t="str">
        <f>IF(VLOOKUP($C335,StructureInfoFromGPCRdb!$A:$U,MATCH(T$1,StructureInfoFromGPCRdb!$A$1:$U$1,0),FALSE)="","",VLOOKUP($C335,StructureInfoFromGPCRdb!$A:$U,MATCH(T$1,StructureInfoFromGPCRdb!$A$1:$U$1,0),FALSE))</f>
        <v/>
      </c>
      <c r="U335" s="5" t="str">
        <f>IF(VLOOKUP($C335,StructureInfoFromGPCRdb!$A:$U,MATCH(U$1,StructureInfoFromGPCRdb!$A$1:$U$1,0),FALSE)="","",VLOOKUP($C335,StructureInfoFromGPCRdb!$A:$U,MATCH(U$1,StructureInfoFromGPCRdb!$A$1:$U$1,0),FALSE))</f>
        <v/>
      </c>
      <c r="V335" s="52" t="str">
        <f>VLOOKUP($C335,StructureInfoFromGPCRdb!$A:$U,MATCH(V$1,StructureInfoFromGPCRdb!$A$1:$U$1,0),FALSE)</f>
        <v>-</v>
      </c>
      <c r="W335" s="10" t="str">
        <f>VLOOKUP($C335,StructureInfoFromGPCRdb!$A:$U,MATCH(W$1,StructureInfoFromGPCRdb!$A$1:$U$1,0),FALSE)</f>
        <v>-</v>
      </c>
      <c r="X335" s="52" t="str">
        <f>VLOOKUP($C335,StructureInfoFromGPCRdb!$A:$U,MATCH(X$1,StructureInfoFromGPCRdb!$A$1:$U$1,0),FALSE)</f>
        <v>Retinal (11-cis)</v>
      </c>
      <c r="Y335" s="10" t="str">
        <f>VLOOKUP($C335,StructureInfoFromGPCRdb!$A:$U,MATCH(Y$1,StructureInfoFromGPCRdb!$A$1:$U$1,0),FALSE)</f>
        <v>Agonist</v>
      </c>
    </row>
    <row r="336" spans="1:25" x14ac:dyDescent="0.2">
      <c r="A336" s="4" t="str">
        <f t="shared" si="10"/>
        <v>AInactive</v>
      </c>
      <c r="B336" s="4" t="str">
        <f t="shared" si="11"/>
        <v>OPSDInactive</v>
      </c>
      <c r="C336" s="9" t="s">
        <v>462</v>
      </c>
      <c r="D336" s="10" t="str">
        <f>VLOOKUP($C336,StructureInfoFromGPCRdb!$A:$U,MATCH(D$1,StructureInfoFromGPCRdb!$A$1:$U$1,0),FALSE)</f>
        <v>A</v>
      </c>
      <c r="E336" s="11" t="str">
        <f>VLOOKUP($C336,StructureInfoFromGPCRdb!$A:$U,MATCH(E$1,StructureInfoFromGPCRdb!$A$1:$U$1,0),FALSE)</f>
        <v>Opsins</v>
      </c>
      <c r="F336" s="11" t="str">
        <f>VLOOKUP($C336,StructureInfoFromGPCRdb!$A:$U,MATCH(F$1,StructureInfoFromGPCRdb!$A$1:$U$1,0),FALSE)</f>
        <v>OPSD</v>
      </c>
      <c r="G336" s="11" t="str">
        <f>VLOOKUP($C336,StructureInfoFromGPCRdb!$A:$U,MATCH(G$1,StructureInfoFromGPCRdb!$A$1:$U$1,0),FALSE)</f>
        <v>Rhodopsin</v>
      </c>
      <c r="J336" s="47">
        <f>VLOOKUP($C336,StructureInfoFromGPCRdb!$A:$U,MATCH(J$1,StructureInfoFromGPCRdb!$A$1:$U$1,0),FALSE)</f>
        <v>100</v>
      </c>
      <c r="K336" s="6" t="str">
        <f>VLOOKUP($C336,StructureInfoFromGPCRdb!$A:$U,MATCH(K$1,StructureInfoFromGPCRdb!$A$1:$U$1,0),FALSE)</f>
        <v>Bovine</v>
      </c>
      <c r="L336" s="10">
        <f>VLOOKUP($C336,StructureInfoFromGPCRdb!$A:$U,MATCH(L$1,StructureInfoFromGPCRdb!$A$1:$U$1,0),FALSE)</f>
        <v>94</v>
      </c>
      <c r="M336" s="50" t="str">
        <f>VLOOKUP($C336,StructureInfoFromGPCRdb!$A:$U,MATCH(M$1,StructureInfoFromGPCRdb!$A$1:$U$1,0),FALSE)</f>
        <v>X-ray</v>
      </c>
      <c r="N336" s="51">
        <f>VLOOKUP($C336,StructureInfoFromGPCRdb!$A:$U,MATCH(N$1,StructureInfoFromGPCRdb!$A$1:$U$1,0),FALSE)</f>
        <v>3</v>
      </c>
      <c r="O336" s="10" t="str">
        <f>VLOOKUP($C336,StructureInfoFromGPCRdb!$A:$U,MATCH(O$1,StructureInfoFromGPCRdb!$A$1:$U$1,0),FALSE)</f>
        <v>Inactive</v>
      </c>
      <c r="P336" s="10">
        <f>VLOOKUP($C336,StructureInfoFromGPCRdb!$A:$U,MATCH(P$1,StructureInfoFromGPCRdb!$A$1:$U$1,0),FALSE)</f>
        <v>39</v>
      </c>
      <c r="Q336" s="10">
        <f>VLOOKUP($C336,StructureInfoFromGPCRdb!$A:$U,MATCH(Q$1,StructureInfoFromGPCRdb!$A$1:$U$1,0),FALSE)</f>
        <v>24</v>
      </c>
      <c r="R336" s="42" t="str">
        <f>IF(VLOOKUP($C336,StructureInfoFromGPCRdb!$A:$U,MATCH(R$1,StructureInfoFromGPCRdb!$A$1:$U$1,0),FALSE)="","",VLOOKUP($C336,StructureInfoFromGPCRdb!$A:$U,MATCH(R$1,StructureInfoFromGPCRdb!$A$1:$U$1,0),FALSE))</f>
        <v/>
      </c>
      <c r="S336" s="5" t="str">
        <f>IF(VLOOKUP($C336,StructureInfoFromGPCRdb!$A:$U,MATCH(S$1,StructureInfoFromGPCRdb!$A$1:$U$1,0),FALSE)="","",VLOOKUP($C336,StructureInfoFromGPCRdb!$A:$U,MATCH(S$1,StructureInfoFromGPCRdb!$A$1:$U$1,0),FALSE))</f>
        <v/>
      </c>
      <c r="T336" s="5" t="str">
        <f>IF(VLOOKUP($C336,StructureInfoFromGPCRdb!$A:$U,MATCH(T$1,StructureInfoFromGPCRdb!$A$1:$U$1,0),FALSE)="","",VLOOKUP($C336,StructureInfoFromGPCRdb!$A:$U,MATCH(T$1,StructureInfoFromGPCRdb!$A$1:$U$1,0),FALSE))</f>
        <v/>
      </c>
      <c r="U336" s="5" t="str">
        <f>IF(VLOOKUP($C336,StructureInfoFromGPCRdb!$A:$U,MATCH(U$1,StructureInfoFromGPCRdb!$A$1:$U$1,0),FALSE)="","",VLOOKUP($C336,StructureInfoFromGPCRdb!$A:$U,MATCH(U$1,StructureInfoFromGPCRdb!$A$1:$U$1,0),FALSE))</f>
        <v/>
      </c>
      <c r="V336" s="52" t="str">
        <f>VLOOKUP($C336,StructureInfoFromGPCRdb!$A:$U,MATCH(V$1,StructureInfoFromGPCRdb!$A$1:$U$1,0),FALSE)</f>
        <v>-</v>
      </c>
      <c r="W336" s="10" t="str">
        <f>VLOOKUP($C336,StructureInfoFromGPCRdb!$A:$U,MATCH(W$1,StructureInfoFromGPCRdb!$A$1:$U$1,0),FALSE)</f>
        <v>-</v>
      </c>
      <c r="X336" s="52" t="str">
        <f>VLOOKUP($C336,StructureInfoFromGPCRdb!$A:$U,MATCH(X$1,StructureInfoFromGPCRdb!$A$1:$U$1,0),FALSE)</f>
        <v>Retinal (11-cis)</v>
      </c>
      <c r="Y336" s="10" t="str">
        <f>VLOOKUP($C336,StructureInfoFromGPCRdb!$A:$U,MATCH(Y$1,StructureInfoFromGPCRdb!$A$1:$U$1,0),FALSE)</f>
        <v>Inverse agonist</v>
      </c>
    </row>
    <row r="337" spans="1:25" x14ac:dyDescent="0.2">
      <c r="A337" s="4" t="str">
        <f t="shared" si="10"/>
        <v>AInactive</v>
      </c>
      <c r="B337" s="4" t="str">
        <f t="shared" si="11"/>
        <v>OPSDInactive</v>
      </c>
      <c r="C337" s="9" t="s">
        <v>463</v>
      </c>
      <c r="D337" s="10" t="str">
        <f>VLOOKUP($C337,StructureInfoFromGPCRdb!$A:$U,MATCH(D$1,StructureInfoFromGPCRdb!$A$1:$U$1,0),FALSE)</f>
        <v>A</v>
      </c>
      <c r="E337" s="11" t="str">
        <f>VLOOKUP($C337,StructureInfoFromGPCRdb!$A:$U,MATCH(E$1,StructureInfoFromGPCRdb!$A$1:$U$1,0),FALSE)</f>
        <v>Opsins</v>
      </c>
      <c r="F337" s="11" t="str">
        <f>VLOOKUP($C337,StructureInfoFromGPCRdb!$A:$U,MATCH(F$1,StructureInfoFromGPCRdb!$A$1:$U$1,0),FALSE)</f>
        <v>OPSD</v>
      </c>
      <c r="G337" s="11" t="str">
        <f>VLOOKUP($C337,StructureInfoFromGPCRdb!$A:$U,MATCH(G$1,StructureInfoFromGPCRdb!$A$1:$U$1,0),FALSE)</f>
        <v>Rhodopsin</v>
      </c>
      <c r="J337" s="47">
        <f>VLOOKUP($C337,StructureInfoFromGPCRdb!$A:$U,MATCH(J$1,StructureInfoFromGPCRdb!$A$1:$U$1,0),FALSE)</f>
        <v>100</v>
      </c>
      <c r="K337" s="6" t="str">
        <f>VLOOKUP($C337,StructureInfoFromGPCRdb!$A:$U,MATCH(K$1,StructureInfoFromGPCRdb!$A$1:$U$1,0),FALSE)</f>
        <v>Bovine</v>
      </c>
      <c r="L337" s="10">
        <f>VLOOKUP($C337,StructureInfoFromGPCRdb!$A:$U,MATCH(L$1,StructureInfoFromGPCRdb!$A$1:$U$1,0),FALSE)</f>
        <v>94</v>
      </c>
      <c r="M337" s="50" t="str">
        <f>VLOOKUP($C337,StructureInfoFromGPCRdb!$A:$U,MATCH(M$1,StructureInfoFromGPCRdb!$A$1:$U$1,0),FALSE)</f>
        <v>X-ray</v>
      </c>
      <c r="N337" s="51">
        <f>VLOOKUP($C337,StructureInfoFromGPCRdb!$A:$U,MATCH(N$1,StructureInfoFromGPCRdb!$A$1:$U$1,0),FALSE)</f>
        <v>3.4</v>
      </c>
      <c r="O337" s="10" t="str">
        <f>VLOOKUP($C337,StructureInfoFromGPCRdb!$A:$U,MATCH(O$1,StructureInfoFromGPCRdb!$A$1:$U$1,0),FALSE)</f>
        <v>Inactive</v>
      </c>
      <c r="P337" s="10">
        <f>VLOOKUP($C337,StructureInfoFromGPCRdb!$A:$U,MATCH(P$1,StructureInfoFromGPCRdb!$A$1:$U$1,0),FALSE)</f>
        <v>39</v>
      </c>
      <c r="Q337" s="10">
        <f>VLOOKUP($C337,StructureInfoFromGPCRdb!$A:$U,MATCH(Q$1,StructureInfoFromGPCRdb!$A$1:$U$1,0),FALSE)</f>
        <v>28</v>
      </c>
      <c r="R337" s="42" t="str">
        <f>IF(VLOOKUP($C337,StructureInfoFromGPCRdb!$A:$U,MATCH(R$1,StructureInfoFromGPCRdb!$A$1:$U$1,0),FALSE)="","",VLOOKUP($C337,StructureInfoFromGPCRdb!$A:$U,MATCH(R$1,StructureInfoFromGPCRdb!$A$1:$U$1,0),FALSE))</f>
        <v/>
      </c>
      <c r="S337" s="5" t="str">
        <f>IF(VLOOKUP($C337,StructureInfoFromGPCRdb!$A:$U,MATCH(S$1,StructureInfoFromGPCRdb!$A$1:$U$1,0),FALSE)="","",VLOOKUP($C337,StructureInfoFromGPCRdb!$A:$U,MATCH(S$1,StructureInfoFromGPCRdb!$A$1:$U$1,0),FALSE))</f>
        <v/>
      </c>
      <c r="T337" s="5" t="str">
        <f>IF(VLOOKUP($C337,StructureInfoFromGPCRdb!$A:$U,MATCH(T$1,StructureInfoFromGPCRdb!$A$1:$U$1,0),FALSE)="","",VLOOKUP($C337,StructureInfoFromGPCRdb!$A:$U,MATCH(T$1,StructureInfoFromGPCRdb!$A$1:$U$1,0),FALSE))</f>
        <v/>
      </c>
      <c r="U337" s="5" t="str">
        <f>IF(VLOOKUP($C337,StructureInfoFromGPCRdb!$A:$U,MATCH(U$1,StructureInfoFromGPCRdb!$A$1:$U$1,0),FALSE)="","",VLOOKUP($C337,StructureInfoFromGPCRdb!$A:$U,MATCH(U$1,StructureInfoFromGPCRdb!$A$1:$U$1,0),FALSE))</f>
        <v/>
      </c>
      <c r="V337" s="52" t="str">
        <f>VLOOKUP($C337,StructureInfoFromGPCRdb!$A:$U,MATCH(V$1,StructureInfoFromGPCRdb!$A$1:$U$1,0),FALSE)</f>
        <v>-</v>
      </c>
      <c r="W337" s="10" t="str">
        <f>VLOOKUP($C337,StructureInfoFromGPCRdb!$A:$U,MATCH(W$1,StructureInfoFromGPCRdb!$A$1:$U$1,0),FALSE)</f>
        <v>-</v>
      </c>
      <c r="X337" s="52" t="str">
        <f>VLOOKUP($C337,StructureInfoFromGPCRdb!$A:$U,MATCH(X$1,StructureInfoFromGPCRdb!$A$1:$U$1,0),FALSE)</f>
        <v>Retinal (11-cis)</v>
      </c>
      <c r="Y337" s="10" t="str">
        <f>VLOOKUP($C337,StructureInfoFromGPCRdb!$A:$U,MATCH(Y$1,StructureInfoFromGPCRdb!$A$1:$U$1,0),FALSE)</f>
        <v>Inverse agonist</v>
      </c>
    </row>
    <row r="338" spans="1:25" x14ac:dyDescent="0.2">
      <c r="A338" s="4" t="str">
        <f t="shared" si="10"/>
        <v>AInactive</v>
      </c>
      <c r="B338" s="4" t="str">
        <f t="shared" si="11"/>
        <v>OPSDInactive</v>
      </c>
      <c r="C338" s="9" t="s">
        <v>456</v>
      </c>
      <c r="D338" s="10" t="str">
        <f>VLOOKUP($C338,StructureInfoFromGPCRdb!$A:$U,MATCH(D$1,StructureInfoFromGPCRdb!$A$1:$U$1,0),FALSE)</f>
        <v>A</v>
      </c>
      <c r="E338" s="11" t="str">
        <f>VLOOKUP($C338,StructureInfoFromGPCRdb!$A:$U,MATCH(E$1,StructureInfoFromGPCRdb!$A$1:$U$1,0),FALSE)</f>
        <v>Opsins</v>
      </c>
      <c r="F338" s="11" t="str">
        <f>VLOOKUP($C338,StructureInfoFromGPCRdb!$A:$U,MATCH(F$1,StructureInfoFromGPCRdb!$A$1:$U$1,0),FALSE)</f>
        <v>OPSD</v>
      </c>
      <c r="G338" s="11" t="str">
        <f>VLOOKUP($C338,StructureInfoFromGPCRdb!$A:$U,MATCH(G$1,StructureInfoFromGPCRdb!$A$1:$U$1,0),FALSE)</f>
        <v>Rhodopsin</v>
      </c>
      <c r="J338" s="47">
        <f>VLOOKUP($C338,StructureInfoFromGPCRdb!$A:$U,MATCH(J$1,StructureInfoFromGPCRdb!$A$1:$U$1,0),FALSE)</f>
        <v>84</v>
      </c>
      <c r="K338" s="6" t="str">
        <f>VLOOKUP($C338,StructureInfoFromGPCRdb!$A:$U,MATCH(K$1,StructureInfoFromGPCRdb!$A$1:$U$1,0),FALSE)</f>
        <v>Bovine</v>
      </c>
      <c r="L338" s="10">
        <f>VLOOKUP($C338,StructureInfoFromGPCRdb!$A:$U,MATCH(L$1,StructureInfoFromGPCRdb!$A$1:$U$1,0),FALSE)</f>
        <v>94</v>
      </c>
      <c r="M338" s="50" t="str">
        <f>VLOOKUP($C338,StructureInfoFromGPCRdb!$A:$U,MATCH(M$1,StructureInfoFromGPCRdb!$A$1:$U$1,0),FALSE)</f>
        <v>X-ray</v>
      </c>
      <c r="N338" s="51">
        <f>VLOOKUP($C338,StructureInfoFromGPCRdb!$A:$U,MATCH(N$1,StructureInfoFromGPCRdb!$A$1:$U$1,0),FALSE)</f>
        <v>3.4</v>
      </c>
      <c r="O338" s="10" t="str">
        <f>VLOOKUP($C338,StructureInfoFromGPCRdb!$A:$U,MATCH(O$1,StructureInfoFromGPCRdb!$A$1:$U$1,0),FALSE)</f>
        <v>Inactive</v>
      </c>
      <c r="P338" s="10">
        <f>VLOOKUP($C338,StructureInfoFromGPCRdb!$A:$U,MATCH(P$1,StructureInfoFromGPCRdb!$A$1:$U$1,0),FALSE)</f>
        <v>39</v>
      </c>
      <c r="Q338" s="10">
        <f>VLOOKUP($C338,StructureInfoFromGPCRdb!$A:$U,MATCH(Q$1,StructureInfoFromGPCRdb!$A$1:$U$1,0),FALSE)</f>
        <v>26</v>
      </c>
      <c r="R338" s="42" t="str">
        <f>IF(VLOOKUP($C338,StructureInfoFromGPCRdb!$A:$U,MATCH(R$1,StructureInfoFromGPCRdb!$A$1:$U$1,0),FALSE)="","",VLOOKUP($C338,StructureInfoFromGPCRdb!$A:$U,MATCH(R$1,StructureInfoFromGPCRdb!$A$1:$U$1,0),FALSE))</f>
        <v/>
      </c>
      <c r="S338" s="5" t="str">
        <f>IF(VLOOKUP($C338,StructureInfoFromGPCRdb!$A:$U,MATCH(S$1,StructureInfoFromGPCRdb!$A$1:$U$1,0),FALSE)="","",VLOOKUP($C338,StructureInfoFromGPCRdb!$A:$U,MATCH(S$1,StructureInfoFromGPCRdb!$A$1:$U$1,0),FALSE))</f>
        <v/>
      </c>
      <c r="T338" s="5" t="str">
        <f>IF(VLOOKUP($C338,StructureInfoFromGPCRdb!$A:$U,MATCH(T$1,StructureInfoFromGPCRdb!$A$1:$U$1,0),FALSE)="","",VLOOKUP($C338,StructureInfoFromGPCRdb!$A:$U,MATCH(T$1,StructureInfoFromGPCRdb!$A$1:$U$1,0),FALSE))</f>
        <v/>
      </c>
      <c r="U338" s="5" t="str">
        <f>IF(VLOOKUP($C338,StructureInfoFromGPCRdb!$A:$U,MATCH(U$1,StructureInfoFromGPCRdb!$A$1:$U$1,0),FALSE)="","",VLOOKUP($C338,StructureInfoFromGPCRdb!$A:$U,MATCH(U$1,StructureInfoFromGPCRdb!$A$1:$U$1,0),FALSE))</f>
        <v/>
      </c>
      <c r="V338" s="52" t="str">
        <f>VLOOKUP($C338,StructureInfoFromGPCRdb!$A:$U,MATCH(V$1,StructureInfoFromGPCRdb!$A$1:$U$1,0),FALSE)</f>
        <v>-</v>
      </c>
      <c r="W338" s="10" t="str">
        <f>VLOOKUP($C338,StructureInfoFromGPCRdb!$A:$U,MATCH(W$1,StructureInfoFromGPCRdb!$A$1:$U$1,0),FALSE)</f>
        <v>-</v>
      </c>
      <c r="X338" s="52" t="str">
        <f>VLOOKUP($C338,StructureInfoFromGPCRdb!$A:$U,MATCH(X$1,StructureInfoFromGPCRdb!$A$1:$U$1,0),FALSE)</f>
        <v>Retinal (11-cis)</v>
      </c>
      <c r="Y338" s="10" t="str">
        <f>VLOOKUP($C338,StructureInfoFromGPCRdb!$A:$U,MATCH(Y$1,StructureInfoFromGPCRdb!$A$1:$U$1,0),FALSE)</f>
        <v>Inverse agonist</v>
      </c>
    </row>
    <row r="339" spans="1:25" x14ac:dyDescent="0.2">
      <c r="A339" s="4" t="str">
        <f t="shared" si="10"/>
        <v>AInactive</v>
      </c>
      <c r="B339" s="4" t="str">
        <f t="shared" si="11"/>
        <v>OPSDInactive</v>
      </c>
      <c r="C339" s="9" t="s">
        <v>460</v>
      </c>
      <c r="D339" s="10" t="str">
        <f>VLOOKUP($C339,StructureInfoFromGPCRdb!$A:$U,MATCH(D$1,StructureInfoFromGPCRdb!$A$1:$U$1,0),FALSE)</f>
        <v>A</v>
      </c>
      <c r="E339" s="11" t="str">
        <f>VLOOKUP($C339,StructureInfoFromGPCRdb!$A:$U,MATCH(E$1,StructureInfoFromGPCRdb!$A$1:$U$1,0),FALSE)</f>
        <v>Opsins</v>
      </c>
      <c r="F339" s="11" t="str">
        <f>VLOOKUP($C339,StructureInfoFromGPCRdb!$A:$U,MATCH(F$1,StructureInfoFromGPCRdb!$A$1:$U$1,0),FALSE)</f>
        <v>OPSD</v>
      </c>
      <c r="G339" s="11" t="str">
        <f>VLOOKUP($C339,StructureInfoFromGPCRdb!$A:$U,MATCH(G$1,StructureInfoFromGPCRdb!$A$1:$U$1,0),FALSE)</f>
        <v>Rhodopsin</v>
      </c>
      <c r="J339" s="47">
        <f>VLOOKUP($C339,StructureInfoFromGPCRdb!$A:$U,MATCH(J$1,StructureInfoFromGPCRdb!$A$1:$U$1,0),FALSE)</f>
        <v>100</v>
      </c>
      <c r="K339" s="6" t="str">
        <f>VLOOKUP($C339,StructureInfoFromGPCRdb!$A:$U,MATCH(K$1,StructureInfoFromGPCRdb!$A$1:$U$1,0),FALSE)</f>
        <v>Japanese flying squid</v>
      </c>
      <c r="L339" s="10">
        <f>VLOOKUP($C339,StructureInfoFromGPCRdb!$A:$U,MATCH(L$1,StructureInfoFromGPCRdb!$A$1:$U$1,0),FALSE)</f>
        <v>26</v>
      </c>
      <c r="M339" s="50" t="str">
        <f>VLOOKUP($C339,StructureInfoFromGPCRdb!$A:$U,MATCH(M$1,StructureInfoFromGPCRdb!$A$1:$U$1,0),FALSE)</f>
        <v>X-ray</v>
      </c>
      <c r="N339" s="51">
        <f>VLOOKUP($C339,StructureInfoFromGPCRdb!$A:$U,MATCH(N$1,StructureInfoFromGPCRdb!$A$1:$U$1,0),FALSE)</f>
        <v>3.7</v>
      </c>
      <c r="O339" s="10" t="str">
        <f>VLOOKUP($C339,StructureInfoFromGPCRdb!$A:$U,MATCH(O$1,StructureInfoFromGPCRdb!$A$1:$U$1,0),FALSE)</f>
        <v>Inactive</v>
      </c>
      <c r="P339" s="10">
        <f>VLOOKUP($C339,StructureInfoFromGPCRdb!$A:$U,MATCH(P$1,StructureInfoFromGPCRdb!$A$1:$U$1,0),FALSE)</f>
        <v>24</v>
      </c>
      <c r="Q339" s="10">
        <f>VLOOKUP($C339,StructureInfoFromGPCRdb!$A:$U,MATCH(Q$1,StructureInfoFromGPCRdb!$A$1:$U$1,0),FALSE)</f>
        <v>7</v>
      </c>
      <c r="R339" s="42" t="str">
        <f>IF(VLOOKUP($C339,StructureInfoFromGPCRdb!$A:$U,MATCH(R$1,StructureInfoFromGPCRdb!$A$1:$U$1,0),FALSE)="","",VLOOKUP($C339,StructureInfoFromGPCRdb!$A:$U,MATCH(R$1,StructureInfoFromGPCRdb!$A$1:$U$1,0),FALSE))</f>
        <v/>
      </c>
      <c r="S339" s="5" t="str">
        <f>IF(VLOOKUP($C339,StructureInfoFromGPCRdb!$A:$U,MATCH(S$1,StructureInfoFromGPCRdb!$A$1:$U$1,0),FALSE)="","",VLOOKUP($C339,StructureInfoFromGPCRdb!$A:$U,MATCH(S$1,StructureInfoFromGPCRdb!$A$1:$U$1,0),FALSE))</f>
        <v/>
      </c>
      <c r="T339" s="5" t="str">
        <f>IF(VLOOKUP($C339,StructureInfoFromGPCRdb!$A:$U,MATCH(T$1,StructureInfoFromGPCRdb!$A$1:$U$1,0),FALSE)="","",VLOOKUP($C339,StructureInfoFromGPCRdb!$A:$U,MATCH(T$1,StructureInfoFromGPCRdb!$A$1:$U$1,0),FALSE))</f>
        <v/>
      </c>
      <c r="U339" s="5" t="str">
        <f>IF(VLOOKUP($C339,StructureInfoFromGPCRdb!$A:$U,MATCH(U$1,StructureInfoFromGPCRdb!$A$1:$U$1,0),FALSE)="","",VLOOKUP($C339,StructureInfoFromGPCRdb!$A:$U,MATCH(U$1,StructureInfoFromGPCRdb!$A$1:$U$1,0),FALSE))</f>
        <v/>
      </c>
      <c r="V339" s="52" t="str">
        <f>VLOOKUP($C339,StructureInfoFromGPCRdb!$A:$U,MATCH(V$1,StructureInfoFromGPCRdb!$A$1:$U$1,0),FALSE)</f>
        <v>-</v>
      </c>
      <c r="W339" s="10" t="str">
        <f>VLOOKUP($C339,StructureInfoFromGPCRdb!$A:$U,MATCH(W$1,StructureInfoFromGPCRdb!$A$1:$U$1,0),FALSE)</f>
        <v>-</v>
      </c>
      <c r="X339" s="52" t="str">
        <f>VLOOKUP($C339,StructureInfoFromGPCRdb!$A:$U,MATCH(X$1,StructureInfoFromGPCRdb!$A$1:$U$1,0),FALSE)</f>
        <v>Retinal (11-cis)</v>
      </c>
      <c r="Y339" s="10" t="str">
        <f>VLOOKUP($C339,StructureInfoFromGPCRdb!$A:$U,MATCH(Y$1,StructureInfoFromGPCRdb!$A$1:$U$1,0),FALSE)</f>
        <v>Inverse agonist</v>
      </c>
    </row>
    <row r="340" spans="1:25" x14ac:dyDescent="0.2">
      <c r="A340" s="4" t="str">
        <f t="shared" si="10"/>
        <v>AInactive</v>
      </c>
      <c r="B340" s="4" t="str">
        <f t="shared" si="11"/>
        <v>OPSDInactive</v>
      </c>
      <c r="C340" s="9" t="s">
        <v>464</v>
      </c>
      <c r="D340" s="10" t="str">
        <f>VLOOKUP($C340,StructureInfoFromGPCRdb!$A:$U,MATCH(D$1,StructureInfoFromGPCRdb!$A$1:$U$1,0),FALSE)</f>
        <v>A</v>
      </c>
      <c r="E340" s="11" t="str">
        <f>VLOOKUP($C340,StructureInfoFromGPCRdb!$A:$U,MATCH(E$1,StructureInfoFromGPCRdb!$A$1:$U$1,0),FALSE)</f>
        <v>Opsins</v>
      </c>
      <c r="F340" s="11" t="str">
        <f>VLOOKUP($C340,StructureInfoFromGPCRdb!$A:$U,MATCH(F$1,StructureInfoFromGPCRdb!$A$1:$U$1,0),FALSE)</f>
        <v>OPSD</v>
      </c>
      <c r="G340" s="11" t="str">
        <f>VLOOKUP($C340,StructureInfoFromGPCRdb!$A:$U,MATCH(G$1,StructureInfoFromGPCRdb!$A$1:$U$1,0),FALSE)</f>
        <v>Rhodopsin</v>
      </c>
      <c r="J340" s="47">
        <f>VLOOKUP($C340,StructureInfoFromGPCRdb!$A:$U,MATCH(J$1,StructureInfoFromGPCRdb!$A$1:$U$1,0),FALSE)</f>
        <v>100</v>
      </c>
      <c r="K340" s="6" t="str">
        <f>VLOOKUP($C340,StructureInfoFromGPCRdb!$A:$U,MATCH(K$1,StructureInfoFromGPCRdb!$A$1:$U$1,0),FALSE)</f>
        <v>Bovine</v>
      </c>
      <c r="L340" s="10">
        <f>VLOOKUP($C340,StructureInfoFromGPCRdb!$A:$U,MATCH(L$1,StructureInfoFromGPCRdb!$A$1:$U$1,0),FALSE)</f>
        <v>94</v>
      </c>
      <c r="M340" s="50" t="str">
        <f>VLOOKUP($C340,StructureInfoFromGPCRdb!$A:$U,MATCH(M$1,StructureInfoFromGPCRdb!$A$1:$U$1,0),FALSE)</f>
        <v>X-ray</v>
      </c>
      <c r="N340" s="51">
        <f>VLOOKUP($C340,StructureInfoFromGPCRdb!$A:$U,MATCH(N$1,StructureInfoFromGPCRdb!$A$1:$U$1,0),FALSE)</f>
        <v>3.8</v>
      </c>
      <c r="O340" s="10" t="str">
        <f>VLOOKUP($C340,StructureInfoFromGPCRdb!$A:$U,MATCH(O$1,StructureInfoFromGPCRdb!$A$1:$U$1,0),FALSE)</f>
        <v>Inactive</v>
      </c>
      <c r="P340" s="10">
        <f>VLOOKUP($C340,StructureInfoFromGPCRdb!$A:$U,MATCH(P$1,StructureInfoFromGPCRdb!$A$1:$U$1,0),FALSE)</f>
        <v>39</v>
      </c>
      <c r="Q340" s="10">
        <f>VLOOKUP($C340,StructureInfoFromGPCRdb!$A:$U,MATCH(Q$1,StructureInfoFromGPCRdb!$A$1:$U$1,0),FALSE)</f>
        <v>22</v>
      </c>
      <c r="R340" s="42" t="str">
        <f>IF(VLOOKUP($C340,StructureInfoFromGPCRdb!$A:$U,MATCH(R$1,StructureInfoFromGPCRdb!$A$1:$U$1,0),FALSE)="","",VLOOKUP($C340,StructureInfoFromGPCRdb!$A:$U,MATCH(R$1,StructureInfoFromGPCRdb!$A$1:$U$1,0),FALSE))</f>
        <v/>
      </c>
      <c r="S340" s="5" t="str">
        <f>IF(VLOOKUP($C340,StructureInfoFromGPCRdb!$A:$U,MATCH(S$1,StructureInfoFromGPCRdb!$A$1:$U$1,0),FALSE)="","",VLOOKUP($C340,StructureInfoFromGPCRdb!$A:$U,MATCH(S$1,StructureInfoFromGPCRdb!$A$1:$U$1,0),FALSE))</f>
        <v/>
      </c>
      <c r="T340" s="5" t="str">
        <f>IF(VLOOKUP($C340,StructureInfoFromGPCRdb!$A:$U,MATCH(T$1,StructureInfoFromGPCRdb!$A$1:$U$1,0),FALSE)="","",VLOOKUP($C340,StructureInfoFromGPCRdb!$A:$U,MATCH(T$1,StructureInfoFromGPCRdb!$A$1:$U$1,0),FALSE))</f>
        <v/>
      </c>
      <c r="U340" s="5" t="str">
        <f>IF(VLOOKUP($C340,StructureInfoFromGPCRdb!$A:$U,MATCH(U$1,StructureInfoFromGPCRdb!$A$1:$U$1,0),FALSE)="","",VLOOKUP($C340,StructureInfoFromGPCRdb!$A:$U,MATCH(U$1,StructureInfoFromGPCRdb!$A$1:$U$1,0),FALSE))</f>
        <v/>
      </c>
      <c r="V340" s="52" t="str">
        <f>VLOOKUP($C340,StructureInfoFromGPCRdb!$A:$U,MATCH(V$1,StructureInfoFromGPCRdb!$A$1:$U$1,0),FALSE)</f>
        <v>-</v>
      </c>
      <c r="W340" s="10" t="str">
        <f>VLOOKUP($C340,StructureInfoFromGPCRdb!$A:$U,MATCH(W$1,StructureInfoFromGPCRdb!$A$1:$U$1,0),FALSE)</f>
        <v>-</v>
      </c>
      <c r="X340" s="52" t="str">
        <f>VLOOKUP($C340,StructureInfoFromGPCRdb!$A:$U,MATCH(X$1,StructureInfoFromGPCRdb!$A$1:$U$1,0),FALSE)</f>
        <v>Retinal (11-cis)</v>
      </c>
      <c r="Y340" s="10" t="str">
        <f>VLOOKUP($C340,StructureInfoFromGPCRdb!$A:$U,MATCH(Y$1,StructureInfoFromGPCRdb!$A$1:$U$1,0),FALSE)</f>
        <v>Inverse agonist</v>
      </c>
    </row>
    <row r="341" spans="1:25" x14ac:dyDescent="0.2">
      <c r="A341" s="4" t="str">
        <f t="shared" si="10"/>
        <v>AInactive</v>
      </c>
      <c r="B341" s="4" t="str">
        <f t="shared" si="11"/>
        <v>OPSDInactive</v>
      </c>
      <c r="C341" s="9" t="s">
        <v>159</v>
      </c>
      <c r="D341" s="10" t="str">
        <f>VLOOKUP($C341,StructureInfoFromGPCRdb!$A:$U,MATCH(D$1,StructureInfoFromGPCRdb!$A$1:$U$1,0),FALSE)</f>
        <v>A</v>
      </c>
      <c r="E341" s="11" t="str">
        <f>VLOOKUP($C341,StructureInfoFromGPCRdb!$A:$U,MATCH(E$1,StructureInfoFromGPCRdb!$A$1:$U$1,0),FALSE)</f>
        <v>Opsins</v>
      </c>
      <c r="F341" s="11" t="str">
        <f>VLOOKUP($C341,StructureInfoFromGPCRdb!$A:$U,MATCH(F$1,StructureInfoFromGPCRdb!$A$1:$U$1,0),FALSE)</f>
        <v>OPSD</v>
      </c>
      <c r="G341" s="11" t="str">
        <f>VLOOKUP($C341,StructureInfoFromGPCRdb!$A:$U,MATCH(G$1,StructureInfoFromGPCRdb!$A$1:$U$1,0),FALSE)</f>
        <v>Rhodopsin</v>
      </c>
      <c r="J341" s="47">
        <f>VLOOKUP($C341,StructureInfoFromGPCRdb!$A:$U,MATCH(J$1,StructureInfoFromGPCRdb!$A$1:$U$1,0),FALSE)</f>
        <v>89</v>
      </c>
      <c r="K341" s="6" t="str">
        <f>VLOOKUP($C341,StructureInfoFromGPCRdb!$A:$U,MATCH(K$1,StructureInfoFromGPCRdb!$A$1:$U$1,0),FALSE)</f>
        <v>Bovine</v>
      </c>
      <c r="L341" s="10">
        <f>VLOOKUP($C341,StructureInfoFromGPCRdb!$A:$U,MATCH(L$1,StructureInfoFromGPCRdb!$A$1:$U$1,0),FALSE)</f>
        <v>94</v>
      </c>
      <c r="M341" s="50" t="str">
        <f>VLOOKUP($C341,StructureInfoFromGPCRdb!$A:$U,MATCH(M$1,StructureInfoFromGPCRdb!$A$1:$U$1,0),FALSE)</f>
        <v>X-ray</v>
      </c>
      <c r="N341" s="51">
        <f>VLOOKUP($C341,StructureInfoFromGPCRdb!$A:$U,MATCH(N$1,StructureInfoFromGPCRdb!$A$1:$U$1,0),FALSE)</f>
        <v>4</v>
      </c>
      <c r="O341" s="10" t="str">
        <f>VLOOKUP($C341,StructureInfoFromGPCRdb!$A:$U,MATCH(O$1,StructureInfoFromGPCRdb!$A$1:$U$1,0),FALSE)</f>
        <v>Inactive</v>
      </c>
      <c r="P341" s="10">
        <f>VLOOKUP($C341,StructureInfoFromGPCRdb!$A:$U,MATCH(P$1,StructureInfoFromGPCRdb!$A$1:$U$1,0),FALSE)</f>
        <v>39</v>
      </c>
      <c r="Q341" s="10">
        <f>VLOOKUP($C341,StructureInfoFromGPCRdb!$A:$U,MATCH(Q$1,StructureInfoFromGPCRdb!$A$1:$U$1,0),FALSE)</f>
        <v>18</v>
      </c>
      <c r="R341" s="42" t="str">
        <f>IF(VLOOKUP($C341,StructureInfoFromGPCRdb!$A:$U,MATCH(R$1,StructureInfoFromGPCRdb!$A$1:$U$1,0),FALSE)="","",VLOOKUP($C341,StructureInfoFromGPCRdb!$A:$U,MATCH(R$1,StructureInfoFromGPCRdb!$A$1:$U$1,0),FALSE))</f>
        <v/>
      </c>
      <c r="S341" s="5" t="str">
        <f>IF(VLOOKUP($C341,StructureInfoFromGPCRdb!$A:$U,MATCH(S$1,StructureInfoFromGPCRdb!$A$1:$U$1,0),FALSE)="","",VLOOKUP($C341,StructureInfoFromGPCRdb!$A:$U,MATCH(S$1,StructureInfoFromGPCRdb!$A$1:$U$1,0),FALSE))</f>
        <v/>
      </c>
      <c r="T341" s="5" t="str">
        <f>IF(VLOOKUP($C341,StructureInfoFromGPCRdb!$A:$U,MATCH(T$1,StructureInfoFromGPCRdb!$A$1:$U$1,0),FALSE)="","",VLOOKUP($C341,StructureInfoFromGPCRdb!$A:$U,MATCH(T$1,StructureInfoFromGPCRdb!$A$1:$U$1,0),FALSE))</f>
        <v/>
      </c>
      <c r="U341" s="5" t="str">
        <f>IF(VLOOKUP($C341,StructureInfoFromGPCRdb!$A:$U,MATCH(U$1,StructureInfoFromGPCRdb!$A$1:$U$1,0),FALSE)="","",VLOOKUP($C341,StructureInfoFromGPCRdb!$A:$U,MATCH(U$1,StructureInfoFromGPCRdb!$A$1:$U$1,0),FALSE))</f>
        <v/>
      </c>
      <c r="V341" s="52" t="str">
        <f>VLOOKUP($C341,StructureInfoFromGPCRdb!$A:$U,MATCH(V$1,StructureInfoFromGPCRdb!$A$1:$U$1,0),FALSE)</f>
        <v>-</v>
      </c>
      <c r="W341" s="10" t="str">
        <f>VLOOKUP($C341,StructureInfoFromGPCRdb!$A:$U,MATCH(W$1,StructureInfoFromGPCRdb!$A$1:$U$1,0),FALSE)</f>
        <v>-</v>
      </c>
      <c r="X341" s="52" t="str">
        <f>VLOOKUP($C341,StructureInfoFromGPCRdb!$A:$U,MATCH(X$1,StructureInfoFromGPCRdb!$A$1:$U$1,0),FALSE)</f>
        <v>10,20-Methanoretinal</v>
      </c>
      <c r="Y341" s="10" t="str">
        <f>VLOOKUP($C341,StructureInfoFromGPCRdb!$A:$U,MATCH(Y$1,StructureInfoFromGPCRdb!$A$1:$U$1,0),FALSE)</f>
        <v>Agonist</v>
      </c>
    </row>
    <row r="342" spans="1:25" x14ac:dyDescent="0.2">
      <c r="A342" s="4" t="str">
        <f t="shared" si="10"/>
        <v>AInactive</v>
      </c>
      <c r="B342" s="4" t="str">
        <f t="shared" si="11"/>
        <v>OPSDInactive</v>
      </c>
      <c r="C342" s="9" t="s">
        <v>504</v>
      </c>
      <c r="D342" s="10" t="str">
        <f>VLOOKUP($C342,StructureInfoFromGPCRdb!$A:$U,MATCH(D$1,StructureInfoFromGPCRdb!$A$1:$U$1,0),FALSE)</f>
        <v>A</v>
      </c>
      <c r="E342" s="11" t="str">
        <f>VLOOKUP($C342,StructureInfoFromGPCRdb!$A:$U,MATCH(E$1,StructureInfoFromGPCRdb!$A$1:$U$1,0),FALSE)</f>
        <v>Opsins</v>
      </c>
      <c r="F342" s="11" t="str">
        <f>VLOOKUP($C342,StructureInfoFromGPCRdb!$A:$U,MATCH(F$1,StructureInfoFromGPCRdb!$A$1:$U$1,0),FALSE)</f>
        <v>OPSD</v>
      </c>
      <c r="G342" s="11" t="str">
        <f>VLOOKUP($C342,StructureInfoFromGPCRdb!$A:$U,MATCH(G$1,StructureInfoFromGPCRdb!$A$1:$U$1,0),FALSE)</f>
        <v>Rhodopsin</v>
      </c>
      <c r="J342" s="47">
        <f>VLOOKUP($C342,StructureInfoFromGPCRdb!$A:$U,MATCH(J$1,StructureInfoFromGPCRdb!$A$1:$U$1,0),FALSE)</f>
        <v>100</v>
      </c>
      <c r="K342" s="6" t="str">
        <f>VLOOKUP($C342,StructureInfoFromGPCRdb!$A:$U,MATCH(K$1,StructureInfoFromGPCRdb!$A$1:$U$1,0),FALSE)</f>
        <v>Bovine</v>
      </c>
      <c r="L342" s="10">
        <f>VLOOKUP($C342,StructureInfoFromGPCRdb!$A:$U,MATCH(L$1,StructureInfoFromGPCRdb!$A$1:$U$1,0),FALSE)</f>
        <v>94</v>
      </c>
      <c r="M342" s="50" t="str">
        <f>VLOOKUP($C342,StructureInfoFromGPCRdb!$A:$U,MATCH(M$1,StructureInfoFromGPCRdb!$A$1:$U$1,0),FALSE)</f>
        <v>X-ray</v>
      </c>
      <c r="N342" s="51">
        <f>VLOOKUP($C342,StructureInfoFromGPCRdb!$A:$U,MATCH(N$1,StructureInfoFromGPCRdb!$A$1:$U$1,0),FALSE)</f>
        <v>4.0999999999999996</v>
      </c>
      <c r="O342" s="10" t="str">
        <f>VLOOKUP($C342,StructureInfoFromGPCRdb!$A:$U,MATCH(O$1,StructureInfoFromGPCRdb!$A$1:$U$1,0),FALSE)</f>
        <v>Inactive</v>
      </c>
      <c r="P342" s="10">
        <f>VLOOKUP($C342,StructureInfoFromGPCRdb!$A:$U,MATCH(P$1,StructureInfoFromGPCRdb!$A$1:$U$1,0),FALSE)</f>
        <v>39</v>
      </c>
      <c r="Q342" s="10">
        <f>VLOOKUP($C342,StructureInfoFromGPCRdb!$A:$U,MATCH(Q$1,StructureInfoFromGPCRdb!$A$1:$U$1,0),FALSE)</f>
        <v>25</v>
      </c>
      <c r="R342" s="42" t="str">
        <f>IF(VLOOKUP($C342,StructureInfoFromGPCRdb!$A:$U,MATCH(R$1,StructureInfoFromGPCRdb!$A$1:$U$1,0),FALSE)="","",VLOOKUP($C342,StructureInfoFromGPCRdb!$A:$U,MATCH(R$1,StructureInfoFromGPCRdb!$A$1:$U$1,0),FALSE))</f>
        <v/>
      </c>
      <c r="S342" s="5" t="str">
        <f>IF(VLOOKUP($C342,StructureInfoFromGPCRdb!$A:$U,MATCH(S$1,StructureInfoFromGPCRdb!$A$1:$U$1,0),FALSE)="","",VLOOKUP($C342,StructureInfoFromGPCRdb!$A:$U,MATCH(S$1,StructureInfoFromGPCRdb!$A$1:$U$1,0),FALSE))</f>
        <v/>
      </c>
      <c r="T342" s="5" t="str">
        <f>IF(VLOOKUP($C342,StructureInfoFromGPCRdb!$A:$U,MATCH(T$1,StructureInfoFromGPCRdb!$A$1:$U$1,0),FALSE)="","",VLOOKUP($C342,StructureInfoFromGPCRdb!$A:$U,MATCH(T$1,StructureInfoFromGPCRdb!$A$1:$U$1,0),FALSE))</f>
        <v/>
      </c>
      <c r="U342" s="5" t="str">
        <f>IF(VLOOKUP($C342,StructureInfoFromGPCRdb!$A:$U,MATCH(U$1,StructureInfoFromGPCRdb!$A$1:$U$1,0),FALSE)="","",VLOOKUP($C342,StructureInfoFromGPCRdb!$A:$U,MATCH(U$1,StructureInfoFromGPCRdb!$A$1:$U$1,0),FALSE))</f>
        <v/>
      </c>
      <c r="V342" s="52" t="str">
        <f>VLOOKUP($C342,StructureInfoFromGPCRdb!$A:$U,MATCH(V$1,StructureInfoFromGPCRdb!$A$1:$U$1,0),FALSE)</f>
        <v>-</v>
      </c>
      <c r="W342" s="10" t="str">
        <f>VLOOKUP($C342,StructureInfoFromGPCRdb!$A:$U,MATCH(W$1,StructureInfoFromGPCRdb!$A$1:$U$1,0),FALSE)</f>
        <v>-</v>
      </c>
      <c r="X342" s="52" t="str">
        <f>VLOOKUP($C342,StructureInfoFromGPCRdb!$A:$U,MATCH(X$1,StructureInfoFromGPCRdb!$A$1:$U$1,0),FALSE)</f>
        <v>Apo (no ligand)</v>
      </c>
      <c r="Y342" s="10" t="str">
        <f>VLOOKUP($C342,StructureInfoFromGPCRdb!$A:$U,MATCH(Y$1,StructureInfoFromGPCRdb!$A$1:$U$1,0),FALSE)</f>
        <v>Apo (no ligand)</v>
      </c>
    </row>
    <row r="343" spans="1:25" x14ac:dyDescent="0.2">
      <c r="A343" s="4" t="str">
        <f t="shared" si="10"/>
        <v>AInactive</v>
      </c>
      <c r="B343" s="4" t="str">
        <f t="shared" si="11"/>
        <v>OPSDInactive</v>
      </c>
      <c r="C343" s="9" t="s">
        <v>503</v>
      </c>
      <c r="D343" s="10" t="str">
        <f>VLOOKUP($C343,StructureInfoFromGPCRdb!$A:$U,MATCH(D$1,StructureInfoFromGPCRdb!$A$1:$U$1,0),FALSE)</f>
        <v>A</v>
      </c>
      <c r="E343" s="11" t="str">
        <f>VLOOKUP($C343,StructureInfoFromGPCRdb!$A:$U,MATCH(E$1,StructureInfoFromGPCRdb!$A$1:$U$1,0),FALSE)</f>
        <v>Opsins</v>
      </c>
      <c r="F343" s="11" t="str">
        <f>VLOOKUP($C343,StructureInfoFromGPCRdb!$A:$U,MATCH(F$1,StructureInfoFromGPCRdb!$A$1:$U$1,0),FALSE)</f>
        <v>OPSD</v>
      </c>
      <c r="G343" s="11" t="str">
        <f>VLOOKUP($C343,StructureInfoFromGPCRdb!$A:$U,MATCH(G$1,StructureInfoFromGPCRdb!$A$1:$U$1,0),FALSE)</f>
        <v>Rhodopsin</v>
      </c>
      <c r="J343" s="47">
        <f>VLOOKUP($C343,StructureInfoFromGPCRdb!$A:$U,MATCH(J$1,StructureInfoFromGPCRdb!$A$1:$U$1,0),FALSE)</f>
        <v>95</v>
      </c>
      <c r="K343" s="6" t="str">
        <f>VLOOKUP($C343,StructureInfoFromGPCRdb!$A:$U,MATCH(K$1,StructureInfoFromGPCRdb!$A$1:$U$1,0),FALSE)</f>
        <v>Bovine</v>
      </c>
      <c r="L343" s="10">
        <f>VLOOKUP($C343,StructureInfoFromGPCRdb!$A:$U,MATCH(L$1,StructureInfoFromGPCRdb!$A$1:$U$1,0),FALSE)</f>
        <v>94</v>
      </c>
      <c r="M343" s="50" t="str">
        <f>VLOOKUP($C343,StructureInfoFromGPCRdb!$A:$U,MATCH(M$1,StructureInfoFromGPCRdb!$A$1:$U$1,0),FALSE)</f>
        <v>X-ray</v>
      </c>
      <c r="N343" s="51">
        <f>VLOOKUP($C343,StructureInfoFromGPCRdb!$A:$U,MATCH(N$1,StructureInfoFromGPCRdb!$A$1:$U$1,0),FALSE)</f>
        <v>4.2</v>
      </c>
      <c r="O343" s="10" t="str">
        <f>VLOOKUP($C343,StructureInfoFromGPCRdb!$A:$U,MATCH(O$1,StructureInfoFromGPCRdb!$A$1:$U$1,0),FALSE)</f>
        <v>Inactive</v>
      </c>
      <c r="P343" s="10">
        <f>VLOOKUP($C343,StructureInfoFromGPCRdb!$A:$U,MATCH(P$1,StructureInfoFromGPCRdb!$A$1:$U$1,0),FALSE)</f>
        <v>39</v>
      </c>
      <c r="Q343" s="10">
        <f>VLOOKUP($C343,StructureInfoFromGPCRdb!$A:$U,MATCH(Q$1,StructureInfoFromGPCRdb!$A$1:$U$1,0),FALSE)</f>
        <v>25</v>
      </c>
      <c r="R343" s="42" t="str">
        <f>IF(VLOOKUP($C343,StructureInfoFromGPCRdb!$A:$U,MATCH(R$1,StructureInfoFromGPCRdb!$A$1:$U$1,0),FALSE)="","",VLOOKUP($C343,StructureInfoFromGPCRdb!$A:$U,MATCH(R$1,StructureInfoFromGPCRdb!$A$1:$U$1,0),FALSE))</f>
        <v/>
      </c>
      <c r="S343" s="5" t="str">
        <f>IF(VLOOKUP($C343,StructureInfoFromGPCRdb!$A:$U,MATCH(S$1,StructureInfoFromGPCRdb!$A$1:$U$1,0),FALSE)="","",VLOOKUP($C343,StructureInfoFromGPCRdb!$A:$U,MATCH(S$1,StructureInfoFromGPCRdb!$A$1:$U$1,0),FALSE))</f>
        <v/>
      </c>
      <c r="T343" s="5" t="str">
        <f>IF(VLOOKUP($C343,StructureInfoFromGPCRdb!$A:$U,MATCH(T$1,StructureInfoFromGPCRdb!$A$1:$U$1,0),FALSE)="","",VLOOKUP($C343,StructureInfoFromGPCRdb!$A:$U,MATCH(T$1,StructureInfoFromGPCRdb!$A$1:$U$1,0),FALSE))</f>
        <v/>
      </c>
      <c r="U343" s="5" t="str">
        <f>IF(VLOOKUP($C343,StructureInfoFromGPCRdb!$A:$U,MATCH(U$1,StructureInfoFromGPCRdb!$A$1:$U$1,0),FALSE)="","",VLOOKUP($C343,StructureInfoFromGPCRdb!$A:$U,MATCH(U$1,StructureInfoFromGPCRdb!$A$1:$U$1,0),FALSE))</f>
        <v/>
      </c>
      <c r="V343" s="52" t="str">
        <f>VLOOKUP($C343,StructureInfoFromGPCRdb!$A:$U,MATCH(V$1,StructureInfoFromGPCRdb!$A$1:$U$1,0),FALSE)</f>
        <v>-</v>
      </c>
      <c r="W343" s="10" t="str">
        <f>VLOOKUP($C343,StructureInfoFromGPCRdb!$A:$U,MATCH(W$1,StructureInfoFromGPCRdb!$A$1:$U$1,0),FALSE)</f>
        <v>-</v>
      </c>
      <c r="X343" s="52" t="str">
        <f>VLOOKUP($C343,StructureInfoFromGPCRdb!$A:$U,MATCH(X$1,StructureInfoFromGPCRdb!$A$1:$U$1,0),FALSE)</f>
        <v>Apo (no ligand)</v>
      </c>
      <c r="Y343" s="10" t="str">
        <f>VLOOKUP($C343,StructureInfoFromGPCRdb!$A:$U,MATCH(Y$1,StructureInfoFromGPCRdb!$A$1:$U$1,0),FALSE)</f>
        <v>Apo (no ligand)</v>
      </c>
    </row>
    <row r="344" spans="1:25" x14ac:dyDescent="0.2">
      <c r="A344" s="4" t="str">
        <f t="shared" si="10"/>
        <v>AInactive</v>
      </c>
      <c r="B344" s="4" t="str">
        <f t="shared" si="11"/>
        <v>OPSDInactive</v>
      </c>
      <c r="C344" s="9" t="s">
        <v>662</v>
      </c>
      <c r="D344" s="10" t="str">
        <f>VLOOKUP($C344,StructureInfoFromGPCRdb!$A:$U,MATCH(D$1,StructureInfoFromGPCRdb!$A$1:$U$1,0),FALSE)</f>
        <v>A</v>
      </c>
      <c r="E344" s="11" t="str">
        <f>VLOOKUP($C344,StructureInfoFromGPCRdb!$A:$U,MATCH(E$1,StructureInfoFromGPCRdb!$A$1:$U$1,0),FALSE)</f>
        <v>Opsins</v>
      </c>
      <c r="F344" s="11" t="str">
        <f>VLOOKUP($C344,StructureInfoFromGPCRdb!$A:$U,MATCH(F$1,StructureInfoFromGPCRdb!$A$1:$U$1,0),FALSE)</f>
        <v>OPSD</v>
      </c>
      <c r="G344" s="11" t="str">
        <f>VLOOKUP($C344,StructureInfoFromGPCRdb!$A:$U,MATCH(G$1,StructureInfoFromGPCRdb!$A$1:$U$1,0),FALSE)</f>
        <v>Rhodopsin</v>
      </c>
      <c r="J344" s="47">
        <f>VLOOKUP($C344,StructureInfoFromGPCRdb!$A:$U,MATCH(J$1,StructureInfoFromGPCRdb!$A$1:$U$1,0),FALSE)</f>
        <v>86</v>
      </c>
      <c r="K344" s="6" t="str">
        <f>VLOOKUP($C344,StructureInfoFromGPCRdb!$A:$U,MATCH(K$1,StructureInfoFromGPCRdb!$A$1:$U$1,0),FALSE)</f>
        <v>Bovine</v>
      </c>
      <c r="L344" s="10">
        <f>VLOOKUP($C344,StructureInfoFromGPCRdb!$A:$U,MATCH(L$1,StructureInfoFromGPCRdb!$A$1:$U$1,0),FALSE)</f>
        <v>94</v>
      </c>
      <c r="M344" s="50" t="str">
        <f>VLOOKUP($C344,StructureInfoFromGPCRdb!$A:$U,MATCH(M$1,StructureInfoFromGPCRdb!$A$1:$U$1,0),FALSE)</f>
        <v>cryo-EM</v>
      </c>
      <c r="N344" s="51">
        <f>VLOOKUP($C344,StructureInfoFromGPCRdb!$A:$U,MATCH(N$1,StructureInfoFromGPCRdb!$A$1:$U$1,0),FALSE)</f>
        <v>4.5</v>
      </c>
      <c r="O344" s="10" t="str">
        <f>VLOOKUP($C344,StructureInfoFromGPCRdb!$A:$U,MATCH(O$1,StructureInfoFromGPCRdb!$A$1:$U$1,0),FALSE)</f>
        <v>Inactive</v>
      </c>
      <c r="P344" s="10">
        <f>VLOOKUP($C344,StructureInfoFromGPCRdb!$A:$U,MATCH(P$1,StructureInfoFromGPCRdb!$A$1:$U$1,0),FALSE)</f>
        <v>39</v>
      </c>
      <c r="Q344" s="10">
        <f>VLOOKUP($C344,StructureInfoFromGPCRdb!$A:$U,MATCH(Q$1,StructureInfoFromGPCRdb!$A$1:$U$1,0),FALSE)</f>
        <v>41</v>
      </c>
      <c r="R344" s="42" t="str">
        <f>IF(VLOOKUP($C344,StructureInfoFromGPCRdb!$A:$U,MATCH(R$1,StructureInfoFromGPCRdb!$A$1:$U$1,0),FALSE)="","",VLOOKUP($C344,StructureInfoFromGPCRdb!$A:$U,MATCH(R$1,StructureInfoFromGPCRdb!$A$1:$U$1,0),FALSE))</f>
        <v/>
      </c>
      <c r="S344" s="5" t="str">
        <f>IF(VLOOKUP($C344,StructureInfoFromGPCRdb!$A:$U,MATCH(S$1,StructureInfoFromGPCRdb!$A$1:$U$1,0),FALSE)="","",VLOOKUP($C344,StructureInfoFromGPCRdb!$A:$U,MATCH(S$1,StructureInfoFromGPCRdb!$A$1:$U$1,0),FALSE))</f>
        <v/>
      </c>
      <c r="T344" s="5" t="str">
        <f>IF(VLOOKUP($C344,StructureInfoFromGPCRdb!$A:$U,MATCH(T$1,StructureInfoFromGPCRdb!$A$1:$U$1,0),FALSE)="","",VLOOKUP($C344,StructureInfoFromGPCRdb!$A:$U,MATCH(T$1,StructureInfoFromGPCRdb!$A$1:$U$1,0),FALSE))</f>
        <v/>
      </c>
      <c r="U344" s="5" t="str">
        <f>IF(VLOOKUP($C344,StructureInfoFromGPCRdb!$A:$U,MATCH(U$1,StructureInfoFromGPCRdb!$A$1:$U$1,0),FALSE)="","",VLOOKUP($C344,StructureInfoFromGPCRdb!$A:$U,MATCH(U$1,StructureInfoFromGPCRdb!$A$1:$U$1,0),FALSE))</f>
        <v/>
      </c>
      <c r="V344" s="52" t="str">
        <f>VLOOKUP($C344,StructureInfoFromGPCRdb!$A:$U,MATCH(V$1,StructureInfoFromGPCRdb!$A$1:$U$1,0),FALSE)</f>
        <v>-</v>
      </c>
      <c r="W344" s="10" t="str">
        <f>VLOOKUP($C344,StructureInfoFromGPCRdb!$A:$U,MATCH(W$1,StructureInfoFromGPCRdb!$A$1:$U$1,0),FALSE)</f>
        <v>-</v>
      </c>
      <c r="X344" s="52" t="str">
        <f>VLOOKUP($C344,StructureInfoFromGPCRdb!$A:$U,MATCH(X$1,StructureInfoFromGPCRdb!$A$1:$U$1,0),FALSE)</f>
        <v>Apo (no ligand)</v>
      </c>
      <c r="Y344" s="10" t="str">
        <f>VLOOKUP($C344,StructureInfoFromGPCRdb!$A:$U,MATCH(Y$1,StructureInfoFromGPCRdb!$A$1:$U$1,0),FALSE)</f>
        <v>Apo (no ligand)</v>
      </c>
    </row>
    <row r="345" spans="1:25" x14ac:dyDescent="0.2">
      <c r="A345" s="4" t="str">
        <f t="shared" si="10"/>
        <v>AInactive</v>
      </c>
      <c r="B345" s="4" t="str">
        <f t="shared" si="11"/>
        <v>OX1RInactive</v>
      </c>
      <c r="C345" s="9" t="s">
        <v>772</v>
      </c>
      <c r="D345" s="10" t="str">
        <f>VLOOKUP($C345,StructureInfoFromGPCRdb!$A:$U,MATCH(D$1,StructureInfoFromGPCRdb!$A$1:$U$1,0),FALSE)</f>
        <v>A</v>
      </c>
      <c r="E345" s="11" t="str">
        <f>VLOOKUP($C345,StructureInfoFromGPCRdb!$A:$U,MATCH(E$1,StructureInfoFromGPCRdb!$A$1:$U$1,0),FALSE)</f>
        <v>Orexin</v>
      </c>
      <c r="F345" s="11" t="str">
        <f>VLOOKUP($C345,StructureInfoFromGPCRdb!$A:$U,MATCH(F$1,StructureInfoFromGPCRdb!$A$1:$U$1,0),FALSE)</f>
        <v>OX1R</v>
      </c>
      <c r="G345" s="11" t="str">
        <f>VLOOKUP($C345,StructureInfoFromGPCRdb!$A:$U,MATCH(G$1,StructureInfoFromGPCRdb!$A$1:$U$1,0),FALSE)</f>
        <v>OX1</v>
      </c>
      <c r="J345" s="47">
        <f>VLOOKUP($C345,StructureInfoFromGPCRdb!$A:$U,MATCH(J$1,StructureInfoFromGPCRdb!$A$1:$U$1,0),FALSE)</f>
        <v>95</v>
      </c>
      <c r="K345" s="6" t="str">
        <f>VLOOKUP($C345,StructureInfoFromGPCRdb!$A:$U,MATCH(K$1,StructureInfoFromGPCRdb!$A$1:$U$1,0),FALSE)</f>
        <v>Human</v>
      </c>
      <c r="L345" s="10">
        <f>VLOOKUP($C345,StructureInfoFromGPCRdb!$A:$U,MATCH(L$1,StructureInfoFromGPCRdb!$A$1:$U$1,0),FALSE)</f>
        <v>100</v>
      </c>
      <c r="M345" s="50" t="str">
        <f>VLOOKUP($C345,StructureInfoFromGPCRdb!$A:$U,MATCH(M$1,StructureInfoFromGPCRdb!$A$1:$U$1,0),FALSE)</f>
        <v>X-ray</v>
      </c>
      <c r="N345" s="51">
        <f>VLOOKUP($C345,StructureInfoFromGPCRdb!$A:$U,MATCH(N$1,StructureInfoFromGPCRdb!$A$1:$U$1,0),FALSE)</f>
        <v>2.1</v>
      </c>
      <c r="O345" s="10" t="str">
        <f>VLOOKUP($C345,StructureInfoFromGPCRdb!$A:$U,MATCH(O$1,StructureInfoFromGPCRdb!$A$1:$U$1,0),FALSE)</f>
        <v>Inactive</v>
      </c>
      <c r="P345" s="10">
        <f>VLOOKUP($C345,StructureInfoFromGPCRdb!$A:$U,MATCH(P$1,StructureInfoFromGPCRdb!$A$1:$U$1,0),FALSE)</f>
        <v>1</v>
      </c>
      <c r="Q345" s="10">
        <f>VLOOKUP($C345,StructureInfoFromGPCRdb!$A:$U,MATCH(Q$1,StructureInfoFromGPCRdb!$A$1:$U$1,0),FALSE)</f>
        <v>13</v>
      </c>
      <c r="R345" s="42" t="str">
        <f>IF(VLOOKUP($C345,StructureInfoFromGPCRdb!$A:$U,MATCH(R$1,StructureInfoFromGPCRdb!$A$1:$U$1,0),FALSE)="","",VLOOKUP($C345,StructureInfoFromGPCRdb!$A:$U,MATCH(R$1,StructureInfoFromGPCRdb!$A$1:$U$1,0),FALSE))</f>
        <v/>
      </c>
      <c r="S345" s="5" t="str">
        <f>IF(VLOOKUP($C345,StructureInfoFromGPCRdb!$A:$U,MATCH(S$1,StructureInfoFromGPCRdb!$A$1:$U$1,0),FALSE)="","",VLOOKUP($C345,StructureInfoFromGPCRdb!$A:$U,MATCH(S$1,StructureInfoFromGPCRdb!$A$1:$U$1,0),FALSE))</f>
        <v/>
      </c>
      <c r="T345" s="5" t="str">
        <f>IF(VLOOKUP($C345,StructureInfoFromGPCRdb!$A:$U,MATCH(T$1,StructureInfoFromGPCRdb!$A$1:$U$1,0),FALSE)="","",VLOOKUP($C345,StructureInfoFromGPCRdb!$A:$U,MATCH(T$1,StructureInfoFromGPCRdb!$A$1:$U$1,0),FALSE))</f>
        <v/>
      </c>
      <c r="U345" s="5" t="str">
        <f>IF(VLOOKUP($C345,StructureInfoFromGPCRdb!$A:$U,MATCH(U$1,StructureInfoFromGPCRdb!$A$1:$U$1,0),FALSE)="","",VLOOKUP($C345,StructureInfoFromGPCRdb!$A:$U,MATCH(U$1,StructureInfoFromGPCRdb!$A$1:$U$1,0),FALSE))</f>
        <v/>
      </c>
      <c r="V345" s="52" t="str">
        <f>VLOOKUP($C345,StructureInfoFromGPCRdb!$A:$U,MATCH(V$1,StructureInfoFromGPCRdb!$A$1:$U$1,0),FALSE)</f>
        <v>-</v>
      </c>
      <c r="W345" s="10" t="str">
        <f>VLOOKUP($C345,StructureInfoFromGPCRdb!$A:$U,MATCH(W$1,StructureInfoFromGPCRdb!$A$1:$U$1,0),FALSE)</f>
        <v>-</v>
      </c>
      <c r="X345" s="52" t="str">
        <f>VLOOKUP($C345,StructureInfoFromGPCRdb!$A:$U,MATCH(X$1,StructureInfoFromGPCRdb!$A$1:$U$1,0),FALSE)</f>
        <v>GSK1059865</v>
      </c>
      <c r="Y345" s="10" t="str">
        <f>VLOOKUP($C345,StructureInfoFromGPCRdb!$A:$U,MATCH(Y$1,StructureInfoFromGPCRdb!$A$1:$U$1,0),FALSE)</f>
        <v>Antagonist</v>
      </c>
    </row>
    <row r="346" spans="1:25" x14ac:dyDescent="0.2">
      <c r="A346" s="4" t="str">
        <f t="shared" si="10"/>
        <v>AInactive</v>
      </c>
      <c r="B346" s="4" t="str">
        <f t="shared" si="11"/>
        <v>OX1RInactive</v>
      </c>
      <c r="C346" s="9" t="s">
        <v>762</v>
      </c>
      <c r="D346" s="10" t="str">
        <f>VLOOKUP($C346,StructureInfoFromGPCRdb!$A:$U,MATCH(D$1,StructureInfoFromGPCRdb!$A$1:$U$1,0),FALSE)</f>
        <v>A</v>
      </c>
      <c r="E346" s="11" t="str">
        <f>VLOOKUP($C346,StructureInfoFromGPCRdb!$A:$U,MATCH(E$1,StructureInfoFromGPCRdb!$A$1:$U$1,0),FALSE)</f>
        <v>Orexin</v>
      </c>
      <c r="F346" s="11" t="str">
        <f>VLOOKUP($C346,StructureInfoFromGPCRdb!$A:$U,MATCH(F$1,StructureInfoFromGPCRdb!$A$1:$U$1,0),FALSE)</f>
        <v>OX1R</v>
      </c>
      <c r="G346" s="11" t="str">
        <f>VLOOKUP($C346,StructureInfoFromGPCRdb!$A:$U,MATCH(G$1,StructureInfoFromGPCRdb!$A$1:$U$1,0),FALSE)</f>
        <v>OX1</v>
      </c>
      <c r="J346" s="47">
        <f>VLOOKUP($C346,StructureInfoFromGPCRdb!$A:$U,MATCH(J$1,StructureInfoFromGPCRdb!$A$1:$U$1,0),FALSE)</f>
        <v>94</v>
      </c>
      <c r="K346" s="6" t="str">
        <f>VLOOKUP($C346,StructureInfoFromGPCRdb!$A:$U,MATCH(K$1,StructureInfoFromGPCRdb!$A$1:$U$1,0),FALSE)</f>
        <v>Human</v>
      </c>
      <c r="L346" s="10">
        <f>VLOOKUP($C346,StructureInfoFromGPCRdb!$A:$U,MATCH(L$1,StructureInfoFromGPCRdb!$A$1:$U$1,0),FALSE)</f>
        <v>100</v>
      </c>
      <c r="M346" s="50" t="str">
        <f>VLOOKUP($C346,StructureInfoFromGPCRdb!$A:$U,MATCH(M$1,StructureInfoFromGPCRdb!$A$1:$U$1,0),FALSE)</f>
        <v>X-ray</v>
      </c>
      <c r="N346" s="51">
        <f>VLOOKUP($C346,StructureInfoFromGPCRdb!$A:$U,MATCH(N$1,StructureInfoFromGPCRdb!$A$1:$U$1,0),FALSE)</f>
        <v>2.2000000000000002</v>
      </c>
      <c r="O346" s="10" t="str">
        <f>VLOOKUP($C346,StructureInfoFromGPCRdb!$A:$U,MATCH(O$1,StructureInfoFromGPCRdb!$A$1:$U$1,0),FALSE)</f>
        <v>Inactive</v>
      </c>
      <c r="P346" s="10">
        <f>VLOOKUP($C346,StructureInfoFromGPCRdb!$A:$U,MATCH(P$1,StructureInfoFromGPCRdb!$A$1:$U$1,0),FALSE)</f>
        <v>1</v>
      </c>
      <c r="Q346" s="10">
        <f>VLOOKUP($C346,StructureInfoFromGPCRdb!$A:$U,MATCH(Q$1,StructureInfoFromGPCRdb!$A$1:$U$1,0),FALSE)</f>
        <v>14</v>
      </c>
      <c r="R346" s="42" t="str">
        <f>IF(VLOOKUP($C346,StructureInfoFromGPCRdb!$A:$U,MATCH(R$1,StructureInfoFromGPCRdb!$A$1:$U$1,0),FALSE)="","",VLOOKUP($C346,StructureInfoFromGPCRdb!$A:$U,MATCH(R$1,StructureInfoFromGPCRdb!$A$1:$U$1,0),FALSE))</f>
        <v/>
      </c>
      <c r="S346" s="5" t="str">
        <f>IF(VLOOKUP($C346,StructureInfoFromGPCRdb!$A:$U,MATCH(S$1,StructureInfoFromGPCRdb!$A$1:$U$1,0),FALSE)="","",VLOOKUP($C346,StructureInfoFromGPCRdb!$A:$U,MATCH(S$1,StructureInfoFromGPCRdb!$A$1:$U$1,0),FALSE))</f>
        <v/>
      </c>
      <c r="T346" s="5" t="str">
        <f>IF(VLOOKUP($C346,StructureInfoFromGPCRdb!$A:$U,MATCH(T$1,StructureInfoFromGPCRdb!$A$1:$U$1,0),FALSE)="","",VLOOKUP($C346,StructureInfoFromGPCRdb!$A:$U,MATCH(T$1,StructureInfoFromGPCRdb!$A$1:$U$1,0),FALSE))</f>
        <v/>
      </c>
      <c r="U346" s="5" t="str">
        <f>IF(VLOOKUP($C346,StructureInfoFromGPCRdb!$A:$U,MATCH(U$1,StructureInfoFromGPCRdb!$A$1:$U$1,0),FALSE)="","",VLOOKUP($C346,StructureInfoFromGPCRdb!$A:$U,MATCH(U$1,StructureInfoFromGPCRdb!$A$1:$U$1,0),FALSE))</f>
        <v/>
      </c>
      <c r="V346" s="52" t="str">
        <f>VLOOKUP($C346,StructureInfoFromGPCRdb!$A:$U,MATCH(V$1,StructureInfoFromGPCRdb!$A$1:$U$1,0),FALSE)</f>
        <v>-</v>
      </c>
      <c r="W346" s="10" t="str">
        <f>VLOOKUP($C346,StructureInfoFromGPCRdb!$A:$U,MATCH(W$1,StructureInfoFromGPCRdb!$A$1:$U$1,0),FALSE)</f>
        <v>-</v>
      </c>
      <c r="X346" s="52" t="str">
        <f>VLOOKUP($C346,StructureInfoFromGPCRdb!$A:$U,MATCH(X$1,StructureInfoFromGPCRdb!$A$1:$U$1,0),FALSE)</f>
        <v>Lemborexant</v>
      </c>
      <c r="Y346" s="10" t="str">
        <f>VLOOKUP($C346,StructureInfoFromGPCRdb!$A:$U,MATCH(Y$1,StructureInfoFromGPCRdb!$A$1:$U$1,0),FALSE)</f>
        <v>Antagonist</v>
      </c>
    </row>
    <row r="347" spans="1:25" x14ac:dyDescent="0.2">
      <c r="A347" s="4" t="str">
        <f t="shared" si="10"/>
        <v>AInactive</v>
      </c>
      <c r="B347" s="4" t="str">
        <f t="shared" si="11"/>
        <v>OX1RInactive</v>
      </c>
      <c r="C347" s="9" t="s">
        <v>774</v>
      </c>
      <c r="D347" s="10" t="str">
        <f>VLOOKUP($C347,StructureInfoFromGPCRdb!$A:$U,MATCH(D$1,StructureInfoFromGPCRdb!$A$1:$U$1,0),FALSE)</f>
        <v>A</v>
      </c>
      <c r="E347" s="11" t="str">
        <f>VLOOKUP($C347,StructureInfoFromGPCRdb!$A:$U,MATCH(E$1,StructureInfoFromGPCRdb!$A$1:$U$1,0),FALSE)</f>
        <v>Orexin</v>
      </c>
      <c r="F347" s="11" t="str">
        <f>VLOOKUP($C347,StructureInfoFromGPCRdb!$A:$U,MATCH(F$1,StructureInfoFromGPCRdb!$A$1:$U$1,0),FALSE)</f>
        <v>OX1R</v>
      </c>
      <c r="G347" s="11" t="str">
        <f>VLOOKUP($C347,StructureInfoFromGPCRdb!$A:$U,MATCH(G$1,StructureInfoFromGPCRdb!$A$1:$U$1,0),FALSE)</f>
        <v>OX1</v>
      </c>
      <c r="J347" s="47">
        <f>VLOOKUP($C347,StructureInfoFromGPCRdb!$A:$U,MATCH(J$1,StructureInfoFromGPCRdb!$A$1:$U$1,0),FALSE)</f>
        <v>94</v>
      </c>
      <c r="K347" s="6" t="str">
        <f>VLOOKUP($C347,StructureInfoFromGPCRdb!$A:$U,MATCH(K$1,StructureInfoFromGPCRdb!$A$1:$U$1,0),FALSE)</f>
        <v>Human</v>
      </c>
      <c r="L347" s="10">
        <f>VLOOKUP($C347,StructureInfoFromGPCRdb!$A:$U,MATCH(L$1,StructureInfoFromGPCRdb!$A$1:$U$1,0),FALSE)</f>
        <v>100</v>
      </c>
      <c r="M347" s="50" t="str">
        <f>VLOOKUP($C347,StructureInfoFromGPCRdb!$A:$U,MATCH(M$1,StructureInfoFromGPCRdb!$A$1:$U$1,0),FALSE)</f>
        <v>X-ray</v>
      </c>
      <c r="N347" s="51">
        <f>VLOOKUP($C347,StructureInfoFromGPCRdb!$A:$U,MATCH(N$1,StructureInfoFromGPCRdb!$A$1:$U$1,0),FALSE)</f>
        <v>2.2999999999999998</v>
      </c>
      <c r="O347" s="10" t="str">
        <f>VLOOKUP($C347,StructureInfoFromGPCRdb!$A:$U,MATCH(O$1,StructureInfoFromGPCRdb!$A$1:$U$1,0),FALSE)</f>
        <v>Inactive</v>
      </c>
      <c r="P347" s="10">
        <f>VLOOKUP($C347,StructureInfoFromGPCRdb!$A:$U,MATCH(P$1,StructureInfoFromGPCRdb!$A$1:$U$1,0),FALSE)</f>
        <v>1</v>
      </c>
      <c r="Q347" s="10">
        <f>VLOOKUP($C347,StructureInfoFromGPCRdb!$A:$U,MATCH(Q$1,StructureInfoFromGPCRdb!$A$1:$U$1,0),FALSE)</f>
        <v>14</v>
      </c>
      <c r="R347" s="42" t="str">
        <f>IF(VLOOKUP($C347,StructureInfoFromGPCRdb!$A:$U,MATCH(R$1,StructureInfoFromGPCRdb!$A$1:$U$1,0),FALSE)="","",VLOOKUP($C347,StructureInfoFromGPCRdb!$A:$U,MATCH(R$1,StructureInfoFromGPCRdb!$A$1:$U$1,0),FALSE))</f>
        <v/>
      </c>
      <c r="S347" s="5" t="str">
        <f>IF(VLOOKUP($C347,StructureInfoFromGPCRdb!$A:$U,MATCH(S$1,StructureInfoFromGPCRdb!$A$1:$U$1,0),FALSE)="","",VLOOKUP($C347,StructureInfoFromGPCRdb!$A:$U,MATCH(S$1,StructureInfoFromGPCRdb!$A$1:$U$1,0),FALSE))</f>
        <v/>
      </c>
      <c r="T347" s="5" t="str">
        <f>IF(VLOOKUP($C347,StructureInfoFromGPCRdb!$A:$U,MATCH(T$1,StructureInfoFromGPCRdb!$A$1:$U$1,0),FALSE)="","",VLOOKUP($C347,StructureInfoFromGPCRdb!$A:$U,MATCH(T$1,StructureInfoFromGPCRdb!$A$1:$U$1,0),FALSE))</f>
        <v/>
      </c>
      <c r="U347" s="5" t="str">
        <f>IF(VLOOKUP($C347,StructureInfoFromGPCRdb!$A:$U,MATCH(U$1,StructureInfoFromGPCRdb!$A$1:$U$1,0),FALSE)="","",VLOOKUP($C347,StructureInfoFromGPCRdb!$A:$U,MATCH(U$1,StructureInfoFromGPCRdb!$A$1:$U$1,0),FALSE))</f>
        <v/>
      </c>
      <c r="V347" s="52" t="str">
        <f>VLOOKUP($C347,StructureInfoFromGPCRdb!$A:$U,MATCH(V$1,StructureInfoFromGPCRdb!$A$1:$U$1,0),FALSE)</f>
        <v>-</v>
      </c>
      <c r="W347" s="10" t="str">
        <f>VLOOKUP($C347,StructureInfoFromGPCRdb!$A:$U,MATCH(W$1,StructureInfoFromGPCRdb!$A$1:$U$1,0),FALSE)</f>
        <v>-</v>
      </c>
      <c r="X347" s="52" t="str">
        <f>VLOOKUP($C347,StructureInfoFromGPCRdb!$A:$U,MATCH(X$1,StructureInfoFromGPCRdb!$A$1:$U$1,0),FALSE)</f>
        <v>2-[1-(phenylsulfonyl..</v>
      </c>
      <c r="Y347" s="10" t="str">
        <f>VLOOKUP($C347,StructureInfoFromGPCRdb!$A:$U,MATCH(Y$1,StructureInfoFromGPCRdb!$A$1:$U$1,0),FALSE)</f>
        <v>Antagonist</v>
      </c>
    </row>
    <row r="348" spans="1:25" x14ac:dyDescent="0.2">
      <c r="A348" s="4" t="str">
        <f t="shared" si="10"/>
        <v>AInactive</v>
      </c>
      <c r="B348" s="4" t="str">
        <f t="shared" si="11"/>
        <v>OX1RInactive</v>
      </c>
      <c r="C348" s="9" t="s">
        <v>759</v>
      </c>
      <c r="D348" s="10" t="str">
        <f>VLOOKUP($C348,StructureInfoFromGPCRdb!$A:$U,MATCH(D$1,StructureInfoFromGPCRdb!$A$1:$U$1,0),FALSE)</f>
        <v>A</v>
      </c>
      <c r="E348" s="11" t="str">
        <f>VLOOKUP($C348,StructureInfoFromGPCRdb!$A:$U,MATCH(E$1,StructureInfoFromGPCRdb!$A$1:$U$1,0),FALSE)</f>
        <v>Orexin</v>
      </c>
      <c r="F348" s="11" t="str">
        <f>VLOOKUP($C348,StructureInfoFromGPCRdb!$A:$U,MATCH(F$1,StructureInfoFromGPCRdb!$A$1:$U$1,0),FALSE)</f>
        <v>OX1R</v>
      </c>
      <c r="G348" s="11" t="str">
        <f>VLOOKUP($C348,StructureInfoFromGPCRdb!$A:$U,MATCH(G$1,StructureInfoFromGPCRdb!$A$1:$U$1,0),FALSE)</f>
        <v>OX1</v>
      </c>
      <c r="J348" s="47">
        <f>VLOOKUP($C348,StructureInfoFromGPCRdb!$A:$U,MATCH(J$1,StructureInfoFromGPCRdb!$A$1:$U$1,0),FALSE)</f>
        <v>95</v>
      </c>
      <c r="K348" s="6" t="str">
        <f>VLOOKUP($C348,StructureInfoFromGPCRdb!$A:$U,MATCH(K$1,StructureInfoFromGPCRdb!$A$1:$U$1,0),FALSE)</f>
        <v>Human</v>
      </c>
      <c r="L348" s="10">
        <f>VLOOKUP($C348,StructureInfoFromGPCRdb!$A:$U,MATCH(L$1,StructureInfoFromGPCRdb!$A$1:$U$1,0),FALSE)</f>
        <v>100</v>
      </c>
      <c r="M348" s="50" t="str">
        <f>VLOOKUP($C348,StructureInfoFromGPCRdb!$A:$U,MATCH(M$1,StructureInfoFromGPCRdb!$A$1:$U$1,0),FALSE)</f>
        <v>X-ray</v>
      </c>
      <c r="N348" s="51">
        <f>VLOOKUP($C348,StructureInfoFromGPCRdb!$A:$U,MATCH(N$1,StructureInfoFromGPCRdb!$A$1:$U$1,0),FALSE)</f>
        <v>2.2999999999999998</v>
      </c>
      <c r="O348" s="10" t="str">
        <f>VLOOKUP($C348,StructureInfoFromGPCRdb!$A:$U,MATCH(O$1,StructureInfoFromGPCRdb!$A$1:$U$1,0),FALSE)</f>
        <v>Inactive</v>
      </c>
      <c r="P348" s="10">
        <f>VLOOKUP($C348,StructureInfoFromGPCRdb!$A:$U,MATCH(P$1,StructureInfoFromGPCRdb!$A$1:$U$1,0),FALSE)</f>
        <v>1</v>
      </c>
      <c r="Q348" s="10">
        <f>VLOOKUP($C348,StructureInfoFromGPCRdb!$A:$U,MATCH(Q$1,StructureInfoFromGPCRdb!$A$1:$U$1,0),FALSE)</f>
        <v>15</v>
      </c>
      <c r="R348" s="42" t="str">
        <f>IF(VLOOKUP($C348,StructureInfoFromGPCRdb!$A:$U,MATCH(R$1,StructureInfoFromGPCRdb!$A$1:$U$1,0),FALSE)="","",VLOOKUP($C348,StructureInfoFromGPCRdb!$A:$U,MATCH(R$1,StructureInfoFromGPCRdb!$A$1:$U$1,0),FALSE))</f>
        <v/>
      </c>
      <c r="S348" s="5" t="str">
        <f>IF(VLOOKUP($C348,StructureInfoFromGPCRdb!$A:$U,MATCH(S$1,StructureInfoFromGPCRdb!$A$1:$U$1,0),FALSE)="","",VLOOKUP($C348,StructureInfoFromGPCRdb!$A:$U,MATCH(S$1,StructureInfoFromGPCRdb!$A$1:$U$1,0),FALSE))</f>
        <v/>
      </c>
      <c r="T348" s="5" t="str">
        <f>IF(VLOOKUP($C348,StructureInfoFromGPCRdb!$A:$U,MATCH(T$1,StructureInfoFromGPCRdb!$A$1:$U$1,0),FALSE)="","",VLOOKUP($C348,StructureInfoFromGPCRdb!$A:$U,MATCH(T$1,StructureInfoFromGPCRdb!$A$1:$U$1,0),FALSE))</f>
        <v/>
      </c>
      <c r="U348" s="5" t="str">
        <f>IF(VLOOKUP($C348,StructureInfoFromGPCRdb!$A:$U,MATCH(U$1,StructureInfoFromGPCRdb!$A$1:$U$1,0),FALSE)="","",VLOOKUP($C348,StructureInfoFromGPCRdb!$A:$U,MATCH(U$1,StructureInfoFromGPCRdb!$A$1:$U$1,0),FALSE))</f>
        <v/>
      </c>
      <c r="V348" s="52" t="str">
        <f>VLOOKUP($C348,StructureInfoFromGPCRdb!$A:$U,MATCH(V$1,StructureInfoFromGPCRdb!$A$1:$U$1,0),FALSE)</f>
        <v>-</v>
      </c>
      <c r="W348" s="10" t="str">
        <f>VLOOKUP($C348,StructureInfoFromGPCRdb!$A:$U,MATCH(W$1,StructureInfoFromGPCRdb!$A$1:$U$1,0),FALSE)</f>
        <v>-</v>
      </c>
      <c r="X348" s="52" t="str">
        <f>VLOOKUP($C348,StructureInfoFromGPCRdb!$A:$U,MATCH(X$1,StructureInfoFromGPCRdb!$A$1:$U$1,0),FALSE)</f>
        <v>Filorexant</v>
      </c>
      <c r="Y348" s="10" t="str">
        <f>VLOOKUP($C348,StructureInfoFromGPCRdb!$A:$U,MATCH(Y$1,StructureInfoFromGPCRdb!$A$1:$U$1,0),FALSE)</f>
        <v>Antagonist</v>
      </c>
    </row>
    <row r="349" spans="1:25" x14ac:dyDescent="0.2">
      <c r="A349" s="4" t="str">
        <f t="shared" si="10"/>
        <v>AInactive</v>
      </c>
      <c r="B349" s="4" t="str">
        <f t="shared" si="11"/>
        <v>OX1RInactive</v>
      </c>
      <c r="C349" s="9" t="s">
        <v>776</v>
      </c>
      <c r="D349" s="10" t="str">
        <f>VLOOKUP($C349,StructureInfoFromGPCRdb!$A:$U,MATCH(D$1,StructureInfoFromGPCRdb!$A$1:$U$1,0),FALSE)</f>
        <v>A</v>
      </c>
      <c r="E349" s="11" t="str">
        <f>VLOOKUP($C349,StructureInfoFromGPCRdb!$A:$U,MATCH(E$1,StructureInfoFromGPCRdb!$A$1:$U$1,0),FALSE)</f>
        <v>Orexin</v>
      </c>
      <c r="F349" s="11" t="str">
        <f>VLOOKUP($C349,StructureInfoFromGPCRdb!$A:$U,MATCH(F$1,StructureInfoFromGPCRdb!$A$1:$U$1,0),FALSE)</f>
        <v>OX1R</v>
      </c>
      <c r="G349" s="11" t="str">
        <f>VLOOKUP($C349,StructureInfoFromGPCRdb!$A:$U,MATCH(G$1,StructureInfoFromGPCRdb!$A$1:$U$1,0),FALSE)</f>
        <v>OX1</v>
      </c>
      <c r="J349" s="47">
        <f>VLOOKUP($C349,StructureInfoFromGPCRdb!$A:$U,MATCH(J$1,StructureInfoFromGPCRdb!$A$1:$U$1,0),FALSE)</f>
        <v>96</v>
      </c>
      <c r="K349" s="6" t="str">
        <f>VLOOKUP($C349,StructureInfoFromGPCRdb!$A:$U,MATCH(K$1,StructureInfoFromGPCRdb!$A$1:$U$1,0),FALSE)</f>
        <v>Human</v>
      </c>
      <c r="L349" s="10">
        <f>VLOOKUP($C349,StructureInfoFromGPCRdb!$A:$U,MATCH(L$1,StructureInfoFromGPCRdb!$A$1:$U$1,0),FALSE)</f>
        <v>100</v>
      </c>
      <c r="M349" s="50" t="str">
        <f>VLOOKUP($C349,StructureInfoFromGPCRdb!$A:$U,MATCH(M$1,StructureInfoFromGPCRdb!$A$1:$U$1,0),FALSE)</f>
        <v>X-ray</v>
      </c>
      <c r="N349" s="51">
        <f>VLOOKUP($C349,StructureInfoFromGPCRdb!$A:$U,MATCH(N$1,StructureInfoFromGPCRdb!$A$1:$U$1,0),FALSE)</f>
        <v>2.2999999999999998</v>
      </c>
      <c r="O349" s="10" t="str">
        <f>VLOOKUP($C349,StructureInfoFromGPCRdb!$A:$U,MATCH(O$1,StructureInfoFromGPCRdb!$A$1:$U$1,0),FALSE)</f>
        <v>Inactive</v>
      </c>
      <c r="P349" s="10">
        <f>VLOOKUP($C349,StructureInfoFromGPCRdb!$A:$U,MATCH(P$1,StructureInfoFromGPCRdb!$A$1:$U$1,0),FALSE)</f>
        <v>1</v>
      </c>
      <c r="Q349" s="10">
        <f>VLOOKUP($C349,StructureInfoFromGPCRdb!$A:$U,MATCH(Q$1,StructureInfoFromGPCRdb!$A$1:$U$1,0),FALSE)</f>
        <v>15</v>
      </c>
      <c r="R349" s="42" t="str">
        <f>IF(VLOOKUP($C349,StructureInfoFromGPCRdb!$A:$U,MATCH(R$1,StructureInfoFromGPCRdb!$A$1:$U$1,0),FALSE)="","",VLOOKUP($C349,StructureInfoFromGPCRdb!$A:$U,MATCH(R$1,StructureInfoFromGPCRdb!$A$1:$U$1,0),FALSE))</f>
        <v/>
      </c>
      <c r="S349" s="5" t="str">
        <f>IF(VLOOKUP($C349,StructureInfoFromGPCRdb!$A:$U,MATCH(S$1,StructureInfoFromGPCRdb!$A$1:$U$1,0),FALSE)="","",VLOOKUP($C349,StructureInfoFromGPCRdb!$A:$U,MATCH(S$1,StructureInfoFromGPCRdb!$A$1:$U$1,0),FALSE))</f>
        <v/>
      </c>
      <c r="T349" s="5" t="str">
        <f>IF(VLOOKUP($C349,StructureInfoFromGPCRdb!$A:$U,MATCH(T$1,StructureInfoFromGPCRdb!$A$1:$U$1,0),FALSE)="","",VLOOKUP($C349,StructureInfoFromGPCRdb!$A:$U,MATCH(T$1,StructureInfoFromGPCRdb!$A$1:$U$1,0),FALSE))</f>
        <v/>
      </c>
      <c r="U349" s="5" t="str">
        <f>IF(VLOOKUP($C349,StructureInfoFromGPCRdb!$A:$U,MATCH(U$1,StructureInfoFromGPCRdb!$A$1:$U$1,0),FALSE)="","",VLOOKUP($C349,StructureInfoFromGPCRdb!$A:$U,MATCH(U$1,StructureInfoFromGPCRdb!$A$1:$U$1,0),FALSE))</f>
        <v/>
      </c>
      <c r="V349" s="52" t="str">
        <f>VLOOKUP($C349,StructureInfoFromGPCRdb!$A:$U,MATCH(V$1,StructureInfoFromGPCRdb!$A$1:$U$1,0),FALSE)</f>
        <v>-</v>
      </c>
      <c r="W349" s="10" t="str">
        <f>VLOOKUP($C349,StructureInfoFromGPCRdb!$A:$U,MATCH(W$1,StructureInfoFromGPCRdb!$A$1:$U$1,0),FALSE)</f>
        <v>-</v>
      </c>
      <c r="X349" s="52" t="str">
        <f>VLOOKUP($C349,StructureInfoFromGPCRdb!$A:$U,MATCH(X$1,StructureInfoFromGPCRdb!$A$1:$U$1,0),FALSE)</f>
        <v>Suvorexant</v>
      </c>
      <c r="Y349" s="10" t="str">
        <f>VLOOKUP($C349,StructureInfoFromGPCRdb!$A:$U,MATCH(Y$1,StructureInfoFromGPCRdb!$A$1:$U$1,0),FALSE)</f>
        <v>Antagonist</v>
      </c>
    </row>
    <row r="350" spans="1:25" x14ac:dyDescent="0.2">
      <c r="A350" s="4" t="str">
        <f t="shared" si="10"/>
        <v>AInactive</v>
      </c>
      <c r="B350" s="4" t="str">
        <f t="shared" si="11"/>
        <v>OX1RInactive</v>
      </c>
      <c r="C350" s="9" t="s">
        <v>766</v>
      </c>
      <c r="D350" s="10" t="str">
        <f>VLOOKUP($C350,StructureInfoFromGPCRdb!$A:$U,MATCH(D$1,StructureInfoFromGPCRdb!$A$1:$U$1,0),FALSE)</f>
        <v>A</v>
      </c>
      <c r="E350" s="11" t="str">
        <f>VLOOKUP($C350,StructureInfoFromGPCRdb!$A:$U,MATCH(E$1,StructureInfoFromGPCRdb!$A$1:$U$1,0),FALSE)</f>
        <v>Orexin</v>
      </c>
      <c r="F350" s="11" t="str">
        <f>VLOOKUP($C350,StructureInfoFromGPCRdb!$A:$U,MATCH(F$1,StructureInfoFromGPCRdb!$A$1:$U$1,0),FALSE)</f>
        <v>OX1R</v>
      </c>
      <c r="G350" s="11" t="str">
        <f>VLOOKUP($C350,StructureInfoFromGPCRdb!$A:$U,MATCH(G$1,StructureInfoFromGPCRdb!$A$1:$U$1,0),FALSE)</f>
        <v>OX1</v>
      </c>
      <c r="J350" s="47">
        <f>VLOOKUP($C350,StructureInfoFromGPCRdb!$A:$U,MATCH(J$1,StructureInfoFromGPCRdb!$A$1:$U$1,0),FALSE)</f>
        <v>95</v>
      </c>
      <c r="K350" s="6" t="str">
        <f>VLOOKUP($C350,StructureInfoFromGPCRdb!$A:$U,MATCH(K$1,StructureInfoFromGPCRdb!$A$1:$U$1,0),FALSE)</f>
        <v>Human</v>
      </c>
      <c r="L350" s="10">
        <f>VLOOKUP($C350,StructureInfoFromGPCRdb!$A:$U,MATCH(L$1,StructureInfoFromGPCRdb!$A$1:$U$1,0),FALSE)</f>
        <v>100</v>
      </c>
      <c r="M350" s="50" t="str">
        <f>VLOOKUP($C350,StructureInfoFromGPCRdb!$A:$U,MATCH(M$1,StructureInfoFromGPCRdb!$A$1:$U$1,0),FALSE)</f>
        <v>X-ray</v>
      </c>
      <c r="N350" s="51">
        <f>VLOOKUP($C350,StructureInfoFromGPCRdb!$A:$U,MATCH(N$1,StructureInfoFromGPCRdb!$A$1:$U$1,0),FALSE)</f>
        <v>2.6</v>
      </c>
      <c r="O350" s="10" t="str">
        <f>VLOOKUP($C350,StructureInfoFromGPCRdb!$A:$U,MATCH(O$1,StructureInfoFromGPCRdb!$A$1:$U$1,0),FALSE)</f>
        <v>Inactive</v>
      </c>
      <c r="P350" s="10">
        <f>VLOOKUP($C350,StructureInfoFromGPCRdb!$A:$U,MATCH(P$1,StructureInfoFromGPCRdb!$A$1:$U$1,0),FALSE)</f>
        <v>1</v>
      </c>
      <c r="Q350" s="10">
        <f>VLOOKUP($C350,StructureInfoFromGPCRdb!$A:$U,MATCH(Q$1,StructureInfoFromGPCRdb!$A$1:$U$1,0),FALSE)</f>
        <v>14</v>
      </c>
      <c r="R350" s="42" t="str">
        <f>IF(VLOOKUP($C350,StructureInfoFromGPCRdb!$A:$U,MATCH(R$1,StructureInfoFromGPCRdb!$A$1:$U$1,0),FALSE)="","",VLOOKUP($C350,StructureInfoFromGPCRdb!$A:$U,MATCH(R$1,StructureInfoFromGPCRdb!$A$1:$U$1,0),FALSE))</f>
        <v/>
      </c>
      <c r="S350" s="5" t="str">
        <f>IF(VLOOKUP($C350,StructureInfoFromGPCRdb!$A:$U,MATCH(S$1,StructureInfoFromGPCRdb!$A$1:$U$1,0),FALSE)="","",VLOOKUP($C350,StructureInfoFromGPCRdb!$A:$U,MATCH(S$1,StructureInfoFromGPCRdb!$A$1:$U$1,0),FALSE))</f>
        <v/>
      </c>
      <c r="T350" s="5" t="str">
        <f>IF(VLOOKUP($C350,StructureInfoFromGPCRdb!$A:$U,MATCH(T$1,StructureInfoFromGPCRdb!$A$1:$U$1,0),FALSE)="","",VLOOKUP($C350,StructureInfoFromGPCRdb!$A:$U,MATCH(T$1,StructureInfoFromGPCRdb!$A$1:$U$1,0),FALSE))</f>
        <v/>
      </c>
      <c r="U350" s="5" t="str">
        <f>IF(VLOOKUP($C350,StructureInfoFromGPCRdb!$A:$U,MATCH(U$1,StructureInfoFromGPCRdb!$A$1:$U$1,0),FALSE)="","",VLOOKUP($C350,StructureInfoFromGPCRdb!$A:$U,MATCH(U$1,StructureInfoFromGPCRdb!$A$1:$U$1,0),FALSE))</f>
        <v/>
      </c>
      <c r="V350" s="52" t="str">
        <f>VLOOKUP($C350,StructureInfoFromGPCRdb!$A:$U,MATCH(V$1,StructureInfoFromGPCRdb!$A$1:$U$1,0),FALSE)</f>
        <v>-</v>
      </c>
      <c r="W350" s="10" t="str">
        <f>VLOOKUP($C350,StructureInfoFromGPCRdb!$A:$U,MATCH(W$1,StructureInfoFromGPCRdb!$A$1:$U$1,0),FALSE)</f>
        <v>-</v>
      </c>
      <c r="X350" s="52" t="str">
        <f>VLOOKUP($C350,StructureInfoFromGPCRdb!$A:$U,MATCH(X$1,StructureInfoFromGPCRdb!$A$1:$U$1,0),FALSE)</f>
        <v>2-(5-methylsulfonylp..</v>
      </c>
      <c r="Y350" s="10" t="str">
        <f>VLOOKUP($C350,StructureInfoFromGPCRdb!$A:$U,MATCH(Y$1,StructureInfoFromGPCRdb!$A$1:$U$1,0),FALSE)</f>
        <v>Antagonist</v>
      </c>
    </row>
    <row r="351" spans="1:25" x14ac:dyDescent="0.2">
      <c r="A351" s="4" t="str">
        <f t="shared" si="10"/>
        <v>AInactive</v>
      </c>
      <c r="B351" s="4" t="str">
        <f t="shared" si="11"/>
        <v>OX1RInactive</v>
      </c>
      <c r="C351" s="9" t="s">
        <v>768</v>
      </c>
      <c r="D351" s="10" t="str">
        <f>VLOOKUP($C351,StructureInfoFromGPCRdb!$A:$U,MATCH(D$1,StructureInfoFromGPCRdb!$A$1:$U$1,0),FALSE)</f>
        <v>A</v>
      </c>
      <c r="E351" s="11" t="str">
        <f>VLOOKUP($C351,StructureInfoFromGPCRdb!$A:$U,MATCH(E$1,StructureInfoFromGPCRdb!$A$1:$U$1,0),FALSE)</f>
        <v>Orexin</v>
      </c>
      <c r="F351" s="11" t="str">
        <f>VLOOKUP($C351,StructureInfoFromGPCRdb!$A:$U,MATCH(F$1,StructureInfoFromGPCRdb!$A$1:$U$1,0),FALSE)</f>
        <v>OX1R</v>
      </c>
      <c r="G351" s="11" t="str">
        <f>VLOOKUP($C351,StructureInfoFromGPCRdb!$A:$U,MATCH(G$1,StructureInfoFromGPCRdb!$A$1:$U$1,0),FALSE)</f>
        <v>OX1</v>
      </c>
      <c r="J351" s="47">
        <f>VLOOKUP($C351,StructureInfoFromGPCRdb!$A:$U,MATCH(J$1,StructureInfoFromGPCRdb!$A$1:$U$1,0),FALSE)</f>
        <v>95</v>
      </c>
      <c r="K351" s="6" t="str">
        <f>VLOOKUP($C351,StructureInfoFromGPCRdb!$A:$U,MATCH(K$1,StructureInfoFromGPCRdb!$A$1:$U$1,0),FALSE)</f>
        <v>Human</v>
      </c>
      <c r="L351" s="10">
        <f>VLOOKUP($C351,StructureInfoFromGPCRdb!$A:$U,MATCH(L$1,StructureInfoFromGPCRdb!$A$1:$U$1,0),FALSE)</f>
        <v>100</v>
      </c>
      <c r="M351" s="50" t="str">
        <f>VLOOKUP($C351,StructureInfoFromGPCRdb!$A:$U,MATCH(M$1,StructureInfoFromGPCRdb!$A$1:$U$1,0),FALSE)</f>
        <v>X-ray</v>
      </c>
      <c r="N351" s="51">
        <f>VLOOKUP($C351,StructureInfoFromGPCRdb!$A:$U,MATCH(N$1,StructureInfoFromGPCRdb!$A$1:$U$1,0),FALSE)</f>
        <v>2.7</v>
      </c>
      <c r="O351" s="10" t="str">
        <f>VLOOKUP($C351,StructureInfoFromGPCRdb!$A:$U,MATCH(O$1,StructureInfoFromGPCRdb!$A$1:$U$1,0),FALSE)</f>
        <v>Inactive</v>
      </c>
      <c r="P351" s="10">
        <f>VLOOKUP($C351,StructureInfoFromGPCRdb!$A:$U,MATCH(P$1,StructureInfoFromGPCRdb!$A$1:$U$1,0),FALSE)</f>
        <v>1</v>
      </c>
      <c r="Q351" s="10">
        <f>VLOOKUP($C351,StructureInfoFromGPCRdb!$A:$U,MATCH(Q$1,StructureInfoFromGPCRdb!$A$1:$U$1,0),FALSE)</f>
        <v>12</v>
      </c>
      <c r="R351" s="42" t="str">
        <f>IF(VLOOKUP($C351,StructureInfoFromGPCRdb!$A:$U,MATCH(R$1,StructureInfoFromGPCRdb!$A$1:$U$1,0),FALSE)="","",VLOOKUP($C351,StructureInfoFromGPCRdb!$A:$U,MATCH(R$1,StructureInfoFromGPCRdb!$A$1:$U$1,0),FALSE))</f>
        <v/>
      </c>
      <c r="S351" s="5" t="str">
        <f>IF(VLOOKUP($C351,StructureInfoFromGPCRdb!$A:$U,MATCH(S$1,StructureInfoFromGPCRdb!$A$1:$U$1,0),FALSE)="","",VLOOKUP($C351,StructureInfoFromGPCRdb!$A:$U,MATCH(S$1,StructureInfoFromGPCRdb!$A$1:$U$1,0),FALSE))</f>
        <v/>
      </c>
      <c r="T351" s="5" t="str">
        <f>IF(VLOOKUP($C351,StructureInfoFromGPCRdb!$A:$U,MATCH(T$1,StructureInfoFromGPCRdb!$A$1:$U$1,0),FALSE)="","",VLOOKUP($C351,StructureInfoFromGPCRdb!$A:$U,MATCH(T$1,StructureInfoFromGPCRdb!$A$1:$U$1,0),FALSE))</f>
        <v/>
      </c>
      <c r="U351" s="5" t="str">
        <f>IF(VLOOKUP($C351,StructureInfoFromGPCRdb!$A:$U,MATCH(U$1,StructureInfoFromGPCRdb!$A$1:$U$1,0),FALSE)="","",VLOOKUP($C351,StructureInfoFromGPCRdb!$A:$U,MATCH(U$1,StructureInfoFromGPCRdb!$A$1:$U$1,0),FALSE))</f>
        <v/>
      </c>
      <c r="V351" s="52" t="str">
        <f>VLOOKUP($C351,StructureInfoFromGPCRdb!$A:$U,MATCH(V$1,StructureInfoFromGPCRdb!$A$1:$U$1,0),FALSE)</f>
        <v>-</v>
      </c>
      <c r="W351" s="10" t="str">
        <f>VLOOKUP($C351,StructureInfoFromGPCRdb!$A:$U,MATCH(W$1,StructureInfoFromGPCRdb!$A$1:$U$1,0),FALSE)</f>
        <v>-</v>
      </c>
      <c r="X351" s="52" t="str">
        <f>VLOOKUP($C351,StructureInfoFromGPCRdb!$A:$U,MATCH(X$1,StructureInfoFromGPCRdb!$A$1:$U$1,0),FALSE)</f>
        <v>SB-408124</v>
      </c>
      <c r="Y351" s="10" t="str">
        <f>VLOOKUP($C351,StructureInfoFromGPCRdb!$A:$U,MATCH(Y$1,StructureInfoFromGPCRdb!$A$1:$U$1,0),FALSE)</f>
        <v>Antagonist</v>
      </c>
    </row>
    <row r="352" spans="1:25" x14ac:dyDescent="0.2">
      <c r="A352" s="4" t="str">
        <f t="shared" si="10"/>
        <v>AInactive</v>
      </c>
      <c r="B352" s="4" t="str">
        <f t="shared" si="11"/>
        <v>OX1RInactive</v>
      </c>
      <c r="C352" s="9" t="s">
        <v>764</v>
      </c>
      <c r="D352" s="10" t="str">
        <f>VLOOKUP($C352,StructureInfoFromGPCRdb!$A:$U,MATCH(D$1,StructureInfoFromGPCRdb!$A$1:$U$1,0),FALSE)</f>
        <v>A</v>
      </c>
      <c r="E352" s="11" t="str">
        <f>VLOOKUP($C352,StructureInfoFromGPCRdb!$A:$U,MATCH(E$1,StructureInfoFromGPCRdb!$A$1:$U$1,0),FALSE)</f>
        <v>Orexin</v>
      </c>
      <c r="F352" s="11" t="str">
        <f>VLOOKUP($C352,StructureInfoFromGPCRdb!$A:$U,MATCH(F$1,StructureInfoFromGPCRdb!$A$1:$U$1,0),FALSE)</f>
        <v>OX1R</v>
      </c>
      <c r="G352" s="11" t="str">
        <f>VLOOKUP($C352,StructureInfoFromGPCRdb!$A:$U,MATCH(G$1,StructureInfoFromGPCRdb!$A$1:$U$1,0),FALSE)</f>
        <v>OX1</v>
      </c>
      <c r="J352" s="47">
        <f>VLOOKUP($C352,StructureInfoFromGPCRdb!$A:$U,MATCH(J$1,StructureInfoFromGPCRdb!$A$1:$U$1,0),FALSE)</f>
        <v>96</v>
      </c>
      <c r="K352" s="6" t="str">
        <f>VLOOKUP($C352,StructureInfoFromGPCRdb!$A:$U,MATCH(K$1,StructureInfoFromGPCRdb!$A$1:$U$1,0),FALSE)</f>
        <v>Human</v>
      </c>
      <c r="L352" s="10">
        <f>VLOOKUP($C352,StructureInfoFromGPCRdb!$A:$U,MATCH(L$1,StructureInfoFromGPCRdb!$A$1:$U$1,0),FALSE)</f>
        <v>100</v>
      </c>
      <c r="M352" s="50" t="str">
        <f>VLOOKUP($C352,StructureInfoFromGPCRdb!$A:$U,MATCH(M$1,StructureInfoFromGPCRdb!$A$1:$U$1,0),FALSE)</f>
        <v>X-ray</v>
      </c>
      <c r="N352" s="51">
        <f>VLOOKUP($C352,StructureInfoFromGPCRdb!$A:$U,MATCH(N$1,StructureInfoFromGPCRdb!$A$1:$U$1,0),FALSE)</f>
        <v>2.7</v>
      </c>
      <c r="O352" s="10" t="str">
        <f>VLOOKUP($C352,StructureInfoFromGPCRdb!$A:$U,MATCH(O$1,StructureInfoFromGPCRdb!$A$1:$U$1,0),FALSE)</f>
        <v>Inactive</v>
      </c>
      <c r="P352" s="10">
        <f>VLOOKUP($C352,StructureInfoFromGPCRdb!$A:$U,MATCH(P$1,StructureInfoFromGPCRdb!$A$1:$U$1,0),FALSE)</f>
        <v>1</v>
      </c>
      <c r="Q352" s="10">
        <f>VLOOKUP($C352,StructureInfoFromGPCRdb!$A:$U,MATCH(Q$1,StructureInfoFromGPCRdb!$A$1:$U$1,0),FALSE)</f>
        <v>16</v>
      </c>
      <c r="R352" s="42" t="str">
        <f>IF(VLOOKUP($C352,StructureInfoFromGPCRdb!$A:$U,MATCH(R$1,StructureInfoFromGPCRdb!$A$1:$U$1,0),FALSE)="","",VLOOKUP($C352,StructureInfoFromGPCRdb!$A:$U,MATCH(R$1,StructureInfoFromGPCRdb!$A$1:$U$1,0),FALSE))</f>
        <v/>
      </c>
      <c r="S352" s="5" t="str">
        <f>IF(VLOOKUP($C352,StructureInfoFromGPCRdb!$A:$U,MATCH(S$1,StructureInfoFromGPCRdb!$A$1:$U$1,0),FALSE)="","",VLOOKUP($C352,StructureInfoFromGPCRdb!$A:$U,MATCH(S$1,StructureInfoFromGPCRdb!$A$1:$U$1,0),FALSE))</f>
        <v/>
      </c>
      <c r="T352" s="5" t="str">
        <f>IF(VLOOKUP($C352,StructureInfoFromGPCRdb!$A:$U,MATCH(T$1,StructureInfoFromGPCRdb!$A$1:$U$1,0),FALSE)="","",VLOOKUP($C352,StructureInfoFromGPCRdb!$A:$U,MATCH(T$1,StructureInfoFromGPCRdb!$A$1:$U$1,0),FALSE))</f>
        <v/>
      </c>
      <c r="U352" s="5" t="str">
        <f>IF(VLOOKUP($C352,StructureInfoFromGPCRdb!$A:$U,MATCH(U$1,StructureInfoFromGPCRdb!$A$1:$U$1,0),FALSE)="","",VLOOKUP($C352,StructureInfoFromGPCRdb!$A:$U,MATCH(U$1,StructureInfoFromGPCRdb!$A$1:$U$1,0),FALSE))</f>
        <v/>
      </c>
      <c r="V352" s="52" t="str">
        <f>VLOOKUP($C352,StructureInfoFromGPCRdb!$A:$U,MATCH(V$1,StructureInfoFromGPCRdb!$A$1:$U$1,0),FALSE)</f>
        <v>-</v>
      </c>
      <c r="W352" s="10" t="str">
        <f>VLOOKUP($C352,StructureInfoFromGPCRdb!$A:$U,MATCH(W$1,StructureInfoFromGPCRdb!$A$1:$U$1,0),FALSE)</f>
        <v>-</v>
      </c>
      <c r="X352" s="52" t="str">
        <f>VLOOKUP($C352,StructureInfoFromGPCRdb!$A:$U,MATCH(X$1,StructureInfoFromGPCRdb!$A$1:$U$1,0),FALSE)</f>
        <v>SB-334867</v>
      </c>
      <c r="Y352" s="10" t="str">
        <f>VLOOKUP($C352,StructureInfoFromGPCRdb!$A:$U,MATCH(Y$1,StructureInfoFromGPCRdb!$A$1:$U$1,0),FALSE)</f>
        <v>Antagonist</v>
      </c>
    </row>
    <row r="353" spans="1:25" x14ac:dyDescent="0.2">
      <c r="A353" s="4" t="str">
        <f t="shared" si="10"/>
        <v>AInactive</v>
      </c>
      <c r="B353" s="4" t="str">
        <f t="shared" si="11"/>
        <v>OX1RInactive</v>
      </c>
      <c r="C353" s="9" t="s">
        <v>355</v>
      </c>
      <c r="D353" s="10" t="str">
        <f>VLOOKUP($C353,StructureInfoFromGPCRdb!$A:$U,MATCH(D$1,StructureInfoFromGPCRdb!$A$1:$U$1,0),FALSE)</f>
        <v>A</v>
      </c>
      <c r="E353" s="11" t="str">
        <f>VLOOKUP($C353,StructureInfoFromGPCRdb!$A:$U,MATCH(E$1,StructureInfoFromGPCRdb!$A$1:$U$1,0),FALSE)</f>
        <v>Orexin</v>
      </c>
      <c r="F353" s="11" t="str">
        <f>VLOOKUP($C353,StructureInfoFromGPCRdb!$A:$U,MATCH(F$1,StructureInfoFromGPCRdb!$A$1:$U$1,0),FALSE)</f>
        <v>OX1R</v>
      </c>
      <c r="G353" s="11" t="str">
        <f>VLOOKUP($C353,StructureInfoFromGPCRdb!$A:$U,MATCH(G$1,StructureInfoFromGPCRdb!$A$1:$U$1,0),FALSE)</f>
        <v>OX1</v>
      </c>
      <c r="J353" s="47">
        <f>VLOOKUP($C353,StructureInfoFromGPCRdb!$A:$U,MATCH(J$1,StructureInfoFromGPCRdb!$A$1:$U$1,0),FALSE)</f>
        <v>93</v>
      </c>
      <c r="K353" s="6" t="str">
        <f>VLOOKUP($C353,StructureInfoFromGPCRdb!$A:$U,MATCH(K$1,StructureInfoFromGPCRdb!$A$1:$U$1,0),FALSE)</f>
        <v>Human</v>
      </c>
      <c r="L353" s="10">
        <f>VLOOKUP($C353,StructureInfoFromGPCRdb!$A:$U,MATCH(L$1,StructureInfoFromGPCRdb!$A$1:$U$1,0),FALSE)</f>
        <v>100</v>
      </c>
      <c r="M353" s="50" t="str">
        <f>VLOOKUP($C353,StructureInfoFromGPCRdb!$A:$U,MATCH(M$1,StructureInfoFromGPCRdb!$A$1:$U$1,0),FALSE)</f>
        <v>X-ray</v>
      </c>
      <c r="N353" s="51">
        <f>VLOOKUP($C353,StructureInfoFromGPCRdb!$A:$U,MATCH(N$1,StructureInfoFromGPCRdb!$A$1:$U$1,0),FALSE)</f>
        <v>2.8</v>
      </c>
      <c r="O353" s="10" t="str">
        <f>VLOOKUP($C353,StructureInfoFromGPCRdb!$A:$U,MATCH(O$1,StructureInfoFromGPCRdb!$A$1:$U$1,0),FALSE)</f>
        <v>Inactive</v>
      </c>
      <c r="P353" s="10">
        <f>VLOOKUP($C353,StructureInfoFromGPCRdb!$A:$U,MATCH(P$1,StructureInfoFromGPCRdb!$A$1:$U$1,0),FALSE)</f>
        <v>1</v>
      </c>
      <c r="Q353" s="10">
        <f>VLOOKUP($C353,StructureInfoFromGPCRdb!$A:$U,MATCH(Q$1,StructureInfoFromGPCRdb!$A$1:$U$1,0),FALSE)</f>
        <v>15</v>
      </c>
      <c r="R353" s="42" t="str">
        <f>IF(VLOOKUP($C353,StructureInfoFromGPCRdb!$A:$U,MATCH(R$1,StructureInfoFromGPCRdb!$A$1:$U$1,0),FALSE)="","",VLOOKUP($C353,StructureInfoFromGPCRdb!$A:$U,MATCH(R$1,StructureInfoFromGPCRdb!$A$1:$U$1,0),FALSE))</f>
        <v/>
      </c>
      <c r="S353" s="5" t="str">
        <f>IF(VLOOKUP($C353,StructureInfoFromGPCRdb!$A:$U,MATCH(S$1,StructureInfoFromGPCRdb!$A$1:$U$1,0),FALSE)="","",VLOOKUP($C353,StructureInfoFromGPCRdb!$A:$U,MATCH(S$1,StructureInfoFromGPCRdb!$A$1:$U$1,0),FALSE))</f>
        <v/>
      </c>
      <c r="T353" s="5" t="str">
        <f>IF(VLOOKUP($C353,StructureInfoFromGPCRdb!$A:$U,MATCH(T$1,StructureInfoFromGPCRdb!$A$1:$U$1,0),FALSE)="","",VLOOKUP($C353,StructureInfoFromGPCRdb!$A:$U,MATCH(T$1,StructureInfoFromGPCRdb!$A$1:$U$1,0),FALSE))</f>
        <v/>
      </c>
      <c r="U353" s="5" t="str">
        <f>IF(VLOOKUP($C353,StructureInfoFromGPCRdb!$A:$U,MATCH(U$1,StructureInfoFromGPCRdb!$A$1:$U$1,0),FALSE)="","",VLOOKUP($C353,StructureInfoFromGPCRdb!$A:$U,MATCH(U$1,StructureInfoFromGPCRdb!$A$1:$U$1,0),FALSE))</f>
        <v/>
      </c>
      <c r="V353" s="52" t="str">
        <f>VLOOKUP($C353,StructureInfoFromGPCRdb!$A:$U,MATCH(V$1,StructureInfoFromGPCRdb!$A$1:$U$1,0),FALSE)</f>
        <v>GIgA glycogen synthase</v>
      </c>
      <c r="W353" s="10" t="str">
        <f>VLOOKUP($C353,StructureInfoFromGPCRdb!$A:$U,MATCH(W$1,StructureInfoFromGPCRdb!$A$1:$U$1,0),FALSE)</f>
        <v>-</v>
      </c>
      <c r="X353" s="52" t="str">
        <f>VLOOKUP($C353,StructureInfoFromGPCRdb!$A:$U,MATCH(X$1,StructureInfoFromGPCRdb!$A$1:$U$1,0),FALSE)</f>
        <v>Suvorexant</v>
      </c>
      <c r="Y353" s="10" t="str">
        <f>VLOOKUP($C353,StructureInfoFromGPCRdb!$A:$U,MATCH(Y$1,StructureInfoFromGPCRdb!$A$1:$U$1,0),FALSE)</f>
        <v>Antagonist</v>
      </c>
    </row>
    <row r="354" spans="1:25" x14ac:dyDescent="0.2">
      <c r="A354" s="4" t="str">
        <f t="shared" si="10"/>
        <v>AInactive</v>
      </c>
      <c r="B354" s="4" t="str">
        <f t="shared" si="11"/>
        <v>OX1RInactive</v>
      </c>
      <c r="C354" s="9" t="s">
        <v>354</v>
      </c>
      <c r="D354" s="10" t="str">
        <f>VLOOKUP($C354,StructureInfoFromGPCRdb!$A:$U,MATCH(D$1,StructureInfoFromGPCRdb!$A$1:$U$1,0),FALSE)</f>
        <v>A</v>
      </c>
      <c r="E354" s="11" t="str">
        <f>VLOOKUP($C354,StructureInfoFromGPCRdb!$A:$U,MATCH(E$1,StructureInfoFromGPCRdb!$A$1:$U$1,0),FALSE)</f>
        <v>Orexin</v>
      </c>
      <c r="F354" s="11" t="str">
        <f>VLOOKUP($C354,StructureInfoFromGPCRdb!$A:$U,MATCH(F$1,StructureInfoFromGPCRdb!$A$1:$U$1,0),FALSE)</f>
        <v>OX1R</v>
      </c>
      <c r="G354" s="11" t="str">
        <f>VLOOKUP($C354,StructureInfoFromGPCRdb!$A:$U,MATCH(G$1,StructureInfoFromGPCRdb!$A$1:$U$1,0),FALSE)</f>
        <v>OX1</v>
      </c>
      <c r="J354" s="47">
        <f>VLOOKUP($C354,StructureInfoFromGPCRdb!$A:$U,MATCH(J$1,StructureInfoFromGPCRdb!$A$1:$U$1,0),FALSE)</f>
        <v>93</v>
      </c>
      <c r="K354" s="6" t="str">
        <f>VLOOKUP($C354,StructureInfoFromGPCRdb!$A:$U,MATCH(K$1,StructureInfoFromGPCRdb!$A$1:$U$1,0),FALSE)</f>
        <v>Human</v>
      </c>
      <c r="L354" s="10">
        <f>VLOOKUP($C354,StructureInfoFromGPCRdb!$A:$U,MATCH(L$1,StructureInfoFromGPCRdb!$A$1:$U$1,0),FALSE)</f>
        <v>100</v>
      </c>
      <c r="M354" s="50" t="str">
        <f>VLOOKUP($C354,StructureInfoFromGPCRdb!$A:$U,MATCH(M$1,StructureInfoFromGPCRdb!$A$1:$U$1,0),FALSE)</f>
        <v>X-ray</v>
      </c>
      <c r="N354" s="51">
        <f>VLOOKUP($C354,StructureInfoFromGPCRdb!$A:$U,MATCH(N$1,StructureInfoFromGPCRdb!$A$1:$U$1,0),FALSE)</f>
        <v>2.8</v>
      </c>
      <c r="O354" s="10" t="str">
        <f>VLOOKUP($C354,StructureInfoFromGPCRdb!$A:$U,MATCH(O$1,StructureInfoFromGPCRdb!$A$1:$U$1,0),FALSE)</f>
        <v>Inactive</v>
      </c>
      <c r="P354" s="10">
        <f>VLOOKUP($C354,StructureInfoFromGPCRdb!$A:$U,MATCH(P$1,StructureInfoFromGPCRdb!$A$1:$U$1,0),FALSE)</f>
        <v>1</v>
      </c>
      <c r="Q354" s="10">
        <f>VLOOKUP($C354,StructureInfoFromGPCRdb!$A:$U,MATCH(Q$1,StructureInfoFromGPCRdb!$A$1:$U$1,0),FALSE)</f>
        <v>16</v>
      </c>
      <c r="R354" s="42" t="str">
        <f>IF(VLOOKUP($C354,StructureInfoFromGPCRdb!$A:$U,MATCH(R$1,StructureInfoFromGPCRdb!$A$1:$U$1,0),FALSE)="","",VLOOKUP($C354,StructureInfoFromGPCRdb!$A:$U,MATCH(R$1,StructureInfoFromGPCRdb!$A$1:$U$1,0),FALSE))</f>
        <v/>
      </c>
      <c r="S354" s="5" t="str">
        <f>IF(VLOOKUP($C354,StructureInfoFromGPCRdb!$A:$U,MATCH(S$1,StructureInfoFromGPCRdb!$A$1:$U$1,0),FALSE)="","",VLOOKUP($C354,StructureInfoFromGPCRdb!$A:$U,MATCH(S$1,StructureInfoFromGPCRdb!$A$1:$U$1,0),FALSE))</f>
        <v/>
      </c>
      <c r="T354" s="5" t="str">
        <f>IF(VLOOKUP($C354,StructureInfoFromGPCRdb!$A:$U,MATCH(T$1,StructureInfoFromGPCRdb!$A$1:$U$1,0),FALSE)="","",VLOOKUP($C354,StructureInfoFromGPCRdb!$A:$U,MATCH(T$1,StructureInfoFromGPCRdb!$A$1:$U$1,0),FALSE))</f>
        <v/>
      </c>
      <c r="U354" s="5" t="str">
        <f>IF(VLOOKUP($C354,StructureInfoFromGPCRdb!$A:$U,MATCH(U$1,StructureInfoFromGPCRdb!$A$1:$U$1,0),FALSE)="","",VLOOKUP($C354,StructureInfoFromGPCRdb!$A:$U,MATCH(U$1,StructureInfoFromGPCRdb!$A$1:$U$1,0),FALSE))</f>
        <v/>
      </c>
      <c r="V354" s="52" t="str">
        <f>VLOOKUP($C354,StructureInfoFromGPCRdb!$A:$U,MATCH(V$1,StructureInfoFromGPCRdb!$A$1:$U$1,0),FALSE)</f>
        <v>GIgA glycogen synthase</v>
      </c>
      <c r="W354" s="10" t="str">
        <f>VLOOKUP($C354,StructureInfoFromGPCRdb!$A:$U,MATCH(W$1,StructureInfoFromGPCRdb!$A$1:$U$1,0),FALSE)</f>
        <v>-</v>
      </c>
      <c r="X354" s="52" t="str">
        <f>VLOOKUP($C354,StructureInfoFromGPCRdb!$A:$U,MATCH(X$1,StructureInfoFromGPCRdb!$A$1:$U$1,0),FALSE)</f>
        <v>SB-674042</v>
      </c>
      <c r="Y354" s="10" t="str">
        <f>VLOOKUP($C354,StructureInfoFromGPCRdb!$A:$U,MATCH(Y$1,StructureInfoFromGPCRdb!$A$1:$U$1,0),FALSE)</f>
        <v>Antagonist</v>
      </c>
    </row>
    <row r="355" spans="1:25" x14ac:dyDescent="0.2">
      <c r="A355" s="4" t="str">
        <f t="shared" si="10"/>
        <v>AInactive</v>
      </c>
      <c r="B355" s="4" t="str">
        <f t="shared" si="11"/>
        <v>OX1RInactive</v>
      </c>
      <c r="C355" s="9" t="s">
        <v>770</v>
      </c>
      <c r="D355" s="10" t="str">
        <f>VLOOKUP($C355,StructureInfoFromGPCRdb!$A:$U,MATCH(D$1,StructureInfoFromGPCRdb!$A$1:$U$1,0),FALSE)</f>
        <v>A</v>
      </c>
      <c r="E355" s="11" t="str">
        <f>VLOOKUP($C355,StructureInfoFromGPCRdb!$A:$U,MATCH(E$1,StructureInfoFromGPCRdb!$A$1:$U$1,0),FALSE)</f>
        <v>Orexin</v>
      </c>
      <c r="F355" s="11" t="str">
        <f>VLOOKUP($C355,StructureInfoFromGPCRdb!$A:$U,MATCH(F$1,StructureInfoFromGPCRdb!$A$1:$U$1,0),FALSE)</f>
        <v>OX1R</v>
      </c>
      <c r="G355" s="11" t="str">
        <f>VLOOKUP($C355,StructureInfoFromGPCRdb!$A:$U,MATCH(G$1,StructureInfoFromGPCRdb!$A$1:$U$1,0),FALSE)</f>
        <v>OX1</v>
      </c>
      <c r="J355" s="47">
        <f>VLOOKUP($C355,StructureInfoFromGPCRdb!$A:$U,MATCH(J$1,StructureInfoFromGPCRdb!$A$1:$U$1,0),FALSE)</f>
        <v>95</v>
      </c>
      <c r="K355" s="6" t="str">
        <f>VLOOKUP($C355,StructureInfoFromGPCRdb!$A:$U,MATCH(K$1,StructureInfoFromGPCRdb!$A$1:$U$1,0),FALSE)</f>
        <v>Human</v>
      </c>
      <c r="L355" s="10">
        <f>VLOOKUP($C355,StructureInfoFromGPCRdb!$A:$U,MATCH(L$1,StructureInfoFromGPCRdb!$A$1:$U$1,0),FALSE)</f>
        <v>100</v>
      </c>
      <c r="M355" s="50" t="str">
        <f>VLOOKUP($C355,StructureInfoFromGPCRdb!$A:$U,MATCH(M$1,StructureInfoFromGPCRdb!$A$1:$U$1,0),FALSE)</f>
        <v>X-ray</v>
      </c>
      <c r="N355" s="51">
        <f>VLOOKUP($C355,StructureInfoFromGPCRdb!$A:$U,MATCH(N$1,StructureInfoFromGPCRdb!$A$1:$U$1,0),FALSE)</f>
        <v>3</v>
      </c>
      <c r="O355" s="10" t="str">
        <f>VLOOKUP($C355,StructureInfoFromGPCRdb!$A:$U,MATCH(O$1,StructureInfoFromGPCRdb!$A$1:$U$1,0),FALSE)</f>
        <v>Inactive</v>
      </c>
      <c r="P355" s="10">
        <f>VLOOKUP($C355,StructureInfoFromGPCRdb!$A:$U,MATCH(P$1,StructureInfoFromGPCRdb!$A$1:$U$1,0),FALSE)</f>
        <v>1</v>
      </c>
      <c r="Q355" s="10">
        <f>VLOOKUP($C355,StructureInfoFromGPCRdb!$A:$U,MATCH(Q$1,StructureInfoFromGPCRdb!$A$1:$U$1,0),FALSE)</f>
        <v>14</v>
      </c>
      <c r="R355" s="42" t="str">
        <f>IF(VLOOKUP($C355,StructureInfoFromGPCRdb!$A:$U,MATCH(R$1,StructureInfoFromGPCRdb!$A$1:$U$1,0),FALSE)="","",VLOOKUP($C355,StructureInfoFromGPCRdb!$A:$U,MATCH(R$1,StructureInfoFromGPCRdb!$A$1:$U$1,0),FALSE))</f>
        <v/>
      </c>
      <c r="S355" s="5" t="str">
        <f>IF(VLOOKUP($C355,StructureInfoFromGPCRdb!$A:$U,MATCH(S$1,StructureInfoFromGPCRdb!$A$1:$U$1,0),FALSE)="","",VLOOKUP($C355,StructureInfoFromGPCRdb!$A:$U,MATCH(S$1,StructureInfoFromGPCRdb!$A$1:$U$1,0),FALSE))</f>
        <v/>
      </c>
      <c r="T355" s="5" t="str">
        <f>IF(VLOOKUP($C355,StructureInfoFromGPCRdb!$A:$U,MATCH(T$1,StructureInfoFromGPCRdb!$A$1:$U$1,0),FALSE)="","",VLOOKUP($C355,StructureInfoFromGPCRdb!$A:$U,MATCH(T$1,StructureInfoFromGPCRdb!$A$1:$U$1,0),FALSE))</f>
        <v/>
      </c>
      <c r="U355" s="5" t="str">
        <f>IF(VLOOKUP($C355,StructureInfoFromGPCRdb!$A:$U,MATCH(U$1,StructureInfoFromGPCRdb!$A$1:$U$1,0),FALSE)="","",VLOOKUP($C355,StructureInfoFromGPCRdb!$A:$U,MATCH(U$1,StructureInfoFromGPCRdb!$A$1:$U$1,0),FALSE))</f>
        <v/>
      </c>
      <c r="V355" s="52" t="str">
        <f>VLOOKUP($C355,StructureInfoFromGPCRdb!$A:$U,MATCH(V$1,StructureInfoFromGPCRdb!$A$1:$U$1,0),FALSE)</f>
        <v>-</v>
      </c>
      <c r="W355" s="10" t="str">
        <f>VLOOKUP($C355,StructureInfoFromGPCRdb!$A:$U,MATCH(W$1,StructureInfoFromGPCRdb!$A$1:$U$1,0),FALSE)</f>
        <v>-</v>
      </c>
      <c r="X355" s="52" t="str">
        <f>VLOOKUP($C355,StructureInfoFromGPCRdb!$A:$U,MATCH(X$1,StructureInfoFromGPCRdb!$A$1:$U$1,0),FALSE)</f>
        <v>Nemorexant</v>
      </c>
      <c r="Y355" s="10" t="str">
        <f>VLOOKUP($C355,StructureInfoFromGPCRdb!$A:$U,MATCH(Y$1,StructureInfoFromGPCRdb!$A$1:$U$1,0),FALSE)</f>
        <v>Antagonist</v>
      </c>
    </row>
    <row r="356" spans="1:25" x14ac:dyDescent="0.2">
      <c r="A356" s="4" t="str">
        <f t="shared" si="10"/>
        <v>AInactive</v>
      </c>
      <c r="B356" s="4" t="str">
        <f t="shared" si="11"/>
        <v>OX1RInactive</v>
      </c>
      <c r="C356" s="9" t="s">
        <v>757</v>
      </c>
      <c r="D356" s="10" t="str">
        <f>VLOOKUP($C356,StructureInfoFromGPCRdb!$A:$U,MATCH(D$1,StructureInfoFromGPCRdb!$A$1:$U$1,0),FALSE)</f>
        <v>A</v>
      </c>
      <c r="E356" s="11" t="str">
        <f>VLOOKUP($C356,StructureInfoFromGPCRdb!$A:$U,MATCH(E$1,StructureInfoFromGPCRdb!$A$1:$U$1,0),FALSE)</f>
        <v>Orexin</v>
      </c>
      <c r="F356" s="11" t="str">
        <f>VLOOKUP($C356,StructureInfoFromGPCRdb!$A:$U,MATCH(F$1,StructureInfoFromGPCRdb!$A$1:$U$1,0),FALSE)</f>
        <v>OX1R</v>
      </c>
      <c r="G356" s="11" t="str">
        <f>VLOOKUP($C356,StructureInfoFromGPCRdb!$A:$U,MATCH(G$1,StructureInfoFromGPCRdb!$A$1:$U$1,0),FALSE)</f>
        <v>OX1</v>
      </c>
      <c r="J356" s="47">
        <f>VLOOKUP($C356,StructureInfoFromGPCRdb!$A:$U,MATCH(J$1,StructureInfoFromGPCRdb!$A$1:$U$1,0),FALSE)</f>
        <v>96</v>
      </c>
      <c r="K356" s="6" t="str">
        <f>VLOOKUP($C356,StructureInfoFromGPCRdb!$A:$U,MATCH(K$1,StructureInfoFromGPCRdb!$A$1:$U$1,0),FALSE)</f>
        <v>Human</v>
      </c>
      <c r="L356" s="10">
        <f>VLOOKUP($C356,StructureInfoFromGPCRdb!$A:$U,MATCH(L$1,StructureInfoFromGPCRdb!$A$1:$U$1,0),FALSE)</f>
        <v>100</v>
      </c>
      <c r="M356" s="50" t="str">
        <f>VLOOKUP($C356,StructureInfoFromGPCRdb!$A:$U,MATCH(M$1,StructureInfoFromGPCRdb!$A$1:$U$1,0),FALSE)</f>
        <v>X-ray</v>
      </c>
      <c r="N356" s="51">
        <f>VLOOKUP($C356,StructureInfoFromGPCRdb!$A:$U,MATCH(N$1,StructureInfoFromGPCRdb!$A$1:$U$1,0),FALSE)</f>
        <v>3</v>
      </c>
      <c r="O356" s="10" t="str">
        <f>VLOOKUP($C356,StructureInfoFromGPCRdb!$A:$U,MATCH(O$1,StructureInfoFromGPCRdb!$A$1:$U$1,0),FALSE)</f>
        <v>Inactive</v>
      </c>
      <c r="P356" s="10">
        <f>VLOOKUP($C356,StructureInfoFromGPCRdb!$A:$U,MATCH(P$1,StructureInfoFromGPCRdb!$A$1:$U$1,0),FALSE)</f>
        <v>1</v>
      </c>
      <c r="Q356" s="10">
        <f>VLOOKUP($C356,StructureInfoFromGPCRdb!$A:$U,MATCH(Q$1,StructureInfoFromGPCRdb!$A$1:$U$1,0),FALSE)</f>
        <v>14</v>
      </c>
      <c r="R356" s="42" t="str">
        <f>IF(VLOOKUP($C356,StructureInfoFromGPCRdb!$A:$U,MATCH(R$1,StructureInfoFromGPCRdb!$A$1:$U$1,0),FALSE)="","",VLOOKUP($C356,StructureInfoFromGPCRdb!$A:$U,MATCH(R$1,StructureInfoFromGPCRdb!$A$1:$U$1,0),FALSE))</f>
        <v/>
      </c>
      <c r="S356" s="5" t="str">
        <f>IF(VLOOKUP($C356,StructureInfoFromGPCRdb!$A:$U,MATCH(S$1,StructureInfoFromGPCRdb!$A$1:$U$1,0),FALSE)="","",VLOOKUP($C356,StructureInfoFromGPCRdb!$A:$U,MATCH(S$1,StructureInfoFromGPCRdb!$A$1:$U$1,0),FALSE))</f>
        <v/>
      </c>
      <c r="T356" s="5" t="str">
        <f>IF(VLOOKUP($C356,StructureInfoFromGPCRdb!$A:$U,MATCH(T$1,StructureInfoFromGPCRdb!$A$1:$U$1,0),FALSE)="","",VLOOKUP($C356,StructureInfoFromGPCRdb!$A:$U,MATCH(T$1,StructureInfoFromGPCRdb!$A$1:$U$1,0),FALSE))</f>
        <v/>
      </c>
      <c r="U356" s="5" t="str">
        <f>IF(VLOOKUP($C356,StructureInfoFromGPCRdb!$A:$U,MATCH(U$1,StructureInfoFromGPCRdb!$A$1:$U$1,0),FALSE)="","",VLOOKUP($C356,StructureInfoFromGPCRdb!$A:$U,MATCH(U$1,StructureInfoFromGPCRdb!$A$1:$U$1,0),FALSE))</f>
        <v/>
      </c>
      <c r="V356" s="52" t="str">
        <f>VLOOKUP($C356,StructureInfoFromGPCRdb!$A:$U,MATCH(V$1,StructureInfoFromGPCRdb!$A$1:$U$1,0),FALSE)</f>
        <v>-</v>
      </c>
      <c r="W356" s="10" t="str">
        <f>VLOOKUP($C356,StructureInfoFromGPCRdb!$A:$U,MATCH(W$1,StructureInfoFromGPCRdb!$A$1:$U$1,0),FALSE)</f>
        <v>-</v>
      </c>
      <c r="X356" s="52" t="str">
        <f>VLOOKUP($C356,StructureInfoFromGPCRdb!$A:$U,MATCH(X$1,StructureInfoFromGPCRdb!$A$1:$U$1,0),FALSE)</f>
        <v>ACT-462206</v>
      </c>
      <c r="Y356" s="10" t="str">
        <f>VLOOKUP($C356,StructureInfoFromGPCRdb!$A:$U,MATCH(Y$1,StructureInfoFromGPCRdb!$A$1:$U$1,0),FALSE)</f>
        <v>Antagonist</v>
      </c>
    </row>
    <row r="357" spans="1:25" x14ac:dyDescent="0.2">
      <c r="A357" s="4" t="str">
        <f t="shared" si="10"/>
        <v>AInactive</v>
      </c>
      <c r="B357" s="4" t="str">
        <f t="shared" si="11"/>
        <v>OX1RInactive</v>
      </c>
      <c r="C357" s="37" t="s">
        <v>899</v>
      </c>
      <c r="D357" s="10" t="str">
        <f>VLOOKUP($C357,StructureInfoFromGPCRdb!$A:$U,MATCH(D$1,StructureInfoFromGPCRdb!$A$1:$U$1,0),FALSE)</f>
        <v>A</v>
      </c>
      <c r="E357" s="11" t="str">
        <f>VLOOKUP($C357,StructureInfoFromGPCRdb!$A:$U,MATCH(E$1,StructureInfoFromGPCRdb!$A$1:$U$1,0),FALSE)</f>
        <v>Orexin</v>
      </c>
      <c r="F357" s="11" t="str">
        <f>VLOOKUP($C357,StructureInfoFromGPCRdb!$A:$U,MATCH(F$1,StructureInfoFromGPCRdb!$A$1:$U$1,0),FALSE)</f>
        <v>OX1R</v>
      </c>
      <c r="G357" s="11" t="str">
        <f>VLOOKUP($C357,StructureInfoFromGPCRdb!$A:$U,MATCH(G$1,StructureInfoFromGPCRdb!$A$1:$U$1,0),FALSE)</f>
        <v>OX1</v>
      </c>
      <c r="J357" s="47">
        <f>VLOOKUP($C357,StructureInfoFromGPCRdb!$A:$U,MATCH(J$1,StructureInfoFromGPCRdb!$A$1:$U$1,0),FALSE)</f>
        <v>92</v>
      </c>
      <c r="K357" s="6" t="str">
        <f>VLOOKUP($C357,StructureInfoFromGPCRdb!$A:$U,MATCH(K$1,StructureInfoFromGPCRdb!$A$1:$U$1,0),FALSE)</f>
        <v>Human</v>
      </c>
      <c r="L357" s="10">
        <f>VLOOKUP($C357,StructureInfoFromGPCRdb!$A:$U,MATCH(L$1,StructureInfoFromGPCRdb!$A$1:$U$1,0),FALSE)</f>
        <v>100</v>
      </c>
      <c r="M357" s="50" t="str">
        <f>VLOOKUP($C357,StructureInfoFromGPCRdb!$A:$U,MATCH(M$1,StructureInfoFromGPCRdb!$A$1:$U$1,0),FALSE)</f>
        <v>X-ray</v>
      </c>
      <c r="N357" s="51">
        <f>VLOOKUP($C357,StructureInfoFromGPCRdb!$A:$U,MATCH(N$1,StructureInfoFromGPCRdb!$A$1:$U$1,0),FALSE)</f>
        <v>3.5</v>
      </c>
      <c r="O357" s="10" t="str">
        <f>VLOOKUP($C357,StructureInfoFromGPCRdb!$A:$U,MATCH(O$1,StructureInfoFromGPCRdb!$A$1:$U$1,0),FALSE)</f>
        <v>Inactive</v>
      </c>
      <c r="P357" s="10">
        <f>VLOOKUP($C357,StructureInfoFromGPCRdb!$A:$U,MATCH(P$1,StructureInfoFromGPCRdb!$A$1:$U$1,0),FALSE)</f>
        <v>1</v>
      </c>
      <c r="Q357" s="10">
        <f>VLOOKUP($C357,StructureInfoFromGPCRdb!$A:$U,MATCH(Q$1,StructureInfoFromGPCRdb!$A$1:$U$1,0),FALSE)</f>
        <v>13</v>
      </c>
      <c r="R357" s="42" t="str">
        <f>IF(VLOOKUP($C357,StructureInfoFromGPCRdb!$A:$U,MATCH(R$1,StructureInfoFromGPCRdb!$A$1:$U$1,0),FALSE)="","",VLOOKUP($C357,StructureInfoFromGPCRdb!$A:$U,MATCH(R$1,StructureInfoFromGPCRdb!$A$1:$U$1,0),FALSE))</f>
        <v/>
      </c>
      <c r="S357" s="5" t="str">
        <f>IF(VLOOKUP($C357,StructureInfoFromGPCRdb!$A:$U,MATCH(S$1,StructureInfoFromGPCRdb!$A$1:$U$1,0),FALSE)="","",VLOOKUP($C357,StructureInfoFromGPCRdb!$A:$U,MATCH(S$1,StructureInfoFromGPCRdb!$A$1:$U$1,0),FALSE))</f>
        <v/>
      </c>
      <c r="T357" s="5" t="str">
        <f>IF(VLOOKUP($C357,StructureInfoFromGPCRdb!$A:$U,MATCH(T$1,StructureInfoFromGPCRdb!$A$1:$U$1,0),FALSE)="","",VLOOKUP($C357,StructureInfoFromGPCRdb!$A:$U,MATCH(T$1,StructureInfoFromGPCRdb!$A$1:$U$1,0),FALSE))</f>
        <v/>
      </c>
      <c r="U357" s="5" t="str">
        <f>IF(VLOOKUP($C357,StructureInfoFromGPCRdb!$A:$U,MATCH(U$1,StructureInfoFromGPCRdb!$A$1:$U$1,0),FALSE)="","",VLOOKUP($C357,StructureInfoFromGPCRdb!$A:$U,MATCH(U$1,StructureInfoFromGPCRdb!$A$1:$U$1,0),FALSE))</f>
        <v/>
      </c>
      <c r="V357" s="52" t="str">
        <f>VLOOKUP($C357,StructureInfoFromGPCRdb!$A:$U,MATCH(V$1,StructureInfoFromGPCRdb!$A$1:$U$1,0),FALSE)</f>
        <v>GlgA glycogen synthase</v>
      </c>
      <c r="W357" s="10" t="str">
        <f>VLOOKUP($C357,StructureInfoFromGPCRdb!$A:$U,MATCH(W$1,StructureInfoFromGPCRdb!$A$1:$U$1,0),FALSE)</f>
        <v>-</v>
      </c>
      <c r="X357" s="52" t="str">
        <f>VLOOKUP($C357,StructureInfoFromGPCRdb!$A:$U,MATCH(X$1,StructureInfoFromGPCRdb!$A$1:$U$1,0),FALSE)</f>
        <v>JH112</v>
      </c>
      <c r="Y357" s="10" t="str">
        <f>VLOOKUP($C357,StructureInfoFromGPCRdb!$A:$U,MATCH(Y$1,StructureInfoFromGPCRdb!$A$1:$U$1,0),FALSE)</f>
        <v>Antagonist</v>
      </c>
    </row>
    <row r="358" spans="1:25" x14ac:dyDescent="0.2">
      <c r="A358" s="4" t="str">
        <f t="shared" si="10"/>
        <v>AInactive</v>
      </c>
      <c r="B358" s="4" t="str">
        <f t="shared" si="11"/>
        <v>OX2RInactive</v>
      </c>
      <c r="C358" s="9" t="s">
        <v>301</v>
      </c>
      <c r="D358" s="10" t="str">
        <f>VLOOKUP($C358,StructureInfoFromGPCRdb!$A:$U,MATCH(D$1,StructureInfoFromGPCRdb!$A$1:$U$1,0),FALSE)</f>
        <v>A</v>
      </c>
      <c r="E358" s="11" t="str">
        <f>VLOOKUP($C358,StructureInfoFromGPCRdb!$A:$U,MATCH(E$1,StructureInfoFromGPCRdb!$A$1:$U$1,0),FALSE)</f>
        <v>Orexin</v>
      </c>
      <c r="F358" s="11" t="str">
        <f>VLOOKUP($C358,StructureInfoFromGPCRdb!$A:$U,MATCH(F$1,StructureInfoFromGPCRdb!$A$1:$U$1,0),FALSE)</f>
        <v>OX2R</v>
      </c>
      <c r="G358" s="11" t="str">
        <f>VLOOKUP($C358,StructureInfoFromGPCRdb!$A:$U,MATCH(G$1,StructureInfoFromGPCRdb!$A$1:$U$1,0),FALSE)</f>
        <v>OX2</v>
      </c>
      <c r="J358" s="47">
        <f>VLOOKUP($C358,StructureInfoFromGPCRdb!$A:$U,MATCH(J$1,StructureInfoFromGPCRdb!$A$1:$U$1,0),FALSE)</f>
        <v>94</v>
      </c>
      <c r="K358" s="6" t="str">
        <f>VLOOKUP($C358,StructureInfoFromGPCRdb!$A:$U,MATCH(K$1,StructureInfoFromGPCRdb!$A$1:$U$1,0),FALSE)</f>
        <v>Human</v>
      </c>
      <c r="L358" s="10">
        <f>VLOOKUP($C358,StructureInfoFromGPCRdb!$A:$U,MATCH(L$1,StructureInfoFromGPCRdb!$A$1:$U$1,0),FALSE)</f>
        <v>100</v>
      </c>
      <c r="M358" s="50" t="str">
        <f>VLOOKUP($C358,StructureInfoFromGPCRdb!$A:$U,MATCH(M$1,StructureInfoFromGPCRdb!$A$1:$U$1,0),FALSE)</f>
        <v>X-ray</v>
      </c>
      <c r="N358" s="51">
        <f>VLOOKUP($C358,StructureInfoFromGPCRdb!$A:$U,MATCH(N$1,StructureInfoFromGPCRdb!$A$1:$U$1,0),FALSE)</f>
        <v>2.2999999999999998</v>
      </c>
      <c r="O358" s="10" t="str">
        <f>VLOOKUP($C358,StructureInfoFromGPCRdb!$A:$U,MATCH(O$1,StructureInfoFromGPCRdb!$A$1:$U$1,0),FALSE)</f>
        <v>Inactive</v>
      </c>
      <c r="P358" s="10">
        <f>VLOOKUP($C358,StructureInfoFromGPCRdb!$A:$U,MATCH(P$1,StructureInfoFromGPCRdb!$A$1:$U$1,0),FALSE)</f>
        <v>1</v>
      </c>
      <c r="Q358" s="10">
        <f>VLOOKUP($C358,StructureInfoFromGPCRdb!$A:$U,MATCH(Q$1,StructureInfoFromGPCRdb!$A$1:$U$1,0),FALSE)</f>
        <v>15</v>
      </c>
      <c r="R358" s="42" t="str">
        <f>IF(VLOOKUP($C358,StructureInfoFromGPCRdb!$A:$U,MATCH(R$1,StructureInfoFromGPCRdb!$A$1:$U$1,0),FALSE)="","",VLOOKUP($C358,StructureInfoFromGPCRdb!$A:$U,MATCH(R$1,StructureInfoFromGPCRdb!$A$1:$U$1,0),FALSE))</f>
        <v/>
      </c>
      <c r="S358" s="5" t="str">
        <f>IF(VLOOKUP($C358,StructureInfoFromGPCRdb!$A:$U,MATCH(S$1,StructureInfoFromGPCRdb!$A$1:$U$1,0),FALSE)="","",VLOOKUP($C358,StructureInfoFromGPCRdb!$A:$U,MATCH(S$1,StructureInfoFromGPCRdb!$A$1:$U$1,0),FALSE))</f>
        <v/>
      </c>
      <c r="T358" s="5" t="str">
        <f>IF(VLOOKUP($C358,StructureInfoFromGPCRdb!$A:$U,MATCH(T$1,StructureInfoFromGPCRdb!$A$1:$U$1,0),FALSE)="","",VLOOKUP($C358,StructureInfoFromGPCRdb!$A:$U,MATCH(T$1,StructureInfoFromGPCRdb!$A$1:$U$1,0),FALSE))</f>
        <v/>
      </c>
      <c r="U358" s="5" t="str">
        <f>IF(VLOOKUP($C358,StructureInfoFromGPCRdb!$A:$U,MATCH(U$1,StructureInfoFromGPCRdb!$A$1:$U$1,0),FALSE)="","",VLOOKUP($C358,StructureInfoFromGPCRdb!$A:$U,MATCH(U$1,StructureInfoFromGPCRdb!$A$1:$U$1,0),FALSE))</f>
        <v/>
      </c>
      <c r="V358" s="52" t="str">
        <f>VLOOKUP($C358,StructureInfoFromGPCRdb!$A:$U,MATCH(V$1,StructureInfoFromGPCRdb!$A$1:$U$1,0),FALSE)</f>
        <v>Glycogen synthase</v>
      </c>
      <c r="W358" s="10" t="str">
        <f>VLOOKUP($C358,StructureInfoFromGPCRdb!$A:$U,MATCH(W$1,StructureInfoFromGPCRdb!$A$1:$U$1,0),FALSE)</f>
        <v>-</v>
      </c>
      <c r="X358" s="52" t="str">
        <f>VLOOKUP($C358,StructureInfoFromGPCRdb!$A:$U,MATCH(X$1,StructureInfoFromGPCRdb!$A$1:$U$1,0),FALSE)</f>
        <v>EMPA</v>
      </c>
      <c r="Y358" s="10" t="str">
        <f>VLOOKUP($C358,StructureInfoFromGPCRdb!$A:$U,MATCH(Y$1,StructureInfoFromGPCRdb!$A$1:$U$1,0),FALSE)</f>
        <v>Antagonist</v>
      </c>
    </row>
    <row r="359" spans="1:25" x14ac:dyDescent="0.2">
      <c r="A359" s="4" t="str">
        <f t="shared" si="10"/>
        <v>AInactive</v>
      </c>
      <c r="B359" s="4" t="str">
        <f t="shared" si="11"/>
        <v>OX2RInactive</v>
      </c>
      <c r="C359" s="9" t="s">
        <v>374</v>
      </c>
      <c r="D359" s="10" t="str">
        <f>VLOOKUP($C359,StructureInfoFromGPCRdb!$A:$U,MATCH(D$1,StructureInfoFromGPCRdb!$A$1:$U$1,0),FALSE)</f>
        <v>A</v>
      </c>
      <c r="E359" s="11" t="str">
        <f>VLOOKUP($C359,StructureInfoFromGPCRdb!$A:$U,MATCH(E$1,StructureInfoFromGPCRdb!$A$1:$U$1,0),FALSE)</f>
        <v>Orexin</v>
      </c>
      <c r="F359" s="11" t="str">
        <f>VLOOKUP($C359,StructureInfoFromGPCRdb!$A:$U,MATCH(F$1,StructureInfoFromGPCRdb!$A$1:$U$1,0),FALSE)</f>
        <v>OX2R</v>
      </c>
      <c r="G359" s="11" t="str">
        <f>VLOOKUP($C359,StructureInfoFromGPCRdb!$A:$U,MATCH(G$1,StructureInfoFromGPCRdb!$A$1:$U$1,0),FALSE)</f>
        <v>OX2</v>
      </c>
      <c r="J359" s="47">
        <f>VLOOKUP($C359,StructureInfoFromGPCRdb!$A:$U,MATCH(J$1,StructureInfoFromGPCRdb!$A$1:$U$1,0),FALSE)</f>
        <v>92</v>
      </c>
      <c r="K359" s="6" t="str">
        <f>VLOOKUP($C359,StructureInfoFromGPCRdb!$A:$U,MATCH(K$1,StructureInfoFromGPCRdb!$A$1:$U$1,0),FALSE)</f>
        <v>Human</v>
      </c>
      <c r="L359" s="10">
        <f>VLOOKUP($C359,StructureInfoFromGPCRdb!$A:$U,MATCH(L$1,StructureInfoFromGPCRdb!$A$1:$U$1,0),FALSE)</f>
        <v>100</v>
      </c>
      <c r="M359" s="50" t="str">
        <f>VLOOKUP($C359,StructureInfoFromGPCRdb!$A:$U,MATCH(M$1,StructureInfoFromGPCRdb!$A$1:$U$1,0),FALSE)</f>
        <v>X-ray</v>
      </c>
      <c r="N359" s="51">
        <f>VLOOKUP($C359,StructureInfoFromGPCRdb!$A:$U,MATCH(N$1,StructureInfoFromGPCRdb!$A$1:$U$1,0),FALSE)</f>
        <v>2.5</v>
      </c>
      <c r="O359" s="10" t="str">
        <f>VLOOKUP($C359,StructureInfoFromGPCRdb!$A:$U,MATCH(O$1,StructureInfoFromGPCRdb!$A$1:$U$1,0),FALSE)</f>
        <v>Inactive</v>
      </c>
      <c r="P359" s="10">
        <f>VLOOKUP($C359,StructureInfoFromGPCRdb!$A:$U,MATCH(P$1,StructureInfoFromGPCRdb!$A$1:$U$1,0),FALSE)</f>
        <v>1</v>
      </c>
      <c r="Q359" s="10">
        <f>VLOOKUP($C359,StructureInfoFromGPCRdb!$A:$U,MATCH(Q$1,StructureInfoFromGPCRdb!$A$1:$U$1,0),FALSE)</f>
        <v>14</v>
      </c>
      <c r="R359" s="42" t="str">
        <f>IF(VLOOKUP($C359,StructureInfoFromGPCRdb!$A:$U,MATCH(R$1,StructureInfoFromGPCRdb!$A$1:$U$1,0),FALSE)="","",VLOOKUP($C359,StructureInfoFromGPCRdb!$A:$U,MATCH(R$1,StructureInfoFromGPCRdb!$A$1:$U$1,0),FALSE))</f>
        <v/>
      </c>
      <c r="S359" s="5" t="str">
        <f>IF(VLOOKUP($C359,StructureInfoFromGPCRdb!$A:$U,MATCH(S$1,StructureInfoFromGPCRdb!$A$1:$U$1,0),FALSE)="","",VLOOKUP($C359,StructureInfoFromGPCRdb!$A:$U,MATCH(S$1,StructureInfoFromGPCRdb!$A$1:$U$1,0),FALSE))</f>
        <v/>
      </c>
      <c r="T359" s="5" t="str">
        <f>IF(VLOOKUP($C359,StructureInfoFromGPCRdb!$A:$U,MATCH(T$1,StructureInfoFromGPCRdb!$A$1:$U$1,0),FALSE)="","",VLOOKUP($C359,StructureInfoFromGPCRdb!$A:$U,MATCH(T$1,StructureInfoFromGPCRdb!$A$1:$U$1,0),FALSE))</f>
        <v/>
      </c>
      <c r="U359" s="5" t="str">
        <f>IF(VLOOKUP($C359,StructureInfoFromGPCRdb!$A:$U,MATCH(U$1,StructureInfoFromGPCRdb!$A$1:$U$1,0),FALSE)="","",VLOOKUP($C359,StructureInfoFromGPCRdb!$A:$U,MATCH(U$1,StructureInfoFromGPCRdb!$A$1:$U$1,0),FALSE))</f>
        <v/>
      </c>
      <c r="V359" s="52" t="str">
        <f>VLOOKUP($C359,StructureInfoFromGPCRdb!$A:$U,MATCH(V$1,StructureInfoFromGPCRdb!$A$1:$U$1,0),FALSE)</f>
        <v>Glycogen synthase</v>
      </c>
      <c r="W359" s="10" t="str">
        <f>VLOOKUP($C359,StructureInfoFromGPCRdb!$A:$U,MATCH(W$1,StructureInfoFromGPCRdb!$A$1:$U$1,0),FALSE)</f>
        <v>-</v>
      </c>
      <c r="X359" s="52" t="str">
        <f>VLOOKUP($C359,StructureInfoFromGPCRdb!$A:$U,MATCH(X$1,StructureInfoFromGPCRdb!$A$1:$U$1,0),FALSE)</f>
        <v>Suvorexant</v>
      </c>
      <c r="Y359" s="10" t="str">
        <f>VLOOKUP($C359,StructureInfoFromGPCRdb!$A:$U,MATCH(Y$1,StructureInfoFromGPCRdb!$A$1:$U$1,0),FALSE)</f>
        <v>Antagonist</v>
      </c>
    </row>
    <row r="360" spans="1:25" x14ac:dyDescent="0.2">
      <c r="A360" s="4" t="str">
        <f t="shared" si="10"/>
        <v>AInactive</v>
      </c>
      <c r="B360" s="4" t="str">
        <f t="shared" si="11"/>
        <v>OX2RInactive</v>
      </c>
      <c r="C360" s="9" t="s">
        <v>711</v>
      </c>
      <c r="D360" s="10" t="str">
        <f>VLOOKUP($C360,StructureInfoFromGPCRdb!$A:$U,MATCH(D$1,StructureInfoFromGPCRdb!$A$1:$U$1,0),FALSE)</f>
        <v>A</v>
      </c>
      <c r="E360" s="11" t="str">
        <f>VLOOKUP($C360,StructureInfoFromGPCRdb!$A:$U,MATCH(E$1,StructureInfoFromGPCRdb!$A$1:$U$1,0),FALSE)</f>
        <v>Orexin</v>
      </c>
      <c r="F360" s="11" t="str">
        <f>VLOOKUP($C360,StructureInfoFromGPCRdb!$A:$U,MATCH(F$1,StructureInfoFromGPCRdb!$A$1:$U$1,0),FALSE)</f>
        <v>OX2R</v>
      </c>
      <c r="G360" s="11" t="str">
        <f>VLOOKUP($C360,StructureInfoFromGPCRdb!$A:$U,MATCH(G$1,StructureInfoFromGPCRdb!$A$1:$U$1,0),FALSE)</f>
        <v>OX2</v>
      </c>
      <c r="J360" s="47">
        <f>VLOOKUP($C360,StructureInfoFromGPCRdb!$A:$U,MATCH(J$1,StructureInfoFromGPCRdb!$A$1:$U$1,0),FALSE)</f>
        <v>94</v>
      </c>
      <c r="K360" s="6" t="str">
        <f>VLOOKUP($C360,StructureInfoFromGPCRdb!$A:$U,MATCH(K$1,StructureInfoFromGPCRdb!$A$1:$U$1,0),FALSE)</f>
        <v>Human</v>
      </c>
      <c r="L360" s="10">
        <f>VLOOKUP($C360,StructureInfoFromGPCRdb!$A:$U,MATCH(L$1,StructureInfoFromGPCRdb!$A$1:$U$1,0),FALSE)</f>
        <v>100</v>
      </c>
      <c r="M360" s="50" t="str">
        <f>VLOOKUP($C360,StructureInfoFromGPCRdb!$A:$U,MATCH(M$1,StructureInfoFromGPCRdb!$A$1:$U$1,0),FALSE)</f>
        <v>X-ray</v>
      </c>
      <c r="N360" s="51">
        <f>VLOOKUP($C360,StructureInfoFromGPCRdb!$A:$U,MATCH(N$1,StructureInfoFromGPCRdb!$A$1:$U$1,0),FALSE)</f>
        <v>2.6</v>
      </c>
      <c r="O360" s="10" t="str">
        <f>VLOOKUP($C360,StructureInfoFromGPCRdb!$A:$U,MATCH(O$1,StructureInfoFromGPCRdb!$A$1:$U$1,0),FALSE)</f>
        <v>Inactive</v>
      </c>
      <c r="P360" s="10">
        <f>VLOOKUP($C360,StructureInfoFromGPCRdb!$A:$U,MATCH(P$1,StructureInfoFromGPCRdb!$A$1:$U$1,0),FALSE)</f>
        <v>1</v>
      </c>
      <c r="Q360" s="10">
        <f>VLOOKUP($C360,StructureInfoFromGPCRdb!$A:$U,MATCH(Q$1,StructureInfoFromGPCRdb!$A$1:$U$1,0),FALSE)</f>
        <v>13</v>
      </c>
      <c r="R360" s="42" t="str">
        <f>IF(VLOOKUP($C360,StructureInfoFromGPCRdb!$A:$U,MATCH(R$1,StructureInfoFromGPCRdb!$A$1:$U$1,0),FALSE)="","",VLOOKUP($C360,StructureInfoFromGPCRdb!$A:$U,MATCH(R$1,StructureInfoFromGPCRdb!$A$1:$U$1,0),FALSE))</f>
        <v/>
      </c>
      <c r="S360" s="5" t="str">
        <f>IF(VLOOKUP($C360,StructureInfoFromGPCRdb!$A:$U,MATCH(S$1,StructureInfoFromGPCRdb!$A$1:$U$1,0),FALSE)="","",VLOOKUP($C360,StructureInfoFromGPCRdb!$A:$U,MATCH(S$1,StructureInfoFromGPCRdb!$A$1:$U$1,0),FALSE))</f>
        <v/>
      </c>
      <c r="T360" s="5" t="str">
        <f>IF(VLOOKUP($C360,StructureInfoFromGPCRdb!$A:$U,MATCH(T$1,StructureInfoFromGPCRdb!$A$1:$U$1,0),FALSE)="","",VLOOKUP($C360,StructureInfoFromGPCRdb!$A:$U,MATCH(T$1,StructureInfoFromGPCRdb!$A$1:$U$1,0),FALSE))</f>
        <v/>
      </c>
      <c r="U360" s="5" t="str">
        <f>IF(VLOOKUP($C360,StructureInfoFromGPCRdb!$A:$U,MATCH(U$1,StructureInfoFromGPCRdb!$A$1:$U$1,0),FALSE)="","",VLOOKUP($C360,StructureInfoFromGPCRdb!$A:$U,MATCH(U$1,StructureInfoFromGPCRdb!$A$1:$U$1,0),FALSE))</f>
        <v/>
      </c>
      <c r="V360" s="52" t="str">
        <f>VLOOKUP($C360,StructureInfoFromGPCRdb!$A:$U,MATCH(V$1,StructureInfoFromGPCRdb!$A$1:$U$1,0),FALSE)</f>
        <v>GlgA glycogen synthase</v>
      </c>
      <c r="W360" s="10" t="str">
        <f>VLOOKUP($C360,StructureInfoFromGPCRdb!$A:$U,MATCH(W$1,StructureInfoFromGPCRdb!$A$1:$U$1,0),FALSE)</f>
        <v>-</v>
      </c>
      <c r="X360" s="52" t="str">
        <f>VLOOKUP($C360,StructureInfoFromGPCRdb!$A:$U,MATCH(X$1,StructureInfoFromGPCRdb!$A$1:$U$1,0),FALSE)</f>
        <v>HTL6641</v>
      </c>
      <c r="Y360" s="10" t="str">
        <f>VLOOKUP($C360,StructureInfoFromGPCRdb!$A:$U,MATCH(Y$1,StructureInfoFromGPCRdb!$A$1:$U$1,0),FALSE)</f>
        <v>Antagonist</v>
      </c>
    </row>
    <row r="361" spans="1:25" x14ac:dyDescent="0.2">
      <c r="A361" s="4" t="str">
        <f t="shared" si="10"/>
        <v>AInactive</v>
      </c>
      <c r="B361" s="4" t="str">
        <f t="shared" si="11"/>
        <v>OX2RInactive</v>
      </c>
      <c r="C361" s="9" t="s">
        <v>708</v>
      </c>
      <c r="D361" s="10" t="str">
        <f>VLOOKUP($C361,StructureInfoFromGPCRdb!$A:$U,MATCH(D$1,StructureInfoFromGPCRdb!$A$1:$U$1,0),FALSE)</f>
        <v>A</v>
      </c>
      <c r="E361" s="11" t="str">
        <f>VLOOKUP($C361,StructureInfoFromGPCRdb!$A:$U,MATCH(E$1,StructureInfoFromGPCRdb!$A$1:$U$1,0),FALSE)</f>
        <v>Orexin</v>
      </c>
      <c r="F361" s="11" t="str">
        <f>VLOOKUP($C361,StructureInfoFromGPCRdb!$A:$U,MATCH(F$1,StructureInfoFromGPCRdb!$A$1:$U$1,0),FALSE)</f>
        <v>OX2R</v>
      </c>
      <c r="G361" s="11" t="str">
        <f>VLOOKUP($C361,StructureInfoFromGPCRdb!$A:$U,MATCH(G$1,StructureInfoFromGPCRdb!$A$1:$U$1,0),FALSE)</f>
        <v>OX2</v>
      </c>
      <c r="J361" s="47">
        <f>VLOOKUP($C361,StructureInfoFromGPCRdb!$A:$U,MATCH(J$1,StructureInfoFromGPCRdb!$A$1:$U$1,0),FALSE)</f>
        <v>94</v>
      </c>
      <c r="K361" s="6" t="str">
        <f>VLOOKUP($C361,StructureInfoFromGPCRdb!$A:$U,MATCH(K$1,StructureInfoFromGPCRdb!$A$1:$U$1,0),FALSE)</f>
        <v>Human</v>
      </c>
      <c r="L361" s="10">
        <f>VLOOKUP($C361,StructureInfoFromGPCRdb!$A:$U,MATCH(L$1,StructureInfoFromGPCRdb!$A$1:$U$1,0),FALSE)</f>
        <v>100</v>
      </c>
      <c r="M361" s="50" t="str">
        <f>VLOOKUP($C361,StructureInfoFromGPCRdb!$A:$U,MATCH(M$1,StructureInfoFromGPCRdb!$A$1:$U$1,0),FALSE)</f>
        <v>X-ray</v>
      </c>
      <c r="N361" s="51">
        <f>VLOOKUP($C361,StructureInfoFromGPCRdb!$A:$U,MATCH(N$1,StructureInfoFromGPCRdb!$A$1:$U$1,0),FALSE)</f>
        <v>2.7</v>
      </c>
      <c r="O361" s="10" t="str">
        <f>VLOOKUP($C361,StructureInfoFromGPCRdb!$A:$U,MATCH(O$1,StructureInfoFromGPCRdb!$A$1:$U$1,0),FALSE)</f>
        <v>Inactive</v>
      </c>
      <c r="P361" s="10">
        <f>VLOOKUP($C361,StructureInfoFromGPCRdb!$A:$U,MATCH(P$1,StructureInfoFromGPCRdb!$A$1:$U$1,0),FALSE)</f>
        <v>1</v>
      </c>
      <c r="Q361" s="10">
        <f>VLOOKUP($C361,StructureInfoFromGPCRdb!$A:$U,MATCH(Q$1,StructureInfoFromGPCRdb!$A$1:$U$1,0),FALSE)</f>
        <v>16</v>
      </c>
      <c r="R361" s="42" t="str">
        <f>IF(VLOOKUP($C361,StructureInfoFromGPCRdb!$A:$U,MATCH(R$1,StructureInfoFromGPCRdb!$A$1:$U$1,0),FALSE)="","",VLOOKUP($C361,StructureInfoFromGPCRdb!$A:$U,MATCH(R$1,StructureInfoFromGPCRdb!$A$1:$U$1,0),FALSE))</f>
        <v/>
      </c>
      <c r="S361" s="5" t="str">
        <f>IF(VLOOKUP($C361,StructureInfoFromGPCRdb!$A:$U,MATCH(S$1,StructureInfoFromGPCRdb!$A$1:$U$1,0),FALSE)="","",VLOOKUP($C361,StructureInfoFromGPCRdb!$A:$U,MATCH(S$1,StructureInfoFromGPCRdb!$A$1:$U$1,0),FALSE))</f>
        <v/>
      </c>
      <c r="T361" s="5" t="str">
        <f>IF(VLOOKUP($C361,StructureInfoFromGPCRdb!$A:$U,MATCH(T$1,StructureInfoFromGPCRdb!$A$1:$U$1,0),FALSE)="","",VLOOKUP($C361,StructureInfoFromGPCRdb!$A:$U,MATCH(T$1,StructureInfoFromGPCRdb!$A$1:$U$1,0),FALSE))</f>
        <v/>
      </c>
      <c r="U361" s="5" t="str">
        <f>IF(VLOOKUP($C361,StructureInfoFromGPCRdb!$A:$U,MATCH(U$1,StructureInfoFromGPCRdb!$A$1:$U$1,0),FALSE)="","",VLOOKUP($C361,StructureInfoFromGPCRdb!$A:$U,MATCH(U$1,StructureInfoFromGPCRdb!$A$1:$U$1,0),FALSE))</f>
        <v/>
      </c>
      <c r="V361" s="52" t="str">
        <f>VLOOKUP($C361,StructureInfoFromGPCRdb!$A:$U,MATCH(V$1,StructureInfoFromGPCRdb!$A$1:$U$1,0),FALSE)</f>
        <v>GlgA glycogen synthase</v>
      </c>
      <c r="W361" s="10" t="str">
        <f>VLOOKUP($C361,StructureInfoFromGPCRdb!$A:$U,MATCH(W$1,StructureInfoFromGPCRdb!$A$1:$U$1,0),FALSE)</f>
        <v>-</v>
      </c>
      <c r="X361" s="52" t="str">
        <f>VLOOKUP($C361,StructureInfoFromGPCRdb!$A:$U,MATCH(X$1,StructureInfoFromGPCRdb!$A$1:$U$1,0),FALSE)</f>
        <v>Suvorexant</v>
      </c>
      <c r="Y361" s="10" t="str">
        <f>VLOOKUP($C361,StructureInfoFromGPCRdb!$A:$U,MATCH(Y$1,StructureInfoFromGPCRdb!$A$1:$U$1,0),FALSE)</f>
        <v>Antagonist</v>
      </c>
    </row>
    <row r="362" spans="1:25" x14ac:dyDescent="0.2">
      <c r="A362" s="4" t="str">
        <f t="shared" si="10"/>
        <v>AInactive</v>
      </c>
      <c r="B362" s="4" t="str">
        <f t="shared" si="11"/>
        <v>OX2RInactive</v>
      </c>
      <c r="C362" s="9" t="s">
        <v>709</v>
      </c>
      <c r="D362" s="10" t="str">
        <f>VLOOKUP($C362,StructureInfoFromGPCRdb!$A:$U,MATCH(D$1,StructureInfoFromGPCRdb!$A$1:$U$1,0),FALSE)</f>
        <v>A</v>
      </c>
      <c r="E362" s="11" t="str">
        <f>VLOOKUP($C362,StructureInfoFromGPCRdb!$A:$U,MATCH(E$1,StructureInfoFromGPCRdb!$A$1:$U$1,0),FALSE)</f>
        <v>Orexin</v>
      </c>
      <c r="F362" s="11" t="str">
        <f>VLOOKUP($C362,StructureInfoFromGPCRdb!$A:$U,MATCH(F$1,StructureInfoFromGPCRdb!$A$1:$U$1,0),FALSE)</f>
        <v>OX2R</v>
      </c>
      <c r="G362" s="11" t="str">
        <f>VLOOKUP($C362,StructureInfoFromGPCRdb!$A:$U,MATCH(G$1,StructureInfoFromGPCRdb!$A$1:$U$1,0),FALSE)</f>
        <v>OX2</v>
      </c>
      <c r="J362" s="47">
        <f>VLOOKUP($C362,StructureInfoFromGPCRdb!$A:$U,MATCH(J$1,StructureInfoFromGPCRdb!$A$1:$U$1,0),FALSE)</f>
        <v>94</v>
      </c>
      <c r="K362" s="6" t="str">
        <f>VLOOKUP($C362,StructureInfoFromGPCRdb!$A:$U,MATCH(K$1,StructureInfoFromGPCRdb!$A$1:$U$1,0),FALSE)</f>
        <v>Human</v>
      </c>
      <c r="L362" s="10">
        <f>VLOOKUP($C362,StructureInfoFromGPCRdb!$A:$U,MATCH(L$1,StructureInfoFromGPCRdb!$A$1:$U$1,0),FALSE)</f>
        <v>100</v>
      </c>
      <c r="M362" s="50" t="str">
        <f>VLOOKUP($C362,StructureInfoFromGPCRdb!$A:$U,MATCH(M$1,StructureInfoFromGPCRdb!$A$1:$U$1,0),FALSE)</f>
        <v>X-ray</v>
      </c>
      <c r="N362" s="51">
        <f>VLOOKUP($C362,StructureInfoFromGPCRdb!$A:$U,MATCH(N$1,StructureInfoFromGPCRdb!$A$1:$U$1,0),FALSE)</f>
        <v>2.7</v>
      </c>
      <c r="O362" s="10" t="str">
        <f>VLOOKUP($C362,StructureInfoFromGPCRdb!$A:$U,MATCH(O$1,StructureInfoFromGPCRdb!$A$1:$U$1,0),FALSE)</f>
        <v>Inactive</v>
      </c>
      <c r="P362" s="10">
        <f>VLOOKUP($C362,StructureInfoFromGPCRdb!$A:$U,MATCH(P$1,StructureInfoFromGPCRdb!$A$1:$U$1,0),FALSE)</f>
        <v>1</v>
      </c>
      <c r="Q362" s="10">
        <f>VLOOKUP($C362,StructureInfoFromGPCRdb!$A:$U,MATCH(Q$1,StructureInfoFromGPCRdb!$A$1:$U$1,0),FALSE)</f>
        <v>15</v>
      </c>
      <c r="R362" s="42" t="str">
        <f>IF(VLOOKUP($C362,StructureInfoFromGPCRdb!$A:$U,MATCH(R$1,StructureInfoFromGPCRdb!$A$1:$U$1,0),FALSE)="","",VLOOKUP($C362,StructureInfoFromGPCRdb!$A:$U,MATCH(R$1,StructureInfoFromGPCRdb!$A$1:$U$1,0),FALSE))</f>
        <v/>
      </c>
      <c r="S362" s="5" t="str">
        <f>IF(VLOOKUP($C362,StructureInfoFromGPCRdb!$A:$U,MATCH(S$1,StructureInfoFromGPCRdb!$A$1:$U$1,0),FALSE)="","",VLOOKUP($C362,StructureInfoFromGPCRdb!$A:$U,MATCH(S$1,StructureInfoFromGPCRdb!$A$1:$U$1,0),FALSE))</f>
        <v/>
      </c>
      <c r="T362" s="5" t="str">
        <f>IF(VLOOKUP($C362,StructureInfoFromGPCRdb!$A:$U,MATCH(T$1,StructureInfoFromGPCRdb!$A$1:$U$1,0),FALSE)="","",VLOOKUP($C362,StructureInfoFromGPCRdb!$A:$U,MATCH(T$1,StructureInfoFromGPCRdb!$A$1:$U$1,0),FALSE))</f>
        <v/>
      </c>
      <c r="U362" s="5" t="str">
        <f>IF(VLOOKUP($C362,StructureInfoFromGPCRdb!$A:$U,MATCH(U$1,StructureInfoFromGPCRdb!$A$1:$U$1,0),FALSE)="","",VLOOKUP($C362,StructureInfoFromGPCRdb!$A:$U,MATCH(U$1,StructureInfoFromGPCRdb!$A$1:$U$1,0),FALSE))</f>
        <v/>
      </c>
      <c r="V362" s="52" t="str">
        <f>VLOOKUP($C362,StructureInfoFromGPCRdb!$A:$U,MATCH(V$1,StructureInfoFromGPCRdb!$A$1:$U$1,0),FALSE)</f>
        <v>GlgA glycogen synthase</v>
      </c>
      <c r="W362" s="10" t="str">
        <f>VLOOKUP($C362,StructureInfoFromGPCRdb!$A:$U,MATCH(W$1,StructureInfoFromGPCRdb!$A$1:$U$1,0),FALSE)</f>
        <v>-</v>
      </c>
      <c r="X362" s="52" t="str">
        <f>VLOOKUP($C362,StructureInfoFromGPCRdb!$A:$U,MATCH(X$1,StructureInfoFromGPCRdb!$A$1:$U$1,0),FALSE)</f>
        <v>EMPA</v>
      </c>
      <c r="Y362" s="10" t="str">
        <f>VLOOKUP($C362,StructureInfoFromGPCRdb!$A:$U,MATCH(Y$1,StructureInfoFromGPCRdb!$A$1:$U$1,0),FALSE)</f>
        <v>Antagonist</v>
      </c>
    </row>
    <row r="363" spans="1:25" x14ac:dyDescent="0.2">
      <c r="A363" s="4" t="str">
        <f t="shared" si="10"/>
        <v>AInactive</v>
      </c>
      <c r="B363" s="4" t="str">
        <f t="shared" si="11"/>
        <v>PD2R2Inactive</v>
      </c>
      <c r="C363" s="9" t="s">
        <v>262</v>
      </c>
      <c r="D363" s="10" t="str">
        <f>VLOOKUP($C363,StructureInfoFromGPCRdb!$A:$U,MATCH(D$1,StructureInfoFromGPCRdb!$A$1:$U$1,0),FALSE)</f>
        <v>A</v>
      </c>
      <c r="E363" s="11" t="str">
        <f>VLOOKUP($C363,StructureInfoFromGPCRdb!$A:$U,MATCH(E$1,StructureInfoFromGPCRdb!$A$1:$U$1,0),FALSE)</f>
        <v>Prostanoid</v>
      </c>
      <c r="F363" s="11" t="str">
        <f>VLOOKUP($C363,StructureInfoFromGPCRdb!$A:$U,MATCH(F$1,StructureInfoFromGPCRdb!$A$1:$U$1,0),FALSE)</f>
        <v>PD2R2</v>
      </c>
      <c r="G363" s="11" t="str">
        <f>VLOOKUP($C363,StructureInfoFromGPCRdb!$A:$U,MATCH(G$1,StructureInfoFromGPCRdb!$A$1:$U$1,0),FALSE)</f>
        <v>DP2</v>
      </c>
      <c r="J363" s="47">
        <f>VLOOKUP($C363,StructureInfoFromGPCRdb!$A:$U,MATCH(J$1,StructureInfoFromGPCRdb!$A$1:$U$1,0),FALSE)</f>
        <v>98</v>
      </c>
      <c r="K363" s="6" t="str">
        <f>VLOOKUP($C363,StructureInfoFromGPCRdb!$A:$U,MATCH(K$1,StructureInfoFromGPCRdb!$A$1:$U$1,0),FALSE)</f>
        <v>Human</v>
      </c>
      <c r="L363" s="10">
        <f>VLOOKUP($C363,StructureInfoFromGPCRdb!$A:$U,MATCH(L$1,StructureInfoFromGPCRdb!$A$1:$U$1,0),FALSE)</f>
        <v>100</v>
      </c>
      <c r="M363" s="50" t="str">
        <f>VLOOKUP($C363,StructureInfoFromGPCRdb!$A:$U,MATCH(M$1,StructureInfoFromGPCRdb!$A$1:$U$1,0),FALSE)</f>
        <v>X-ray</v>
      </c>
      <c r="N363" s="51">
        <f>VLOOKUP($C363,StructureInfoFromGPCRdb!$A:$U,MATCH(N$1,StructureInfoFromGPCRdb!$A$1:$U$1,0),FALSE)</f>
        <v>2.8</v>
      </c>
      <c r="O363" s="10" t="str">
        <f>VLOOKUP($C363,StructureInfoFromGPCRdb!$A:$U,MATCH(O$1,StructureInfoFromGPCRdb!$A$1:$U$1,0),FALSE)</f>
        <v>Inactive</v>
      </c>
      <c r="P363" s="10">
        <f>VLOOKUP($C363,StructureInfoFromGPCRdb!$A:$U,MATCH(P$1,StructureInfoFromGPCRdb!$A$1:$U$1,0),FALSE)</f>
        <v>33</v>
      </c>
      <c r="Q363" s="10">
        <f>VLOOKUP($C363,StructureInfoFromGPCRdb!$A:$U,MATCH(Q$1,StructureInfoFromGPCRdb!$A$1:$U$1,0),FALSE)</f>
        <v>0</v>
      </c>
      <c r="R363" s="42" t="str">
        <f>IF(VLOOKUP($C363,StructureInfoFromGPCRdb!$A:$U,MATCH(R$1,StructureInfoFromGPCRdb!$A$1:$U$1,0),FALSE)="","",VLOOKUP($C363,StructureInfoFromGPCRdb!$A:$U,MATCH(R$1,StructureInfoFromGPCRdb!$A$1:$U$1,0),FALSE))</f>
        <v/>
      </c>
      <c r="S363" s="5" t="str">
        <f>IF(VLOOKUP($C363,StructureInfoFromGPCRdb!$A:$U,MATCH(S$1,StructureInfoFromGPCRdb!$A$1:$U$1,0),FALSE)="","",VLOOKUP($C363,StructureInfoFromGPCRdb!$A:$U,MATCH(S$1,StructureInfoFromGPCRdb!$A$1:$U$1,0),FALSE))</f>
        <v/>
      </c>
      <c r="T363" s="5" t="str">
        <f>IF(VLOOKUP($C363,StructureInfoFromGPCRdb!$A:$U,MATCH(T$1,StructureInfoFromGPCRdb!$A$1:$U$1,0),FALSE)="","",VLOOKUP($C363,StructureInfoFromGPCRdb!$A:$U,MATCH(T$1,StructureInfoFromGPCRdb!$A$1:$U$1,0),FALSE))</f>
        <v/>
      </c>
      <c r="U363" s="5" t="str">
        <f>IF(VLOOKUP($C363,StructureInfoFromGPCRdb!$A:$U,MATCH(U$1,StructureInfoFromGPCRdb!$A$1:$U$1,0),FALSE)="","",VLOOKUP($C363,StructureInfoFromGPCRdb!$A:$U,MATCH(U$1,StructureInfoFromGPCRdb!$A$1:$U$1,0),FALSE))</f>
        <v/>
      </c>
      <c r="V363" s="52" t="str">
        <f>VLOOKUP($C363,StructureInfoFromGPCRdb!$A:$U,MATCH(V$1,StructureInfoFromGPCRdb!$A$1:$U$1,0),FALSE)</f>
        <v>T4-Lysozyme</v>
      </c>
      <c r="W363" s="10" t="str">
        <f>VLOOKUP($C363,StructureInfoFromGPCRdb!$A:$U,MATCH(W$1,StructureInfoFromGPCRdb!$A$1:$U$1,0),FALSE)</f>
        <v>-</v>
      </c>
      <c r="X363" s="52" t="str">
        <f>VLOOKUP($C363,StructureInfoFromGPCRdb!$A:$U,MATCH(X$1,StructureInfoFromGPCRdb!$A$1:$U$1,0),FALSE)</f>
        <v>Fevipiprant</v>
      </c>
      <c r="Y363" s="10" t="str">
        <f>VLOOKUP($C363,StructureInfoFromGPCRdb!$A:$U,MATCH(Y$1,StructureInfoFromGPCRdb!$A$1:$U$1,0),FALSE)</f>
        <v>Antagonist</v>
      </c>
    </row>
    <row r="364" spans="1:25" x14ac:dyDescent="0.2">
      <c r="A364" s="4" t="str">
        <f t="shared" si="10"/>
        <v>AInactive</v>
      </c>
      <c r="B364" s="4" t="str">
        <f t="shared" si="11"/>
        <v>PE2R4Inactive</v>
      </c>
      <c r="C364" s="9" t="s">
        <v>250</v>
      </c>
      <c r="D364" s="10" t="str">
        <f>VLOOKUP($C364,StructureInfoFromGPCRdb!$A:$U,MATCH(D$1,StructureInfoFromGPCRdb!$A$1:$U$1,0),FALSE)</f>
        <v>A</v>
      </c>
      <c r="E364" s="11" t="str">
        <f>VLOOKUP($C364,StructureInfoFromGPCRdb!$A:$U,MATCH(E$1,StructureInfoFromGPCRdb!$A$1:$U$1,0),FALSE)</f>
        <v>Prostanoid</v>
      </c>
      <c r="F364" s="11" t="str">
        <f>VLOOKUP($C364,StructureInfoFromGPCRdb!$A:$U,MATCH(F$1,StructureInfoFromGPCRdb!$A$1:$U$1,0),FALSE)</f>
        <v>PE2R4</v>
      </c>
      <c r="G364" s="11" t="str">
        <f>VLOOKUP($C364,StructureInfoFromGPCRdb!$A:$U,MATCH(G$1,StructureInfoFromGPCRdb!$A$1:$U$1,0),FALSE)</f>
        <v>EP4</v>
      </c>
      <c r="J364" s="47">
        <f>VLOOKUP($C364,StructureInfoFromGPCRdb!$A:$U,MATCH(J$1,StructureInfoFromGPCRdb!$A$1:$U$1,0),FALSE)</f>
        <v>94</v>
      </c>
      <c r="K364" s="6" t="str">
        <f>VLOOKUP($C364,StructureInfoFromGPCRdb!$A:$U,MATCH(K$1,StructureInfoFromGPCRdb!$A$1:$U$1,0),FALSE)</f>
        <v>Human</v>
      </c>
      <c r="L364" s="10">
        <f>VLOOKUP($C364,StructureInfoFromGPCRdb!$A:$U,MATCH(L$1,StructureInfoFromGPCRdb!$A$1:$U$1,0),FALSE)</f>
        <v>100</v>
      </c>
      <c r="M364" s="50" t="str">
        <f>VLOOKUP($C364,StructureInfoFromGPCRdb!$A:$U,MATCH(M$1,StructureInfoFromGPCRdb!$A$1:$U$1,0),FALSE)</f>
        <v>X-ray</v>
      </c>
      <c r="N364" s="51">
        <f>VLOOKUP($C364,StructureInfoFromGPCRdb!$A:$U,MATCH(N$1,StructureInfoFromGPCRdb!$A$1:$U$1,0),FALSE)</f>
        <v>4.2</v>
      </c>
      <c r="O364" s="10" t="str">
        <f>VLOOKUP($C364,StructureInfoFromGPCRdb!$A:$U,MATCH(O$1,StructureInfoFromGPCRdb!$A$1:$U$1,0),FALSE)</f>
        <v>Inactive</v>
      </c>
      <c r="P364" s="10">
        <f>VLOOKUP($C364,StructureInfoFromGPCRdb!$A:$U,MATCH(P$1,StructureInfoFromGPCRdb!$A$1:$U$1,0),FALSE)</f>
        <v>18</v>
      </c>
      <c r="Q364" s="10">
        <f>VLOOKUP($C364,StructureInfoFromGPCRdb!$A:$U,MATCH(Q$1,StructureInfoFromGPCRdb!$A$1:$U$1,0),FALSE)</f>
        <v>16</v>
      </c>
      <c r="R364" s="42" t="str">
        <f>IF(VLOOKUP($C364,StructureInfoFromGPCRdb!$A:$U,MATCH(R$1,StructureInfoFromGPCRdb!$A$1:$U$1,0),FALSE)="","",VLOOKUP($C364,StructureInfoFromGPCRdb!$A:$U,MATCH(R$1,StructureInfoFromGPCRdb!$A$1:$U$1,0),FALSE))</f>
        <v/>
      </c>
      <c r="S364" s="5" t="str">
        <f>IF(VLOOKUP($C364,StructureInfoFromGPCRdb!$A:$U,MATCH(S$1,StructureInfoFromGPCRdb!$A$1:$U$1,0),FALSE)="","",VLOOKUP($C364,StructureInfoFromGPCRdb!$A:$U,MATCH(S$1,StructureInfoFromGPCRdb!$A$1:$U$1,0),FALSE))</f>
        <v/>
      </c>
      <c r="T364" s="5" t="str">
        <f>IF(VLOOKUP($C364,StructureInfoFromGPCRdb!$A:$U,MATCH(T$1,StructureInfoFromGPCRdb!$A$1:$U$1,0),FALSE)="","",VLOOKUP($C364,StructureInfoFromGPCRdb!$A:$U,MATCH(T$1,StructureInfoFromGPCRdb!$A$1:$U$1,0),FALSE))</f>
        <v/>
      </c>
      <c r="U364" s="5" t="str">
        <f>IF(VLOOKUP($C364,StructureInfoFromGPCRdb!$A:$U,MATCH(U$1,StructureInfoFromGPCRdb!$A$1:$U$1,0),FALSE)="","",VLOOKUP($C364,StructureInfoFromGPCRdb!$A:$U,MATCH(U$1,StructureInfoFromGPCRdb!$A$1:$U$1,0),FALSE))</f>
        <v/>
      </c>
      <c r="V364" s="52" t="str">
        <f>VLOOKUP($C364,StructureInfoFromGPCRdb!$A:$U,MATCH(V$1,StructureInfoFromGPCRdb!$A$1:$U$1,0),FALSE)</f>
        <v>-</v>
      </c>
      <c r="W364" s="10" t="str">
        <f>VLOOKUP($C364,StructureInfoFromGPCRdb!$A:$U,MATCH(W$1,StructureInfoFromGPCRdb!$A$1:$U$1,0),FALSE)</f>
        <v>Fab</v>
      </c>
      <c r="X364" s="52" t="str">
        <f>VLOOKUP($C364,StructureInfoFromGPCRdb!$A:$U,MATCH(X$1,StructureInfoFromGPCRdb!$A$1:$U$1,0),FALSE)</f>
        <v>ONO-AE3-208-Br</v>
      </c>
      <c r="Y364" s="10" t="str">
        <f>VLOOKUP($C364,StructureInfoFromGPCRdb!$A:$U,MATCH(Y$1,StructureInfoFromGPCRdb!$A$1:$U$1,0),FALSE)</f>
        <v>Antagonist</v>
      </c>
    </row>
    <row r="365" spans="1:25" x14ac:dyDescent="0.2">
      <c r="A365" s="4" t="str">
        <f t="shared" si="10"/>
        <v>AInactive</v>
      </c>
      <c r="B365" s="4" t="str">
        <f t="shared" si="11"/>
        <v>NK1RInactive</v>
      </c>
      <c r="C365" s="9" t="s">
        <v>235</v>
      </c>
      <c r="D365" s="10" t="str">
        <f>VLOOKUP($C365,StructureInfoFromGPCRdb!$A:$U,MATCH(D$1,StructureInfoFromGPCRdb!$A$1:$U$1,0),FALSE)</f>
        <v>A</v>
      </c>
      <c r="E365" s="11" t="str">
        <f>VLOOKUP($C365,StructureInfoFromGPCRdb!$A:$U,MATCH(E$1,StructureInfoFromGPCRdb!$A$1:$U$1,0),FALSE)</f>
        <v>Tachykinin</v>
      </c>
      <c r="F365" s="11" t="str">
        <f>VLOOKUP($C365,StructureInfoFromGPCRdb!$A:$U,MATCH(F$1,StructureInfoFromGPCRdb!$A$1:$U$1,0),FALSE)</f>
        <v>NK1R</v>
      </c>
      <c r="G365" s="11" t="str">
        <f>VLOOKUP($C365,StructureInfoFromGPCRdb!$A:$U,MATCH(G$1,StructureInfoFromGPCRdb!$A$1:$U$1,0),FALSE)</f>
        <v>NK1</v>
      </c>
      <c r="J365" s="47">
        <f>VLOOKUP($C365,StructureInfoFromGPCRdb!$A:$U,MATCH(J$1,StructureInfoFromGPCRdb!$A$1:$U$1,0),FALSE)</f>
        <v>95</v>
      </c>
      <c r="K365" s="6" t="str">
        <f>VLOOKUP($C365,StructureInfoFromGPCRdb!$A:$U,MATCH(K$1,StructureInfoFromGPCRdb!$A$1:$U$1,0),FALSE)</f>
        <v>Human</v>
      </c>
      <c r="L365" s="10">
        <f>VLOOKUP($C365,StructureInfoFromGPCRdb!$A:$U,MATCH(L$1,StructureInfoFromGPCRdb!$A$1:$U$1,0),FALSE)</f>
        <v>100</v>
      </c>
      <c r="M365" s="50" t="str">
        <f>VLOOKUP($C365,StructureInfoFromGPCRdb!$A:$U,MATCH(M$1,StructureInfoFromGPCRdb!$A$1:$U$1,0),FALSE)</f>
        <v>X-ray</v>
      </c>
      <c r="N365" s="51">
        <f>VLOOKUP($C365,StructureInfoFromGPCRdb!$A:$U,MATCH(N$1,StructureInfoFromGPCRdb!$A$1:$U$1,0),FALSE)</f>
        <v>2.4</v>
      </c>
      <c r="O365" s="10" t="str">
        <f>VLOOKUP($C365,StructureInfoFromGPCRdb!$A:$U,MATCH(O$1,StructureInfoFromGPCRdb!$A$1:$U$1,0),FALSE)</f>
        <v>Inactive</v>
      </c>
      <c r="P365" s="10">
        <f>VLOOKUP($C365,StructureInfoFromGPCRdb!$A:$U,MATCH(P$1,StructureInfoFromGPCRdb!$A$1:$U$1,0),FALSE)</f>
        <v>1</v>
      </c>
      <c r="Q365" s="10">
        <f>VLOOKUP($C365,StructureInfoFromGPCRdb!$A:$U,MATCH(Q$1,StructureInfoFromGPCRdb!$A$1:$U$1,0),FALSE)</f>
        <v>19</v>
      </c>
      <c r="R365" s="42" t="str">
        <f>IF(VLOOKUP($C365,StructureInfoFromGPCRdb!$A:$U,MATCH(R$1,StructureInfoFromGPCRdb!$A$1:$U$1,0),FALSE)="","",VLOOKUP($C365,StructureInfoFromGPCRdb!$A:$U,MATCH(R$1,StructureInfoFromGPCRdb!$A$1:$U$1,0),FALSE))</f>
        <v/>
      </c>
      <c r="S365" s="5" t="str">
        <f>IF(VLOOKUP($C365,StructureInfoFromGPCRdb!$A:$U,MATCH(S$1,StructureInfoFromGPCRdb!$A$1:$U$1,0),FALSE)="","",VLOOKUP($C365,StructureInfoFromGPCRdb!$A:$U,MATCH(S$1,StructureInfoFromGPCRdb!$A$1:$U$1,0),FALSE))</f>
        <v/>
      </c>
      <c r="T365" s="5" t="str">
        <f>IF(VLOOKUP($C365,StructureInfoFromGPCRdb!$A:$U,MATCH(T$1,StructureInfoFromGPCRdb!$A$1:$U$1,0),FALSE)="","",VLOOKUP($C365,StructureInfoFromGPCRdb!$A:$U,MATCH(T$1,StructureInfoFromGPCRdb!$A$1:$U$1,0),FALSE))</f>
        <v/>
      </c>
      <c r="U365" s="5" t="str">
        <f>IF(VLOOKUP($C365,StructureInfoFromGPCRdb!$A:$U,MATCH(U$1,StructureInfoFromGPCRdb!$A$1:$U$1,0),FALSE)="","",VLOOKUP($C365,StructureInfoFromGPCRdb!$A:$U,MATCH(U$1,StructureInfoFromGPCRdb!$A$1:$U$1,0),FALSE))</f>
        <v/>
      </c>
      <c r="V365" s="52" t="str">
        <f>VLOOKUP($C365,StructureInfoFromGPCRdb!$A:$U,MATCH(V$1,StructureInfoFromGPCRdb!$A$1:$U$1,0),FALSE)</f>
        <v>GIgA glycogen synthase</v>
      </c>
      <c r="W365" s="10" t="str">
        <f>VLOOKUP($C365,StructureInfoFromGPCRdb!$A:$U,MATCH(W$1,StructureInfoFromGPCRdb!$A$1:$U$1,0),FALSE)</f>
        <v>-</v>
      </c>
      <c r="X365" s="52" t="str">
        <f>VLOOKUP($C365,StructureInfoFromGPCRdb!$A:$U,MATCH(X$1,StructureInfoFromGPCRdb!$A$1:$U$1,0),FALSE)</f>
        <v>Aprepitant</v>
      </c>
      <c r="Y365" s="10" t="str">
        <f>VLOOKUP($C365,StructureInfoFromGPCRdb!$A:$U,MATCH(Y$1,StructureInfoFromGPCRdb!$A$1:$U$1,0),FALSE)</f>
        <v>Antagonist</v>
      </c>
    </row>
    <row r="366" spans="1:25" x14ac:dyDescent="0.2">
      <c r="A366" s="4" t="str">
        <f t="shared" si="10"/>
        <v>AInactive</v>
      </c>
      <c r="B366" s="4" t="str">
        <f t="shared" si="11"/>
        <v>NK1RInactive</v>
      </c>
      <c r="C366" s="9" t="s">
        <v>227</v>
      </c>
      <c r="D366" s="10" t="str">
        <f>VLOOKUP($C366,StructureInfoFromGPCRdb!$A:$U,MATCH(D$1,StructureInfoFromGPCRdb!$A$1:$U$1,0),FALSE)</f>
        <v>A</v>
      </c>
      <c r="E366" s="11" t="str">
        <f>VLOOKUP($C366,StructureInfoFromGPCRdb!$A:$U,MATCH(E$1,StructureInfoFromGPCRdb!$A$1:$U$1,0),FALSE)</f>
        <v>Tachykinin</v>
      </c>
      <c r="F366" s="11" t="str">
        <f>VLOOKUP($C366,StructureInfoFromGPCRdb!$A:$U,MATCH(F$1,StructureInfoFromGPCRdb!$A$1:$U$1,0),FALSE)</f>
        <v>NK1R</v>
      </c>
      <c r="G366" s="11" t="str">
        <f>VLOOKUP($C366,StructureInfoFromGPCRdb!$A:$U,MATCH(G$1,StructureInfoFromGPCRdb!$A$1:$U$1,0),FALSE)</f>
        <v>NK1</v>
      </c>
      <c r="J366" s="47">
        <f>VLOOKUP($C366,StructureInfoFromGPCRdb!$A:$U,MATCH(J$1,StructureInfoFromGPCRdb!$A$1:$U$1,0),FALSE)</f>
        <v>91</v>
      </c>
      <c r="K366" s="6" t="str">
        <f>VLOOKUP($C366,StructureInfoFromGPCRdb!$A:$U,MATCH(K$1,StructureInfoFromGPCRdb!$A$1:$U$1,0),FALSE)</f>
        <v>Human</v>
      </c>
      <c r="L366" s="10">
        <f>VLOOKUP($C366,StructureInfoFromGPCRdb!$A:$U,MATCH(L$1,StructureInfoFromGPCRdb!$A$1:$U$1,0),FALSE)</f>
        <v>100</v>
      </c>
      <c r="M366" s="50" t="str">
        <f>VLOOKUP($C366,StructureInfoFromGPCRdb!$A:$U,MATCH(M$1,StructureInfoFromGPCRdb!$A$1:$U$1,0),FALSE)</f>
        <v>X-ray</v>
      </c>
      <c r="N366" s="51">
        <f>VLOOKUP($C366,StructureInfoFromGPCRdb!$A:$U,MATCH(N$1,StructureInfoFromGPCRdb!$A$1:$U$1,0),FALSE)</f>
        <v>2.7</v>
      </c>
      <c r="O366" s="10" t="str">
        <f>VLOOKUP($C366,StructureInfoFromGPCRdb!$A:$U,MATCH(O$1,StructureInfoFromGPCRdb!$A$1:$U$1,0),FALSE)</f>
        <v>Inactive</v>
      </c>
      <c r="P366" s="10">
        <f>VLOOKUP($C366,StructureInfoFromGPCRdb!$A:$U,MATCH(P$1,StructureInfoFromGPCRdb!$A$1:$U$1,0),FALSE)</f>
        <v>1</v>
      </c>
      <c r="Q366" s="10">
        <f>VLOOKUP($C366,StructureInfoFromGPCRdb!$A:$U,MATCH(Q$1,StructureInfoFromGPCRdb!$A$1:$U$1,0),FALSE)</f>
        <v>12</v>
      </c>
      <c r="R366" s="42" t="str">
        <f>IF(VLOOKUP($C366,StructureInfoFromGPCRdb!$A:$U,MATCH(R$1,StructureInfoFromGPCRdb!$A$1:$U$1,0),FALSE)="","",VLOOKUP($C366,StructureInfoFromGPCRdb!$A:$U,MATCH(R$1,StructureInfoFromGPCRdb!$A$1:$U$1,0),FALSE))</f>
        <v/>
      </c>
      <c r="S366" s="5" t="str">
        <f>IF(VLOOKUP($C366,StructureInfoFromGPCRdb!$A:$U,MATCH(S$1,StructureInfoFromGPCRdb!$A$1:$U$1,0),FALSE)="","",VLOOKUP($C366,StructureInfoFromGPCRdb!$A:$U,MATCH(S$1,StructureInfoFromGPCRdb!$A$1:$U$1,0),FALSE))</f>
        <v/>
      </c>
      <c r="T366" s="5" t="str">
        <f>IF(VLOOKUP($C366,StructureInfoFromGPCRdb!$A:$U,MATCH(T$1,StructureInfoFromGPCRdb!$A$1:$U$1,0),FALSE)="","",VLOOKUP($C366,StructureInfoFromGPCRdb!$A:$U,MATCH(T$1,StructureInfoFromGPCRdb!$A$1:$U$1,0),FALSE))</f>
        <v/>
      </c>
      <c r="U366" s="5" t="str">
        <f>IF(VLOOKUP($C366,StructureInfoFromGPCRdb!$A:$U,MATCH(U$1,StructureInfoFromGPCRdb!$A$1:$U$1,0),FALSE)="","",VLOOKUP($C366,StructureInfoFromGPCRdb!$A:$U,MATCH(U$1,StructureInfoFromGPCRdb!$A$1:$U$1,0),FALSE))</f>
        <v/>
      </c>
      <c r="V366" s="52" t="str">
        <f>VLOOKUP($C366,StructureInfoFromGPCRdb!$A:$U,MATCH(V$1,StructureInfoFromGPCRdb!$A$1:$U$1,0),FALSE)</f>
        <v>T4-Lysozyme</v>
      </c>
      <c r="W366" s="10" t="str">
        <f>VLOOKUP($C366,StructureInfoFromGPCRdb!$A:$U,MATCH(W$1,StructureInfoFromGPCRdb!$A$1:$U$1,0),FALSE)</f>
        <v>-</v>
      </c>
      <c r="X366" s="52" t="str">
        <f>VLOOKUP($C366,StructureInfoFromGPCRdb!$A:$U,MATCH(X$1,StructureInfoFromGPCRdb!$A$1:$U$1,0),FALSE)</f>
        <v>Aprepitant</v>
      </c>
      <c r="Y366" s="10" t="str">
        <f>VLOOKUP($C366,StructureInfoFromGPCRdb!$A:$U,MATCH(Y$1,StructureInfoFromGPCRdb!$A$1:$U$1,0),FALSE)</f>
        <v>Antagonist</v>
      </c>
    </row>
    <row r="367" spans="1:25" x14ac:dyDescent="0.2">
      <c r="A367" s="4" t="str">
        <f t="shared" si="10"/>
        <v>AInactive</v>
      </c>
      <c r="B367" s="4" t="str">
        <f t="shared" si="11"/>
        <v>NK1RInactive</v>
      </c>
      <c r="C367" s="9" t="s">
        <v>226</v>
      </c>
      <c r="D367" s="10" t="str">
        <f>VLOOKUP($C367,StructureInfoFromGPCRdb!$A:$U,MATCH(D$1,StructureInfoFromGPCRdb!$A$1:$U$1,0),FALSE)</f>
        <v>A</v>
      </c>
      <c r="E367" s="11" t="str">
        <f>VLOOKUP($C367,StructureInfoFromGPCRdb!$A:$U,MATCH(E$1,StructureInfoFromGPCRdb!$A$1:$U$1,0),FALSE)</f>
        <v>Tachykinin</v>
      </c>
      <c r="F367" s="11" t="str">
        <f>VLOOKUP($C367,StructureInfoFromGPCRdb!$A:$U,MATCH(F$1,StructureInfoFromGPCRdb!$A$1:$U$1,0),FALSE)</f>
        <v>NK1R</v>
      </c>
      <c r="G367" s="11" t="str">
        <f>VLOOKUP($C367,StructureInfoFromGPCRdb!$A:$U,MATCH(G$1,StructureInfoFromGPCRdb!$A$1:$U$1,0),FALSE)</f>
        <v>NK1</v>
      </c>
      <c r="J367" s="47">
        <f>VLOOKUP($C367,StructureInfoFromGPCRdb!$A:$U,MATCH(J$1,StructureInfoFromGPCRdb!$A$1:$U$1,0),FALSE)</f>
        <v>91</v>
      </c>
      <c r="K367" s="6" t="str">
        <f>VLOOKUP($C367,StructureInfoFromGPCRdb!$A:$U,MATCH(K$1,StructureInfoFromGPCRdb!$A$1:$U$1,0),FALSE)</f>
        <v>Human</v>
      </c>
      <c r="L367" s="10">
        <f>VLOOKUP($C367,StructureInfoFromGPCRdb!$A:$U,MATCH(L$1,StructureInfoFromGPCRdb!$A$1:$U$1,0),FALSE)</f>
        <v>100</v>
      </c>
      <c r="M367" s="50" t="str">
        <f>VLOOKUP($C367,StructureInfoFromGPCRdb!$A:$U,MATCH(M$1,StructureInfoFromGPCRdb!$A$1:$U$1,0),FALSE)</f>
        <v>X-ray</v>
      </c>
      <c r="N367" s="51">
        <f>VLOOKUP($C367,StructureInfoFromGPCRdb!$A:$U,MATCH(N$1,StructureInfoFromGPCRdb!$A$1:$U$1,0),FALSE)</f>
        <v>3.2</v>
      </c>
      <c r="O367" s="10" t="str">
        <f>VLOOKUP($C367,StructureInfoFromGPCRdb!$A:$U,MATCH(O$1,StructureInfoFromGPCRdb!$A$1:$U$1,0),FALSE)</f>
        <v>Inactive</v>
      </c>
      <c r="P367" s="10">
        <f>VLOOKUP($C367,StructureInfoFromGPCRdb!$A:$U,MATCH(P$1,StructureInfoFromGPCRdb!$A$1:$U$1,0),FALSE)</f>
        <v>1</v>
      </c>
      <c r="Q367" s="10">
        <f>VLOOKUP($C367,StructureInfoFromGPCRdb!$A:$U,MATCH(Q$1,StructureInfoFromGPCRdb!$A$1:$U$1,0),FALSE)</f>
        <v>14</v>
      </c>
      <c r="R367" s="42" t="str">
        <f>IF(VLOOKUP($C367,StructureInfoFromGPCRdb!$A:$U,MATCH(R$1,StructureInfoFromGPCRdb!$A$1:$U$1,0),FALSE)="","",VLOOKUP($C367,StructureInfoFromGPCRdb!$A:$U,MATCH(R$1,StructureInfoFromGPCRdb!$A$1:$U$1,0),FALSE))</f>
        <v/>
      </c>
      <c r="S367" s="5" t="str">
        <f>IF(VLOOKUP($C367,StructureInfoFromGPCRdb!$A:$U,MATCH(S$1,StructureInfoFromGPCRdb!$A$1:$U$1,0),FALSE)="","",VLOOKUP($C367,StructureInfoFromGPCRdb!$A:$U,MATCH(S$1,StructureInfoFromGPCRdb!$A$1:$U$1,0),FALSE))</f>
        <v/>
      </c>
      <c r="T367" s="5" t="str">
        <f>IF(VLOOKUP($C367,StructureInfoFromGPCRdb!$A:$U,MATCH(T$1,StructureInfoFromGPCRdb!$A$1:$U$1,0),FALSE)="","",VLOOKUP($C367,StructureInfoFromGPCRdb!$A:$U,MATCH(T$1,StructureInfoFromGPCRdb!$A$1:$U$1,0),FALSE))</f>
        <v/>
      </c>
      <c r="U367" s="5" t="str">
        <f>IF(VLOOKUP($C367,StructureInfoFromGPCRdb!$A:$U,MATCH(U$1,StructureInfoFromGPCRdb!$A$1:$U$1,0),FALSE)="","",VLOOKUP($C367,StructureInfoFromGPCRdb!$A:$U,MATCH(U$1,StructureInfoFromGPCRdb!$A$1:$U$1,0),FALSE))</f>
        <v/>
      </c>
      <c r="V367" s="52" t="str">
        <f>VLOOKUP($C367,StructureInfoFromGPCRdb!$A:$U,MATCH(V$1,StructureInfoFromGPCRdb!$A$1:$U$1,0),FALSE)</f>
        <v>T4-Lysozyme</v>
      </c>
      <c r="W367" s="10" t="str">
        <f>VLOOKUP($C367,StructureInfoFromGPCRdb!$A:$U,MATCH(W$1,StructureInfoFromGPCRdb!$A$1:$U$1,0),FALSE)</f>
        <v>-</v>
      </c>
      <c r="X367" s="52" t="str">
        <f>VLOOKUP($C367,StructureInfoFromGPCRdb!$A:$U,MATCH(X$1,StructureInfoFromGPCRdb!$A$1:$U$1,0),FALSE)</f>
        <v>Aprepitant</v>
      </c>
      <c r="Y367" s="10" t="str">
        <f>VLOOKUP($C367,StructureInfoFromGPCRdb!$A:$U,MATCH(Y$1,StructureInfoFromGPCRdb!$A$1:$U$1,0),FALSE)</f>
        <v>Antagonist</v>
      </c>
    </row>
    <row r="368" spans="1:25" x14ac:dyDescent="0.2">
      <c r="A368" s="4" t="str">
        <f t="shared" si="10"/>
        <v>AInactive</v>
      </c>
      <c r="B368" s="4" t="str">
        <f t="shared" si="11"/>
        <v>NK1RInactive</v>
      </c>
      <c r="C368" s="9" t="s">
        <v>234</v>
      </c>
      <c r="D368" s="10" t="str">
        <f>VLOOKUP($C368,StructureInfoFromGPCRdb!$A:$U,MATCH(D$1,StructureInfoFromGPCRdb!$A$1:$U$1,0),FALSE)</f>
        <v>A</v>
      </c>
      <c r="E368" s="11" t="str">
        <f>VLOOKUP($C368,StructureInfoFromGPCRdb!$A:$U,MATCH(E$1,StructureInfoFromGPCRdb!$A$1:$U$1,0),FALSE)</f>
        <v>Tachykinin</v>
      </c>
      <c r="F368" s="11" t="str">
        <f>VLOOKUP($C368,StructureInfoFromGPCRdb!$A:$U,MATCH(F$1,StructureInfoFromGPCRdb!$A$1:$U$1,0),FALSE)</f>
        <v>NK1R</v>
      </c>
      <c r="G368" s="11" t="str">
        <f>VLOOKUP($C368,StructureInfoFromGPCRdb!$A:$U,MATCH(G$1,StructureInfoFromGPCRdb!$A$1:$U$1,0),FALSE)</f>
        <v>NK1</v>
      </c>
      <c r="J368" s="47">
        <f>VLOOKUP($C368,StructureInfoFromGPCRdb!$A:$U,MATCH(J$1,StructureInfoFromGPCRdb!$A$1:$U$1,0),FALSE)</f>
        <v>93</v>
      </c>
      <c r="K368" s="6" t="str">
        <f>VLOOKUP($C368,StructureInfoFromGPCRdb!$A:$U,MATCH(K$1,StructureInfoFromGPCRdb!$A$1:$U$1,0),FALSE)</f>
        <v>Human</v>
      </c>
      <c r="L368" s="10">
        <f>VLOOKUP($C368,StructureInfoFromGPCRdb!$A:$U,MATCH(L$1,StructureInfoFromGPCRdb!$A$1:$U$1,0),FALSE)</f>
        <v>100</v>
      </c>
      <c r="M368" s="50" t="str">
        <f>VLOOKUP($C368,StructureInfoFromGPCRdb!$A:$U,MATCH(M$1,StructureInfoFromGPCRdb!$A$1:$U$1,0),FALSE)</f>
        <v>X-ray</v>
      </c>
      <c r="N368" s="51">
        <f>VLOOKUP($C368,StructureInfoFromGPCRdb!$A:$U,MATCH(N$1,StructureInfoFromGPCRdb!$A$1:$U$1,0),FALSE)</f>
        <v>3.3</v>
      </c>
      <c r="O368" s="10" t="str">
        <f>VLOOKUP($C368,StructureInfoFromGPCRdb!$A:$U,MATCH(O$1,StructureInfoFromGPCRdb!$A$1:$U$1,0),FALSE)</f>
        <v>Inactive</v>
      </c>
      <c r="P368" s="10">
        <f>VLOOKUP($C368,StructureInfoFromGPCRdb!$A:$U,MATCH(P$1,StructureInfoFromGPCRdb!$A$1:$U$1,0),FALSE)</f>
        <v>1</v>
      </c>
      <c r="Q368" s="10">
        <f>VLOOKUP($C368,StructureInfoFromGPCRdb!$A:$U,MATCH(Q$1,StructureInfoFromGPCRdb!$A$1:$U$1,0),FALSE)</f>
        <v>18</v>
      </c>
      <c r="R368" s="42" t="str">
        <f>IF(VLOOKUP($C368,StructureInfoFromGPCRdb!$A:$U,MATCH(R$1,StructureInfoFromGPCRdb!$A$1:$U$1,0),FALSE)="","",VLOOKUP($C368,StructureInfoFromGPCRdb!$A:$U,MATCH(R$1,StructureInfoFromGPCRdb!$A$1:$U$1,0),FALSE))</f>
        <v/>
      </c>
      <c r="S368" s="5" t="str">
        <f>IF(VLOOKUP($C368,StructureInfoFromGPCRdb!$A:$U,MATCH(S$1,StructureInfoFromGPCRdb!$A$1:$U$1,0),FALSE)="","",VLOOKUP($C368,StructureInfoFromGPCRdb!$A:$U,MATCH(S$1,StructureInfoFromGPCRdb!$A$1:$U$1,0),FALSE))</f>
        <v/>
      </c>
      <c r="T368" s="5" t="str">
        <f>IF(VLOOKUP($C368,StructureInfoFromGPCRdb!$A:$U,MATCH(T$1,StructureInfoFromGPCRdb!$A$1:$U$1,0),FALSE)="","",VLOOKUP($C368,StructureInfoFromGPCRdb!$A:$U,MATCH(T$1,StructureInfoFromGPCRdb!$A$1:$U$1,0),FALSE))</f>
        <v/>
      </c>
      <c r="U368" s="5" t="str">
        <f>IF(VLOOKUP($C368,StructureInfoFromGPCRdb!$A:$U,MATCH(U$1,StructureInfoFromGPCRdb!$A$1:$U$1,0),FALSE)="","",VLOOKUP($C368,StructureInfoFromGPCRdb!$A:$U,MATCH(U$1,StructureInfoFromGPCRdb!$A$1:$U$1,0),FALSE))</f>
        <v/>
      </c>
      <c r="V368" s="52" t="str">
        <f>VLOOKUP($C368,StructureInfoFromGPCRdb!$A:$U,MATCH(V$1,StructureInfoFromGPCRdb!$A$1:$U$1,0),FALSE)</f>
        <v>GIgA glycogen synthase</v>
      </c>
      <c r="W368" s="10" t="str">
        <f>VLOOKUP($C368,StructureInfoFromGPCRdb!$A:$U,MATCH(W$1,StructureInfoFromGPCRdb!$A$1:$U$1,0),FALSE)</f>
        <v>-</v>
      </c>
      <c r="X368" s="52" t="str">
        <f>VLOOKUP($C368,StructureInfoFromGPCRdb!$A:$U,MATCH(X$1,StructureInfoFromGPCRdb!$A$1:$U$1,0),FALSE)</f>
        <v>CP-99,994</v>
      </c>
      <c r="Y368" s="10" t="str">
        <f>VLOOKUP($C368,StructureInfoFromGPCRdb!$A:$U,MATCH(Y$1,StructureInfoFromGPCRdb!$A$1:$U$1,0),FALSE)</f>
        <v>Antagonist</v>
      </c>
    </row>
    <row r="369" spans="1:26" x14ac:dyDescent="0.2">
      <c r="A369" s="4" t="str">
        <f t="shared" si="10"/>
        <v>AInactive</v>
      </c>
      <c r="B369" s="4" t="str">
        <f t="shared" si="11"/>
        <v>NK1RInactive</v>
      </c>
      <c r="C369" s="9" t="s">
        <v>832</v>
      </c>
      <c r="D369" s="10" t="str">
        <f>VLOOKUP($C369,StructureInfoFromGPCRdb!$A:$U,MATCH(D$1,StructureInfoFromGPCRdb!$A$1:$U$1,0),FALSE)</f>
        <v>A</v>
      </c>
      <c r="E369" s="11" t="str">
        <f>VLOOKUP($C369,StructureInfoFromGPCRdb!$A:$U,MATCH(E$1,StructureInfoFromGPCRdb!$A$1:$U$1,0),FALSE)</f>
        <v>Tachykinin</v>
      </c>
      <c r="F369" s="11" t="str">
        <f>VLOOKUP($C369,StructureInfoFromGPCRdb!$A:$U,MATCH(F$1,StructureInfoFromGPCRdb!$A$1:$U$1,0),FALSE)</f>
        <v>NK1R</v>
      </c>
      <c r="G369" s="11" t="str">
        <f>VLOOKUP($C369,StructureInfoFromGPCRdb!$A:$U,MATCH(G$1,StructureInfoFromGPCRdb!$A$1:$U$1,0),FALSE)</f>
        <v>NK1</v>
      </c>
      <c r="J369" s="47">
        <f>VLOOKUP($C369,StructureInfoFromGPCRdb!$A:$U,MATCH(J$1,StructureInfoFromGPCRdb!$A$1:$U$1,0),FALSE)</f>
        <v>90</v>
      </c>
      <c r="K369" s="6" t="str">
        <f>VLOOKUP($C369,StructureInfoFromGPCRdb!$A:$U,MATCH(K$1,StructureInfoFromGPCRdb!$A$1:$U$1,0),FALSE)</f>
        <v>Human</v>
      </c>
      <c r="L369" s="10">
        <f>VLOOKUP($C369,StructureInfoFromGPCRdb!$A:$U,MATCH(L$1,StructureInfoFromGPCRdb!$A$1:$U$1,0),FALSE)</f>
        <v>100</v>
      </c>
      <c r="M369" s="50" t="str">
        <f>VLOOKUP($C369,StructureInfoFromGPCRdb!$A:$U,MATCH(M$1,StructureInfoFromGPCRdb!$A$1:$U$1,0),FALSE)</f>
        <v>X-ray</v>
      </c>
      <c r="N369" s="51">
        <f>VLOOKUP($C369,StructureInfoFromGPCRdb!$A:$U,MATCH(N$1,StructureInfoFromGPCRdb!$A$1:$U$1,0),FALSE)</f>
        <v>3.4</v>
      </c>
      <c r="O369" s="10" t="str">
        <f>VLOOKUP($C369,StructureInfoFromGPCRdb!$A:$U,MATCH(O$1,StructureInfoFromGPCRdb!$A$1:$U$1,0),FALSE)</f>
        <v>Inactive</v>
      </c>
      <c r="P369" s="10">
        <f>VLOOKUP($C369,StructureInfoFromGPCRdb!$A:$U,MATCH(P$1,StructureInfoFromGPCRdb!$A$1:$U$1,0),FALSE)</f>
        <v>1</v>
      </c>
      <c r="Q369" s="10">
        <f>VLOOKUP($C369,StructureInfoFromGPCRdb!$A:$U,MATCH(Q$1,StructureInfoFromGPCRdb!$A$1:$U$1,0),FALSE)</f>
        <v>12</v>
      </c>
      <c r="R369" s="42" t="str">
        <f>IF(VLOOKUP($C369,StructureInfoFromGPCRdb!$A:$U,MATCH(R$1,StructureInfoFromGPCRdb!$A$1:$U$1,0),FALSE)="","",VLOOKUP($C369,StructureInfoFromGPCRdb!$A:$U,MATCH(R$1,StructureInfoFromGPCRdb!$A$1:$U$1,0),FALSE))</f>
        <v/>
      </c>
      <c r="S369" s="5" t="str">
        <f>IF(VLOOKUP($C369,StructureInfoFromGPCRdb!$A:$U,MATCH(S$1,StructureInfoFromGPCRdb!$A$1:$U$1,0),FALSE)="","",VLOOKUP($C369,StructureInfoFromGPCRdb!$A:$U,MATCH(S$1,StructureInfoFromGPCRdb!$A$1:$U$1,0),FALSE))</f>
        <v/>
      </c>
      <c r="T369" s="5" t="str">
        <f>IF(VLOOKUP($C369,StructureInfoFromGPCRdb!$A:$U,MATCH(T$1,StructureInfoFromGPCRdb!$A$1:$U$1,0),FALSE)="","",VLOOKUP($C369,StructureInfoFromGPCRdb!$A:$U,MATCH(T$1,StructureInfoFromGPCRdb!$A$1:$U$1,0),FALSE))</f>
        <v/>
      </c>
      <c r="U369" s="5" t="str">
        <f>IF(VLOOKUP($C369,StructureInfoFromGPCRdb!$A:$U,MATCH(U$1,StructureInfoFromGPCRdb!$A$1:$U$1,0),FALSE)="","",VLOOKUP($C369,StructureInfoFromGPCRdb!$A:$U,MATCH(U$1,StructureInfoFromGPCRdb!$A$1:$U$1,0),FALSE))</f>
        <v/>
      </c>
      <c r="V369" s="52" t="str">
        <f>VLOOKUP($C369,StructureInfoFromGPCRdb!$A:$U,MATCH(V$1,StructureInfoFromGPCRdb!$A$1:$U$1,0),FALSE)</f>
        <v>GlgA glycogen synthase</v>
      </c>
      <c r="W369" s="10" t="str">
        <f>VLOOKUP($C369,StructureInfoFromGPCRdb!$A:$U,MATCH(W$1,StructureInfoFromGPCRdb!$A$1:$U$1,0),FALSE)</f>
        <v>-</v>
      </c>
      <c r="X369" s="52" t="str">
        <f>VLOOKUP($C369,StructureInfoFromGPCRdb!$A:$U,MATCH(X$1,StructureInfoFromGPCRdb!$A$1:$U$1,0),FALSE)</f>
        <v>L760735</v>
      </c>
      <c r="Y369" s="10" t="str">
        <f>VLOOKUP($C369,StructureInfoFromGPCRdb!$A:$U,MATCH(Y$1,StructureInfoFromGPCRdb!$A$1:$U$1,0),FALSE)</f>
        <v>Antagonist</v>
      </c>
    </row>
    <row r="370" spans="1:26" x14ac:dyDescent="0.2">
      <c r="A370" s="4" t="str">
        <f t="shared" si="10"/>
        <v>AIntermediate</v>
      </c>
      <c r="B370" s="4" t="str">
        <f t="shared" si="11"/>
        <v>5HT2BIntermediate</v>
      </c>
      <c r="C370" s="9" t="s">
        <v>197</v>
      </c>
      <c r="D370" s="10" t="str">
        <f>VLOOKUP($C370,StructureInfoFromGPCRdb!$A:$U,MATCH(D$1,StructureInfoFromGPCRdb!$A$1:$U$1,0),FALSE)</f>
        <v>A</v>
      </c>
      <c r="E370" s="11" t="str">
        <f>VLOOKUP($C370,StructureInfoFromGPCRdb!$A:$U,MATCH(E$1,StructureInfoFromGPCRdb!$A$1:$U$1,0),FALSE)</f>
        <v>5-Hydroxytryptamine</v>
      </c>
      <c r="F370" s="11" t="str">
        <f>VLOOKUP($C370,StructureInfoFromGPCRdb!$A:$U,MATCH(F$1,StructureInfoFromGPCRdb!$A$1:$U$1,0),FALSE)</f>
        <v>5HT2B</v>
      </c>
      <c r="G370" s="11" t="str">
        <f>VLOOKUP($C370,StructureInfoFromGPCRdb!$A:$U,MATCH(G$1,StructureInfoFromGPCRdb!$A$1:$U$1,0),FALSE)</f>
        <v>5-HT2B</v>
      </c>
      <c r="J370" s="47">
        <f>VLOOKUP($C370,StructureInfoFromGPCRdb!$A:$U,MATCH(J$1,StructureInfoFromGPCRdb!$A$1:$U$1,0),FALSE)</f>
        <v>95</v>
      </c>
      <c r="K370" s="6" t="str">
        <f>VLOOKUP($C370,StructureInfoFromGPCRdb!$A:$U,MATCH(K$1,StructureInfoFromGPCRdb!$A$1:$U$1,0),FALSE)</f>
        <v>Human</v>
      </c>
      <c r="L370" s="10">
        <f>VLOOKUP($C370,StructureInfoFromGPCRdb!$A:$U,MATCH(L$1,StructureInfoFromGPCRdb!$A$1:$U$1,0),FALSE)</f>
        <v>100</v>
      </c>
      <c r="M370" s="50" t="str">
        <f>VLOOKUP($C370,StructureInfoFromGPCRdb!$A:$U,MATCH(M$1,StructureInfoFromGPCRdb!$A$1:$U$1,0),FALSE)</f>
        <v>X-ray</v>
      </c>
      <c r="N370" s="51">
        <f>VLOOKUP($C370,StructureInfoFromGPCRdb!$A:$U,MATCH(N$1,StructureInfoFromGPCRdb!$A$1:$U$1,0),FALSE)</f>
        <v>2.7</v>
      </c>
      <c r="O370" s="10" t="str">
        <f>VLOOKUP($C370,StructureInfoFromGPCRdb!$A:$U,MATCH(O$1,StructureInfoFromGPCRdb!$A$1:$U$1,0),FALSE)</f>
        <v>Intermediate</v>
      </c>
      <c r="P370" s="10">
        <f>VLOOKUP($C370,StructureInfoFromGPCRdb!$A:$U,MATCH(P$1,StructureInfoFromGPCRdb!$A$1:$U$1,0),FALSE)</f>
        <v>51</v>
      </c>
      <c r="Q370" s="10">
        <f>VLOOKUP($C370,StructureInfoFromGPCRdb!$A:$U,MATCH(Q$1,StructureInfoFromGPCRdb!$A$1:$U$1,0),FALSE)</f>
        <v>37</v>
      </c>
      <c r="R370" s="42" t="str">
        <f>IF(VLOOKUP($C370,StructureInfoFromGPCRdb!$A:$U,MATCH(R$1,StructureInfoFromGPCRdb!$A$1:$U$1,0),FALSE)="","",VLOOKUP($C370,StructureInfoFromGPCRdb!$A:$U,MATCH(R$1,StructureInfoFromGPCRdb!$A$1:$U$1,0),FALSE))</f>
        <v/>
      </c>
      <c r="S370" s="5" t="str">
        <f>IF(VLOOKUP($C370,StructureInfoFromGPCRdb!$A:$U,MATCH(S$1,StructureInfoFromGPCRdb!$A$1:$U$1,0),FALSE)="","",VLOOKUP($C370,StructureInfoFromGPCRdb!$A:$U,MATCH(S$1,StructureInfoFromGPCRdb!$A$1:$U$1,0),FALSE))</f>
        <v/>
      </c>
      <c r="T370" s="5" t="str">
        <f>IF(VLOOKUP($C370,StructureInfoFromGPCRdb!$A:$U,MATCH(T$1,StructureInfoFromGPCRdb!$A$1:$U$1,0),FALSE)="","",VLOOKUP($C370,StructureInfoFromGPCRdb!$A:$U,MATCH(T$1,StructureInfoFromGPCRdb!$A$1:$U$1,0),FALSE))</f>
        <v/>
      </c>
      <c r="U370" s="5" t="str">
        <f>IF(VLOOKUP($C370,StructureInfoFromGPCRdb!$A:$U,MATCH(U$1,StructureInfoFromGPCRdb!$A$1:$U$1,0),FALSE)="","",VLOOKUP($C370,StructureInfoFromGPCRdb!$A:$U,MATCH(U$1,StructureInfoFromGPCRdb!$A$1:$U$1,0),FALSE))</f>
        <v/>
      </c>
      <c r="V370" s="52" t="str">
        <f>VLOOKUP($C370,StructureInfoFromGPCRdb!$A:$U,MATCH(V$1,StructureInfoFromGPCRdb!$A$1:$U$1,0),FALSE)</f>
        <v>BRIL</v>
      </c>
      <c r="W370" s="10" t="str">
        <f>VLOOKUP($C370,StructureInfoFromGPCRdb!$A:$U,MATCH(W$1,StructureInfoFromGPCRdb!$A$1:$U$1,0),FALSE)</f>
        <v>-</v>
      </c>
      <c r="X370" s="52" t="str">
        <f>VLOOKUP($C370,StructureInfoFromGPCRdb!$A:$U,MATCH(X$1,StructureInfoFromGPCRdb!$A$1:$U$1,0),FALSE)</f>
        <v>Ergotamine</v>
      </c>
      <c r="Y370" s="10" t="str">
        <f>VLOOKUP($C370,StructureInfoFromGPCRdb!$A:$U,MATCH(Y$1,StructureInfoFromGPCRdb!$A$1:$U$1,0),FALSE)</f>
        <v>Agonist</v>
      </c>
    </row>
    <row r="371" spans="1:26" x14ac:dyDescent="0.2">
      <c r="A371" s="4" t="str">
        <f t="shared" si="10"/>
        <v>AIntermediate</v>
      </c>
      <c r="B371" s="4" t="str">
        <f t="shared" si="11"/>
        <v>5HT2BIntermediate</v>
      </c>
      <c r="C371" s="9" t="s">
        <v>190</v>
      </c>
      <c r="D371" s="10" t="str">
        <f>VLOOKUP($C371,StructureInfoFromGPCRdb!$A:$U,MATCH(D$1,StructureInfoFromGPCRdb!$A$1:$U$1,0),FALSE)</f>
        <v>A</v>
      </c>
      <c r="E371" s="11" t="str">
        <f>VLOOKUP($C371,StructureInfoFromGPCRdb!$A:$U,MATCH(E$1,StructureInfoFromGPCRdb!$A$1:$U$1,0),FALSE)</f>
        <v>5-Hydroxytryptamine</v>
      </c>
      <c r="F371" s="11" t="str">
        <f>VLOOKUP($C371,StructureInfoFromGPCRdb!$A:$U,MATCH(F$1,StructureInfoFromGPCRdb!$A$1:$U$1,0),FALSE)</f>
        <v>5HT2B</v>
      </c>
      <c r="G371" s="11" t="str">
        <f>VLOOKUP($C371,StructureInfoFromGPCRdb!$A:$U,MATCH(G$1,StructureInfoFromGPCRdb!$A$1:$U$1,0),FALSE)</f>
        <v>5-HT2B</v>
      </c>
      <c r="J371" s="47">
        <f>VLOOKUP($C371,StructureInfoFromGPCRdb!$A:$U,MATCH(J$1,StructureInfoFromGPCRdb!$A$1:$U$1,0),FALSE)</f>
        <v>95</v>
      </c>
      <c r="K371" s="6" t="str">
        <f>VLOOKUP($C371,StructureInfoFromGPCRdb!$A:$U,MATCH(K$1,StructureInfoFromGPCRdb!$A$1:$U$1,0),FALSE)</f>
        <v>Human</v>
      </c>
      <c r="L371" s="10">
        <f>VLOOKUP($C371,StructureInfoFromGPCRdb!$A:$U,MATCH(L$1,StructureInfoFromGPCRdb!$A$1:$U$1,0),FALSE)</f>
        <v>100</v>
      </c>
      <c r="M371" s="50" t="str">
        <f>VLOOKUP($C371,StructureInfoFromGPCRdb!$A:$U,MATCH(M$1,StructureInfoFromGPCRdb!$A$1:$U$1,0),FALSE)</f>
        <v>X-ray</v>
      </c>
      <c r="N371" s="51">
        <f>VLOOKUP($C371,StructureInfoFromGPCRdb!$A:$U,MATCH(N$1,StructureInfoFromGPCRdb!$A$1:$U$1,0),FALSE)</f>
        <v>2.8</v>
      </c>
      <c r="O371" s="10" t="str">
        <f>VLOOKUP($C371,StructureInfoFromGPCRdb!$A:$U,MATCH(O$1,StructureInfoFromGPCRdb!$A$1:$U$1,0),FALSE)</f>
        <v>Intermediate</v>
      </c>
      <c r="P371" s="10">
        <f>VLOOKUP($C371,StructureInfoFromGPCRdb!$A:$U,MATCH(P$1,StructureInfoFromGPCRdb!$A$1:$U$1,0),FALSE)</f>
        <v>51</v>
      </c>
      <c r="Q371" s="10">
        <f>VLOOKUP($C371,StructureInfoFromGPCRdb!$A:$U,MATCH(Q$1,StructureInfoFromGPCRdb!$A$1:$U$1,0),FALSE)</f>
        <v>41</v>
      </c>
      <c r="R371" s="42" t="str">
        <f>IF(VLOOKUP($C371,StructureInfoFromGPCRdb!$A:$U,MATCH(R$1,StructureInfoFromGPCRdb!$A$1:$U$1,0),FALSE)="","",VLOOKUP($C371,StructureInfoFromGPCRdb!$A:$U,MATCH(R$1,StructureInfoFromGPCRdb!$A$1:$U$1,0),FALSE))</f>
        <v/>
      </c>
      <c r="S371" s="5" t="str">
        <f>IF(VLOOKUP($C371,StructureInfoFromGPCRdb!$A:$U,MATCH(S$1,StructureInfoFromGPCRdb!$A$1:$U$1,0),FALSE)="","",VLOOKUP($C371,StructureInfoFromGPCRdb!$A:$U,MATCH(S$1,StructureInfoFromGPCRdb!$A$1:$U$1,0),FALSE))</f>
        <v/>
      </c>
      <c r="T371" s="5" t="str">
        <f>IF(VLOOKUP($C371,StructureInfoFromGPCRdb!$A:$U,MATCH(T$1,StructureInfoFromGPCRdb!$A$1:$U$1,0),FALSE)="","",VLOOKUP($C371,StructureInfoFromGPCRdb!$A:$U,MATCH(T$1,StructureInfoFromGPCRdb!$A$1:$U$1,0),FALSE))</f>
        <v/>
      </c>
      <c r="U371" s="5" t="str">
        <f>IF(VLOOKUP($C371,StructureInfoFromGPCRdb!$A:$U,MATCH(U$1,StructureInfoFromGPCRdb!$A$1:$U$1,0),FALSE)="","",VLOOKUP($C371,StructureInfoFromGPCRdb!$A:$U,MATCH(U$1,StructureInfoFromGPCRdb!$A$1:$U$1,0),FALSE))</f>
        <v/>
      </c>
      <c r="V371" s="52" t="str">
        <f>VLOOKUP($C371,StructureInfoFromGPCRdb!$A:$U,MATCH(V$1,StructureInfoFromGPCRdb!$A$1:$U$1,0),FALSE)</f>
        <v>BRIL</v>
      </c>
      <c r="W371" s="10" t="str">
        <f>VLOOKUP($C371,StructureInfoFromGPCRdb!$A:$U,MATCH(W$1,StructureInfoFromGPCRdb!$A$1:$U$1,0),FALSE)</f>
        <v>-</v>
      </c>
      <c r="X371" s="52" t="str">
        <f>VLOOKUP($C371,StructureInfoFromGPCRdb!$A:$U,MATCH(X$1,StructureInfoFromGPCRdb!$A$1:$U$1,0),FALSE)</f>
        <v>Ergotamine</v>
      </c>
      <c r="Y371" s="10" t="str">
        <f>VLOOKUP($C371,StructureInfoFromGPCRdb!$A:$U,MATCH(Y$1,StructureInfoFromGPCRdb!$A$1:$U$1,0),FALSE)</f>
        <v>Agonist</v>
      </c>
    </row>
    <row r="372" spans="1:26" x14ac:dyDescent="0.2">
      <c r="A372" s="4" t="str">
        <f t="shared" si="10"/>
        <v>AIntermediate</v>
      </c>
      <c r="B372" s="4" t="str">
        <f t="shared" si="11"/>
        <v>5HT2BIntermediate</v>
      </c>
      <c r="C372" s="9" t="s">
        <v>90</v>
      </c>
      <c r="D372" s="10" t="str">
        <f>VLOOKUP($C372,StructureInfoFromGPCRdb!$A:$U,MATCH(D$1,StructureInfoFromGPCRdb!$A$1:$U$1,0),FALSE)</f>
        <v>A</v>
      </c>
      <c r="E372" s="11" t="str">
        <f>VLOOKUP($C372,StructureInfoFromGPCRdb!$A:$U,MATCH(E$1,StructureInfoFromGPCRdb!$A$1:$U$1,0),FALSE)</f>
        <v>5-Hydroxytryptamine</v>
      </c>
      <c r="F372" s="11" t="str">
        <f>VLOOKUP($C372,StructureInfoFromGPCRdb!$A:$U,MATCH(F$1,StructureInfoFromGPCRdb!$A$1:$U$1,0),FALSE)</f>
        <v>5HT2B</v>
      </c>
      <c r="G372" s="11" t="str">
        <f>VLOOKUP($C372,StructureInfoFromGPCRdb!$A:$U,MATCH(G$1,StructureInfoFromGPCRdb!$A$1:$U$1,0),FALSE)</f>
        <v>5-HT2B</v>
      </c>
      <c r="J372" s="47">
        <f>VLOOKUP($C372,StructureInfoFromGPCRdb!$A:$U,MATCH(J$1,StructureInfoFromGPCRdb!$A$1:$U$1,0),FALSE)</f>
        <v>94</v>
      </c>
      <c r="K372" s="6" t="str">
        <f>VLOOKUP($C372,StructureInfoFromGPCRdb!$A:$U,MATCH(K$1,StructureInfoFromGPCRdb!$A$1:$U$1,0),FALSE)</f>
        <v>Human</v>
      </c>
      <c r="L372" s="10">
        <f>VLOOKUP($C372,StructureInfoFromGPCRdb!$A:$U,MATCH(L$1,StructureInfoFromGPCRdb!$A$1:$U$1,0),FALSE)</f>
        <v>100</v>
      </c>
      <c r="M372" s="50" t="str">
        <f>VLOOKUP($C372,StructureInfoFromGPCRdb!$A:$U,MATCH(M$1,StructureInfoFromGPCRdb!$A$1:$U$1,0),FALSE)</f>
        <v>X-ray</v>
      </c>
      <c r="N372" s="51">
        <f>VLOOKUP($C372,StructureInfoFromGPCRdb!$A:$U,MATCH(N$1,StructureInfoFromGPCRdb!$A$1:$U$1,0),FALSE)</f>
        <v>2.9</v>
      </c>
      <c r="O372" s="10" t="str">
        <f>VLOOKUP($C372,StructureInfoFromGPCRdb!$A:$U,MATCH(O$1,StructureInfoFromGPCRdb!$A$1:$U$1,0),FALSE)</f>
        <v>Intermediate</v>
      </c>
      <c r="P372" s="10">
        <f>VLOOKUP($C372,StructureInfoFromGPCRdb!$A:$U,MATCH(P$1,StructureInfoFromGPCRdb!$A$1:$U$1,0),FALSE)</f>
        <v>51</v>
      </c>
      <c r="Q372" s="10">
        <f>VLOOKUP($C372,StructureInfoFromGPCRdb!$A:$U,MATCH(Q$1,StructureInfoFromGPCRdb!$A$1:$U$1,0),FALSE)</f>
        <v>45</v>
      </c>
      <c r="R372" s="42" t="str">
        <f>IF(VLOOKUP($C372,StructureInfoFromGPCRdb!$A:$U,MATCH(R$1,StructureInfoFromGPCRdb!$A$1:$U$1,0),FALSE)="","",VLOOKUP($C372,StructureInfoFromGPCRdb!$A:$U,MATCH(R$1,StructureInfoFromGPCRdb!$A$1:$U$1,0),FALSE))</f>
        <v/>
      </c>
      <c r="S372" s="5" t="str">
        <f>IF(VLOOKUP($C372,StructureInfoFromGPCRdb!$A:$U,MATCH(S$1,StructureInfoFromGPCRdb!$A$1:$U$1,0),FALSE)="","",VLOOKUP($C372,StructureInfoFromGPCRdb!$A:$U,MATCH(S$1,StructureInfoFromGPCRdb!$A$1:$U$1,0),FALSE))</f>
        <v/>
      </c>
      <c r="T372" s="5" t="str">
        <f>IF(VLOOKUP($C372,StructureInfoFromGPCRdb!$A:$U,MATCH(T$1,StructureInfoFromGPCRdb!$A$1:$U$1,0),FALSE)="","",VLOOKUP($C372,StructureInfoFromGPCRdb!$A:$U,MATCH(T$1,StructureInfoFromGPCRdb!$A$1:$U$1,0),FALSE))</f>
        <v/>
      </c>
      <c r="U372" s="5" t="str">
        <f>IF(VLOOKUP($C372,StructureInfoFromGPCRdb!$A:$U,MATCH(U$1,StructureInfoFromGPCRdb!$A$1:$U$1,0),FALSE)="","",VLOOKUP($C372,StructureInfoFromGPCRdb!$A:$U,MATCH(U$1,StructureInfoFromGPCRdb!$A$1:$U$1,0),FALSE))</f>
        <v/>
      </c>
      <c r="V372" s="52" t="str">
        <f>VLOOKUP($C372,StructureInfoFromGPCRdb!$A:$U,MATCH(V$1,StructureInfoFromGPCRdb!$A$1:$U$1,0),FALSE)</f>
        <v>BRIL</v>
      </c>
      <c r="W372" s="10" t="str">
        <f>VLOOKUP($C372,StructureInfoFromGPCRdb!$A:$U,MATCH(W$1,StructureInfoFromGPCRdb!$A$1:$U$1,0),FALSE)</f>
        <v>-</v>
      </c>
      <c r="X372" s="52" t="str">
        <f>VLOOKUP($C372,StructureInfoFromGPCRdb!$A:$U,MATCH(X$1,StructureInfoFromGPCRdb!$A$1:$U$1,0),FALSE)</f>
        <v>Methylergonovine</v>
      </c>
      <c r="Y372" s="10" t="str">
        <f>VLOOKUP($C372,StructureInfoFromGPCRdb!$A:$U,MATCH(Y$1,StructureInfoFromGPCRdb!$A$1:$U$1,0),FALSE)</f>
        <v>Agonist</v>
      </c>
    </row>
    <row r="373" spans="1:26" x14ac:dyDescent="0.2">
      <c r="A373" s="4" t="str">
        <f t="shared" si="10"/>
        <v>AIntermediate</v>
      </c>
      <c r="B373" s="4" t="str">
        <f t="shared" si="11"/>
        <v>5HT2BIntermediate</v>
      </c>
      <c r="C373" s="9" t="s">
        <v>160</v>
      </c>
      <c r="D373" s="10" t="str">
        <f>VLOOKUP($C373,StructureInfoFromGPCRdb!$A:$U,MATCH(D$1,StructureInfoFromGPCRdb!$A$1:$U$1,0),FALSE)</f>
        <v>A</v>
      </c>
      <c r="E373" s="11" t="str">
        <f>VLOOKUP($C373,StructureInfoFromGPCRdb!$A:$U,MATCH(E$1,StructureInfoFromGPCRdb!$A$1:$U$1,0),FALSE)</f>
        <v>5-Hydroxytryptamine</v>
      </c>
      <c r="F373" s="11" t="str">
        <f>VLOOKUP($C373,StructureInfoFromGPCRdb!$A:$U,MATCH(F$1,StructureInfoFromGPCRdb!$A$1:$U$1,0),FALSE)</f>
        <v>5HT2B</v>
      </c>
      <c r="G373" s="11" t="str">
        <f>VLOOKUP($C373,StructureInfoFromGPCRdb!$A:$U,MATCH(G$1,StructureInfoFromGPCRdb!$A$1:$U$1,0),FALSE)</f>
        <v>5-HT2B</v>
      </c>
      <c r="J373" s="47">
        <f>VLOOKUP($C373,StructureInfoFromGPCRdb!$A:$U,MATCH(J$1,StructureInfoFromGPCRdb!$A$1:$U$1,0),FALSE)</f>
        <v>94</v>
      </c>
      <c r="K373" s="6" t="str">
        <f>VLOOKUP($C373,StructureInfoFromGPCRdb!$A:$U,MATCH(K$1,StructureInfoFromGPCRdb!$A$1:$U$1,0),FALSE)</f>
        <v>Human</v>
      </c>
      <c r="L373" s="10">
        <f>VLOOKUP($C373,StructureInfoFromGPCRdb!$A:$U,MATCH(L$1,StructureInfoFromGPCRdb!$A$1:$U$1,0),FALSE)</f>
        <v>100</v>
      </c>
      <c r="M373" s="50" t="str">
        <f>VLOOKUP($C373,StructureInfoFromGPCRdb!$A:$U,MATCH(M$1,StructureInfoFromGPCRdb!$A$1:$U$1,0),FALSE)</f>
        <v>X-ray</v>
      </c>
      <c r="N373" s="51">
        <f>VLOOKUP($C373,StructureInfoFromGPCRdb!$A:$U,MATCH(N$1,StructureInfoFromGPCRdb!$A$1:$U$1,0),FALSE)</f>
        <v>2.9</v>
      </c>
      <c r="O373" s="10" t="str">
        <f>VLOOKUP($C373,StructureInfoFromGPCRdb!$A:$U,MATCH(O$1,StructureInfoFromGPCRdb!$A$1:$U$1,0),FALSE)</f>
        <v>Intermediate</v>
      </c>
      <c r="P373" s="10">
        <f>VLOOKUP($C373,StructureInfoFromGPCRdb!$A:$U,MATCH(P$1,StructureInfoFromGPCRdb!$A$1:$U$1,0),FALSE)</f>
        <v>51</v>
      </c>
      <c r="Q373" s="10">
        <f>VLOOKUP($C373,StructureInfoFromGPCRdb!$A:$U,MATCH(Q$1,StructureInfoFromGPCRdb!$A$1:$U$1,0),FALSE)</f>
        <v>45</v>
      </c>
      <c r="R373" s="42" t="str">
        <f>IF(VLOOKUP($C373,StructureInfoFromGPCRdb!$A:$U,MATCH(R$1,StructureInfoFromGPCRdb!$A$1:$U$1,0),FALSE)="","",VLOOKUP($C373,StructureInfoFromGPCRdb!$A:$U,MATCH(R$1,StructureInfoFromGPCRdb!$A$1:$U$1,0),FALSE))</f>
        <v/>
      </c>
      <c r="S373" s="5" t="str">
        <f>IF(VLOOKUP($C373,StructureInfoFromGPCRdb!$A:$U,MATCH(S$1,StructureInfoFromGPCRdb!$A$1:$U$1,0),FALSE)="","",VLOOKUP($C373,StructureInfoFromGPCRdb!$A:$U,MATCH(S$1,StructureInfoFromGPCRdb!$A$1:$U$1,0),FALSE))</f>
        <v/>
      </c>
      <c r="T373" s="5" t="str">
        <f>IF(VLOOKUP($C373,StructureInfoFromGPCRdb!$A:$U,MATCH(T$1,StructureInfoFromGPCRdb!$A$1:$U$1,0),FALSE)="","",VLOOKUP($C373,StructureInfoFromGPCRdb!$A:$U,MATCH(T$1,StructureInfoFromGPCRdb!$A$1:$U$1,0),FALSE))</f>
        <v/>
      </c>
      <c r="U373" s="5" t="str">
        <f>IF(VLOOKUP($C373,StructureInfoFromGPCRdb!$A:$U,MATCH(U$1,StructureInfoFromGPCRdb!$A$1:$U$1,0),FALSE)="","",VLOOKUP($C373,StructureInfoFromGPCRdb!$A:$U,MATCH(U$1,StructureInfoFromGPCRdb!$A$1:$U$1,0),FALSE))</f>
        <v/>
      </c>
      <c r="V373" s="52" t="str">
        <f>VLOOKUP($C373,StructureInfoFromGPCRdb!$A:$U,MATCH(V$1,StructureInfoFromGPCRdb!$A$1:$U$1,0),FALSE)</f>
        <v>BRIL</v>
      </c>
      <c r="W373" s="10" t="str">
        <f>VLOOKUP($C373,StructureInfoFromGPCRdb!$A:$U,MATCH(W$1,StructureInfoFromGPCRdb!$A$1:$U$1,0),FALSE)</f>
        <v>-</v>
      </c>
      <c r="X373" s="52" t="str">
        <f>VLOOKUP($C373,StructureInfoFromGPCRdb!$A:$U,MATCH(X$1,StructureInfoFromGPCRdb!$A$1:$U$1,0),FALSE)</f>
        <v>Lysergide</v>
      </c>
      <c r="Y373" s="10" t="str">
        <f>VLOOKUP($C373,StructureInfoFromGPCRdb!$A:$U,MATCH(Y$1,StructureInfoFromGPCRdb!$A$1:$U$1,0),FALSE)</f>
        <v>Agonist</v>
      </c>
    </row>
    <row r="374" spans="1:26" x14ac:dyDescent="0.2">
      <c r="A374" s="4" t="str">
        <f t="shared" si="10"/>
        <v>AIntermediate</v>
      </c>
      <c r="B374" s="4" t="str">
        <f t="shared" si="11"/>
        <v>5HT2BIntermediate</v>
      </c>
      <c r="C374" s="9" t="s">
        <v>266</v>
      </c>
      <c r="D374" s="10" t="str">
        <f>VLOOKUP($C374,StructureInfoFromGPCRdb!$A:$U,MATCH(D$1,StructureInfoFromGPCRdb!$A$1:$U$1,0),FALSE)</f>
        <v>A</v>
      </c>
      <c r="E374" s="11" t="str">
        <f>VLOOKUP($C374,StructureInfoFromGPCRdb!$A:$U,MATCH(E$1,StructureInfoFromGPCRdb!$A$1:$U$1,0),FALSE)</f>
        <v>5-Hydroxytryptamine</v>
      </c>
      <c r="F374" s="11" t="str">
        <f>VLOOKUP($C374,StructureInfoFromGPCRdb!$A:$U,MATCH(F$1,StructureInfoFromGPCRdb!$A$1:$U$1,0),FALSE)</f>
        <v>5HT2B</v>
      </c>
      <c r="G374" s="11" t="str">
        <f>VLOOKUP($C374,StructureInfoFromGPCRdb!$A:$U,MATCH(G$1,StructureInfoFromGPCRdb!$A$1:$U$1,0),FALSE)</f>
        <v>5-HT2B</v>
      </c>
      <c r="J374" s="47">
        <f>VLOOKUP($C374,StructureInfoFromGPCRdb!$A:$U,MATCH(J$1,StructureInfoFromGPCRdb!$A$1:$U$1,0),FALSE)</f>
        <v>93</v>
      </c>
      <c r="K374" s="6" t="str">
        <f>VLOOKUP($C374,StructureInfoFromGPCRdb!$A:$U,MATCH(K$1,StructureInfoFromGPCRdb!$A$1:$U$1,0),FALSE)</f>
        <v>Human</v>
      </c>
      <c r="L374" s="10">
        <f>VLOOKUP($C374,StructureInfoFromGPCRdb!$A:$U,MATCH(L$1,StructureInfoFromGPCRdb!$A$1:$U$1,0),FALSE)</f>
        <v>100</v>
      </c>
      <c r="M374" s="50" t="str">
        <f>VLOOKUP($C374,StructureInfoFromGPCRdb!$A:$U,MATCH(M$1,StructureInfoFromGPCRdb!$A$1:$U$1,0),FALSE)</f>
        <v>X-ray</v>
      </c>
      <c r="N374" s="51">
        <f>VLOOKUP($C374,StructureInfoFromGPCRdb!$A:$U,MATCH(N$1,StructureInfoFromGPCRdb!$A$1:$U$1,0),FALSE)</f>
        <v>3.1</v>
      </c>
      <c r="O374" s="10" t="str">
        <f>VLOOKUP($C374,StructureInfoFromGPCRdb!$A:$U,MATCH(O$1,StructureInfoFromGPCRdb!$A$1:$U$1,0),FALSE)</f>
        <v>Intermediate</v>
      </c>
      <c r="P374" s="10">
        <f>VLOOKUP($C374,StructureInfoFromGPCRdb!$A:$U,MATCH(P$1,StructureInfoFromGPCRdb!$A$1:$U$1,0),FALSE)</f>
        <v>51</v>
      </c>
      <c r="Q374" s="10">
        <f>VLOOKUP($C374,StructureInfoFromGPCRdb!$A:$U,MATCH(Q$1,StructureInfoFromGPCRdb!$A$1:$U$1,0),FALSE)</f>
        <v>43</v>
      </c>
      <c r="R374" s="42" t="str">
        <f>IF(VLOOKUP($C374,StructureInfoFromGPCRdb!$A:$U,MATCH(R$1,StructureInfoFromGPCRdb!$A$1:$U$1,0),FALSE)="","",VLOOKUP($C374,StructureInfoFromGPCRdb!$A:$U,MATCH(R$1,StructureInfoFromGPCRdb!$A$1:$U$1,0),FALSE))</f>
        <v/>
      </c>
      <c r="S374" s="5" t="str">
        <f>IF(VLOOKUP($C374,StructureInfoFromGPCRdb!$A:$U,MATCH(S$1,StructureInfoFromGPCRdb!$A$1:$U$1,0),FALSE)="","",VLOOKUP($C374,StructureInfoFromGPCRdb!$A:$U,MATCH(S$1,StructureInfoFromGPCRdb!$A$1:$U$1,0),FALSE))</f>
        <v/>
      </c>
      <c r="T374" s="5" t="str">
        <f>IF(VLOOKUP($C374,StructureInfoFromGPCRdb!$A:$U,MATCH(T$1,StructureInfoFromGPCRdb!$A$1:$U$1,0),FALSE)="","",VLOOKUP($C374,StructureInfoFromGPCRdb!$A:$U,MATCH(T$1,StructureInfoFromGPCRdb!$A$1:$U$1,0),FALSE))</f>
        <v/>
      </c>
      <c r="U374" s="5" t="str">
        <f>IF(VLOOKUP($C374,StructureInfoFromGPCRdb!$A:$U,MATCH(U$1,StructureInfoFromGPCRdb!$A$1:$U$1,0),FALSE)="","",VLOOKUP($C374,StructureInfoFromGPCRdb!$A:$U,MATCH(U$1,StructureInfoFromGPCRdb!$A$1:$U$1,0),FALSE))</f>
        <v/>
      </c>
      <c r="V374" s="52" t="str">
        <f>VLOOKUP($C374,StructureInfoFromGPCRdb!$A:$U,MATCH(V$1,StructureInfoFromGPCRdb!$A$1:$U$1,0),FALSE)</f>
        <v>BRIL</v>
      </c>
      <c r="W374" s="10" t="str">
        <f>VLOOKUP($C374,StructureInfoFromGPCRdb!$A:$U,MATCH(W$1,StructureInfoFromGPCRdb!$A$1:$U$1,0),FALSE)</f>
        <v>-</v>
      </c>
      <c r="X374" s="52" t="str">
        <f>VLOOKUP($C374,StructureInfoFromGPCRdb!$A:$U,MATCH(X$1,StructureInfoFromGPCRdb!$A$1:$U$1,0),FALSE)</f>
        <v>Methysergide</v>
      </c>
      <c r="Y374" s="10" t="str">
        <f>VLOOKUP($C374,StructureInfoFromGPCRdb!$A:$U,MATCH(Y$1,StructureInfoFromGPCRdb!$A$1:$U$1,0),FALSE)</f>
        <v>Antagonist</v>
      </c>
    </row>
    <row r="375" spans="1:26" x14ac:dyDescent="0.2">
      <c r="A375" s="4" t="str">
        <f t="shared" si="10"/>
        <v>AIntermediate</v>
      </c>
      <c r="B375" s="4" t="str">
        <f t="shared" si="11"/>
        <v>5HT2BIntermediate</v>
      </c>
      <c r="C375" s="9" t="s">
        <v>265</v>
      </c>
      <c r="D375" s="10" t="str">
        <f>VLOOKUP($C375,StructureInfoFromGPCRdb!$A:$U,MATCH(D$1,StructureInfoFromGPCRdb!$A$1:$U$1,0),FALSE)</f>
        <v>A</v>
      </c>
      <c r="E375" s="11" t="str">
        <f>VLOOKUP($C375,StructureInfoFromGPCRdb!$A:$U,MATCH(E$1,StructureInfoFromGPCRdb!$A$1:$U$1,0),FALSE)</f>
        <v>5-Hydroxytryptamine</v>
      </c>
      <c r="F375" s="11" t="str">
        <f>VLOOKUP($C375,StructureInfoFromGPCRdb!$A:$U,MATCH(F$1,StructureInfoFromGPCRdb!$A$1:$U$1,0),FALSE)</f>
        <v>5HT2B</v>
      </c>
      <c r="G375" s="11" t="str">
        <f>VLOOKUP($C375,StructureInfoFromGPCRdb!$A:$U,MATCH(G$1,StructureInfoFromGPCRdb!$A$1:$U$1,0),FALSE)</f>
        <v>5-HT2B</v>
      </c>
      <c r="J375" s="47">
        <f>VLOOKUP($C375,StructureInfoFromGPCRdb!$A:$U,MATCH(J$1,StructureInfoFromGPCRdb!$A$1:$U$1,0),FALSE)</f>
        <v>95</v>
      </c>
      <c r="K375" s="6" t="str">
        <f>VLOOKUP($C375,StructureInfoFromGPCRdb!$A:$U,MATCH(K$1,StructureInfoFromGPCRdb!$A$1:$U$1,0),FALSE)</f>
        <v>Human</v>
      </c>
      <c r="L375" s="10">
        <f>VLOOKUP($C375,StructureInfoFromGPCRdb!$A:$U,MATCH(L$1,StructureInfoFromGPCRdb!$A$1:$U$1,0),FALSE)</f>
        <v>100</v>
      </c>
      <c r="M375" s="50" t="str">
        <f>VLOOKUP($C375,StructureInfoFromGPCRdb!$A:$U,MATCH(M$1,StructureInfoFromGPCRdb!$A$1:$U$1,0),FALSE)</f>
        <v>X-ray</v>
      </c>
      <c r="N375" s="51">
        <f>VLOOKUP($C375,StructureInfoFromGPCRdb!$A:$U,MATCH(N$1,StructureInfoFromGPCRdb!$A$1:$U$1,0),FALSE)</f>
        <v>3.1</v>
      </c>
      <c r="O375" s="10" t="str">
        <f>VLOOKUP($C375,StructureInfoFromGPCRdb!$A:$U,MATCH(O$1,StructureInfoFromGPCRdb!$A$1:$U$1,0),FALSE)</f>
        <v>Intermediate</v>
      </c>
      <c r="P375" s="10">
        <f>VLOOKUP($C375,StructureInfoFromGPCRdb!$A:$U,MATCH(P$1,StructureInfoFromGPCRdb!$A$1:$U$1,0),FALSE)</f>
        <v>51</v>
      </c>
      <c r="Q375" s="10">
        <f>VLOOKUP($C375,StructureInfoFromGPCRdb!$A:$U,MATCH(Q$1,StructureInfoFromGPCRdb!$A$1:$U$1,0),FALSE)</f>
        <v>37</v>
      </c>
      <c r="R375" s="42" t="str">
        <f>IF(VLOOKUP($C375,StructureInfoFromGPCRdb!$A:$U,MATCH(R$1,StructureInfoFromGPCRdb!$A$1:$U$1,0),FALSE)="","",VLOOKUP($C375,StructureInfoFromGPCRdb!$A:$U,MATCH(R$1,StructureInfoFromGPCRdb!$A$1:$U$1,0),FALSE))</f>
        <v/>
      </c>
      <c r="S375" s="5" t="str">
        <f>IF(VLOOKUP($C375,StructureInfoFromGPCRdb!$A:$U,MATCH(S$1,StructureInfoFromGPCRdb!$A$1:$U$1,0),FALSE)="","",VLOOKUP($C375,StructureInfoFromGPCRdb!$A:$U,MATCH(S$1,StructureInfoFromGPCRdb!$A$1:$U$1,0),FALSE))</f>
        <v/>
      </c>
      <c r="T375" s="5" t="str">
        <f>IF(VLOOKUP($C375,StructureInfoFromGPCRdb!$A:$U,MATCH(T$1,StructureInfoFromGPCRdb!$A$1:$U$1,0),FALSE)="","",VLOOKUP($C375,StructureInfoFromGPCRdb!$A:$U,MATCH(T$1,StructureInfoFromGPCRdb!$A$1:$U$1,0),FALSE))</f>
        <v/>
      </c>
      <c r="U375" s="5" t="str">
        <f>IF(VLOOKUP($C375,StructureInfoFromGPCRdb!$A:$U,MATCH(U$1,StructureInfoFromGPCRdb!$A$1:$U$1,0),FALSE)="","",VLOOKUP($C375,StructureInfoFromGPCRdb!$A:$U,MATCH(U$1,StructureInfoFromGPCRdb!$A$1:$U$1,0),FALSE))</f>
        <v/>
      </c>
      <c r="V375" s="52" t="str">
        <f>VLOOKUP($C375,StructureInfoFromGPCRdb!$A:$U,MATCH(V$1,StructureInfoFromGPCRdb!$A$1:$U$1,0),FALSE)</f>
        <v>BRIL</v>
      </c>
      <c r="W375" s="10" t="str">
        <f>VLOOKUP($C375,StructureInfoFromGPCRdb!$A:$U,MATCH(W$1,StructureInfoFromGPCRdb!$A$1:$U$1,0),FALSE)</f>
        <v>-</v>
      </c>
      <c r="X375" s="52" t="str">
        <f>VLOOKUP($C375,StructureInfoFromGPCRdb!$A:$U,MATCH(X$1,StructureInfoFromGPCRdb!$A$1:$U$1,0),FALSE)</f>
        <v>Lisuride</v>
      </c>
      <c r="Y375" s="10" t="str">
        <f>VLOOKUP($C375,StructureInfoFromGPCRdb!$A:$U,MATCH(Y$1,StructureInfoFromGPCRdb!$A$1:$U$1,0),FALSE)</f>
        <v>Antagonist</v>
      </c>
    </row>
    <row r="376" spans="1:26" x14ac:dyDescent="0.2">
      <c r="A376" s="4" t="str">
        <f t="shared" si="10"/>
        <v>AIntermediate</v>
      </c>
      <c r="B376" s="4" t="str">
        <f t="shared" si="11"/>
        <v>5HT2BIntermediate</v>
      </c>
      <c r="C376" s="9" t="s">
        <v>264</v>
      </c>
      <c r="D376" s="10" t="str">
        <f>VLOOKUP($C376,StructureInfoFromGPCRdb!$A:$U,MATCH(D$1,StructureInfoFromGPCRdb!$A$1:$U$1,0),FALSE)</f>
        <v>A</v>
      </c>
      <c r="E376" s="11" t="str">
        <f>VLOOKUP($C376,StructureInfoFromGPCRdb!$A:$U,MATCH(E$1,StructureInfoFromGPCRdb!$A$1:$U$1,0),FALSE)</f>
        <v>5-Hydroxytryptamine</v>
      </c>
      <c r="F376" s="11" t="str">
        <f>VLOOKUP($C376,StructureInfoFromGPCRdb!$A:$U,MATCH(F$1,StructureInfoFromGPCRdb!$A$1:$U$1,0),FALSE)</f>
        <v>5HT2B</v>
      </c>
      <c r="G376" s="11" t="str">
        <f>VLOOKUP($C376,StructureInfoFromGPCRdb!$A:$U,MATCH(G$1,StructureInfoFromGPCRdb!$A$1:$U$1,0),FALSE)</f>
        <v>5-HT2B</v>
      </c>
      <c r="J376" s="47">
        <f>VLOOKUP($C376,StructureInfoFromGPCRdb!$A:$U,MATCH(J$1,StructureInfoFromGPCRdb!$A$1:$U$1,0),FALSE)</f>
        <v>94</v>
      </c>
      <c r="K376" s="6" t="str">
        <f>VLOOKUP($C376,StructureInfoFromGPCRdb!$A:$U,MATCH(K$1,StructureInfoFromGPCRdb!$A$1:$U$1,0),FALSE)</f>
        <v>Human</v>
      </c>
      <c r="L376" s="10">
        <f>VLOOKUP($C376,StructureInfoFromGPCRdb!$A:$U,MATCH(L$1,StructureInfoFromGPCRdb!$A$1:$U$1,0),FALSE)</f>
        <v>100</v>
      </c>
      <c r="M376" s="50" t="str">
        <f>VLOOKUP($C376,StructureInfoFromGPCRdb!$A:$U,MATCH(M$1,StructureInfoFromGPCRdb!$A$1:$U$1,0),FALSE)</f>
        <v>X-ray</v>
      </c>
      <c r="N376" s="51">
        <f>VLOOKUP($C376,StructureInfoFromGPCRdb!$A:$U,MATCH(N$1,StructureInfoFromGPCRdb!$A$1:$U$1,0),FALSE)</f>
        <v>3.2</v>
      </c>
      <c r="O376" s="10" t="str">
        <f>VLOOKUP($C376,StructureInfoFromGPCRdb!$A:$U,MATCH(O$1,StructureInfoFromGPCRdb!$A$1:$U$1,0),FALSE)</f>
        <v>Intermediate</v>
      </c>
      <c r="P376" s="10">
        <f>VLOOKUP($C376,StructureInfoFromGPCRdb!$A:$U,MATCH(P$1,StructureInfoFromGPCRdb!$A$1:$U$1,0),FALSE)</f>
        <v>51</v>
      </c>
      <c r="Q376" s="10">
        <f>VLOOKUP($C376,StructureInfoFromGPCRdb!$A:$U,MATCH(Q$1,StructureInfoFromGPCRdb!$A$1:$U$1,0),FALSE)</f>
        <v>40</v>
      </c>
      <c r="R376" s="42" t="str">
        <f>IF(VLOOKUP($C376,StructureInfoFromGPCRdb!$A:$U,MATCH(R$1,StructureInfoFromGPCRdb!$A$1:$U$1,0),FALSE)="","",VLOOKUP($C376,StructureInfoFromGPCRdb!$A:$U,MATCH(R$1,StructureInfoFromGPCRdb!$A$1:$U$1,0),FALSE))</f>
        <v/>
      </c>
      <c r="S376" s="5" t="str">
        <f>IF(VLOOKUP($C376,StructureInfoFromGPCRdb!$A:$U,MATCH(S$1,StructureInfoFromGPCRdb!$A$1:$U$1,0),FALSE)="","",VLOOKUP($C376,StructureInfoFromGPCRdb!$A:$U,MATCH(S$1,StructureInfoFromGPCRdb!$A$1:$U$1,0),FALSE))</f>
        <v/>
      </c>
      <c r="T376" s="5" t="str">
        <f>IF(VLOOKUP($C376,StructureInfoFromGPCRdb!$A:$U,MATCH(T$1,StructureInfoFromGPCRdb!$A$1:$U$1,0),FALSE)="","",VLOOKUP($C376,StructureInfoFromGPCRdb!$A:$U,MATCH(T$1,StructureInfoFromGPCRdb!$A$1:$U$1,0),FALSE))</f>
        <v/>
      </c>
      <c r="U376" s="5" t="str">
        <f>IF(VLOOKUP($C376,StructureInfoFromGPCRdb!$A:$U,MATCH(U$1,StructureInfoFromGPCRdb!$A$1:$U$1,0),FALSE)="","",VLOOKUP($C376,StructureInfoFromGPCRdb!$A:$U,MATCH(U$1,StructureInfoFromGPCRdb!$A$1:$U$1,0),FALSE))</f>
        <v/>
      </c>
      <c r="V376" s="52" t="str">
        <f>VLOOKUP($C376,StructureInfoFromGPCRdb!$A:$U,MATCH(V$1,StructureInfoFromGPCRdb!$A$1:$U$1,0),FALSE)</f>
        <v>BRIL</v>
      </c>
      <c r="W376" s="10" t="str">
        <f>VLOOKUP($C376,StructureInfoFromGPCRdb!$A:$U,MATCH(W$1,StructureInfoFromGPCRdb!$A$1:$U$1,0),FALSE)</f>
        <v>-</v>
      </c>
      <c r="X376" s="52" t="str">
        <f>VLOOKUP($C376,StructureInfoFromGPCRdb!$A:$U,MATCH(X$1,StructureInfoFromGPCRdb!$A$1:$U$1,0),FALSE)</f>
        <v>LY266097</v>
      </c>
      <c r="Y376" s="10" t="str">
        <f>VLOOKUP($C376,StructureInfoFromGPCRdb!$A:$U,MATCH(Y$1,StructureInfoFromGPCRdb!$A$1:$U$1,0),FALSE)</f>
        <v>Antagonist</v>
      </c>
    </row>
    <row r="377" spans="1:26" x14ac:dyDescent="0.2">
      <c r="A377" s="4" t="str">
        <f t="shared" si="10"/>
        <v>AIntermediate</v>
      </c>
      <c r="B377" s="4" t="str">
        <f t="shared" si="11"/>
        <v>GPR52Intermediate</v>
      </c>
      <c r="C377" s="9" t="s">
        <v>714</v>
      </c>
      <c r="D377" s="10" t="str">
        <f>VLOOKUP($C377,StructureInfoFromGPCRdb!$A:$U,MATCH(D$1,StructureInfoFromGPCRdb!$A$1:$U$1,0),FALSE)</f>
        <v>A</v>
      </c>
      <c r="E377" s="11" t="str">
        <f>VLOOKUP($C377,StructureInfoFromGPCRdb!$A:$U,MATCH(E$1,StructureInfoFromGPCRdb!$A$1:$U$1,0),FALSE)</f>
        <v>A orphans</v>
      </c>
      <c r="F377" s="11" t="str">
        <f>VLOOKUP($C377,StructureInfoFromGPCRdb!$A:$U,MATCH(F$1,StructureInfoFromGPCRdb!$A$1:$U$1,0),FALSE)</f>
        <v>GPR52</v>
      </c>
      <c r="G377" s="11" t="str">
        <f>VLOOKUP($C377,StructureInfoFromGPCRdb!$A:$U,MATCH(G$1,StructureInfoFromGPCRdb!$A$1:$U$1,0),FALSE)</f>
        <v>GPR52</v>
      </c>
      <c r="J377" s="47">
        <f>VLOOKUP($C377,StructureInfoFromGPCRdb!$A:$U,MATCH(J$1,StructureInfoFromGPCRdb!$A$1:$U$1,0),FALSE)</f>
        <v>87</v>
      </c>
      <c r="K377" s="6" t="str">
        <f>VLOOKUP($C377,StructureInfoFromGPCRdb!$A:$U,MATCH(K$1,StructureInfoFromGPCRdb!$A$1:$U$1,0),FALSE)</f>
        <v>Human</v>
      </c>
      <c r="L377" s="10">
        <f>VLOOKUP($C377,StructureInfoFromGPCRdb!$A:$U,MATCH(L$1,StructureInfoFromGPCRdb!$A$1:$U$1,0),FALSE)</f>
        <v>100</v>
      </c>
      <c r="M377" s="50" t="str">
        <f>VLOOKUP($C377,StructureInfoFromGPCRdb!$A:$U,MATCH(M$1,StructureInfoFromGPCRdb!$A$1:$U$1,0),FALSE)</f>
        <v>X-ray</v>
      </c>
      <c r="N377" s="51">
        <f>VLOOKUP($C377,StructureInfoFromGPCRdb!$A:$U,MATCH(N$1,StructureInfoFromGPCRdb!$A$1:$U$1,0),FALSE)</f>
        <v>2.2000000000000002</v>
      </c>
      <c r="O377" s="10" t="str">
        <f>VLOOKUP($C377,StructureInfoFromGPCRdb!$A:$U,MATCH(O$1,StructureInfoFromGPCRdb!$A$1:$U$1,0),FALSE)</f>
        <v>Intermediate</v>
      </c>
      <c r="P377" s="10">
        <f>VLOOKUP($C377,StructureInfoFromGPCRdb!$A:$U,MATCH(P$1,StructureInfoFromGPCRdb!$A$1:$U$1,0),FALSE)</f>
        <v>44</v>
      </c>
      <c r="Q377" s="10">
        <f>VLOOKUP($C377,StructureInfoFromGPCRdb!$A:$U,MATCH(Q$1,StructureInfoFromGPCRdb!$A$1:$U$1,0),FALSE)</f>
        <v>15</v>
      </c>
      <c r="R377" s="42" t="str">
        <f>IF(VLOOKUP($C377,StructureInfoFromGPCRdb!$A:$U,MATCH(R$1,StructureInfoFromGPCRdb!$A$1:$U$1,0),FALSE)="","",VLOOKUP($C377,StructureInfoFromGPCRdb!$A:$U,MATCH(R$1,StructureInfoFromGPCRdb!$A$1:$U$1,0),FALSE))</f>
        <v/>
      </c>
      <c r="S377" s="5" t="str">
        <f>IF(VLOOKUP($C377,StructureInfoFromGPCRdb!$A:$U,MATCH(S$1,StructureInfoFromGPCRdb!$A$1:$U$1,0),FALSE)="","",VLOOKUP($C377,StructureInfoFromGPCRdb!$A:$U,MATCH(S$1,StructureInfoFromGPCRdb!$A$1:$U$1,0),FALSE))</f>
        <v/>
      </c>
      <c r="T377" s="5" t="str">
        <f>IF(VLOOKUP($C377,StructureInfoFromGPCRdb!$A:$U,MATCH(T$1,StructureInfoFromGPCRdb!$A$1:$U$1,0),FALSE)="","",VLOOKUP($C377,StructureInfoFromGPCRdb!$A:$U,MATCH(T$1,StructureInfoFromGPCRdb!$A$1:$U$1,0),FALSE))</f>
        <v/>
      </c>
      <c r="U377" s="5" t="str">
        <f>IF(VLOOKUP($C377,StructureInfoFromGPCRdb!$A:$U,MATCH(U$1,StructureInfoFromGPCRdb!$A$1:$U$1,0),FALSE)="","",VLOOKUP($C377,StructureInfoFromGPCRdb!$A:$U,MATCH(U$1,StructureInfoFromGPCRdb!$A$1:$U$1,0),FALSE))</f>
        <v/>
      </c>
      <c r="V377" s="52" t="str">
        <f>VLOOKUP($C377,StructureInfoFromGPCRdb!$A:$U,MATCH(V$1,StructureInfoFromGPCRdb!$A$1:$U$1,0),FALSE)</f>
        <v>Flavodoxin</v>
      </c>
      <c r="W377" s="10" t="str">
        <f>VLOOKUP($C377,StructureInfoFromGPCRdb!$A:$U,MATCH(W$1,StructureInfoFromGPCRdb!$A$1:$U$1,0),FALSE)</f>
        <v>-</v>
      </c>
      <c r="X377" s="52" t="str">
        <f>VLOOKUP($C377,StructureInfoFromGPCRdb!$A:$U,MATCH(X$1,StructureInfoFromGPCRdb!$A$1:$U$1,0),FALSE)</f>
        <v>c17</v>
      </c>
      <c r="Y377" s="10" t="str">
        <f>VLOOKUP($C377,StructureInfoFromGPCRdb!$A:$U,MATCH(Y$1,StructureInfoFromGPCRdb!$A$1:$U$1,0),FALSE)</f>
        <v>Agonist</v>
      </c>
      <c r="Z377" s="5" t="s">
        <v>790</v>
      </c>
    </row>
    <row r="378" spans="1:26" x14ac:dyDescent="0.2">
      <c r="A378" s="4" t="str">
        <f t="shared" si="10"/>
        <v>AIntermediate</v>
      </c>
      <c r="B378" s="4" t="str">
        <f t="shared" si="11"/>
        <v>GPR52Intermediate</v>
      </c>
      <c r="C378" s="9" t="s">
        <v>701</v>
      </c>
      <c r="D378" s="10" t="str">
        <f>VLOOKUP($C378,StructureInfoFromGPCRdb!$A:$U,MATCH(D$1,StructureInfoFromGPCRdb!$A$1:$U$1,0),FALSE)</f>
        <v>A</v>
      </c>
      <c r="E378" s="11" t="str">
        <f>VLOOKUP($C378,StructureInfoFromGPCRdb!$A:$U,MATCH(E$1,StructureInfoFromGPCRdb!$A$1:$U$1,0),FALSE)</f>
        <v>A orphans</v>
      </c>
      <c r="F378" s="11" t="str">
        <f>VLOOKUP($C378,StructureInfoFromGPCRdb!$A:$U,MATCH(F$1,StructureInfoFromGPCRdb!$A$1:$U$1,0),FALSE)</f>
        <v>GPR52</v>
      </c>
      <c r="G378" s="11" t="str">
        <f>VLOOKUP($C378,StructureInfoFromGPCRdb!$A:$U,MATCH(G$1,StructureInfoFromGPCRdb!$A$1:$U$1,0),FALSE)</f>
        <v>GPR52</v>
      </c>
      <c r="J378" s="47">
        <f>VLOOKUP($C378,StructureInfoFromGPCRdb!$A:$U,MATCH(J$1,StructureInfoFromGPCRdb!$A$1:$U$1,0),FALSE)</f>
        <v>87</v>
      </c>
      <c r="K378" s="6" t="str">
        <f>VLOOKUP($C378,StructureInfoFromGPCRdb!$A:$U,MATCH(K$1,StructureInfoFromGPCRdb!$A$1:$U$1,0),FALSE)</f>
        <v>Human</v>
      </c>
      <c r="L378" s="10">
        <f>VLOOKUP($C378,StructureInfoFromGPCRdb!$A:$U,MATCH(L$1,StructureInfoFromGPCRdb!$A$1:$U$1,0),FALSE)</f>
        <v>100</v>
      </c>
      <c r="M378" s="50" t="str">
        <f>VLOOKUP($C378,StructureInfoFromGPCRdb!$A:$U,MATCH(M$1,StructureInfoFromGPCRdb!$A$1:$U$1,0),FALSE)</f>
        <v>X-ray</v>
      </c>
      <c r="N378" s="51">
        <f>VLOOKUP($C378,StructureInfoFromGPCRdb!$A:$U,MATCH(N$1,StructureInfoFromGPCRdb!$A$1:$U$1,0),FALSE)</f>
        <v>2.8</v>
      </c>
      <c r="O378" s="10" t="str">
        <f>VLOOKUP($C378,StructureInfoFromGPCRdb!$A:$U,MATCH(O$1,StructureInfoFromGPCRdb!$A$1:$U$1,0),FALSE)</f>
        <v>Intermediate</v>
      </c>
      <c r="P378" s="10">
        <f>VLOOKUP($C378,StructureInfoFromGPCRdb!$A:$U,MATCH(P$1,StructureInfoFromGPCRdb!$A$1:$U$1,0),FALSE)</f>
        <v>44</v>
      </c>
      <c r="Q378" s="10">
        <f>VLOOKUP($C378,StructureInfoFromGPCRdb!$A:$U,MATCH(Q$1,StructureInfoFromGPCRdb!$A$1:$U$1,0),FALSE)</f>
        <v>18</v>
      </c>
      <c r="R378" s="42" t="str">
        <f>IF(VLOOKUP($C378,StructureInfoFromGPCRdb!$A:$U,MATCH(R$1,StructureInfoFromGPCRdb!$A$1:$U$1,0),FALSE)="","",VLOOKUP($C378,StructureInfoFromGPCRdb!$A:$U,MATCH(R$1,StructureInfoFromGPCRdb!$A$1:$U$1,0),FALSE))</f>
        <v/>
      </c>
      <c r="S378" s="5" t="str">
        <f>IF(VLOOKUP($C378,StructureInfoFromGPCRdb!$A:$U,MATCH(S$1,StructureInfoFromGPCRdb!$A$1:$U$1,0),FALSE)="","",VLOOKUP($C378,StructureInfoFromGPCRdb!$A:$U,MATCH(S$1,StructureInfoFromGPCRdb!$A$1:$U$1,0),FALSE))</f>
        <v/>
      </c>
      <c r="T378" s="5" t="str">
        <f>IF(VLOOKUP($C378,StructureInfoFromGPCRdb!$A:$U,MATCH(T$1,StructureInfoFromGPCRdb!$A$1:$U$1,0),FALSE)="","",VLOOKUP($C378,StructureInfoFromGPCRdb!$A:$U,MATCH(T$1,StructureInfoFromGPCRdb!$A$1:$U$1,0),FALSE))</f>
        <v/>
      </c>
      <c r="U378" s="5" t="str">
        <f>IF(VLOOKUP($C378,StructureInfoFromGPCRdb!$A:$U,MATCH(U$1,StructureInfoFromGPCRdb!$A$1:$U$1,0),FALSE)="","",VLOOKUP($C378,StructureInfoFromGPCRdb!$A:$U,MATCH(U$1,StructureInfoFromGPCRdb!$A$1:$U$1,0),FALSE))</f>
        <v/>
      </c>
      <c r="V378" s="52" t="str">
        <f>VLOOKUP($C378,StructureInfoFromGPCRdb!$A:$U,MATCH(V$1,StructureInfoFromGPCRdb!$A$1:$U$1,0),FALSE)</f>
        <v>Rubredoxin</v>
      </c>
      <c r="W378" s="10" t="str">
        <f>VLOOKUP($C378,StructureInfoFromGPCRdb!$A:$U,MATCH(W$1,StructureInfoFromGPCRdb!$A$1:$U$1,0),FALSE)</f>
        <v>-</v>
      </c>
      <c r="X378" s="52" t="str">
        <f>VLOOKUP($C378,StructureInfoFromGPCRdb!$A:$U,MATCH(X$1,StructureInfoFromGPCRdb!$A$1:$U$1,0),FALSE)</f>
        <v>-</v>
      </c>
      <c r="Y378" s="10" t="str">
        <f>VLOOKUP($C378,StructureInfoFromGPCRdb!$A:$U,MATCH(Y$1,StructureInfoFromGPCRdb!$A$1:$U$1,0),FALSE)</f>
        <v>-</v>
      </c>
    </row>
    <row r="379" spans="1:26" x14ac:dyDescent="0.2">
      <c r="A379" s="4" t="str">
        <f t="shared" si="10"/>
        <v>AIntermediate</v>
      </c>
      <c r="B379" s="4" t="str">
        <f t="shared" si="11"/>
        <v>GPR52Intermediate</v>
      </c>
      <c r="C379" s="9" t="s">
        <v>716</v>
      </c>
      <c r="D379" s="10" t="str">
        <f>VLOOKUP($C379,StructureInfoFromGPCRdb!$A:$U,MATCH(D$1,StructureInfoFromGPCRdb!$A$1:$U$1,0),FALSE)</f>
        <v>A</v>
      </c>
      <c r="E379" s="11" t="str">
        <f>VLOOKUP($C379,StructureInfoFromGPCRdb!$A:$U,MATCH(E$1,StructureInfoFromGPCRdb!$A$1:$U$1,0),FALSE)</f>
        <v>A orphans</v>
      </c>
      <c r="F379" s="11" t="str">
        <f>VLOOKUP($C379,StructureInfoFromGPCRdb!$A:$U,MATCH(F$1,StructureInfoFromGPCRdb!$A$1:$U$1,0),FALSE)</f>
        <v>GPR52</v>
      </c>
      <c r="G379" s="11" t="str">
        <f>VLOOKUP($C379,StructureInfoFromGPCRdb!$A:$U,MATCH(G$1,StructureInfoFromGPCRdb!$A$1:$U$1,0),FALSE)</f>
        <v>GPR52</v>
      </c>
      <c r="J379" s="47">
        <f>VLOOKUP($C379,StructureInfoFromGPCRdb!$A:$U,MATCH(J$1,StructureInfoFromGPCRdb!$A$1:$U$1,0),FALSE)</f>
        <v>89</v>
      </c>
      <c r="K379" s="6" t="str">
        <f>VLOOKUP($C379,StructureInfoFromGPCRdb!$A:$U,MATCH(K$1,StructureInfoFromGPCRdb!$A$1:$U$1,0),FALSE)</f>
        <v>Human</v>
      </c>
      <c r="L379" s="10">
        <f>VLOOKUP($C379,StructureInfoFromGPCRdb!$A:$U,MATCH(L$1,StructureInfoFromGPCRdb!$A$1:$U$1,0),FALSE)</f>
        <v>100</v>
      </c>
      <c r="M379" s="50" t="str">
        <f>VLOOKUP($C379,StructureInfoFromGPCRdb!$A:$U,MATCH(M$1,StructureInfoFromGPCRdb!$A$1:$U$1,0),FALSE)</f>
        <v>X-ray</v>
      </c>
      <c r="N379" s="51">
        <f>VLOOKUP($C379,StructureInfoFromGPCRdb!$A:$U,MATCH(N$1,StructureInfoFromGPCRdb!$A$1:$U$1,0),FALSE)</f>
        <v>2.9</v>
      </c>
      <c r="O379" s="10" t="str">
        <f>VLOOKUP($C379,StructureInfoFromGPCRdb!$A:$U,MATCH(O$1,StructureInfoFromGPCRdb!$A$1:$U$1,0),FALSE)</f>
        <v>Intermediate</v>
      </c>
      <c r="P379" s="10">
        <f>VLOOKUP($C379,StructureInfoFromGPCRdb!$A:$U,MATCH(P$1,StructureInfoFromGPCRdb!$A$1:$U$1,0),FALSE)</f>
        <v>44</v>
      </c>
      <c r="Q379" s="10">
        <f>VLOOKUP($C379,StructureInfoFromGPCRdb!$A:$U,MATCH(Q$1,StructureInfoFromGPCRdb!$A$1:$U$1,0),FALSE)</f>
        <v>13</v>
      </c>
      <c r="R379" s="42" t="str">
        <f>IF(VLOOKUP($C379,StructureInfoFromGPCRdb!$A:$U,MATCH(R$1,StructureInfoFromGPCRdb!$A$1:$U$1,0),FALSE)="","",VLOOKUP($C379,StructureInfoFromGPCRdb!$A:$U,MATCH(R$1,StructureInfoFromGPCRdb!$A$1:$U$1,0),FALSE))</f>
        <v/>
      </c>
      <c r="S379" s="5" t="str">
        <f>IF(VLOOKUP($C379,StructureInfoFromGPCRdb!$A:$U,MATCH(S$1,StructureInfoFromGPCRdb!$A$1:$U$1,0),FALSE)="","",VLOOKUP($C379,StructureInfoFromGPCRdb!$A:$U,MATCH(S$1,StructureInfoFromGPCRdb!$A$1:$U$1,0),FALSE))</f>
        <v/>
      </c>
      <c r="T379" s="5" t="str">
        <f>IF(VLOOKUP($C379,StructureInfoFromGPCRdb!$A:$U,MATCH(T$1,StructureInfoFromGPCRdb!$A$1:$U$1,0),FALSE)="","",VLOOKUP($C379,StructureInfoFromGPCRdb!$A:$U,MATCH(T$1,StructureInfoFromGPCRdb!$A$1:$U$1,0),FALSE))</f>
        <v/>
      </c>
      <c r="U379" s="5" t="str">
        <f>IF(VLOOKUP($C379,StructureInfoFromGPCRdb!$A:$U,MATCH(U$1,StructureInfoFromGPCRdb!$A$1:$U$1,0),FALSE)="","",VLOOKUP($C379,StructureInfoFromGPCRdb!$A:$U,MATCH(U$1,StructureInfoFromGPCRdb!$A$1:$U$1,0),FALSE))</f>
        <v/>
      </c>
      <c r="V379" s="52" t="str">
        <f>VLOOKUP($C379,StructureInfoFromGPCRdb!$A:$U,MATCH(V$1,StructureInfoFromGPCRdb!$A$1:$U$1,0),FALSE)</f>
        <v>Flavodoxin</v>
      </c>
      <c r="W379" s="10" t="str">
        <f>VLOOKUP($C379,StructureInfoFromGPCRdb!$A:$U,MATCH(W$1,StructureInfoFromGPCRdb!$A$1:$U$1,0),FALSE)</f>
        <v>-</v>
      </c>
      <c r="X379" s="52" t="str">
        <f>VLOOKUP($C379,StructureInfoFromGPCRdb!$A:$U,MATCH(X$1,StructureInfoFromGPCRdb!$A$1:$U$1,0),FALSE)</f>
        <v>-</v>
      </c>
      <c r="Y379" s="10" t="str">
        <f>VLOOKUP($C379,StructureInfoFromGPCRdb!$A:$U,MATCH(Y$1,StructureInfoFromGPCRdb!$A$1:$U$1,0),FALSE)</f>
        <v>-</v>
      </c>
    </row>
    <row r="380" spans="1:26" x14ac:dyDescent="0.2">
      <c r="A380" s="4" t="str">
        <f t="shared" si="10"/>
        <v>AIntermediate</v>
      </c>
      <c r="B380" s="4" t="str">
        <f t="shared" si="11"/>
        <v>FFAR1Intermediate</v>
      </c>
      <c r="C380" s="9" t="s">
        <v>150</v>
      </c>
      <c r="D380" s="10" t="str">
        <f>VLOOKUP($C380,StructureInfoFromGPCRdb!$A:$U,MATCH(D$1,StructureInfoFromGPCRdb!$A$1:$U$1,0),FALSE)</f>
        <v>A</v>
      </c>
      <c r="E380" s="11" t="str">
        <f>VLOOKUP($C380,StructureInfoFromGPCRdb!$A:$U,MATCH(E$1,StructureInfoFromGPCRdb!$A$1:$U$1,0),FALSE)</f>
        <v>Free fatty acid</v>
      </c>
      <c r="F380" s="11" t="str">
        <f>VLOOKUP($C380,StructureInfoFromGPCRdb!$A:$U,MATCH(F$1,StructureInfoFromGPCRdb!$A$1:$U$1,0),FALSE)</f>
        <v>FFAR1</v>
      </c>
      <c r="G380" s="11" t="str">
        <f>VLOOKUP($C380,StructureInfoFromGPCRdb!$A:$U,MATCH(G$1,StructureInfoFromGPCRdb!$A$1:$U$1,0),FALSE)</f>
        <v>FFA1</v>
      </c>
      <c r="J380" s="47">
        <f>VLOOKUP($C380,StructureInfoFromGPCRdb!$A:$U,MATCH(J$1,StructureInfoFromGPCRdb!$A$1:$U$1,0),FALSE)</f>
        <v>90</v>
      </c>
      <c r="K380" s="6" t="str">
        <f>VLOOKUP($C380,StructureInfoFromGPCRdb!$A:$U,MATCH(K$1,StructureInfoFromGPCRdb!$A$1:$U$1,0),FALSE)</f>
        <v>Human</v>
      </c>
      <c r="L380" s="10">
        <f>VLOOKUP($C380,StructureInfoFromGPCRdb!$A:$U,MATCH(L$1,StructureInfoFromGPCRdb!$A$1:$U$1,0),FALSE)</f>
        <v>100</v>
      </c>
      <c r="M380" s="50" t="str">
        <f>VLOOKUP($C380,StructureInfoFromGPCRdb!$A:$U,MATCH(M$1,StructureInfoFromGPCRdb!$A$1:$U$1,0),FALSE)</f>
        <v>X-ray</v>
      </c>
      <c r="N380" s="51">
        <f>VLOOKUP($C380,StructureInfoFromGPCRdb!$A:$U,MATCH(N$1,StructureInfoFromGPCRdb!$A$1:$U$1,0),FALSE)</f>
        <v>2.2000000000000002</v>
      </c>
      <c r="O380" s="10" t="str">
        <f>VLOOKUP($C380,StructureInfoFromGPCRdb!$A:$U,MATCH(O$1,StructureInfoFromGPCRdb!$A$1:$U$1,0),FALSE)</f>
        <v>Intermediate</v>
      </c>
      <c r="P380" s="10">
        <f>VLOOKUP($C380,StructureInfoFromGPCRdb!$A:$U,MATCH(P$1,StructureInfoFromGPCRdb!$A$1:$U$1,0),FALSE)</f>
        <v>51</v>
      </c>
      <c r="Q380" s="10">
        <f>VLOOKUP($C380,StructureInfoFromGPCRdb!$A:$U,MATCH(Q$1,StructureInfoFromGPCRdb!$A$1:$U$1,0),FALSE)</f>
        <v>25</v>
      </c>
      <c r="R380" s="42" t="str">
        <f>IF(VLOOKUP($C380,StructureInfoFromGPCRdb!$A:$U,MATCH(R$1,StructureInfoFromGPCRdb!$A$1:$U$1,0),FALSE)="","",VLOOKUP($C380,StructureInfoFromGPCRdb!$A:$U,MATCH(R$1,StructureInfoFromGPCRdb!$A$1:$U$1,0),FALSE))</f>
        <v/>
      </c>
      <c r="S380" s="5" t="str">
        <f>IF(VLOOKUP($C380,StructureInfoFromGPCRdb!$A:$U,MATCH(S$1,StructureInfoFromGPCRdb!$A$1:$U$1,0),FALSE)="","",VLOOKUP($C380,StructureInfoFromGPCRdb!$A:$U,MATCH(S$1,StructureInfoFromGPCRdb!$A$1:$U$1,0),FALSE))</f>
        <v/>
      </c>
      <c r="T380" s="5" t="str">
        <f>IF(VLOOKUP($C380,StructureInfoFromGPCRdb!$A:$U,MATCH(T$1,StructureInfoFromGPCRdb!$A$1:$U$1,0),FALSE)="","",VLOOKUP($C380,StructureInfoFromGPCRdb!$A:$U,MATCH(T$1,StructureInfoFromGPCRdb!$A$1:$U$1,0),FALSE))</f>
        <v/>
      </c>
      <c r="U380" s="5" t="str">
        <f>IF(VLOOKUP($C380,StructureInfoFromGPCRdb!$A:$U,MATCH(U$1,StructureInfoFromGPCRdb!$A$1:$U$1,0),FALSE)="","",VLOOKUP($C380,StructureInfoFromGPCRdb!$A:$U,MATCH(U$1,StructureInfoFromGPCRdb!$A$1:$U$1,0),FALSE))</f>
        <v/>
      </c>
      <c r="V380" s="52" t="str">
        <f>VLOOKUP($C380,StructureInfoFromGPCRdb!$A:$U,MATCH(V$1,StructureInfoFromGPCRdb!$A$1:$U$1,0),FALSE)</f>
        <v>T4-Lysozyme</v>
      </c>
      <c r="W380" s="10" t="str">
        <f>VLOOKUP($C380,StructureInfoFromGPCRdb!$A:$U,MATCH(W$1,StructureInfoFromGPCRdb!$A$1:$U$1,0),FALSE)</f>
        <v>-</v>
      </c>
      <c r="X380" s="52" t="str">
        <f>VLOOKUP($C380,StructureInfoFromGPCRdb!$A:$U,MATCH(X$1,StructureInfoFromGPCRdb!$A$1:$U$1,0),FALSE)</f>
        <v>MK-8666</v>
      </c>
      <c r="Y380" s="10" t="str">
        <f>VLOOKUP($C380,StructureInfoFromGPCRdb!$A:$U,MATCH(Y$1,StructureInfoFromGPCRdb!$A$1:$U$1,0),FALSE)</f>
        <v>Agonist</v>
      </c>
    </row>
    <row r="381" spans="1:26" x14ac:dyDescent="0.2">
      <c r="A381" s="4" t="str">
        <f t="shared" si="10"/>
        <v>AIntermediate</v>
      </c>
      <c r="B381" s="4" t="str">
        <f t="shared" si="11"/>
        <v>FFAR1Intermediate</v>
      </c>
      <c r="C381" s="9" t="s">
        <v>182</v>
      </c>
      <c r="D381" s="10" t="str">
        <f>VLOOKUP($C381,StructureInfoFromGPCRdb!$A:$U,MATCH(D$1,StructureInfoFromGPCRdb!$A$1:$U$1,0),FALSE)</f>
        <v>A</v>
      </c>
      <c r="E381" s="11" t="str">
        <f>VLOOKUP($C381,StructureInfoFromGPCRdb!$A:$U,MATCH(E$1,StructureInfoFromGPCRdb!$A$1:$U$1,0),FALSE)</f>
        <v>Free fatty acid</v>
      </c>
      <c r="F381" s="11" t="str">
        <f>VLOOKUP($C381,StructureInfoFromGPCRdb!$A:$U,MATCH(F$1,StructureInfoFromGPCRdb!$A$1:$U$1,0),FALSE)</f>
        <v>FFAR1</v>
      </c>
      <c r="G381" s="11" t="str">
        <f>VLOOKUP($C381,StructureInfoFromGPCRdb!$A:$U,MATCH(G$1,StructureInfoFromGPCRdb!$A$1:$U$1,0),FALSE)</f>
        <v>FFA1</v>
      </c>
      <c r="J381" s="47">
        <f>VLOOKUP($C381,StructureInfoFromGPCRdb!$A:$U,MATCH(J$1,StructureInfoFromGPCRdb!$A$1:$U$1,0),FALSE)</f>
        <v>90</v>
      </c>
      <c r="K381" s="6" t="str">
        <f>VLOOKUP($C381,StructureInfoFromGPCRdb!$A:$U,MATCH(K$1,StructureInfoFromGPCRdb!$A$1:$U$1,0),FALSE)</f>
        <v>Human</v>
      </c>
      <c r="L381" s="10">
        <f>VLOOKUP($C381,StructureInfoFromGPCRdb!$A:$U,MATCH(L$1,StructureInfoFromGPCRdb!$A$1:$U$1,0),FALSE)</f>
        <v>100</v>
      </c>
      <c r="M381" s="50" t="str">
        <f>VLOOKUP($C381,StructureInfoFromGPCRdb!$A:$U,MATCH(M$1,StructureInfoFromGPCRdb!$A$1:$U$1,0),FALSE)</f>
        <v>X-ray</v>
      </c>
      <c r="N381" s="51">
        <f>VLOOKUP($C381,StructureInfoFromGPCRdb!$A:$U,MATCH(N$1,StructureInfoFromGPCRdb!$A$1:$U$1,0),FALSE)</f>
        <v>2.2999999999999998</v>
      </c>
      <c r="O381" s="10" t="str">
        <f>VLOOKUP($C381,StructureInfoFromGPCRdb!$A:$U,MATCH(O$1,StructureInfoFromGPCRdb!$A$1:$U$1,0),FALSE)</f>
        <v>Intermediate</v>
      </c>
      <c r="P381" s="10">
        <f>VLOOKUP($C381,StructureInfoFromGPCRdb!$A:$U,MATCH(P$1,StructureInfoFromGPCRdb!$A$1:$U$1,0),FALSE)</f>
        <v>51</v>
      </c>
      <c r="Q381" s="10">
        <f>VLOOKUP($C381,StructureInfoFromGPCRdb!$A:$U,MATCH(Q$1,StructureInfoFromGPCRdb!$A$1:$U$1,0),FALSE)</f>
        <v>25</v>
      </c>
      <c r="R381" s="42" t="str">
        <f>IF(VLOOKUP($C381,StructureInfoFromGPCRdb!$A:$U,MATCH(R$1,StructureInfoFromGPCRdb!$A$1:$U$1,0),FALSE)="","",VLOOKUP($C381,StructureInfoFromGPCRdb!$A:$U,MATCH(R$1,StructureInfoFromGPCRdb!$A$1:$U$1,0),FALSE))</f>
        <v/>
      </c>
      <c r="S381" s="5" t="str">
        <f>IF(VLOOKUP($C381,StructureInfoFromGPCRdb!$A:$U,MATCH(S$1,StructureInfoFromGPCRdb!$A$1:$U$1,0),FALSE)="","",VLOOKUP($C381,StructureInfoFromGPCRdb!$A:$U,MATCH(S$1,StructureInfoFromGPCRdb!$A$1:$U$1,0),FALSE))</f>
        <v/>
      </c>
      <c r="T381" s="5" t="str">
        <f>IF(VLOOKUP($C381,StructureInfoFromGPCRdb!$A:$U,MATCH(T$1,StructureInfoFromGPCRdb!$A$1:$U$1,0),FALSE)="","",VLOOKUP($C381,StructureInfoFromGPCRdb!$A:$U,MATCH(T$1,StructureInfoFromGPCRdb!$A$1:$U$1,0),FALSE))</f>
        <v/>
      </c>
      <c r="U381" s="5" t="str">
        <f>IF(VLOOKUP($C381,StructureInfoFromGPCRdb!$A:$U,MATCH(U$1,StructureInfoFromGPCRdb!$A$1:$U$1,0),FALSE)="","",VLOOKUP($C381,StructureInfoFromGPCRdb!$A:$U,MATCH(U$1,StructureInfoFromGPCRdb!$A$1:$U$1,0),FALSE))</f>
        <v/>
      </c>
      <c r="V381" s="52" t="str">
        <f>VLOOKUP($C381,StructureInfoFromGPCRdb!$A:$U,MATCH(V$1,StructureInfoFromGPCRdb!$A$1:$U$1,0),FALSE)</f>
        <v>T4-Lysozyme</v>
      </c>
      <c r="W381" s="10" t="str">
        <f>VLOOKUP($C381,StructureInfoFromGPCRdb!$A:$U,MATCH(W$1,StructureInfoFromGPCRdb!$A$1:$U$1,0),FALSE)</f>
        <v>-</v>
      </c>
      <c r="X381" s="52" t="str">
        <f>VLOOKUP($C381,StructureInfoFromGPCRdb!$A:$U,MATCH(X$1,StructureInfoFromGPCRdb!$A$1:$U$1,0),FALSE)</f>
        <v>Fasiglifam</v>
      </c>
      <c r="Y381" s="10" t="str">
        <f>VLOOKUP($C381,StructureInfoFromGPCRdb!$A:$U,MATCH(Y$1,StructureInfoFromGPCRdb!$A$1:$U$1,0),FALSE)</f>
        <v>Agonist</v>
      </c>
    </row>
    <row r="382" spans="1:26" x14ac:dyDescent="0.2">
      <c r="A382" s="4" t="str">
        <f t="shared" si="10"/>
        <v>AIntermediate</v>
      </c>
      <c r="B382" s="4" t="str">
        <f t="shared" si="11"/>
        <v>FFAR1Intermediate</v>
      </c>
      <c r="C382" s="9" t="s">
        <v>278</v>
      </c>
      <c r="D382" s="10" t="str">
        <f>VLOOKUP($C382,StructureInfoFromGPCRdb!$A:$U,MATCH(D$1,StructureInfoFromGPCRdb!$A$1:$U$1,0),FALSE)</f>
        <v>A</v>
      </c>
      <c r="E382" s="11" t="str">
        <f>VLOOKUP($C382,StructureInfoFromGPCRdb!$A:$U,MATCH(E$1,StructureInfoFromGPCRdb!$A$1:$U$1,0),FALSE)</f>
        <v>Free fatty acid</v>
      </c>
      <c r="F382" s="11" t="str">
        <f>VLOOKUP($C382,StructureInfoFromGPCRdb!$A:$U,MATCH(F$1,StructureInfoFromGPCRdb!$A$1:$U$1,0),FALSE)</f>
        <v>FFAR1</v>
      </c>
      <c r="G382" s="11" t="str">
        <f>VLOOKUP($C382,StructureInfoFromGPCRdb!$A:$U,MATCH(G$1,StructureInfoFromGPCRdb!$A$1:$U$1,0),FALSE)</f>
        <v>FFA1</v>
      </c>
      <c r="J382" s="47">
        <f>VLOOKUP($C382,StructureInfoFromGPCRdb!$A:$U,MATCH(J$1,StructureInfoFromGPCRdb!$A$1:$U$1,0),FALSE)</f>
        <v>88</v>
      </c>
      <c r="K382" s="6" t="str">
        <f>VLOOKUP($C382,StructureInfoFromGPCRdb!$A:$U,MATCH(K$1,StructureInfoFromGPCRdb!$A$1:$U$1,0),FALSE)</f>
        <v>Human</v>
      </c>
      <c r="L382" s="10">
        <f>VLOOKUP($C382,StructureInfoFromGPCRdb!$A:$U,MATCH(L$1,StructureInfoFromGPCRdb!$A$1:$U$1,0),FALSE)</f>
        <v>100</v>
      </c>
      <c r="M382" s="50" t="str">
        <f>VLOOKUP($C382,StructureInfoFromGPCRdb!$A:$U,MATCH(M$1,StructureInfoFromGPCRdb!$A$1:$U$1,0),FALSE)</f>
        <v>X-ray</v>
      </c>
      <c r="N382" s="51">
        <f>VLOOKUP($C382,StructureInfoFromGPCRdb!$A:$U,MATCH(N$1,StructureInfoFromGPCRdb!$A$1:$U$1,0),FALSE)</f>
        <v>2.8</v>
      </c>
      <c r="O382" s="10" t="str">
        <f>VLOOKUP($C382,StructureInfoFromGPCRdb!$A:$U,MATCH(O$1,StructureInfoFromGPCRdb!$A$1:$U$1,0),FALSE)</f>
        <v>Intermediate</v>
      </c>
      <c r="P382" s="10">
        <f>VLOOKUP($C382,StructureInfoFromGPCRdb!$A:$U,MATCH(P$1,StructureInfoFromGPCRdb!$A$1:$U$1,0),FALSE)</f>
        <v>51</v>
      </c>
      <c r="Q382" s="10">
        <f>VLOOKUP($C382,StructureInfoFromGPCRdb!$A:$U,MATCH(Q$1,StructureInfoFromGPCRdb!$A$1:$U$1,0),FALSE)</f>
        <v>28</v>
      </c>
      <c r="R382" s="42" t="str">
        <f>IF(VLOOKUP($C382,StructureInfoFromGPCRdb!$A:$U,MATCH(R$1,StructureInfoFromGPCRdb!$A$1:$U$1,0),FALSE)="","",VLOOKUP($C382,StructureInfoFromGPCRdb!$A:$U,MATCH(R$1,StructureInfoFromGPCRdb!$A$1:$U$1,0),FALSE))</f>
        <v/>
      </c>
      <c r="S382" s="5" t="str">
        <f>IF(VLOOKUP($C382,StructureInfoFromGPCRdb!$A:$U,MATCH(S$1,StructureInfoFromGPCRdb!$A$1:$U$1,0),FALSE)="","",VLOOKUP($C382,StructureInfoFromGPCRdb!$A:$U,MATCH(S$1,StructureInfoFromGPCRdb!$A$1:$U$1,0),FALSE))</f>
        <v/>
      </c>
      <c r="T382" s="5" t="str">
        <f>IF(VLOOKUP($C382,StructureInfoFromGPCRdb!$A:$U,MATCH(T$1,StructureInfoFromGPCRdb!$A$1:$U$1,0),FALSE)="","",VLOOKUP($C382,StructureInfoFromGPCRdb!$A:$U,MATCH(T$1,StructureInfoFromGPCRdb!$A$1:$U$1,0),FALSE))</f>
        <v/>
      </c>
      <c r="U382" s="5" t="str">
        <f>IF(VLOOKUP($C382,StructureInfoFromGPCRdb!$A:$U,MATCH(U$1,StructureInfoFromGPCRdb!$A$1:$U$1,0),FALSE)="","",VLOOKUP($C382,StructureInfoFromGPCRdb!$A:$U,MATCH(U$1,StructureInfoFromGPCRdb!$A$1:$U$1,0),FALSE))</f>
        <v/>
      </c>
      <c r="V382" s="52" t="str">
        <f>VLOOKUP($C382,StructureInfoFromGPCRdb!$A:$U,MATCH(V$1,StructureInfoFromGPCRdb!$A$1:$U$1,0),FALSE)</f>
        <v>T4-Lysozyme</v>
      </c>
      <c r="W382" s="10" t="str">
        <f>VLOOKUP($C382,StructureInfoFromGPCRdb!$A:$U,MATCH(W$1,StructureInfoFromGPCRdb!$A$1:$U$1,0),FALSE)</f>
        <v>-</v>
      </c>
      <c r="X382" s="52" t="str">
        <f>VLOOKUP($C382,StructureInfoFromGPCRdb!$A:$U,MATCH(X$1,StructureInfoFromGPCRdb!$A$1:$U$1,0),FALSE)</f>
        <v>(3~{S})-3-cyclopropy..</v>
      </c>
      <c r="Y382" s="10" t="str">
        <f>VLOOKUP($C382,StructureInfoFromGPCRdb!$A:$U,MATCH(Y$1,StructureInfoFromGPCRdb!$A$1:$U$1,0),FALSE)</f>
        <v>Agonist</v>
      </c>
    </row>
    <row r="383" spans="1:26" x14ac:dyDescent="0.2">
      <c r="A383" s="4" t="str">
        <f t="shared" si="10"/>
        <v>AIntermediate</v>
      </c>
      <c r="B383" s="4" t="str">
        <f t="shared" si="11"/>
        <v>FFAR1Intermediate</v>
      </c>
      <c r="C383" s="9" t="s">
        <v>151</v>
      </c>
      <c r="D383" s="10" t="str">
        <f>VLOOKUP($C383,StructureInfoFromGPCRdb!$A:$U,MATCH(D$1,StructureInfoFromGPCRdb!$A$1:$U$1,0),FALSE)</f>
        <v>A</v>
      </c>
      <c r="E383" s="11" t="str">
        <f>VLOOKUP($C383,StructureInfoFromGPCRdb!$A:$U,MATCH(E$1,StructureInfoFromGPCRdb!$A$1:$U$1,0),FALSE)</f>
        <v>Free fatty acid</v>
      </c>
      <c r="F383" s="11" t="str">
        <f>VLOOKUP($C383,StructureInfoFromGPCRdb!$A:$U,MATCH(F$1,StructureInfoFromGPCRdb!$A$1:$U$1,0),FALSE)</f>
        <v>FFAR1</v>
      </c>
      <c r="G383" s="11" t="str">
        <f>VLOOKUP($C383,StructureInfoFromGPCRdb!$A:$U,MATCH(G$1,StructureInfoFromGPCRdb!$A$1:$U$1,0),FALSE)</f>
        <v>FFA1</v>
      </c>
      <c r="J383" s="47">
        <f>VLOOKUP($C383,StructureInfoFromGPCRdb!$A:$U,MATCH(J$1,StructureInfoFromGPCRdb!$A$1:$U$1,0),FALSE)</f>
        <v>93</v>
      </c>
      <c r="K383" s="6" t="str">
        <f>VLOOKUP($C383,StructureInfoFromGPCRdb!$A:$U,MATCH(K$1,StructureInfoFromGPCRdb!$A$1:$U$1,0),FALSE)</f>
        <v>Human</v>
      </c>
      <c r="L383" s="10">
        <f>VLOOKUP($C383,StructureInfoFromGPCRdb!$A:$U,MATCH(L$1,StructureInfoFromGPCRdb!$A$1:$U$1,0),FALSE)</f>
        <v>100</v>
      </c>
      <c r="M383" s="50" t="str">
        <f>VLOOKUP($C383,StructureInfoFromGPCRdb!$A:$U,MATCH(M$1,StructureInfoFromGPCRdb!$A$1:$U$1,0),FALSE)</f>
        <v>X-ray</v>
      </c>
      <c r="N383" s="51">
        <f>VLOOKUP($C383,StructureInfoFromGPCRdb!$A:$U,MATCH(N$1,StructureInfoFromGPCRdb!$A$1:$U$1,0),FALSE)</f>
        <v>3.2</v>
      </c>
      <c r="O383" s="10" t="str">
        <f>VLOOKUP($C383,StructureInfoFromGPCRdb!$A:$U,MATCH(O$1,StructureInfoFromGPCRdb!$A$1:$U$1,0),FALSE)</f>
        <v>Intermediate</v>
      </c>
      <c r="P383" s="10">
        <f>VLOOKUP($C383,StructureInfoFromGPCRdb!$A:$U,MATCH(P$1,StructureInfoFromGPCRdb!$A$1:$U$1,0),FALSE)</f>
        <v>51</v>
      </c>
      <c r="Q383" s="10">
        <f>VLOOKUP($C383,StructureInfoFromGPCRdb!$A:$U,MATCH(Q$1,StructureInfoFromGPCRdb!$A$1:$U$1,0),FALSE)</f>
        <v>25</v>
      </c>
      <c r="R383" s="42" t="str">
        <f>IF(VLOOKUP($C383,StructureInfoFromGPCRdb!$A:$U,MATCH(R$1,StructureInfoFromGPCRdb!$A$1:$U$1,0),FALSE)="","",VLOOKUP($C383,StructureInfoFromGPCRdb!$A:$U,MATCH(R$1,StructureInfoFromGPCRdb!$A$1:$U$1,0),FALSE))</f>
        <v/>
      </c>
      <c r="S383" s="5" t="str">
        <f>IF(VLOOKUP($C383,StructureInfoFromGPCRdb!$A:$U,MATCH(S$1,StructureInfoFromGPCRdb!$A$1:$U$1,0),FALSE)="","",VLOOKUP($C383,StructureInfoFromGPCRdb!$A:$U,MATCH(S$1,StructureInfoFromGPCRdb!$A$1:$U$1,0),FALSE))</f>
        <v/>
      </c>
      <c r="T383" s="5" t="str">
        <f>IF(VLOOKUP($C383,StructureInfoFromGPCRdb!$A:$U,MATCH(T$1,StructureInfoFromGPCRdb!$A$1:$U$1,0),FALSE)="","",VLOOKUP($C383,StructureInfoFromGPCRdb!$A:$U,MATCH(T$1,StructureInfoFromGPCRdb!$A$1:$U$1,0),FALSE))</f>
        <v/>
      </c>
      <c r="U383" s="5" t="str">
        <f>IF(VLOOKUP($C383,StructureInfoFromGPCRdb!$A:$U,MATCH(U$1,StructureInfoFromGPCRdb!$A$1:$U$1,0),FALSE)="","",VLOOKUP($C383,StructureInfoFromGPCRdb!$A:$U,MATCH(U$1,StructureInfoFromGPCRdb!$A$1:$U$1,0),FALSE))</f>
        <v/>
      </c>
      <c r="V383" s="52" t="str">
        <f>VLOOKUP($C383,StructureInfoFromGPCRdb!$A:$U,MATCH(V$1,StructureInfoFromGPCRdb!$A$1:$U$1,0),FALSE)</f>
        <v>T4-Lysozyme</v>
      </c>
      <c r="W383" s="10" t="str">
        <f>VLOOKUP($C383,StructureInfoFromGPCRdb!$A:$U,MATCH(W$1,StructureInfoFromGPCRdb!$A$1:$U$1,0),FALSE)</f>
        <v>-</v>
      </c>
      <c r="X383" s="52" t="str">
        <f>VLOOKUP($C383,StructureInfoFromGPCRdb!$A:$U,MATCH(X$1,StructureInfoFromGPCRdb!$A$1:$U$1,0),FALSE)</f>
        <v>MK-8666</v>
      </c>
      <c r="Y383" s="10" t="str">
        <f>VLOOKUP($C383,StructureInfoFromGPCRdb!$A:$U,MATCH(Y$1,StructureInfoFromGPCRdb!$A$1:$U$1,0),FALSE)</f>
        <v>Agonist</v>
      </c>
    </row>
    <row r="384" spans="1:26" x14ac:dyDescent="0.2">
      <c r="A384" s="4" t="str">
        <f t="shared" si="10"/>
        <v>AIntermediate</v>
      </c>
      <c r="B384" s="4" t="str">
        <f t="shared" si="11"/>
        <v>CLTR1Intermediate</v>
      </c>
      <c r="C384" s="9" t="s">
        <v>639</v>
      </c>
      <c r="D384" s="10" t="str">
        <f>VLOOKUP($C384,StructureInfoFromGPCRdb!$A:$U,MATCH(D$1,StructureInfoFromGPCRdb!$A$1:$U$1,0),FALSE)</f>
        <v>A</v>
      </c>
      <c r="E384" s="11" t="str">
        <f>VLOOKUP($C384,StructureInfoFromGPCRdb!$A:$U,MATCH(E$1,StructureInfoFromGPCRdb!$A$1:$U$1,0),FALSE)</f>
        <v>Leukotriene</v>
      </c>
      <c r="F384" s="11" t="str">
        <f>VLOOKUP($C384,StructureInfoFromGPCRdb!$A:$U,MATCH(F$1,StructureInfoFromGPCRdb!$A$1:$U$1,0),FALSE)</f>
        <v>CLTR1</v>
      </c>
      <c r="G384" s="11" t="str">
        <f>VLOOKUP($C384,StructureInfoFromGPCRdb!$A:$U,MATCH(G$1,StructureInfoFromGPCRdb!$A$1:$U$1,0),FALSE)</f>
        <v>CysLT1</v>
      </c>
      <c r="J384" s="47">
        <f>VLOOKUP($C384,StructureInfoFromGPCRdb!$A:$U,MATCH(J$1,StructureInfoFromGPCRdb!$A$1:$U$1,0),FALSE)</f>
        <v>91</v>
      </c>
      <c r="K384" s="6" t="str">
        <f>VLOOKUP($C384,StructureInfoFromGPCRdb!$A:$U,MATCH(K$1,StructureInfoFromGPCRdb!$A$1:$U$1,0),FALSE)</f>
        <v>Human</v>
      </c>
      <c r="L384" s="10">
        <f>VLOOKUP($C384,StructureInfoFromGPCRdb!$A:$U,MATCH(L$1,StructureInfoFromGPCRdb!$A$1:$U$1,0),FALSE)</f>
        <v>100</v>
      </c>
      <c r="M384" s="50" t="str">
        <f>VLOOKUP($C384,StructureInfoFromGPCRdb!$A:$U,MATCH(M$1,StructureInfoFromGPCRdb!$A$1:$U$1,0),FALSE)</f>
        <v>X-ray</v>
      </c>
      <c r="N384" s="51">
        <f>VLOOKUP($C384,StructureInfoFromGPCRdb!$A:$U,MATCH(N$1,StructureInfoFromGPCRdb!$A$1:$U$1,0),FALSE)</f>
        <v>2.5</v>
      </c>
      <c r="O384" s="10" t="str">
        <f>VLOOKUP($C384,StructureInfoFromGPCRdb!$A:$U,MATCH(O$1,StructureInfoFromGPCRdb!$A$1:$U$1,0),FALSE)</f>
        <v>Intermediate</v>
      </c>
      <c r="P384" s="10">
        <f>VLOOKUP($C384,StructureInfoFromGPCRdb!$A:$U,MATCH(P$1,StructureInfoFromGPCRdb!$A$1:$U$1,0),FALSE)</f>
        <v>51</v>
      </c>
      <c r="Q384" s="10">
        <f>VLOOKUP($C384,StructureInfoFromGPCRdb!$A:$U,MATCH(Q$1,StructureInfoFromGPCRdb!$A$1:$U$1,0),FALSE)</f>
        <v>29</v>
      </c>
      <c r="R384" s="42" t="str">
        <f>IF(VLOOKUP($C384,StructureInfoFromGPCRdb!$A:$U,MATCH(R$1,StructureInfoFromGPCRdb!$A$1:$U$1,0),FALSE)="","",VLOOKUP($C384,StructureInfoFromGPCRdb!$A:$U,MATCH(R$1,StructureInfoFromGPCRdb!$A$1:$U$1,0),FALSE))</f>
        <v/>
      </c>
      <c r="S384" s="5" t="str">
        <f>IF(VLOOKUP($C384,StructureInfoFromGPCRdb!$A:$U,MATCH(S$1,StructureInfoFromGPCRdb!$A$1:$U$1,0),FALSE)="","",VLOOKUP($C384,StructureInfoFromGPCRdb!$A:$U,MATCH(S$1,StructureInfoFromGPCRdb!$A$1:$U$1,0),FALSE))</f>
        <v/>
      </c>
      <c r="T384" s="5" t="str">
        <f>IF(VLOOKUP($C384,StructureInfoFromGPCRdb!$A:$U,MATCH(T$1,StructureInfoFromGPCRdb!$A$1:$U$1,0),FALSE)="","",VLOOKUP($C384,StructureInfoFromGPCRdb!$A:$U,MATCH(T$1,StructureInfoFromGPCRdb!$A$1:$U$1,0),FALSE))</f>
        <v/>
      </c>
      <c r="U384" s="5" t="str">
        <f>IF(VLOOKUP($C384,StructureInfoFromGPCRdb!$A:$U,MATCH(U$1,StructureInfoFromGPCRdb!$A$1:$U$1,0),FALSE)="","",VLOOKUP($C384,StructureInfoFromGPCRdb!$A:$U,MATCH(U$1,StructureInfoFromGPCRdb!$A$1:$U$1,0),FALSE))</f>
        <v/>
      </c>
      <c r="V384" s="52" t="str">
        <f>VLOOKUP($C384,StructureInfoFromGPCRdb!$A:$U,MATCH(V$1,StructureInfoFromGPCRdb!$A$1:$U$1,0),FALSE)</f>
        <v>BRIL</v>
      </c>
      <c r="W384" s="10" t="str">
        <f>VLOOKUP($C384,StructureInfoFromGPCRdb!$A:$U,MATCH(W$1,StructureInfoFromGPCRdb!$A$1:$U$1,0),FALSE)</f>
        <v>-</v>
      </c>
      <c r="X384" s="52" t="str">
        <f>VLOOKUP($C384,StructureInfoFromGPCRdb!$A:$U,MATCH(X$1,StructureInfoFromGPCRdb!$A$1:$U$1,0),FALSE)</f>
        <v>Zafirlukast</v>
      </c>
      <c r="Y384" s="10" t="str">
        <f>VLOOKUP($C384,StructureInfoFromGPCRdb!$A:$U,MATCH(Y$1,StructureInfoFromGPCRdb!$A$1:$U$1,0),FALSE)</f>
        <v>Antagonist</v>
      </c>
      <c r="Z384" s="5" t="s">
        <v>788</v>
      </c>
    </row>
    <row r="385" spans="1:26" x14ac:dyDescent="0.2">
      <c r="A385" s="4" t="str">
        <f t="shared" si="10"/>
        <v>AIntermediate</v>
      </c>
      <c r="B385" s="4" t="str">
        <f t="shared" si="11"/>
        <v>CLTR1Intermediate</v>
      </c>
      <c r="C385" s="9" t="s">
        <v>640</v>
      </c>
      <c r="D385" s="10" t="str">
        <f>VLOOKUP($C385,StructureInfoFromGPCRdb!$A:$U,MATCH(D$1,StructureInfoFromGPCRdb!$A$1:$U$1,0),FALSE)</f>
        <v>A</v>
      </c>
      <c r="E385" s="11" t="str">
        <f>VLOOKUP($C385,StructureInfoFromGPCRdb!$A:$U,MATCH(E$1,StructureInfoFromGPCRdb!$A$1:$U$1,0),FALSE)</f>
        <v>Leukotriene</v>
      </c>
      <c r="F385" s="11" t="str">
        <f>VLOOKUP($C385,StructureInfoFromGPCRdb!$A:$U,MATCH(F$1,StructureInfoFromGPCRdb!$A$1:$U$1,0),FALSE)</f>
        <v>CLTR1</v>
      </c>
      <c r="G385" s="11" t="str">
        <f>VLOOKUP($C385,StructureInfoFromGPCRdb!$A:$U,MATCH(G$1,StructureInfoFromGPCRdb!$A$1:$U$1,0),FALSE)</f>
        <v>CysLT1</v>
      </c>
      <c r="J385" s="47">
        <f>VLOOKUP($C385,StructureInfoFromGPCRdb!$A:$U,MATCH(J$1,StructureInfoFromGPCRdb!$A$1:$U$1,0),FALSE)</f>
        <v>94</v>
      </c>
      <c r="K385" s="6" t="str">
        <f>VLOOKUP($C385,StructureInfoFromGPCRdb!$A:$U,MATCH(K$1,StructureInfoFromGPCRdb!$A$1:$U$1,0),FALSE)</f>
        <v>Human</v>
      </c>
      <c r="L385" s="10">
        <f>VLOOKUP($C385,StructureInfoFromGPCRdb!$A:$U,MATCH(L$1,StructureInfoFromGPCRdb!$A$1:$U$1,0),FALSE)</f>
        <v>100</v>
      </c>
      <c r="M385" s="50" t="str">
        <f>VLOOKUP($C385,StructureInfoFromGPCRdb!$A:$U,MATCH(M$1,StructureInfoFromGPCRdb!$A$1:$U$1,0),FALSE)</f>
        <v>X-ray</v>
      </c>
      <c r="N385" s="51">
        <f>VLOOKUP($C385,StructureInfoFromGPCRdb!$A:$U,MATCH(N$1,StructureInfoFromGPCRdb!$A$1:$U$1,0),FALSE)</f>
        <v>2.7</v>
      </c>
      <c r="O385" s="10" t="str">
        <f>VLOOKUP($C385,StructureInfoFromGPCRdb!$A:$U,MATCH(O$1,StructureInfoFromGPCRdb!$A$1:$U$1,0),FALSE)</f>
        <v>Intermediate</v>
      </c>
      <c r="P385" s="10">
        <f>VLOOKUP($C385,StructureInfoFromGPCRdb!$A:$U,MATCH(P$1,StructureInfoFromGPCRdb!$A$1:$U$1,0),FALSE)</f>
        <v>51</v>
      </c>
      <c r="Q385" s="10">
        <f>VLOOKUP($C385,StructureInfoFromGPCRdb!$A:$U,MATCH(Q$1,StructureInfoFromGPCRdb!$A$1:$U$1,0),FALSE)</f>
        <v>28</v>
      </c>
      <c r="R385" s="42" t="str">
        <f>IF(VLOOKUP($C385,StructureInfoFromGPCRdb!$A:$U,MATCH(R$1,StructureInfoFromGPCRdb!$A$1:$U$1,0),FALSE)="","",VLOOKUP($C385,StructureInfoFromGPCRdb!$A:$U,MATCH(R$1,StructureInfoFromGPCRdb!$A$1:$U$1,0),FALSE))</f>
        <v/>
      </c>
      <c r="S385" s="5" t="str">
        <f>IF(VLOOKUP($C385,StructureInfoFromGPCRdb!$A:$U,MATCH(S$1,StructureInfoFromGPCRdb!$A$1:$U$1,0),FALSE)="","",VLOOKUP($C385,StructureInfoFromGPCRdb!$A:$U,MATCH(S$1,StructureInfoFromGPCRdb!$A$1:$U$1,0),FALSE))</f>
        <v/>
      </c>
      <c r="T385" s="5" t="str">
        <f>IF(VLOOKUP($C385,StructureInfoFromGPCRdb!$A:$U,MATCH(T$1,StructureInfoFromGPCRdb!$A$1:$U$1,0),FALSE)="","",VLOOKUP($C385,StructureInfoFromGPCRdb!$A:$U,MATCH(T$1,StructureInfoFromGPCRdb!$A$1:$U$1,0),FALSE))</f>
        <v/>
      </c>
      <c r="U385" s="5" t="str">
        <f>IF(VLOOKUP($C385,StructureInfoFromGPCRdb!$A:$U,MATCH(U$1,StructureInfoFromGPCRdb!$A$1:$U$1,0),FALSE)="","",VLOOKUP($C385,StructureInfoFromGPCRdb!$A:$U,MATCH(U$1,StructureInfoFromGPCRdb!$A$1:$U$1,0),FALSE))</f>
        <v/>
      </c>
      <c r="V385" s="52" t="str">
        <f>VLOOKUP($C385,StructureInfoFromGPCRdb!$A:$U,MATCH(V$1,StructureInfoFromGPCRdb!$A$1:$U$1,0),FALSE)</f>
        <v>BRIL</v>
      </c>
      <c r="W385" s="10" t="str">
        <f>VLOOKUP($C385,StructureInfoFromGPCRdb!$A:$U,MATCH(W$1,StructureInfoFromGPCRdb!$A$1:$U$1,0),FALSE)</f>
        <v>-</v>
      </c>
      <c r="X385" s="52" t="str">
        <f>VLOOKUP($C385,StructureInfoFromGPCRdb!$A:$U,MATCH(X$1,StructureInfoFromGPCRdb!$A$1:$U$1,0),FALSE)</f>
        <v>Pranlukast</v>
      </c>
      <c r="Y385" s="10" t="str">
        <f>VLOOKUP($C385,StructureInfoFromGPCRdb!$A:$U,MATCH(Y$1,StructureInfoFromGPCRdb!$A$1:$U$1,0),FALSE)</f>
        <v>Antagonist</v>
      </c>
    </row>
    <row r="386" spans="1:26" x14ac:dyDescent="0.2">
      <c r="A386" s="4" t="str">
        <f t="shared" ref="A386:A449" si="12">CONCATENATE(D386,H386,I386,O386)</f>
        <v>AIntermediate</v>
      </c>
      <c r="B386" s="4" t="str">
        <f t="shared" ref="B386:B449" si="13">CONCATENATE(F386,H386,I386,O386)</f>
        <v>CLTR2Intermediate</v>
      </c>
      <c r="C386" s="9" t="s">
        <v>744</v>
      </c>
      <c r="D386" s="10" t="str">
        <f>VLOOKUP($C386,StructureInfoFromGPCRdb!$A:$U,MATCH(D$1,StructureInfoFromGPCRdb!$A$1:$U$1,0),FALSE)</f>
        <v>A</v>
      </c>
      <c r="E386" s="11" t="str">
        <f>VLOOKUP($C386,StructureInfoFromGPCRdb!$A:$U,MATCH(E$1,StructureInfoFromGPCRdb!$A$1:$U$1,0),FALSE)</f>
        <v>Leukotriene</v>
      </c>
      <c r="F386" s="11" t="str">
        <f>VLOOKUP($C386,StructureInfoFromGPCRdb!$A:$U,MATCH(F$1,StructureInfoFromGPCRdb!$A$1:$U$1,0),FALSE)</f>
        <v>CLTR2</v>
      </c>
      <c r="G386" s="11" t="str">
        <f>VLOOKUP($C386,StructureInfoFromGPCRdb!$A:$U,MATCH(G$1,StructureInfoFromGPCRdb!$A$1:$U$1,0),FALSE)</f>
        <v>CysLT2</v>
      </c>
      <c r="J386" s="47">
        <f>VLOOKUP($C386,StructureInfoFromGPCRdb!$A:$U,MATCH(J$1,StructureInfoFromGPCRdb!$A$1:$U$1,0),FALSE)</f>
        <v>93</v>
      </c>
      <c r="K386" s="6" t="str">
        <f>VLOOKUP($C386,StructureInfoFromGPCRdb!$A:$U,MATCH(K$1,StructureInfoFromGPCRdb!$A$1:$U$1,0),FALSE)</f>
        <v>Human</v>
      </c>
      <c r="L386" s="10">
        <f>VLOOKUP($C386,StructureInfoFromGPCRdb!$A:$U,MATCH(L$1,StructureInfoFromGPCRdb!$A$1:$U$1,0),FALSE)</f>
        <v>100</v>
      </c>
      <c r="M386" s="50" t="str">
        <f>VLOOKUP($C386,StructureInfoFromGPCRdb!$A:$U,MATCH(M$1,StructureInfoFromGPCRdb!$A$1:$U$1,0),FALSE)</f>
        <v>X-ray</v>
      </c>
      <c r="N386" s="51">
        <f>VLOOKUP($C386,StructureInfoFromGPCRdb!$A:$U,MATCH(N$1,StructureInfoFromGPCRdb!$A$1:$U$1,0),FALSE)</f>
        <v>2.4</v>
      </c>
      <c r="O386" s="10" t="str">
        <f>VLOOKUP($C386,StructureInfoFromGPCRdb!$A:$U,MATCH(O$1,StructureInfoFromGPCRdb!$A$1:$U$1,0),FALSE)</f>
        <v>Intermediate</v>
      </c>
      <c r="P386" s="10">
        <f>VLOOKUP($C386,StructureInfoFromGPCRdb!$A:$U,MATCH(P$1,StructureInfoFromGPCRdb!$A$1:$U$1,0),FALSE)</f>
        <v>51</v>
      </c>
      <c r="Q386" s="10">
        <f>VLOOKUP($C386,StructureInfoFromGPCRdb!$A:$U,MATCH(Q$1,StructureInfoFromGPCRdb!$A$1:$U$1,0),FALSE)</f>
        <v>32</v>
      </c>
      <c r="R386" s="42" t="str">
        <f>IF(VLOOKUP($C386,StructureInfoFromGPCRdb!$A:$U,MATCH(R$1,StructureInfoFromGPCRdb!$A$1:$U$1,0),FALSE)="","",VLOOKUP($C386,StructureInfoFromGPCRdb!$A:$U,MATCH(R$1,StructureInfoFromGPCRdb!$A$1:$U$1,0),FALSE))</f>
        <v/>
      </c>
      <c r="S386" s="5" t="str">
        <f>IF(VLOOKUP($C386,StructureInfoFromGPCRdb!$A:$U,MATCH(S$1,StructureInfoFromGPCRdb!$A$1:$U$1,0),FALSE)="","",VLOOKUP($C386,StructureInfoFromGPCRdb!$A:$U,MATCH(S$1,StructureInfoFromGPCRdb!$A$1:$U$1,0),FALSE))</f>
        <v/>
      </c>
      <c r="T386" s="5" t="str">
        <f>IF(VLOOKUP($C386,StructureInfoFromGPCRdb!$A:$U,MATCH(T$1,StructureInfoFromGPCRdb!$A$1:$U$1,0),FALSE)="","",VLOOKUP($C386,StructureInfoFromGPCRdb!$A:$U,MATCH(T$1,StructureInfoFromGPCRdb!$A$1:$U$1,0),FALSE))</f>
        <v/>
      </c>
      <c r="U386" s="5" t="str">
        <f>IF(VLOOKUP($C386,StructureInfoFromGPCRdb!$A:$U,MATCH(U$1,StructureInfoFromGPCRdb!$A$1:$U$1,0),FALSE)="","",VLOOKUP($C386,StructureInfoFromGPCRdb!$A:$U,MATCH(U$1,StructureInfoFromGPCRdb!$A$1:$U$1,0),FALSE))</f>
        <v/>
      </c>
      <c r="V386" s="52" t="str">
        <f>VLOOKUP($C386,StructureInfoFromGPCRdb!$A:$U,MATCH(V$1,StructureInfoFromGPCRdb!$A$1:$U$1,0),FALSE)</f>
        <v>BRIL</v>
      </c>
      <c r="W386" s="10" t="str">
        <f>VLOOKUP($C386,StructureInfoFromGPCRdb!$A:$U,MATCH(W$1,StructureInfoFromGPCRdb!$A$1:$U$1,0),FALSE)</f>
        <v>-</v>
      </c>
      <c r="X386" s="52" t="str">
        <f>VLOOKUP($C386,StructureInfoFromGPCRdb!$A:$U,MATCH(X$1,StructureInfoFromGPCRdb!$A$1:$U$1,0),FALSE)</f>
        <v>ONO-2570366 (C2221 s..</v>
      </c>
      <c r="Y386" s="10" t="str">
        <f>VLOOKUP($C386,StructureInfoFromGPCRdb!$A:$U,MATCH(Y$1,StructureInfoFromGPCRdb!$A$1:$U$1,0),FALSE)</f>
        <v>Antagonist</v>
      </c>
    </row>
    <row r="387" spans="1:26" x14ac:dyDescent="0.2">
      <c r="A387" s="4" t="str">
        <f t="shared" si="12"/>
        <v>AIntermediate</v>
      </c>
      <c r="B387" s="4" t="str">
        <f t="shared" si="13"/>
        <v>CLTR2Intermediate</v>
      </c>
      <c r="C387" s="9" t="s">
        <v>749</v>
      </c>
      <c r="D387" s="10" t="str">
        <f>VLOOKUP($C387,StructureInfoFromGPCRdb!$A:$U,MATCH(D$1,StructureInfoFromGPCRdb!$A$1:$U$1,0),FALSE)</f>
        <v>A</v>
      </c>
      <c r="E387" s="11" t="str">
        <f>VLOOKUP($C387,StructureInfoFromGPCRdb!$A:$U,MATCH(E$1,StructureInfoFromGPCRdb!$A$1:$U$1,0),FALSE)</f>
        <v>Leukotriene</v>
      </c>
      <c r="F387" s="11" t="str">
        <f>VLOOKUP($C387,StructureInfoFromGPCRdb!$A:$U,MATCH(F$1,StructureInfoFromGPCRdb!$A$1:$U$1,0),FALSE)</f>
        <v>CLTR2</v>
      </c>
      <c r="G387" s="11" t="str">
        <f>VLOOKUP($C387,StructureInfoFromGPCRdb!$A:$U,MATCH(G$1,StructureInfoFromGPCRdb!$A$1:$U$1,0),FALSE)</f>
        <v>CysLT2</v>
      </c>
      <c r="J387" s="47">
        <f>VLOOKUP($C387,StructureInfoFromGPCRdb!$A:$U,MATCH(J$1,StructureInfoFromGPCRdb!$A$1:$U$1,0),FALSE)</f>
        <v>95</v>
      </c>
      <c r="K387" s="6" t="str">
        <f>VLOOKUP($C387,StructureInfoFromGPCRdb!$A:$U,MATCH(K$1,StructureInfoFromGPCRdb!$A$1:$U$1,0),FALSE)</f>
        <v>Human</v>
      </c>
      <c r="L387" s="10">
        <f>VLOOKUP($C387,StructureInfoFromGPCRdb!$A:$U,MATCH(L$1,StructureInfoFromGPCRdb!$A$1:$U$1,0),FALSE)</f>
        <v>100</v>
      </c>
      <c r="M387" s="50" t="str">
        <f>VLOOKUP($C387,StructureInfoFromGPCRdb!$A:$U,MATCH(M$1,StructureInfoFromGPCRdb!$A$1:$U$1,0),FALSE)</f>
        <v>X-ray</v>
      </c>
      <c r="N387" s="51">
        <f>VLOOKUP($C387,StructureInfoFromGPCRdb!$A:$U,MATCH(N$1,StructureInfoFromGPCRdb!$A$1:$U$1,0),FALSE)</f>
        <v>2.4</v>
      </c>
      <c r="O387" s="10" t="str">
        <f>VLOOKUP($C387,StructureInfoFromGPCRdb!$A:$U,MATCH(O$1,StructureInfoFromGPCRdb!$A$1:$U$1,0),FALSE)</f>
        <v>Intermediate</v>
      </c>
      <c r="P387" s="10">
        <f>VLOOKUP($C387,StructureInfoFromGPCRdb!$A:$U,MATCH(P$1,StructureInfoFromGPCRdb!$A$1:$U$1,0),FALSE)</f>
        <v>51</v>
      </c>
      <c r="Q387" s="10">
        <f>VLOOKUP($C387,StructureInfoFromGPCRdb!$A:$U,MATCH(Q$1,StructureInfoFromGPCRdb!$A$1:$U$1,0),FALSE)</f>
        <v>33</v>
      </c>
      <c r="R387" s="42" t="str">
        <f>IF(VLOOKUP($C387,StructureInfoFromGPCRdb!$A:$U,MATCH(R$1,StructureInfoFromGPCRdb!$A$1:$U$1,0),FALSE)="","",VLOOKUP($C387,StructureInfoFromGPCRdb!$A:$U,MATCH(R$1,StructureInfoFromGPCRdb!$A$1:$U$1,0),FALSE))</f>
        <v/>
      </c>
      <c r="S387" s="5" t="str">
        <f>IF(VLOOKUP($C387,StructureInfoFromGPCRdb!$A:$U,MATCH(S$1,StructureInfoFromGPCRdb!$A$1:$U$1,0),FALSE)="","",VLOOKUP($C387,StructureInfoFromGPCRdb!$A:$U,MATCH(S$1,StructureInfoFromGPCRdb!$A$1:$U$1,0),FALSE))</f>
        <v/>
      </c>
      <c r="T387" s="5" t="str">
        <f>IF(VLOOKUP($C387,StructureInfoFromGPCRdb!$A:$U,MATCH(T$1,StructureInfoFromGPCRdb!$A$1:$U$1,0),FALSE)="","",VLOOKUP($C387,StructureInfoFromGPCRdb!$A:$U,MATCH(T$1,StructureInfoFromGPCRdb!$A$1:$U$1,0),FALSE))</f>
        <v/>
      </c>
      <c r="U387" s="5" t="str">
        <f>IF(VLOOKUP($C387,StructureInfoFromGPCRdb!$A:$U,MATCH(U$1,StructureInfoFromGPCRdb!$A$1:$U$1,0),FALSE)="","",VLOOKUP($C387,StructureInfoFromGPCRdb!$A:$U,MATCH(U$1,StructureInfoFromGPCRdb!$A$1:$U$1,0),FALSE))</f>
        <v/>
      </c>
      <c r="V387" s="52" t="str">
        <f>VLOOKUP($C387,StructureInfoFromGPCRdb!$A:$U,MATCH(V$1,StructureInfoFromGPCRdb!$A$1:$U$1,0),FALSE)</f>
        <v>BRIL</v>
      </c>
      <c r="W387" s="10" t="str">
        <f>VLOOKUP($C387,StructureInfoFromGPCRdb!$A:$U,MATCH(W$1,StructureInfoFromGPCRdb!$A$1:$U$1,0),FALSE)</f>
        <v>-</v>
      </c>
      <c r="X387" s="52" t="str">
        <f>VLOOKUP($C387,StructureInfoFromGPCRdb!$A:$U,MATCH(X$1,StructureInfoFromGPCRdb!$A$1:$U$1,0),FALSE)</f>
        <v>ONO-2570366 (C2221 s..</v>
      </c>
      <c r="Y387" s="10" t="str">
        <f>VLOOKUP($C387,StructureInfoFromGPCRdb!$A:$U,MATCH(Y$1,StructureInfoFromGPCRdb!$A$1:$U$1,0),FALSE)</f>
        <v>Antagonist</v>
      </c>
      <c r="Z387" s="5" t="s">
        <v>788</v>
      </c>
    </row>
    <row r="388" spans="1:26" x14ac:dyDescent="0.2">
      <c r="A388" s="4" t="str">
        <f t="shared" si="12"/>
        <v>AIntermediate</v>
      </c>
      <c r="B388" s="4" t="str">
        <f t="shared" si="13"/>
        <v>CLTR2Intermediate</v>
      </c>
      <c r="C388" s="9" t="s">
        <v>747</v>
      </c>
      <c r="D388" s="10" t="str">
        <f>VLOOKUP($C388,StructureInfoFromGPCRdb!$A:$U,MATCH(D$1,StructureInfoFromGPCRdb!$A$1:$U$1,0),FALSE)</f>
        <v>A</v>
      </c>
      <c r="E388" s="11" t="str">
        <f>VLOOKUP($C388,StructureInfoFromGPCRdb!$A:$U,MATCH(E$1,StructureInfoFromGPCRdb!$A$1:$U$1,0),FALSE)</f>
        <v>Leukotriene</v>
      </c>
      <c r="F388" s="11" t="str">
        <f>VLOOKUP($C388,StructureInfoFromGPCRdb!$A:$U,MATCH(F$1,StructureInfoFromGPCRdb!$A$1:$U$1,0),FALSE)</f>
        <v>CLTR2</v>
      </c>
      <c r="G388" s="11" t="str">
        <f>VLOOKUP($C388,StructureInfoFromGPCRdb!$A:$U,MATCH(G$1,StructureInfoFromGPCRdb!$A$1:$U$1,0),FALSE)</f>
        <v>CysLT2</v>
      </c>
      <c r="J388" s="47">
        <f>VLOOKUP($C388,StructureInfoFromGPCRdb!$A:$U,MATCH(J$1,StructureInfoFromGPCRdb!$A$1:$U$1,0),FALSE)</f>
        <v>89</v>
      </c>
      <c r="K388" s="6" t="str">
        <f>VLOOKUP($C388,StructureInfoFromGPCRdb!$A:$U,MATCH(K$1,StructureInfoFromGPCRdb!$A$1:$U$1,0),FALSE)</f>
        <v>Human</v>
      </c>
      <c r="L388" s="10">
        <f>VLOOKUP($C388,StructureInfoFromGPCRdb!$A:$U,MATCH(L$1,StructureInfoFromGPCRdb!$A$1:$U$1,0),FALSE)</f>
        <v>100</v>
      </c>
      <c r="M388" s="50" t="str">
        <f>VLOOKUP($C388,StructureInfoFromGPCRdb!$A:$U,MATCH(M$1,StructureInfoFromGPCRdb!$A$1:$U$1,0),FALSE)</f>
        <v>X-ray</v>
      </c>
      <c r="N388" s="51">
        <f>VLOOKUP($C388,StructureInfoFromGPCRdb!$A:$U,MATCH(N$1,StructureInfoFromGPCRdb!$A$1:$U$1,0),FALSE)</f>
        <v>2.7</v>
      </c>
      <c r="O388" s="10" t="str">
        <f>VLOOKUP($C388,StructureInfoFromGPCRdb!$A:$U,MATCH(O$1,StructureInfoFromGPCRdb!$A$1:$U$1,0),FALSE)</f>
        <v>Intermediate</v>
      </c>
      <c r="P388" s="10">
        <f>VLOOKUP($C388,StructureInfoFromGPCRdb!$A:$U,MATCH(P$1,StructureInfoFromGPCRdb!$A$1:$U$1,0),FALSE)</f>
        <v>51</v>
      </c>
      <c r="Q388" s="10">
        <f>VLOOKUP($C388,StructureInfoFromGPCRdb!$A:$U,MATCH(Q$1,StructureInfoFromGPCRdb!$A$1:$U$1,0),FALSE)</f>
        <v>47</v>
      </c>
      <c r="R388" s="42" t="str">
        <f>IF(VLOOKUP($C388,StructureInfoFromGPCRdb!$A:$U,MATCH(R$1,StructureInfoFromGPCRdb!$A$1:$U$1,0),FALSE)="","",VLOOKUP($C388,StructureInfoFromGPCRdb!$A:$U,MATCH(R$1,StructureInfoFromGPCRdb!$A$1:$U$1,0),FALSE))</f>
        <v/>
      </c>
      <c r="S388" s="5" t="str">
        <f>IF(VLOOKUP($C388,StructureInfoFromGPCRdb!$A:$U,MATCH(S$1,StructureInfoFromGPCRdb!$A$1:$U$1,0),FALSE)="","",VLOOKUP($C388,StructureInfoFromGPCRdb!$A:$U,MATCH(S$1,StructureInfoFromGPCRdb!$A$1:$U$1,0),FALSE))</f>
        <v/>
      </c>
      <c r="T388" s="5" t="str">
        <f>IF(VLOOKUP($C388,StructureInfoFromGPCRdb!$A:$U,MATCH(T$1,StructureInfoFromGPCRdb!$A$1:$U$1,0),FALSE)="","",VLOOKUP($C388,StructureInfoFromGPCRdb!$A:$U,MATCH(T$1,StructureInfoFromGPCRdb!$A$1:$U$1,0),FALSE))</f>
        <v/>
      </c>
      <c r="U388" s="5" t="str">
        <f>IF(VLOOKUP($C388,StructureInfoFromGPCRdb!$A:$U,MATCH(U$1,StructureInfoFromGPCRdb!$A$1:$U$1,0),FALSE)="","",VLOOKUP($C388,StructureInfoFromGPCRdb!$A:$U,MATCH(U$1,StructureInfoFromGPCRdb!$A$1:$U$1,0),FALSE))</f>
        <v/>
      </c>
      <c r="V388" s="52" t="str">
        <f>VLOOKUP($C388,StructureInfoFromGPCRdb!$A:$U,MATCH(V$1,StructureInfoFromGPCRdb!$A$1:$U$1,0),FALSE)</f>
        <v>BRIL</v>
      </c>
      <c r="W388" s="10" t="str">
        <f>VLOOKUP($C388,StructureInfoFromGPCRdb!$A:$U,MATCH(W$1,StructureInfoFromGPCRdb!$A$1:$U$1,0),FALSE)</f>
        <v>-</v>
      </c>
      <c r="X388" s="52" t="str">
        <f>VLOOKUP($C388,StructureInfoFromGPCRdb!$A:$U,MATCH(X$1,StructureInfoFromGPCRdb!$A$1:$U$1,0),FALSE)</f>
        <v>ONO-2080365</v>
      </c>
      <c r="Y388" s="10" t="str">
        <f>VLOOKUP($C388,StructureInfoFromGPCRdb!$A:$U,MATCH(Y$1,StructureInfoFromGPCRdb!$A$1:$U$1,0),FALSE)</f>
        <v>Antagonist</v>
      </c>
    </row>
    <row r="389" spans="1:26" x14ac:dyDescent="0.2">
      <c r="A389" s="4" t="str">
        <f t="shared" si="12"/>
        <v>AIntermediate</v>
      </c>
      <c r="B389" s="4" t="str">
        <f t="shared" si="13"/>
        <v>CLTR2Intermediate</v>
      </c>
      <c r="C389" s="9" t="s">
        <v>745</v>
      </c>
      <c r="D389" s="10" t="str">
        <f>VLOOKUP($C389,StructureInfoFromGPCRdb!$A:$U,MATCH(D$1,StructureInfoFromGPCRdb!$A$1:$U$1,0),FALSE)</f>
        <v>A</v>
      </c>
      <c r="E389" s="11" t="str">
        <f>VLOOKUP($C389,StructureInfoFromGPCRdb!$A:$U,MATCH(E$1,StructureInfoFromGPCRdb!$A$1:$U$1,0),FALSE)</f>
        <v>Leukotriene</v>
      </c>
      <c r="F389" s="11" t="str">
        <f>VLOOKUP($C389,StructureInfoFromGPCRdb!$A:$U,MATCH(F$1,StructureInfoFromGPCRdb!$A$1:$U$1,0),FALSE)</f>
        <v>CLTR2</v>
      </c>
      <c r="G389" s="11" t="str">
        <f>VLOOKUP($C389,StructureInfoFromGPCRdb!$A:$U,MATCH(G$1,StructureInfoFromGPCRdb!$A$1:$U$1,0),FALSE)</f>
        <v>CysLT2</v>
      </c>
      <c r="J389" s="47">
        <f>VLOOKUP($C389,StructureInfoFromGPCRdb!$A:$U,MATCH(J$1,StructureInfoFromGPCRdb!$A$1:$U$1,0),FALSE)</f>
        <v>95</v>
      </c>
      <c r="K389" s="6" t="str">
        <f>VLOOKUP($C389,StructureInfoFromGPCRdb!$A:$U,MATCH(K$1,StructureInfoFromGPCRdb!$A$1:$U$1,0),FALSE)</f>
        <v>Human</v>
      </c>
      <c r="L389" s="10">
        <f>VLOOKUP($C389,StructureInfoFromGPCRdb!$A:$U,MATCH(L$1,StructureInfoFromGPCRdb!$A$1:$U$1,0),FALSE)</f>
        <v>100</v>
      </c>
      <c r="M389" s="50" t="str">
        <f>VLOOKUP($C389,StructureInfoFromGPCRdb!$A:$U,MATCH(M$1,StructureInfoFromGPCRdb!$A$1:$U$1,0),FALSE)</f>
        <v>X-ray</v>
      </c>
      <c r="N389" s="51">
        <f>VLOOKUP($C389,StructureInfoFromGPCRdb!$A:$U,MATCH(N$1,StructureInfoFromGPCRdb!$A$1:$U$1,0),FALSE)</f>
        <v>2.7</v>
      </c>
      <c r="O389" s="10" t="str">
        <f>VLOOKUP($C389,StructureInfoFromGPCRdb!$A:$U,MATCH(O$1,StructureInfoFromGPCRdb!$A$1:$U$1,0),FALSE)</f>
        <v>Intermediate</v>
      </c>
      <c r="P389" s="10">
        <f>VLOOKUP($C389,StructureInfoFromGPCRdb!$A:$U,MATCH(P$1,StructureInfoFromGPCRdb!$A$1:$U$1,0),FALSE)</f>
        <v>51</v>
      </c>
      <c r="Q389" s="10">
        <f>VLOOKUP($C389,StructureInfoFromGPCRdb!$A:$U,MATCH(Q$1,StructureInfoFromGPCRdb!$A$1:$U$1,0),FALSE)</f>
        <v>33</v>
      </c>
      <c r="R389" s="42" t="str">
        <f>IF(VLOOKUP($C389,StructureInfoFromGPCRdb!$A:$U,MATCH(R$1,StructureInfoFromGPCRdb!$A$1:$U$1,0),FALSE)="","",VLOOKUP($C389,StructureInfoFromGPCRdb!$A:$U,MATCH(R$1,StructureInfoFromGPCRdb!$A$1:$U$1,0),FALSE))</f>
        <v/>
      </c>
      <c r="S389" s="5" t="str">
        <f>IF(VLOOKUP($C389,StructureInfoFromGPCRdb!$A:$U,MATCH(S$1,StructureInfoFromGPCRdb!$A$1:$U$1,0),FALSE)="","",VLOOKUP($C389,StructureInfoFromGPCRdb!$A:$U,MATCH(S$1,StructureInfoFromGPCRdb!$A$1:$U$1,0),FALSE))</f>
        <v/>
      </c>
      <c r="T389" s="5" t="str">
        <f>IF(VLOOKUP($C389,StructureInfoFromGPCRdb!$A:$U,MATCH(T$1,StructureInfoFromGPCRdb!$A$1:$U$1,0),FALSE)="","",VLOOKUP($C389,StructureInfoFromGPCRdb!$A:$U,MATCH(T$1,StructureInfoFromGPCRdb!$A$1:$U$1,0),FALSE))</f>
        <v/>
      </c>
      <c r="U389" s="5" t="str">
        <f>IF(VLOOKUP($C389,StructureInfoFromGPCRdb!$A:$U,MATCH(U$1,StructureInfoFromGPCRdb!$A$1:$U$1,0),FALSE)="","",VLOOKUP($C389,StructureInfoFromGPCRdb!$A:$U,MATCH(U$1,StructureInfoFromGPCRdb!$A$1:$U$1,0),FALSE))</f>
        <v/>
      </c>
      <c r="V389" s="52" t="str">
        <f>VLOOKUP($C389,StructureInfoFromGPCRdb!$A:$U,MATCH(V$1,StructureInfoFromGPCRdb!$A$1:$U$1,0),FALSE)</f>
        <v>BRIL</v>
      </c>
      <c r="W389" s="10" t="str">
        <f>VLOOKUP($C389,StructureInfoFromGPCRdb!$A:$U,MATCH(W$1,StructureInfoFromGPCRdb!$A$1:$U$1,0),FALSE)</f>
        <v>-</v>
      </c>
      <c r="X389" s="52" t="str">
        <f>VLOOKUP($C389,StructureInfoFromGPCRdb!$A:$U,MATCH(X$1,StructureInfoFromGPCRdb!$A$1:$U$1,0),FALSE)</f>
        <v>ONO-2770372</v>
      </c>
      <c r="Y389" s="10" t="str">
        <f>VLOOKUP($C389,StructureInfoFromGPCRdb!$A:$U,MATCH(Y$1,StructureInfoFromGPCRdb!$A$1:$U$1,0),FALSE)</f>
        <v>Antagonist</v>
      </c>
    </row>
    <row r="390" spans="1:26" x14ac:dyDescent="0.2">
      <c r="A390" s="4" t="str">
        <f t="shared" si="12"/>
        <v>AIntermediate</v>
      </c>
      <c r="B390" s="4" t="str">
        <f t="shared" si="13"/>
        <v>Q08BG4Intermediate</v>
      </c>
      <c r="C390" s="9" t="s">
        <v>481</v>
      </c>
      <c r="D390" s="10" t="str">
        <f>VLOOKUP($C390,StructureInfoFromGPCRdb!$A:$U,MATCH(D$1,StructureInfoFromGPCRdb!$A$1:$U$1,0),FALSE)</f>
        <v>A</v>
      </c>
      <c r="E390" s="11" t="str">
        <f>VLOOKUP($C390,StructureInfoFromGPCRdb!$A:$U,MATCH(E$1,StructureInfoFromGPCRdb!$A$1:$U$1,0),FALSE)</f>
        <v>Lysophospholipid (LPA)</v>
      </c>
      <c r="F390" s="11" t="str">
        <f>VLOOKUP($C390,StructureInfoFromGPCRdb!$A:$U,MATCH(F$1,StructureInfoFromGPCRdb!$A$1:$U$1,0),FALSE)</f>
        <v>Q08BG4</v>
      </c>
      <c r="G390" s="11" t="str">
        <f>VLOOKUP($C390,StructureInfoFromGPCRdb!$A:$U,MATCH(G$1,StructureInfoFromGPCRdb!$A$1:$U$1,0),FALSE)</f>
        <v>LPA6</v>
      </c>
      <c r="J390" s="47">
        <f>VLOOKUP($C390,StructureInfoFromGPCRdb!$A:$U,MATCH(J$1,StructureInfoFromGPCRdb!$A$1:$U$1,0),FALSE)</f>
        <v>90</v>
      </c>
      <c r="K390" s="6" t="str">
        <f>VLOOKUP($C390,StructureInfoFromGPCRdb!$A:$U,MATCH(K$1,StructureInfoFromGPCRdb!$A$1:$U$1,0),FALSE)</f>
        <v>Zebrafish</v>
      </c>
      <c r="L390" s="10">
        <f>VLOOKUP($C390,StructureInfoFromGPCRdb!$A:$U,MATCH(L$1,StructureInfoFromGPCRdb!$A$1:$U$1,0),FALSE)</f>
        <v>66</v>
      </c>
      <c r="M390" s="50" t="str">
        <f>VLOOKUP($C390,StructureInfoFromGPCRdb!$A:$U,MATCH(M$1,StructureInfoFromGPCRdb!$A$1:$U$1,0),FALSE)</f>
        <v>X-ray</v>
      </c>
      <c r="N390" s="51">
        <f>VLOOKUP($C390,StructureInfoFromGPCRdb!$A:$U,MATCH(N$1,StructureInfoFromGPCRdb!$A$1:$U$1,0),FALSE)</f>
        <v>3.2</v>
      </c>
      <c r="O390" s="10" t="str">
        <f>VLOOKUP($C390,StructureInfoFromGPCRdb!$A:$U,MATCH(O$1,StructureInfoFromGPCRdb!$A$1:$U$1,0),FALSE)</f>
        <v>Intermediate</v>
      </c>
      <c r="P390" s="10">
        <f>VLOOKUP($C390,StructureInfoFromGPCRdb!$A:$U,MATCH(P$1,StructureInfoFromGPCRdb!$A$1:$U$1,0),FALSE)</f>
        <v>51</v>
      </c>
      <c r="Q390" s="10">
        <f>VLOOKUP($C390,StructureInfoFromGPCRdb!$A:$U,MATCH(Q$1,StructureInfoFromGPCRdb!$A$1:$U$1,0),FALSE)</f>
        <v>70</v>
      </c>
      <c r="R390" s="42" t="str">
        <f>IF(VLOOKUP($C390,StructureInfoFromGPCRdb!$A:$U,MATCH(R$1,StructureInfoFromGPCRdb!$A$1:$U$1,0),FALSE)="","",VLOOKUP($C390,StructureInfoFromGPCRdb!$A:$U,MATCH(R$1,StructureInfoFromGPCRdb!$A$1:$U$1,0),FALSE))</f>
        <v/>
      </c>
      <c r="S390" s="5" t="str">
        <f>IF(VLOOKUP($C390,StructureInfoFromGPCRdb!$A:$U,MATCH(S$1,StructureInfoFromGPCRdb!$A$1:$U$1,0),FALSE)="","",VLOOKUP($C390,StructureInfoFromGPCRdb!$A:$U,MATCH(S$1,StructureInfoFromGPCRdb!$A$1:$U$1,0),FALSE))</f>
        <v/>
      </c>
      <c r="T390" s="5" t="str">
        <f>IF(VLOOKUP($C390,StructureInfoFromGPCRdb!$A:$U,MATCH(T$1,StructureInfoFromGPCRdb!$A$1:$U$1,0),FALSE)="","",VLOOKUP($C390,StructureInfoFromGPCRdb!$A:$U,MATCH(T$1,StructureInfoFromGPCRdb!$A$1:$U$1,0),FALSE))</f>
        <v/>
      </c>
      <c r="U390" s="5" t="str">
        <f>IF(VLOOKUP($C390,StructureInfoFromGPCRdb!$A:$U,MATCH(U$1,StructureInfoFromGPCRdb!$A$1:$U$1,0),FALSE)="","",VLOOKUP($C390,StructureInfoFromGPCRdb!$A:$U,MATCH(U$1,StructureInfoFromGPCRdb!$A$1:$U$1,0),FALSE))</f>
        <v/>
      </c>
      <c r="V390" s="52" t="str">
        <f>VLOOKUP($C390,StructureInfoFromGPCRdb!$A:$U,MATCH(V$1,StructureInfoFromGPCRdb!$A$1:$U$1,0),FALSE)</f>
        <v>T4-Lysozyme</v>
      </c>
      <c r="W390" s="10" t="str">
        <f>VLOOKUP($C390,StructureInfoFromGPCRdb!$A:$U,MATCH(W$1,StructureInfoFromGPCRdb!$A$1:$U$1,0),FALSE)</f>
        <v>-</v>
      </c>
      <c r="X390" s="52" t="str">
        <f>VLOOKUP($C390,StructureInfoFromGPCRdb!$A:$U,MATCH(X$1,StructureInfoFromGPCRdb!$A$1:$U$1,0),FALSE)</f>
        <v>-</v>
      </c>
      <c r="Y390" s="10" t="str">
        <f>VLOOKUP($C390,StructureInfoFromGPCRdb!$A:$U,MATCH(Y$1,StructureInfoFromGPCRdb!$A$1:$U$1,0),FALSE)</f>
        <v>-</v>
      </c>
    </row>
    <row r="391" spans="1:26" x14ac:dyDescent="0.2">
      <c r="A391" s="4" t="str">
        <f t="shared" si="12"/>
        <v>AIntermediate</v>
      </c>
      <c r="B391" s="4" t="str">
        <f t="shared" si="13"/>
        <v>MC4RIntermediate</v>
      </c>
      <c r="C391" s="37" t="s">
        <v>928</v>
      </c>
      <c r="D391" s="10" t="str">
        <f>VLOOKUP($C391,StructureInfoFromGPCRdb!$A:$U,MATCH(D$1,StructureInfoFromGPCRdb!$A$1:$U$1,0),FALSE)</f>
        <v>A</v>
      </c>
      <c r="E391" s="11" t="str">
        <f>VLOOKUP($C391,StructureInfoFromGPCRdb!$A:$U,MATCH(E$1,StructureInfoFromGPCRdb!$A$1:$U$1,0),FALSE)</f>
        <v>Melanocortin</v>
      </c>
      <c r="F391" s="11" t="str">
        <f>VLOOKUP($C391,StructureInfoFromGPCRdb!$A:$U,MATCH(F$1,StructureInfoFromGPCRdb!$A$1:$U$1,0),FALSE)</f>
        <v>MC4R</v>
      </c>
      <c r="G391" s="11" t="str">
        <f>VLOOKUP($C391,StructureInfoFromGPCRdb!$A:$U,MATCH(G$1,StructureInfoFromGPCRdb!$A$1:$U$1,0),FALSE)</f>
        <v>MC4</v>
      </c>
      <c r="J391" s="47">
        <f>VLOOKUP($C391,StructureInfoFromGPCRdb!$A:$U,MATCH(J$1,StructureInfoFromGPCRdb!$A$1:$U$1,0),FALSE)</f>
        <v>96</v>
      </c>
      <c r="K391" s="6" t="str">
        <f>VLOOKUP($C391,StructureInfoFromGPCRdb!$A:$U,MATCH(K$1,StructureInfoFromGPCRdb!$A$1:$U$1,0),FALSE)</f>
        <v>Human</v>
      </c>
      <c r="L391" s="10">
        <f>VLOOKUP($C391,StructureInfoFromGPCRdb!$A:$U,MATCH(L$1,StructureInfoFromGPCRdb!$A$1:$U$1,0),FALSE)</f>
        <v>100</v>
      </c>
      <c r="M391" s="50" t="str">
        <f>VLOOKUP($C391,StructureInfoFromGPCRdb!$A:$U,MATCH(M$1,StructureInfoFromGPCRdb!$A$1:$U$1,0),FALSE)</f>
        <v>X-ray</v>
      </c>
      <c r="N391" s="51">
        <f>VLOOKUP($C391,StructureInfoFromGPCRdb!$A:$U,MATCH(N$1,StructureInfoFromGPCRdb!$A$1:$U$1,0),FALSE)</f>
        <v>2.8</v>
      </c>
      <c r="O391" s="10" t="str">
        <f>VLOOKUP($C391,StructureInfoFromGPCRdb!$A:$U,MATCH(O$1,StructureInfoFromGPCRdb!$A$1:$U$1,0),FALSE)</f>
        <v>Intermediate</v>
      </c>
      <c r="P391" s="10">
        <f>VLOOKUP($C391,StructureInfoFromGPCRdb!$A:$U,MATCH(P$1,StructureInfoFromGPCRdb!$A$1:$U$1,0),FALSE)</f>
        <v>59</v>
      </c>
      <c r="Q391" s="10">
        <f>VLOOKUP($C391,StructureInfoFromGPCRdb!$A:$U,MATCH(Q$1,StructureInfoFromGPCRdb!$A$1:$U$1,0),FALSE)</f>
        <v>11</v>
      </c>
      <c r="R391" s="42" t="str">
        <f>IF(VLOOKUP($C391,StructureInfoFromGPCRdb!$A:$U,MATCH(R$1,StructureInfoFromGPCRdb!$A$1:$U$1,0),FALSE)="","",VLOOKUP($C391,StructureInfoFromGPCRdb!$A:$U,MATCH(R$1,StructureInfoFromGPCRdb!$A$1:$U$1,0),FALSE))</f>
        <v/>
      </c>
      <c r="S391" s="5" t="str">
        <f>IF(VLOOKUP($C391,StructureInfoFromGPCRdb!$A:$U,MATCH(S$1,StructureInfoFromGPCRdb!$A$1:$U$1,0),FALSE)="","",VLOOKUP($C391,StructureInfoFromGPCRdb!$A:$U,MATCH(S$1,StructureInfoFromGPCRdb!$A$1:$U$1,0),FALSE))</f>
        <v/>
      </c>
      <c r="T391" s="5" t="str">
        <f>IF(VLOOKUP($C391,StructureInfoFromGPCRdb!$A:$U,MATCH(T$1,StructureInfoFromGPCRdb!$A$1:$U$1,0),FALSE)="","",VLOOKUP($C391,StructureInfoFromGPCRdb!$A:$U,MATCH(T$1,StructureInfoFromGPCRdb!$A$1:$U$1,0),FALSE))</f>
        <v/>
      </c>
      <c r="U391" s="5" t="str">
        <f>IF(VLOOKUP($C391,StructureInfoFromGPCRdb!$A:$U,MATCH(U$1,StructureInfoFromGPCRdb!$A$1:$U$1,0),FALSE)="","",VLOOKUP($C391,StructureInfoFromGPCRdb!$A:$U,MATCH(U$1,StructureInfoFromGPCRdb!$A$1:$U$1,0),FALSE))</f>
        <v/>
      </c>
      <c r="V391" s="52" t="str">
        <f>VLOOKUP($C391,StructureInfoFromGPCRdb!$A:$U,MATCH(V$1,StructureInfoFromGPCRdb!$A$1:$U$1,0),FALSE)</f>
        <v>GlgA glycogen synthase</v>
      </c>
      <c r="W391" s="10" t="str">
        <f>VLOOKUP($C391,StructureInfoFromGPCRdb!$A:$U,MATCH(W$1,StructureInfoFromGPCRdb!$A$1:$U$1,0),FALSE)</f>
        <v>-</v>
      </c>
      <c r="X391" s="52" t="str">
        <f>VLOOKUP($C391,StructureInfoFromGPCRdb!$A:$U,MATCH(X$1,StructureInfoFromGPCRdb!$A$1:$U$1,0),FALSE)</f>
        <v>Calcium ion</v>
      </c>
      <c r="Y391" s="10" t="str">
        <f>VLOOKUP($C391,StructureInfoFromGPCRdb!$A:$U,MATCH(Y$1,StructureInfoFromGPCRdb!$A$1:$U$1,0),FALSE)</f>
        <v>PAM</v>
      </c>
    </row>
    <row r="392" spans="1:26" x14ac:dyDescent="0.2">
      <c r="A392" s="4" t="str">
        <f t="shared" si="12"/>
        <v>AIntermediate</v>
      </c>
      <c r="B392" s="4" t="str">
        <f t="shared" si="13"/>
        <v>P2RY1Intermediate</v>
      </c>
      <c r="C392" s="9" t="s">
        <v>365</v>
      </c>
      <c r="D392" s="10" t="str">
        <f>VLOOKUP($C392,StructureInfoFromGPCRdb!$A:$U,MATCH(D$1,StructureInfoFromGPCRdb!$A$1:$U$1,0),FALSE)</f>
        <v>A</v>
      </c>
      <c r="E392" s="11" t="str">
        <f>VLOOKUP($C392,StructureInfoFromGPCRdb!$A:$U,MATCH(E$1,StructureInfoFromGPCRdb!$A$1:$U$1,0),FALSE)</f>
        <v>P2Y</v>
      </c>
      <c r="F392" s="11" t="str">
        <f>VLOOKUP($C392,StructureInfoFromGPCRdb!$A:$U,MATCH(F$1,StructureInfoFromGPCRdb!$A$1:$U$1,0),FALSE)</f>
        <v>P2RY1</v>
      </c>
      <c r="G392" s="11" t="str">
        <f>VLOOKUP($C392,StructureInfoFromGPCRdb!$A:$U,MATCH(G$1,StructureInfoFromGPCRdb!$A$1:$U$1,0),FALSE)</f>
        <v>P2Y1</v>
      </c>
      <c r="J392" s="47">
        <f>VLOOKUP($C392,StructureInfoFromGPCRdb!$A:$U,MATCH(J$1,StructureInfoFromGPCRdb!$A$1:$U$1,0),FALSE)</f>
        <v>92</v>
      </c>
      <c r="K392" s="6" t="str">
        <f>VLOOKUP($C392,StructureInfoFromGPCRdb!$A:$U,MATCH(K$1,StructureInfoFromGPCRdb!$A$1:$U$1,0),FALSE)</f>
        <v>Human</v>
      </c>
      <c r="L392" s="10">
        <f>VLOOKUP($C392,StructureInfoFromGPCRdb!$A:$U,MATCH(L$1,StructureInfoFromGPCRdb!$A$1:$U$1,0),FALSE)</f>
        <v>100</v>
      </c>
      <c r="M392" s="50" t="str">
        <f>VLOOKUP($C392,StructureInfoFromGPCRdb!$A:$U,MATCH(M$1,StructureInfoFromGPCRdb!$A$1:$U$1,0),FALSE)</f>
        <v>X-ray</v>
      </c>
      <c r="N392" s="51">
        <f>VLOOKUP($C392,StructureInfoFromGPCRdb!$A:$U,MATCH(N$1,StructureInfoFromGPCRdb!$A$1:$U$1,0),FALSE)</f>
        <v>2.2000000000000002</v>
      </c>
      <c r="O392" s="10" t="str">
        <f>VLOOKUP($C392,StructureInfoFromGPCRdb!$A:$U,MATCH(O$1,StructureInfoFromGPCRdb!$A$1:$U$1,0),FALSE)</f>
        <v>Intermediate</v>
      </c>
      <c r="P392" s="10">
        <f>VLOOKUP($C392,StructureInfoFromGPCRdb!$A:$U,MATCH(P$1,StructureInfoFromGPCRdb!$A$1:$U$1,0),FALSE)</f>
        <v>51</v>
      </c>
      <c r="Q392" s="10">
        <f>VLOOKUP($C392,StructureInfoFromGPCRdb!$A:$U,MATCH(Q$1,StructureInfoFromGPCRdb!$A$1:$U$1,0),FALSE)</f>
        <v>30</v>
      </c>
      <c r="R392" s="42" t="str">
        <f>IF(VLOOKUP($C392,StructureInfoFromGPCRdb!$A:$U,MATCH(R$1,StructureInfoFromGPCRdb!$A$1:$U$1,0),FALSE)="","",VLOOKUP($C392,StructureInfoFromGPCRdb!$A:$U,MATCH(R$1,StructureInfoFromGPCRdb!$A$1:$U$1,0),FALSE))</f>
        <v/>
      </c>
      <c r="S392" s="5" t="str">
        <f>IF(VLOOKUP($C392,StructureInfoFromGPCRdb!$A:$U,MATCH(S$1,StructureInfoFromGPCRdb!$A$1:$U$1,0),FALSE)="","",VLOOKUP($C392,StructureInfoFromGPCRdb!$A:$U,MATCH(S$1,StructureInfoFromGPCRdb!$A$1:$U$1,0),FALSE))</f>
        <v/>
      </c>
      <c r="T392" s="5" t="str">
        <f>IF(VLOOKUP($C392,StructureInfoFromGPCRdb!$A:$U,MATCH(T$1,StructureInfoFromGPCRdb!$A$1:$U$1,0),FALSE)="","",VLOOKUP($C392,StructureInfoFromGPCRdb!$A:$U,MATCH(T$1,StructureInfoFromGPCRdb!$A$1:$U$1,0),FALSE))</f>
        <v/>
      </c>
      <c r="U392" s="5" t="str">
        <f>IF(VLOOKUP($C392,StructureInfoFromGPCRdb!$A:$U,MATCH(U$1,StructureInfoFromGPCRdb!$A$1:$U$1,0),FALSE)="","",VLOOKUP($C392,StructureInfoFromGPCRdb!$A:$U,MATCH(U$1,StructureInfoFromGPCRdb!$A$1:$U$1,0),FALSE))</f>
        <v/>
      </c>
      <c r="V392" s="52" t="str">
        <f>VLOOKUP($C392,StructureInfoFromGPCRdb!$A:$U,MATCH(V$1,StructureInfoFromGPCRdb!$A$1:$U$1,0),FALSE)</f>
        <v>Rubredoxin</v>
      </c>
      <c r="W392" s="10" t="str">
        <f>VLOOKUP($C392,StructureInfoFromGPCRdb!$A:$U,MATCH(W$1,StructureInfoFromGPCRdb!$A$1:$U$1,0),FALSE)</f>
        <v>-</v>
      </c>
      <c r="X392" s="52" t="str">
        <f>VLOOKUP($C392,StructureInfoFromGPCRdb!$A:$U,MATCH(X$1,StructureInfoFromGPCRdb!$A$1:$U$1,0),FALSE)</f>
        <v>BPTU</v>
      </c>
      <c r="Y392" s="10" t="str">
        <f>VLOOKUP($C392,StructureInfoFromGPCRdb!$A:$U,MATCH(Y$1,StructureInfoFromGPCRdb!$A$1:$U$1,0),FALSE)</f>
        <v>NAM</v>
      </c>
    </row>
    <row r="393" spans="1:26" x14ac:dyDescent="0.2">
      <c r="A393" s="4" t="str">
        <f t="shared" si="12"/>
        <v>AIntermediate</v>
      </c>
      <c r="B393" s="4" t="str">
        <f t="shared" si="13"/>
        <v>P2RY1Intermediate</v>
      </c>
      <c r="C393" s="9" t="s">
        <v>364</v>
      </c>
      <c r="D393" s="10" t="str">
        <f>VLOOKUP($C393,StructureInfoFromGPCRdb!$A:$U,MATCH(D$1,StructureInfoFromGPCRdb!$A$1:$U$1,0),FALSE)</f>
        <v>A</v>
      </c>
      <c r="E393" s="11" t="str">
        <f>VLOOKUP($C393,StructureInfoFromGPCRdb!$A:$U,MATCH(E$1,StructureInfoFromGPCRdb!$A$1:$U$1,0),FALSE)</f>
        <v>P2Y</v>
      </c>
      <c r="F393" s="11" t="str">
        <f>VLOOKUP($C393,StructureInfoFromGPCRdb!$A:$U,MATCH(F$1,StructureInfoFromGPCRdb!$A$1:$U$1,0),FALSE)</f>
        <v>P2RY1</v>
      </c>
      <c r="G393" s="11" t="str">
        <f>VLOOKUP($C393,StructureInfoFromGPCRdb!$A:$U,MATCH(G$1,StructureInfoFromGPCRdb!$A$1:$U$1,0),FALSE)</f>
        <v>P2Y1</v>
      </c>
      <c r="J393" s="47">
        <f>VLOOKUP($C393,StructureInfoFromGPCRdb!$A:$U,MATCH(J$1,StructureInfoFromGPCRdb!$A$1:$U$1,0),FALSE)</f>
        <v>94</v>
      </c>
      <c r="K393" s="6" t="str">
        <f>VLOOKUP($C393,StructureInfoFromGPCRdb!$A:$U,MATCH(K$1,StructureInfoFromGPCRdb!$A$1:$U$1,0),FALSE)</f>
        <v>Human</v>
      </c>
      <c r="L393" s="10">
        <f>VLOOKUP($C393,StructureInfoFromGPCRdb!$A:$U,MATCH(L$1,StructureInfoFromGPCRdb!$A$1:$U$1,0),FALSE)</f>
        <v>100</v>
      </c>
      <c r="M393" s="50" t="str">
        <f>VLOOKUP($C393,StructureInfoFromGPCRdb!$A:$U,MATCH(M$1,StructureInfoFromGPCRdb!$A$1:$U$1,0),FALSE)</f>
        <v>X-ray</v>
      </c>
      <c r="N393" s="51">
        <f>VLOOKUP($C393,StructureInfoFromGPCRdb!$A:$U,MATCH(N$1,StructureInfoFromGPCRdb!$A$1:$U$1,0),FALSE)</f>
        <v>2.7</v>
      </c>
      <c r="O393" s="10" t="str">
        <f>VLOOKUP($C393,StructureInfoFromGPCRdb!$A:$U,MATCH(O$1,StructureInfoFromGPCRdb!$A$1:$U$1,0),FALSE)</f>
        <v>Intermediate</v>
      </c>
      <c r="P393" s="10">
        <f>VLOOKUP($C393,StructureInfoFromGPCRdb!$A:$U,MATCH(P$1,StructureInfoFromGPCRdb!$A$1:$U$1,0),FALSE)</f>
        <v>51</v>
      </c>
      <c r="Q393" s="10">
        <f>VLOOKUP($C393,StructureInfoFromGPCRdb!$A:$U,MATCH(Q$1,StructureInfoFromGPCRdb!$A$1:$U$1,0),FALSE)</f>
        <v>31</v>
      </c>
      <c r="R393" s="42" t="str">
        <f>IF(VLOOKUP($C393,StructureInfoFromGPCRdb!$A:$U,MATCH(R$1,StructureInfoFromGPCRdb!$A$1:$U$1,0),FALSE)="","",VLOOKUP($C393,StructureInfoFromGPCRdb!$A:$U,MATCH(R$1,StructureInfoFromGPCRdb!$A$1:$U$1,0),FALSE))</f>
        <v/>
      </c>
      <c r="S393" s="5" t="str">
        <f>IF(VLOOKUP($C393,StructureInfoFromGPCRdb!$A:$U,MATCH(S$1,StructureInfoFromGPCRdb!$A$1:$U$1,0),FALSE)="","",VLOOKUP($C393,StructureInfoFromGPCRdb!$A:$U,MATCH(S$1,StructureInfoFromGPCRdb!$A$1:$U$1,0),FALSE))</f>
        <v/>
      </c>
      <c r="T393" s="5" t="str">
        <f>IF(VLOOKUP($C393,StructureInfoFromGPCRdb!$A:$U,MATCH(T$1,StructureInfoFromGPCRdb!$A$1:$U$1,0),FALSE)="","",VLOOKUP($C393,StructureInfoFromGPCRdb!$A:$U,MATCH(T$1,StructureInfoFromGPCRdb!$A$1:$U$1,0),FALSE))</f>
        <v/>
      </c>
      <c r="U393" s="5" t="str">
        <f>IF(VLOOKUP($C393,StructureInfoFromGPCRdb!$A:$U,MATCH(U$1,StructureInfoFromGPCRdb!$A$1:$U$1,0),FALSE)="","",VLOOKUP($C393,StructureInfoFromGPCRdb!$A:$U,MATCH(U$1,StructureInfoFromGPCRdb!$A$1:$U$1,0),FALSE))</f>
        <v/>
      </c>
      <c r="V393" s="52" t="str">
        <f>VLOOKUP($C393,StructureInfoFromGPCRdb!$A:$U,MATCH(V$1,StructureInfoFromGPCRdb!$A$1:$U$1,0),FALSE)</f>
        <v>Rubredoxin</v>
      </c>
      <c r="W393" s="10" t="str">
        <f>VLOOKUP($C393,StructureInfoFromGPCRdb!$A:$U,MATCH(W$1,StructureInfoFromGPCRdb!$A$1:$U$1,0),FALSE)</f>
        <v>-</v>
      </c>
      <c r="X393" s="52" t="str">
        <f>VLOOKUP($C393,StructureInfoFromGPCRdb!$A:$U,MATCH(X$1,StructureInfoFromGPCRdb!$A$1:$U$1,0),FALSE)</f>
        <v>MRS2500</v>
      </c>
      <c r="Y393" s="10" t="str">
        <f>VLOOKUP($C393,StructureInfoFromGPCRdb!$A:$U,MATCH(Y$1,StructureInfoFromGPCRdb!$A$1:$U$1,0),FALSE)</f>
        <v>Antagonist</v>
      </c>
    </row>
    <row r="394" spans="1:26" x14ac:dyDescent="0.2">
      <c r="A394" s="4" t="str">
        <f t="shared" si="12"/>
        <v>AIntermediate</v>
      </c>
      <c r="B394" s="4" t="str">
        <f t="shared" si="13"/>
        <v>P2Y12Intermediate</v>
      </c>
      <c r="C394" s="9" t="s">
        <v>185</v>
      </c>
      <c r="D394" s="10" t="str">
        <f>VLOOKUP($C394,StructureInfoFromGPCRdb!$A:$U,MATCH(D$1,StructureInfoFromGPCRdb!$A$1:$U$1,0),FALSE)</f>
        <v>A</v>
      </c>
      <c r="E394" s="11" t="str">
        <f>VLOOKUP($C394,StructureInfoFromGPCRdb!$A:$U,MATCH(E$1,StructureInfoFromGPCRdb!$A$1:$U$1,0),FALSE)</f>
        <v>P2Y</v>
      </c>
      <c r="F394" s="11" t="str">
        <f>VLOOKUP($C394,StructureInfoFromGPCRdb!$A:$U,MATCH(F$1,StructureInfoFromGPCRdb!$A$1:$U$1,0),FALSE)</f>
        <v>P2Y12</v>
      </c>
      <c r="G394" s="11" t="str">
        <f>VLOOKUP($C394,StructureInfoFromGPCRdb!$A:$U,MATCH(G$1,StructureInfoFromGPCRdb!$A$1:$U$1,0),FALSE)</f>
        <v>P2Y12</v>
      </c>
      <c r="J394" s="47">
        <f>VLOOKUP($C394,StructureInfoFromGPCRdb!$A:$U,MATCH(J$1,StructureInfoFromGPCRdb!$A$1:$U$1,0),FALSE)</f>
        <v>84</v>
      </c>
      <c r="K394" s="6" t="str">
        <f>VLOOKUP($C394,StructureInfoFromGPCRdb!$A:$U,MATCH(K$1,StructureInfoFromGPCRdb!$A$1:$U$1,0),FALSE)</f>
        <v>Human</v>
      </c>
      <c r="L394" s="10">
        <f>VLOOKUP($C394,StructureInfoFromGPCRdb!$A:$U,MATCH(L$1,StructureInfoFromGPCRdb!$A$1:$U$1,0),FALSE)</f>
        <v>100</v>
      </c>
      <c r="M394" s="50" t="str">
        <f>VLOOKUP($C394,StructureInfoFromGPCRdb!$A:$U,MATCH(M$1,StructureInfoFromGPCRdb!$A$1:$U$1,0),FALSE)</f>
        <v>X-ray</v>
      </c>
      <c r="N394" s="51">
        <f>VLOOKUP($C394,StructureInfoFromGPCRdb!$A:$U,MATCH(N$1,StructureInfoFromGPCRdb!$A$1:$U$1,0),FALSE)</f>
        <v>2.5</v>
      </c>
      <c r="O394" s="10" t="str">
        <f>VLOOKUP($C394,StructureInfoFromGPCRdb!$A:$U,MATCH(O$1,StructureInfoFromGPCRdb!$A$1:$U$1,0),FALSE)</f>
        <v>Intermediate</v>
      </c>
      <c r="P394" s="10">
        <f>VLOOKUP($C394,StructureInfoFromGPCRdb!$A:$U,MATCH(P$1,StructureInfoFromGPCRdb!$A$1:$U$1,0),FALSE)</f>
        <v>51</v>
      </c>
      <c r="Q394" s="10">
        <f>VLOOKUP($C394,StructureInfoFromGPCRdb!$A:$U,MATCH(Q$1,StructureInfoFromGPCRdb!$A$1:$U$1,0),FALSE)</f>
        <v>32</v>
      </c>
      <c r="R394" s="42" t="str">
        <f>IF(VLOOKUP($C394,StructureInfoFromGPCRdb!$A:$U,MATCH(R$1,StructureInfoFromGPCRdb!$A$1:$U$1,0),FALSE)="","",VLOOKUP($C394,StructureInfoFromGPCRdb!$A:$U,MATCH(R$1,StructureInfoFromGPCRdb!$A$1:$U$1,0),FALSE))</f>
        <v/>
      </c>
      <c r="S394" s="5" t="str">
        <f>IF(VLOOKUP($C394,StructureInfoFromGPCRdb!$A:$U,MATCH(S$1,StructureInfoFromGPCRdb!$A$1:$U$1,0),FALSE)="","",VLOOKUP($C394,StructureInfoFromGPCRdb!$A:$U,MATCH(S$1,StructureInfoFromGPCRdb!$A$1:$U$1,0),FALSE))</f>
        <v/>
      </c>
      <c r="T394" s="5" t="str">
        <f>IF(VLOOKUP($C394,StructureInfoFromGPCRdb!$A:$U,MATCH(T$1,StructureInfoFromGPCRdb!$A$1:$U$1,0),FALSE)="","",VLOOKUP($C394,StructureInfoFromGPCRdb!$A:$U,MATCH(T$1,StructureInfoFromGPCRdb!$A$1:$U$1,0),FALSE))</f>
        <v/>
      </c>
      <c r="U394" s="5" t="str">
        <f>IF(VLOOKUP($C394,StructureInfoFromGPCRdb!$A:$U,MATCH(U$1,StructureInfoFromGPCRdb!$A$1:$U$1,0),FALSE)="","",VLOOKUP($C394,StructureInfoFromGPCRdb!$A:$U,MATCH(U$1,StructureInfoFromGPCRdb!$A$1:$U$1,0),FALSE))</f>
        <v/>
      </c>
      <c r="V394" s="52" t="str">
        <f>VLOOKUP($C394,StructureInfoFromGPCRdb!$A:$U,MATCH(V$1,StructureInfoFromGPCRdb!$A$1:$U$1,0),FALSE)</f>
        <v>BRIL</v>
      </c>
      <c r="W394" s="10" t="str">
        <f>VLOOKUP($C394,StructureInfoFromGPCRdb!$A:$U,MATCH(W$1,StructureInfoFromGPCRdb!$A$1:$U$1,0),FALSE)</f>
        <v>-</v>
      </c>
      <c r="X394" s="52" t="str">
        <f>VLOOKUP($C394,StructureInfoFromGPCRdb!$A:$U,MATCH(X$1,StructureInfoFromGPCRdb!$A$1:$U$1,0),FALSE)</f>
        <v>2-MeSADP</v>
      </c>
      <c r="Y394" s="10" t="str">
        <f>VLOOKUP($C394,StructureInfoFromGPCRdb!$A:$U,MATCH(Y$1,StructureInfoFromGPCRdb!$A$1:$U$1,0),FALSE)</f>
        <v>Agonist</v>
      </c>
    </row>
    <row r="395" spans="1:26" x14ac:dyDescent="0.2">
      <c r="A395" s="4" t="str">
        <f t="shared" si="12"/>
        <v>AIntermediate</v>
      </c>
      <c r="B395" s="4" t="str">
        <f t="shared" si="13"/>
        <v>P2Y12Intermediate</v>
      </c>
      <c r="C395" s="9" t="s">
        <v>380</v>
      </c>
      <c r="D395" s="10" t="str">
        <f>VLOOKUP($C395,StructureInfoFromGPCRdb!$A:$U,MATCH(D$1,StructureInfoFromGPCRdb!$A$1:$U$1,0),FALSE)</f>
        <v>A</v>
      </c>
      <c r="E395" s="11" t="str">
        <f>VLOOKUP($C395,StructureInfoFromGPCRdb!$A:$U,MATCH(E$1,StructureInfoFromGPCRdb!$A$1:$U$1,0),FALSE)</f>
        <v>P2Y</v>
      </c>
      <c r="F395" s="11" t="str">
        <f>VLOOKUP($C395,StructureInfoFromGPCRdb!$A:$U,MATCH(F$1,StructureInfoFromGPCRdb!$A$1:$U$1,0),FALSE)</f>
        <v>P2Y12</v>
      </c>
      <c r="G395" s="11" t="str">
        <f>VLOOKUP($C395,StructureInfoFromGPCRdb!$A:$U,MATCH(G$1,StructureInfoFromGPCRdb!$A$1:$U$1,0),FALSE)</f>
        <v>P2Y12</v>
      </c>
      <c r="J395" s="47">
        <f>VLOOKUP($C395,StructureInfoFromGPCRdb!$A:$U,MATCH(J$1,StructureInfoFromGPCRdb!$A$1:$U$1,0),FALSE)</f>
        <v>89</v>
      </c>
      <c r="K395" s="6" t="str">
        <f>VLOOKUP($C395,StructureInfoFromGPCRdb!$A:$U,MATCH(K$1,StructureInfoFromGPCRdb!$A$1:$U$1,0),FALSE)</f>
        <v>Human</v>
      </c>
      <c r="L395" s="10">
        <f>VLOOKUP($C395,StructureInfoFromGPCRdb!$A:$U,MATCH(L$1,StructureInfoFromGPCRdb!$A$1:$U$1,0),FALSE)</f>
        <v>100</v>
      </c>
      <c r="M395" s="50" t="str">
        <f>VLOOKUP($C395,StructureInfoFromGPCRdb!$A:$U,MATCH(M$1,StructureInfoFromGPCRdb!$A$1:$U$1,0),FALSE)</f>
        <v>X-ray</v>
      </c>
      <c r="N395" s="51">
        <f>VLOOKUP($C395,StructureInfoFromGPCRdb!$A:$U,MATCH(N$1,StructureInfoFromGPCRdb!$A$1:$U$1,0),FALSE)</f>
        <v>2.6</v>
      </c>
      <c r="O395" s="10" t="str">
        <f>VLOOKUP($C395,StructureInfoFromGPCRdb!$A:$U,MATCH(O$1,StructureInfoFromGPCRdb!$A$1:$U$1,0),FALSE)</f>
        <v>Intermediate</v>
      </c>
      <c r="P395" s="10">
        <f>VLOOKUP($C395,StructureInfoFromGPCRdb!$A:$U,MATCH(P$1,StructureInfoFromGPCRdb!$A$1:$U$1,0),FALSE)</f>
        <v>51</v>
      </c>
      <c r="Q395" s="10">
        <f>VLOOKUP($C395,StructureInfoFromGPCRdb!$A:$U,MATCH(Q$1,StructureInfoFromGPCRdb!$A$1:$U$1,0),FALSE)</f>
        <v>0</v>
      </c>
      <c r="R395" s="42" t="str">
        <f>IF(VLOOKUP($C395,StructureInfoFromGPCRdb!$A:$U,MATCH(R$1,StructureInfoFromGPCRdb!$A$1:$U$1,0),FALSE)="","",VLOOKUP($C395,StructureInfoFromGPCRdb!$A:$U,MATCH(R$1,StructureInfoFromGPCRdb!$A$1:$U$1,0),FALSE))</f>
        <v/>
      </c>
      <c r="S395" s="5" t="str">
        <f>IF(VLOOKUP($C395,StructureInfoFromGPCRdb!$A:$U,MATCH(S$1,StructureInfoFromGPCRdb!$A$1:$U$1,0),FALSE)="","",VLOOKUP($C395,StructureInfoFromGPCRdb!$A:$U,MATCH(S$1,StructureInfoFromGPCRdb!$A$1:$U$1,0),FALSE))</f>
        <v/>
      </c>
      <c r="T395" s="5" t="str">
        <f>IF(VLOOKUP($C395,StructureInfoFromGPCRdb!$A:$U,MATCH(T$1,StructureInfoFromGPCRdb!$A$1:$U$1,0),FALSE)="","",VLOOKUP($C395,StructureInfoFromGPCRdb!$A:$U,MATCH(T$1,StructureInfoFromGPCRdb!$A$1:$U$1,0),FALSE))</f>
        <v/>
      </c>
      <c r="U395" s="5" t="str">
        <f>IF(VLOOKUP($C395,StructureInfoFromGPCRdb!$A:$U,MATCH(U$1,StructureInfoFromGPCRdb!$A$1:$U$1,0),FALSE)="","",VLOOKUP($C395,StructureInfoFromGPCRdb!$A:$U,MATCH(U$1,StructureInfoFromGPCRdb!$A$1:$U$1,0),FALSE))</f>
        <v/>
      </c>
      <c r="V395" s="52" t="str">
        <f>VLOOKUP($C395,StructureInfoFromGPCRdb!$A:$U,MATCH(V$1,StructureInfoFromGPCRdb!$A$1:$U$1,0),FALSE)</f>
        <v>BRIL</v>
      </c>
      <c r="W395" s="10" t="str">
        <f>VLOOKUP($C395,StructureInfoFromGPCRdb!$A:$U,MATCH(W$1,StructureInfoFromGPCRdb!$A$1:$U$1,0),FALSE)</f>
        <v>-</v>
      </c>
      <c r="X395" s="52" t="str">
        <f>VLOOKUP($C395,StructureInfoFromGPCRdb!$A:$U,MATCH(X$1,StructureInfoFromGPCRdb!$A$1:$U$1,0),FALSE)</f>
        <v>AZD1283</v>
      </c>
      <c r="Y395" s="10" t="str">
        <f>VLOOKUP($C395,StructureInfoFromGPCRdb!$A:$U,MATCH(Y$1,StructureInfoFromGPCRdb!$A$1:$U$1,0),FALSE)</f>
        <v>Antagonist</v>
      </c>
    </row>
    <row r="396" spans="1:26" x14ac:dyDescent="0.2">
      <c r="A396" s="4" t="str">
        <f t="shared" si="12"/>
        <v>AIntermediate</v>
      </c>
      <c r="B396" s="4" t="str">
        <f t="shared" si="13"/>
        <v>P2Y12Intermediate</v>
      </c>
      <c r="C396" s="9" t="s">
        <v>216</v>
      </c>
      <c r="D396" s="10" t="str">
        <f>VLOOKUP($C396,StructureInfoFromGPCRdb!$A:$U,MATCH(D$1,StructureInfoFromGPCRdb!$A$1:$U$1,0),FALSE)</f>
        <v>A</v>
      </c>
      <c r="E396" s="11" t="str">
        <f>VLOOKUP($C396,StructureInfoFromGPCRdb!$A:$U,MATCH(E$1,StructureInfoFromGPCRdb!$A$1:$U$1,0),FALSE)</f>
        <v>P2Y</v>
      </c>
      <c r="F396" s="11" t="str">
        <f>VLOOKUP($C396,StructureInfoFromGPCRdb!$A:$U,MATCH(F$1,StructureInfoFromGPCRdb!$A$1:$U$1,0),FALSE)</f>
        <v>P2Y12</v>
      </c>
      <c r="G396" s="11" t="str">
        <f>VLOOKUP($C396,StructureInfoFromGPCRdb!$A:$U,MATCH(G$1,StructureInfoFromGPCRdb!$A$1:$U$1,0),FALSE)</f>
        <v>P2Y12</v>
      </c>
      <c r="J396" s="47">
        <f>VLOOKUP($C396,StructureInfoFromGPCRdb!$A:$U,MATCH(J$1,StructureInfoFromGPCRdb!$A$1:$U$1,0),FALSE)</f>
        <v>84</v>
      </c>
      <c r="K396" s="6" t="str">
        <f>VLOOKUP($C396,StructureInfoFromGPCRdb!$A:$U,MATCH(K$1,StructureInfoFromGPCRdb!$A$1:$U$1,0),FALSE)</f>
        <v>Human</v>
      </c>
      <c r="L396" s="10">
        <f>VLOOKUP($C396,StructureInfoFromGPCRdb!$A:$U,MATCH(L$1,StructureInfoFromGPCRdb!$A$1:$U$1,0),FALSE)</f>
        <v>100</v>
      </c>
      <c r="M396" s="50" t="str">
        <f>VLOOKUP($C396,StructureInfoFromGPCRdb!$A:$U,MATCH(M$1,StructureInfoFromGPCRdb!$A$1:$U$1,0),FALSE)</f>
        <v>X-ray</v>
      </c>
      <c r="N396" s="51">
        <f>VLOOKUP($C396,StructureInfoFromGPCRdb!$A:$U,MATCH(N$1,StructureInfoFromGPCRdb!$A$1:$U$1,0),FALSE)</f>
        <v>3.1</v>
      </c>
      <c r="O396" s="10" t="str">
        <f>VLOOKUP($C396,StructureInfoFromGPCRdb!$A:$U,MATCH(O$1,StructureInfoFromGPCRdb!$A$1:$U$1,0),FALSE)</f>
        <v>Intermediate</v>
      </c>
      <c r="P396" s="10">
        <f>VLOOKUP($C396,StructureInfoFromGPCRdb!$A:$U,MATCH(P$1,StructureInfoFromGPCRdb!$A$1:$U$1,0),FALSE)</f>
        <v>51</v>
      </c>
      <c r="Q396" s="10">
        <f>VLOOKUP($C396,StructureInfoFromGPCRdb!$A:$U,MATCH(Q$1,StructureInfoFromGPCRdb!$A$1:$U$1,0),FALSE)</f>
        <v>39</v>
      </c>
      <c r="R396" s="42" t="str">
        <f>IF(VLOOKUP($C396,StructureInfoFromGPCRdb!$A:$U,MATCH(R$1,StructureInfoFromGPCRdb!$A$1:$U$1,0),FALSE)="","",VLOOKUP($C396,StructureInfoFromGPCRdb!$A:$U,MATCH(R$1,StructureInfoFromGPCRdb!$A$1:$U$1,0),FALSE))</f>
        <v/>
      </c>
      <c r="S396" s="5" t="str">
        <f>IF(VLOOKUP($C396,StructureInfoFromGPCRdb!$A:$U,MATCH(S$1,StructureInfoFromGPCRdb!$A$1:$U$1,0),FALSE)="","",VLOOKUP($C396,StructureInfoFromGPCRdb!$A:$U,MATCH(S$1,StructureInfoFromGPCRdb!$A$1:$U$1,0),FALSE))</f>
        <v/>
      </c>
      <c r="T396" s="5" t="str">
        <f>IF(VLOOKUP($C396,StructureInfoFromGPCRdb!$A:$U,MATCH(T$1,StructureInfoFromGPCRdb!$A$1:$U$1,0),FALSE)="","",VLOOKUP($C396,StructureInfoFromGPCRdb!$A:$U,MATCH(T$1,StructureInfoFromGPCRdb!$A$1:$U$1,0),FALSE))</f>
        <v/>
      </c>
      <c r="U396" s="5" t="str">
        <f>IF(VLOOKUP($C396,StructureInfoFromGPCRdb!$A:$U,MATCH(U$1,StructureInfoFromGPCRdb!$A$1:$U$1,0),FALSE)="","",VLOOKUP($C396,StructureInfoFromGPCRdb!$A:$U,MATCH(U$1,StructureInfoFromGPCRdb!$A$1:$U$1,0),FALSE))</f>
        <v/>
      </c>
      <c r="V396" s="52" t="str">
        <f>VLOOKUP($C396,StructureInfoFromGPCRdb!$A:$U,MATCH(V$1,StructureInfoFromGPCRdb!$A$1:$U$1,0),FALSE)</f>
        <v>BRIL</v>
      </c>
      <c r="W396" s="10" t="str">
        <f>VLOOKUP($C396,StructureInfoFromGPCRdb!$A:$U,MATCH(W$1,StructureInfoFromGPCRdb!$A$1:$U$1,0),FALSE)</f>
        <v>-</v>
      </c>
      <c r="X396" s="52" t="str">
        <f>VLOOKUP($C396,StructureInfoFromGPCRdb!$A:$U,MATCH(X$1,StructureInfoFromGPCRdb!$A$1:$U$1,0),FALSE)</f>
        <v>5310983</v>
      </c>
      <c r="Y396" s="10" t="str">
        <f>VLOOKUP($C396,StructureInfoFromGPCRdb!$A:$U,MATCH(Y$1,StructureInfoFromGPCRdb!$A$1:$U$1,0),FALSE)</f>
        <v>Agonist (partial)</v>
      </c>
    </row>
    <row r="397" spans="1:26" x14ac:dyDescent="0.2">
      <c r="A397" s="4" t="str">
        <f t="shared" si="12"/>
        <v>AIntermediate</v>
      </c>
      <c r="B397" s="4" t="str">
        <f t="shared" si="13"/>
        <v>PTAFRIntermediate</v>
      </c>
      <c r="C397" s="9" t="s">
        <v>435</v>
      </c>
      <c r="D397" s="10" t="str">
        <f>VLOOKUP($C397,StructureInfoFromGPCRdb!$A:$U,MATCH(D$1,StructureInfoFromGPCRdb!$A$1:$U$1,0),FALSE)</f>
        <v>A</v>
      </c>
      <c r="E397" s="11" t="str">
        <f>VLOOKUP($C397,StructureInfoFromGPCRdb!$A:$U,MATCH(E$1,StructureInfoFromGPCRdb!$A$1:$U$1,0),FALSE)</f>
        <v>Platelet-activating factor</v>
      </c>
      <c r="F397" s="11" t="str">
        <f>VLOOKUP($C397,StructureInfoFromGPCRdb!$A:$U,MATCH(F$1,StructureInfoFromGPCRdb!$A$1:$U$1,0),FALSE)</f>
        <v>PTAFR</v>
      </c>
      <c r="G397" s="11" t="str">
        <f>VLOOKUP($C397,StructureInfoFromGPCRdb!$A:$U,MATCH(G$1,StructureInfoFromGPCRdb!$A$1:$U$1,0),FALSE)</f>
        <v>PAF</v>
      </c>
      <c r="J397" s="47">
        <f>VLOOKUP($C397,StructureInfoFromGPCRdb!$A:$U,MATCH(J$1,StructureInfoFromGPCRdb!$A$1:$U$1,0),FALSE)</f>
        <v>87</v>
      </c>
      <c r="K397" s="6" t="str">
        <f>VLOOKUP($C397,StructureInfoFromGPCRdb!$A:$U,MATCH(K$1,StructureInfoFromGPCRdb!$A$1:$U$1,0),FALSE)</f>
        <v>Human</v>
      </c>
      <c r="L397" s="10">
        <f>VLOOKUP($C397,StructureInfoFromGPCRdb!$A:$U,MATCH(L$1,StructureInfoFromGPCRdb!$A$1:$U$1,0),FALSE)</f>
        <v>100</v>
      </c>
      <c r="M397" s="50" t="str">
        <f>VLOOKUP($C397,StructureInfoFromGPCRdb!$A:$U,MATCH(M$1,StructureInfoFromGPCRdb!$A$1:$U$1,0),FALSE)</f>
        <v>X-ray</v>
      </c>
      <c r="N397" s="51">
        <f>VLOOKUP($C397,StructureInfoFromGPCRdb!$A:$U,MATCH(N$1,StructureInfoFromGPCRdb!$A$1:$U$1,0),FALSE)</f>
        <v>2.9</v>
      </c>
      <c r="O397" s="10" t="str">
        <f>VLOOKUP($C397,StructureInfoFromGPCRdb!$A:$U,MATCH(O$1,StructureInfoFromGPCRdb!$A$1:$U$1,0),FALSE)</f>
        <v>Intermediate</v>
      </c>
      <c r="P397" s="10">
        <f>VLOOKUP($C397,StructureInfoFromGPCRdb!$A:$U,MATCH(P$1,StructureInfoFromGPCRdb!$A$1:$U$1,0),FALSE)</f>
        <v>51</v>
      </c>
      <c r="Q397" s="10">
        <f>VLOOKUP($C397,StructureInfoFromGPCRdb!$A:$U,MATCH(Q$1,StructureInfoFromGPCRdb!$A$1:$U$1,0),FALSE)</f>
        <v>39</v>
      </c>
      <c r="R397" s="42" t="str">
        <f>IF(VLOOKUP($C397,StructureInfoFromGPCRdb!$A:$U,MATCH(R$1,StructureInfoFromGPCRdb!$A$1:$U$1,0),FALSE)="","",VLOOKUP($C397,StructureInfoFromGPCRdb!$A:$U,MATCH(R$1,StructureInfoFromGPCRdb!$A$1:$U$1,0),FALSE))</f>
        <v/>
      </c>
      <c r="S397" s="5" t="str">
        <f>IF(VLOOKUP($C397,StructureInfoFromGPCRdb!$A:$U,MATCH(S$1,StructureInfoFromGPCRdb!$A$1:$U$1,0),FALSE)="","",VLOOKUP($C397,StructureInfoFromGPCRdb!$A:$U,MATCH(S$1,StructureInfoFromGPCRdb!$A$1:$U$1,0),FALSE))</f>
        <v/>
      </c>
      <c r="T397" s="5" t="str">
        <f>IF(VLOOKUP($C397,StructureInfoFromGPCRdb!$A:$U,MATCH(T$1,StructureInfoFromGPCRdb!$A$1:$U$1,0),FALSE)="","",VLOOKUP($C397,StructureInfoFromGPCRdb!$A:$U,MATCH(T$1,StructureInfoFromGPCRdb!$A$1:$U$1,0),FALSE))</f>
        <v/>
      </c>
      <c r="U397" s="5" t="str">
        <f>IF(VLOOKUP($C397,StructureInfoFromGPCRdb!$A:$U,MATCH(U$1,StructureInfoFromGPCRdb!$A$1:$U$1,0),FALSE)="","",VLOOKUP($C397,StructureInfoFromGPCRdb!$A:$U,MATCH(U$1,StructureInfoFromGPCRdb!$A$1:$U$1,0),FALSE))</f>
        <v/>
      </c>
      <c r="V397" s="52" t="str">
        <f>VLOOKUP($C397,StructureInfoFromGPCRdb!$A:$U,MATCH(V$1,StructureInfoFromGPCRdb!$A$1:$U$1,0),FALSE)</f>
        <v>T4-Lysozyme</v>
      </c>
      <c r="W397" s="10" t="str">
        <f>VLOOKUP($C397,StructureInfoFromGPCRdb!$A:$U,MATCH(W$1,StructureInfoFromGPCRdb!$A$1:$U$1,0),FALSE)</f>
        <v>-</v>
      </c>
      <c r="X397" s="52" t="str">
        <f>VLOOKUP($C397,StructureInfoFromGPCRdb!$A:$U,MATCH(X$1,StructureInfoFromGPCRdb!$A$1:$U$1,0),FALSE)</f>
        <v>ABT-491</v>
      </c>
      <c r="Y397" s="10" t="str">
        <f>VLOOKUP($C397,StructureInfoFromGPCRdb!$A:$U,MATCH(Y$1,StructureInfoFromGPCRdb!$A$1:$U$1,0),FALSE)</f>
        <v>Inverse agonist</v>
      </c>
    </row>
    <row r="398" spans="1:26" x14ac:dyDescent="0.2">
      <c r="A398" s="4" t="str">
        <f t="shared" si="12"/>
        <v>AIntermediate</v>
      </c>
      <c r="B398" s="4" t="str">
        <f t="shared" si="13"/>
        <v>TA2RIntermediate</v>
      </c>
      <c r="C398" s="9" t="s">
        <v>243</v>
      </c>
      <c r="D398" s="10" t="str">
        <f>VLOOKUP($C398,StructureInfoFromGPCRdb!$A:$U,MATCH(D$1,StructureInfoFromGPCRdb!$A$1:$U$1,0),FALSE)</f>
        <v>A</v>
      </c>
      <c r="E398" s="11" t="str">
        <f>VLOOKUP($C398,StructureInfoFromGPCRdb!$A:$U,MATCH(E$1,StructureInfoFromGPCRdb!$A$1:$U$1,0),FALSE)</f>
        <v>Prostanoid</v>
      </c>
      <c r="F398" s="11" t="str">
        <f>VLOOKUP($C398,StructureInfoFromGPCRdb!$A:$U,MATCH(F$1,StructureInfoFromGPCRdb!$A$1:$U$1,0),FALSE)</f>
        <v>TA2R</v>
      </c>
      <c r="G398" s="11" t="str">
        <f>VLOOKUP($C398,StructureInfoFromGPCRdb!$A:$U,MATCH(G$1,StructureInfoFromGPCRdb!$A$1:$U$1,0),FALSE)</f>
        <v>TP</v>
      </c>
      <c r="J398" s="47">
        <f>VLOOKUP($C398,StructureInfoFromGPCRdb!$A:$U,MATCH(J$1,StructureInfoFromGPCRdb!$A$1:$U$1,0),FALSE)</f>
        <v>91</v>
      </c>
      <c r="K398" s="6" t="str">
        <f>VLOOKUP($C398,StructureInfoFromGPCRdb!$A:$U,MATCH(K$1,StructureInfoFromGPCRdb!$A$1:$U$1,0),FALSE)</f>
        <v>Human</v>
      </c>
      <c r="L398" s="10">
        <f>VLOOKUP($C398,StructureInfoFromGPCRdb!$A:$U,MATCH(L$1,StructureInfoFromGPCRdb!$A$1:$U$1,0),FALSE)</f>
        <v>100</v>
      </c>
      <c r="M398" s="50" t="str">
        <f>VLOOKUP($C398,StructureInfoFromGPCRdb!$A:$U,MATCH(M$1,StructureInfoFromGPCRdb!$A$1:$U$1,0),FALSE)</f>
        <v>X-ray</v>
      </c>
      <c r="N398" s="51">
        <f>VLOOKUP($C398,StructureInfoFromGPCRdb!$A:$U,MATCH(N$1,StructureInfoFromGPCRdb!$A$1:$U$1,0),FALSE)</f>
        <v>2.5</v>
      </c>
      <c r="O398" s="10" t="str">
        <f>VLOOKUP($C398,StructureInfoFromGPCRdb!$A:$U,MATCH(O$1,StructureInfoFromGPCRdb!$A$1:$U$1,0),FALSE)</f>
        <v>Intermediate</v>
      </c>
      <c r="P398" s="10">
        <f>VLOOKUP($C398,StructureInfoFromGPCRdb!$A:$U,MATCH(P$1,StructureInfoFromGPCRdb!$A$1:$U$1,0),FALSE)</f>
        <v>51</v>
      </c>
      <c r="Q398" s="10">
        <f>VLOOKUP($C398,StructureInfoFromGPCRdb!$A:$U,MATCH(Q$1,StructureInfoFromGPCRdb!$A$1:$U$1,0),FALSE)</f>
        <v>14</v>
      </c>
      <c r="R398" s="42" t="str">
        <f>IF(VLOOKUP($C398,StructureInfoFromGPCRdb!$A:$U,MATCH(R$1,StructureInfoFromGPCRdb!$A$1:$U$1,0),FALSE)="","",VLOOKUP($C398,StructureInfoFromGPCRdb!$A:$U,MATCH(R$1,StructureInfoFromGPCRdb!$A$1:$U$1,0),FALSE))</f>
        <v/>
      </c>
      <c r="S398" s="5" t="str">
        <f>IF(VLOOKUP($C398,StructureInfoFromGPCRdb!$A:$U,MATCH(S$1,StructureInfoFromGPCRdb!$A$1:$U$1,0),FALSE)="","",VLOOKUP($C398,StructureInfoFromGPCRdb!$A:$U,MATCH(S$1,StructureInfoFromGPCRdb!$A$1:$U$1,0),FALSE))</f>
        <v/>
      </c>
      <c r="T398" s="5" t="str">
        <f>IF(VLOOKUP($C398,StructureInfoFromGPCRdb!$A:$U,MATCH(T$1,StructureInfoFromGPCRdb!$A$1:$U$1,0),FALSE)="","",VLOOKUP($C398,StructureInfoFromGPCRdb!$A:$U,MATCH(T$1,StructureInfoFromGPCRdb!$A$1:$U$1,0),FALSE))</f>
        <v/>
      </c>
      <c r="U398" s="5" t="str">
        <f>IF(VLOOKUP($C398,StructureInfoFromGPCRdb!$A:$U,MATCH(U$1,StructureInfoFromGPCRdb!$A$1:$U$1,0),FALSE)="","",VLOOKUP($C398,StructureInfoFromGPCRdb!$A:$U,MATCH(U$1,StructureInfoFromGPCRdb!$A$1:$U$1,0),FALSE))</f>
        <v/>
      </c>
      <c r="V398" s="52" t="str">
        <f>VLOOKUP($C398,StructureInfoFromGPCRdb!$A:$U,MATCH(V$1,StructureInfoFromGPCRdb!$A$1:$U$1,0),FALSE)</f>
        <v>BRIL</v>
      </c>
      <c r="W398" s="10" t="str">
        <f>VLOOKUP($C398,StructureInfoFromGPCRdb!$A:$U,MATCH(W$1,StructureInfoFromGPCRdb!$A$1:$U$1,0),FALSE)</f>
        <v>-</v>
      </c>
      <c r="X398" s="52" t="str">
        <f>VLOOKUP($C398,StructureInfoFromGPCRdb!$A:$U,MATCH(X$1,StructureInfoFromGPCRdb!$A$1:$U$1,0),FALSE)</f>
        <v>Ramatroban</v>
      </c>
      <c r="Y398" s="10" t="str">
        <f>VLOOKUP($C398,StructureInfoFromGPCRdb!$A:$U,MATCH(Y$1,StructureInfoFromGPCRdb!$A$1:$U$1,0),FALSE)</f>
        <v>Antagonist</v>
      </c>
    </row>
    <row r="399" spans="1:26" x14ac:dyDescent="0.2">
      <c r="A399" s="4" t="str">
        <f t="shared" si="12"/>
        <v>AIntermediate</v>
      </c>
      <c r="B399" s="4" t="str">
        <f t="shared" si="13"/>
        <v>TA2RIntermediate</v>
      </c>
      <c r="C399" s="9" t="s">
        <v>242</v>
      </c>
      <c r="D399" s="10" t="str">
        <f>VLOOKUP($C399,StructureInfoFromGPCRdb!$A:$U,MATCH(D$1,StructureInfoFromGPCRdb!$A$1:$U$1,0),FALSE)</f>
        <v>A</v>
      </c>
      <c r="E399" s="11" t="str">
        <f>VLOOKUP($C399,StructureInfoFromGPCRdb!$A:$U,MATCH(E$1,StructureInfoFromGPCRdb!$A$1:$U$1,0),FALSE)</f>
        <v>Prostanoid</v>
      </c>
      <c r="F399" s="11" t="str">
        <f>VLOOKUP($C399,StructureInfoFromGPCRdb!$A:$U,MATCH(F$1,StructureInfoFromGPCRdb!$A$1:$U$1,0),FALSE)</f>
        <v>TA2R</v>
      </c>
      <c r="G399" s="11" t="str">
        <f>VLOOKUP($C399,StructureInfoFromGPCRdb!$A:$U,MATCH(G$1,StructureInfoFromGPCRdb!$A$1:$U$1,0),FALSE)</f>
        <v>TP</v>
      </c>
      <c r="J399" s="47">
        <f>VLOOKUP($C399,StructureInfoFromGPCRdb!$A:$U,MATCH(J$1,StructureInfoFromGPCRdb!$A$1:$U$1,0),FALSE)</f>
        <v>92</v>
      </c>
      <c r="K399" s="6" t="str">
        <f>VLOOKUP($C399,StructureInfoFromGPCRdb!$A:$U,MATCH(K$1,StructureInfoFromGPCRdb!$A$1:$U$1,0),FALSE)</f>
        <v>Human</v>
      </c>
      <c r="L399" s="10">
        <f>VLOOKUP($C399,StructureInfoFromGPCRdb!$A:$U,MATCH(L$1,StructureInfoFromGPCRdb!$A$1:$U$1,0),FALSE)</f>
        <v>100</v>
      </c>
      <c r="M399" s="50" t="str">
        <f>VLOOKUP($C399,StructureInfoFromGPCRdb!$A:$U,MATCH(M$1,StructureInfoFromGPCRdb!$A$1:$U$1,0),FALSE)</f>
        <v>X-ray</v>
      </c>
      <c r="N399" s="51">
        <f>VLOOKUP($C399,StructureInfoFromGPCRdb!$A:$U,MATCH(N$1,StructureInfoFromGPCRdb!$A$1:$U$1,0),FALSE)</f>
        <v>3</v>
      </c>
      <c r="O399" s="10" t="str">
        <f>VLOOKUP($C399,StructureInfoFromGPCRdb!$A:$U,MATCH(O$1,StructureInfoFromGPCRdb!$A$1:$U$1,0),FALSE)</f>
        <v>Intermediate</v>
      </c>
      <c r="P399" s="10">
        <f>VLOOKUP($C399,StructureInfoFromGPCRdb!$A:$U,MATCH(P$1,StructureInfoFromGPCRdb!$A$1:$U$1,0),FALSE)</f>
        <v>51</v>
      </c>
      <c r="Q399" s="10">
        <f>VLOOKUP($C399,StructureInfoFromGPCRdb!$A:$U,MATCH(Q$1,StructureInfoFromGPCRdb!$A$1:$U$1,0),FALSE)</f>
        <v>12</v>
      </c>
      <c r="R399" s="42" t="str">
        <f>IF(VLOOKUP($C399,StructureInfoFromGPCRdb!$A:$U,MATCH(R$1,StructureInfoFromGPCRdb!$A$1:$U$1,0),FALSE)="","",VLOOKUP($C399,StructureInfoFromGPCRdb!$A:$U,MATCH(R$1,StructureInfoFromGPCRdb!$A$1:$U$1,0),FALSE))</f>
        <v/>
      </c>
      <c r="S399" s="5" t="str">
        <f>IF(VLOOKUP($C399,StructureInfoFromGPCRdb!$A:$U,MATCH(S$1,StructureInfoFromGPCRdb!$A$1:$U$1,0),FALSE)="","",VLOOKUP($C399,StructureInfoFromGPCRdb!$A:$U,MATCH(S$1,StructureInfoFromGPCRdb!$A$1:$U$1,0),FALSE))</f>
        <v/>
      </c>
      <c r="T399" s="5" t="str">
        <f>IF(VLOOKUP($C399,StructureInfoFromGPCRdb!$A:$U,MATCH(T$1,StructureInfoFromGPCRdb!$A$1:$U$1,0),FALSE)="","",VLOOKUP($C399,StructureInfoFromGPCRdb!$A:$U,MATCH(T$1,StructureInfoFromGPCRdb!$A$1:$U$1,0),FALSE))</f>
        <v/>
      </c>
      <c r="U399" s="5" t="str">
        <f>IF(VLOOKUP($C399,StructureInfoFromGPCRdb!$A:$U,MATCH(U$1,StructureInfoFromGPCRdb!$A$1:$U$1,0),FALSE)="","",VLOOKUP($C399,StructureInfoFromGPCRdb!$A:$U,MATCH(U$1,StructureInfoFromGPCRdb!$A$1:$U$1,0),FALSE))</f>
        <v/>
      </c>
      <c r="V399" s="52" t="str">
        <f>VLOOKUP($C399,StructureInfoFromGPCRdb!$A:$U,MATCH(V$1,StructureInfoFromGPCRdb!$A$1:$U$1,0),FALSE)</f>
        <v>BRIL</v>
      </c>
      <c r="W399" s="10" t="str">
        <f>VLOOKUP($C399,StructureInfoFromGPCRdb!$A:$U,MATCH(W$1,StructureInfoFromGPCRdb!$A$1:$U$1,0),FALSE)</f>
        <v>-</v>
      </c>
      <c r="X399" s="52" t="str">
        <f>VLOOKUP($C399,StructureInfoFromGPCRdb!$A:$U,MATCH(X$1,StructureInfoFromGPCRdb!$A$1:$U$1,0),FALSE)</f>
        <v>Daltroban</v>
      </c>
      <c r="Y399" s="10" t="str">
        <f>VLOOKUP($C399,StructureInfoFromGPCRdb!$A:$U,MATCH(Y$1,StructureInfoFromGPCRdb!$A$1:$U$1,0),FALSE)</f>
        <v>Antagonist</v>
      </c>
    </row>
    <row r="400" spans="1:26" x14ac:dyDescent="0.2">
      <c r="A400" s="4" t="str">
        <f t="shared" si="12"/>
        <v>AIntermediate</v>
      </c>
      <c r="B400" s="4" t="str">
        <f t="shared" si="13"/>
        <v>PAR1Intermediate</v>
      </c>
      <c r="C400" s="9" t="s">
        <v>391</v>
      </c>
      <c r="D400" s="10" t="str">
        <f>VLOOKUP($C400,StructureInfoFromGPCRdb!$A:$U,MATCH(D$1,StructureInfoFromGPCRdb!$A$1:$U$1,0),FALSE)</f>
        <v>A</v>
      </c>
      <c r="E400" s="11" t="str">
        <f>VLOOKUP($C400,StructureInfoFromGPCRdb!$A:$U,MATCH(E$1,StructureInfoFromGPCRdb!$A$1:$U$1,0),FALSE)</f>
        <v>Proteinase-activated</v>
      </c>
      <c r="F400" s="11" t="str">
        <f>VLOOKUP($C400,StructureInfoFromGPCRdb!$A:$U,MATCH(F$1,StructureInfoFromGPCRdb!$A$1:$U$1,0),FALSE)</f>
        <v>PAR1</v>
      </c>
      <c r="G400" s="11" t="str">
        <f>VLOOKUP($C400,StructureInfoFromGPCRdb!$A:$U,MATCH(G$1,StructureInfoFromGPCRdb!$A$1:$U$1,0),FALSE)</f>
        <v>PAR1</v>
      </c>
      <c r="J400" s="47">
        <f>VLOOKUP($C400,StructureInfoFromGPCRdb!$A:$U,MATCH(J$1,StructureInfoFromGPCRdb!$A$1:$U$1,0),FALSE)</f>
        <v>89</v>
      </c>
      <c r="K400" s="6" t="str">
        <f>VLOOKUP($C400,StructureInfoFromGPCRdb!$A:$U,MATCH(K$1,StructureInfoFromGPCRdb!$A$1:$U$1,0),FALSE)</f>
        <v>Human</v>
      </c>
      <c r="L400" s="10">
        <f>VLOOKUP($C400,StructureInfoFromGPCRdb!$A:$U,MATCH(L$1,StructureInfoFromGPCRdb!$A$1:$U$1,0),FALSE)</f>
        <v>100</v>
      </c>
      <c r="M400" s="50" t="str">
        <f>VLOOKUP($C400,StructureInfoFromGPCRdb!$A:$U,MATCH(M$1,StructureInfoFromGPCRdb!$A$1:$U$1,0),FALSE)</f>
        <v>X-ray</v>
      </c>
      <c r="N400" s="51">
        <f>VLOOKUP($C400,StructureInfoFromGPCRdb!$A:$U,MATCH(N$1,StructureInfoFromGPCRdb!$A$1:$U$1,0),FALSE)</f>
        <v>2.2000000000000002</v>
      </c>
      <c r="O400" s="10" t="str">
        <f>VLOOKUP($C400,StructureInfoFromGPCRdb!$A:$U,MATCH(O$1,StructureInfoFromGPCRdb!$A$1:$U$1,0),FALSE)</f>
        <v>Intermediate</v>
      </c>
      <c r="P400" s="10">
        <f>VLOOKUP($C400,StructureInfoFromGPCRdb!$A:$U,MATCH(P$1,StructureInfoFromGPCRdb!$A$1:$U$1,0),FALSE)</f>
        <v>51</v>
      </c>
      <c r="Q400" s="10">
        <f>VLOOKUP($C400,StructureInfoFromGPCRdb!$A:$U,MATCH(Q$1,StructureInfoFromGPCRdb!$A$1:$U$1,0),FALSE)</f>
        <v>33</v>
      </c>
      <c r="R400" s="42" t="str">
        <f>IF(VLOOKUP($C400,StructureInfoFromGPCRdb!$A:$U,MATCH(R$1,StructureInfoFromGPCRdb!$A$1:$U$1,0),FALSE)="","",VLOOKUP($C400,StructureInfoFromGPCRdb!$A:$U,MATCH(R$1,StructureInfoFromGPCRdb!$A$1:$U$1,0),FALSE))</f>
        <v/>
      </c>
      <c r="S400" s="5" t="str">
        <f>IF(VLOOKUP($C400,StructureInfoFromGPCRdb!$A:$U,MATCH(S$1,StructureInfoFromGPCRdb!$A$1:$U$1,0),FALSE)="","",VLOOKUP($C400,StructureInfoFromGPCRdb!$A:$U,MATCH(S$1,StructureInfoFromGPCRdb!$A$1:$U$1,0),FALSE))</f>
        <v/>
      </c>
      <c r="T400" s="5" t="str">
        <f>IF(VLOOKUP($C400,StructureInfoFromGPCRdb!$A:$U,MATCH(T$1,StructureInfoFromGPCRdb!$A$1:$U$1,0),FALSE)="","",VLOOKUP($C400,StructureInfoFromGPCRdb!$A:$U,MATCH(T$1,StructureInfoFromGPCRdb!$A$1:$U$1,0),FALSE))</f>
        <v/>
      </c>
      <c r="U400" s="5" t="str">
        <f>IF(VLOOKUP($C400,StructureInfoFromGPCRdb!$A:$U,MATCH(U$1,StructureInfoFromGPCRdb!$A$1:$U$1,0),FALSE)="","",VLOOKUP($C400,StructureInfoFromGPCRdb!$A:$U,MATCH(U$1,StructureInfoFromGPCRdb!$A$1:$U$1,0),FALSE))</f>
        <v/>
      </c>
      <c r="V400" s="52" t="str">
        <f>VLOOKUP($C400,StructureInfoFromGPCRdb!$A:$U,MATCH(V$1,StructureInfoFromGPCRdb!$A$1:$U$1,0),FALSE)</f>
        <v>T4-Lysozyme</v>
      </c>
      <c r="W400" s="10" t="str">
        <f>VLOOKUP($C400,StructureInfoFromGPCRdb!$A:$U,MATCH(W$1,StructureInfoFromGPCRdb!$A$1:$U$1,0),FALSE)</f>
        <v>-</v>
      </c>
      <c r="X400" s="52" t="str">
        <f>VLOOKUP($C400,StructureInfoFromGPCRdb!$A:$U,MATCH(X$1,StructureInfoFromGPCRdb!$A$1:$U$1,0),FALSE)</f>
        <v>Vorapaxar</v>
      </c>
      <c r="Y400" s="10" t="str">
        <f>VLOOKUP($C400,StructureInfoFromGPCRdb!$A:$U,MATCH(Y$1,StructureInfoFromGPCRdb!$A$1:$U$1,0),FALSE)</f>
        <v>Antagonist</v>
      </c>
    </row>
    <row r="401" spans="1:27" x14ac:dyDescent="0.2">
      <c r="A401" s="4" t="str">
        <f t="shared" si="12"/>
        <v>AIntermediate</v>
      </c>
      <c r="B401" s="4" t="str">
        <f t="shared" si="13"/>
        <v>PAR2Intermediate</v>
      </c>
      <c r="C401" s="9" t="s">
        <v>330</v>
      </c>
      <c r="D401" s="10" t="str">
        <f>VLOOKUP($C401,StructureInfoFromGPCRdb!$A:$U,MATCH(D$1,StructureInfoFromGPCRdb!$A$1:$U$1,0),FALSE)</f>
        <v>A</v>
      </c>
      <c r="E401" s="11" t="str">
        <f>VLOOKUP($C401,StructureInfoFromGPCRdb!$A:$U,MATCH(E$1,StructureInfoFromGPCRdb!$A$1:$U$1,0),FALSE)</f>
        <v>Proteinase-activated</v>
      </c>
      <c r="F401" s="11" t="str">
        <f>VLOOKUP($C401,StructureInfoFromGPCRdb!$A:$U,MATCH(F$1,StructureInfoFromGPCRdb!$A$1:$U$1,0),FALSE)</f>
        <v>PAR2</v>
      </c>
      <c r="G401" s="11" t="str">
        <f>VLOOKUP($C401,StructureInfoFromGPCRdb!$A:$U,MATCH(G$1,StructureInfoFromGPCRdb!$A$1:$U$1,0),FALSE)</f>
        <v>PAR2</v>
      </c>
      <c r="J401" s="47">
        <f>VLOOKUP($C401,StructureInfoFromGPCRdb!$A:$U,MATCH(J$1,StructureInfoFromGPCRdb!$A$1:$U$1,0),FALSE)</f>
        <v>96</v>
      </c>
      <c r="K401" s="6" t="str">
        <f>VLOOKUP($C401,StructureInfoFromGPCRdb!$A:$U,MATCH(K$1,StructureInfoFromGPCRdb!$A$1:$U$1,0),FALSE)</f>
        <v>Human</v>
      </c>
      <c r="L401" s="10">
        <f>VLOOKUP($C401,StructureInfoFromGPCRdb!$A:$U,MATCH(L$1,StructureInfoFromGPCRdb!$A$1:$U$1,0),FALSE)</f>
        <v>100</v>
      </c>
      <c r="M401" s="50" t="str">
        <f>VLOOKUP($C401,StructureInfoFromGPCRdb!$A:$U,MATCH(M$1,StructureInfoFromGPCRdb!$A$1:$U$1,0),FALSE)</f>
        <v>X-ray</v>
      </c>
      <c r="N401" s="51">
        <f>VLOOKUP($C401,StructureInfoFromGPCRdb!$A:$U,MATCH(N$1,StructureInfoFromGPCRdb!$A$1:$U$1,0),FALSE)</f>
        <v>2.8</v>
      </c>
      <c r="O401" s="10" t="str">
        <f>VLOOKUP($C401,StructureInfoFromGPCRdb!$A:$U,MATCH(O$1,StructureInfoFromGPCRdb!$A$1:$U$1,0),FALSE)</f>
        <v>Intermediate</v>
      </c>
      <c r="P401" s="10">
        <f>VLOOKUP($C401,StructureInfoFromGPCRdb!$A:$U,MATCH(P$1,StructureInfoFromGPCRdb!$A$1:$U$1,0),FALSE)</f>
        <v>51</v>
      </c>
      <c r="Q401" s="10">
        <f>VLOOKUP($C401,StructureInfoFromGPCRdb!$A:$U,MATCH(Q$1,StructureInfoFromGPCRdb!$A$1:$U$1,0),FALSE)</f>
        <v>42</v>
      </c>
      <c r="R401" s="42" t="str">
        <f>IF(VLOOKUP($C401,StructureInfoFromGPCRdb!$A:$U,MATCH(R$1,StructureInfoFromGPCRdb!$A$1:$U$1,0),FALSE)="","",VLOOKUP($C401,StructureInfoFromGPCRdb!$A:$U,MATCH(R$1,StructureInfoFromGPCRdb!$A$1:$U$1,0),FALSE))</f>
        <v/>
      </c>
      <c r="S401" s="5" t="str">
        <f>IF(VLOOKUP($C401,StructureInfoFromGPCRdb!$A:$U,MATCH(S$1,StructureInfoFromGPCRdb!$A$1:$U$1,0),FALSE)="","",VLOOKUP($C401,StructureInfoFromGPCRdb!$A:$U,MATCH(S$1,StructureInfoFromGPCRdb!$A$1:$U$1,0),FALSE))</f>
        <v/>
      </c>
      <c r="T401" s="5" t="str">
        <f>IF(VLOOKUP($C401,StructureInfoFromGPCRdb!$A:$U,MATCH(T$1,StructureInfoFromGPCRdb!$A$1:$U$1,0),FALSE)="","",VLOOKUP($C401,StructureInfoFromGPCRdb!$A:$U,MATCH(T$1,StructureInfoFromGPCRdb!$A$1:$U$1,0),FALSE))</f>
        <v/>
      </c>
      <c r="U401" s="5" t="str">
        <f>IF(VLOOKUP($C401,StructureInfoFromGPCRdb!$A:$U,MATCH(U$1,StructureInfoFromGPCRdb!$A$1:$U$1,0),FALSE)="","",VLOOKUP($C401,StructureInfoFromGPCRdb!$A:$U,MATCH(U$1,StructureInfoFromGPCRdb!$A$1:$U$1,0),FALSE))</f>
        <v/>
      </c>
      <c r="V401" s="52" t="str">
        <f>VLOOKUP($C401,StructureInfoFromGPCRdb!$A:$U,MATCH(V$1,StructureInfoFromGPCRdb!$A$1:$U$1,0),FALSE)</f>
        <v>T4-Lysozyme</v>
      </c>
      <c r="W401" s="10" t="str">
        <f>VLOOKUP($C401,StructureInfoFromGPCRdb!$A:$U,MATCH(W$1,StructureInfoFromGPCRdb!$A$1:$U$1,0),FALSE)</f>
        <v>-</v>
      </c>
      <c r="X401" s="52" t="str">
        <f>VLOOKUP($C401,StructureInfoFromGPCRdb!$A:$U,MATCH(X$1,StructureInfoFromGPCRdb!$A$1:$U$1,0),FALSE)</f>
        <v>AZ8838</v>
      </c>
      <c r="Y401" s="10" t="str">
        <f>VLOOKUP($C401,StructureInfoFromGPCRdb!$A:$U,MATCH(Y$1,StructureInfoFromGPCRdb!$A$1:$U$1,0),FALSE)</f>
        <v>Antagonist</v>
      </c>
    </row>
    <row r="402" spans="1:27" x14ac:dyDescent="0.2">
      <c r="A402" s="4" t="str">
        <f t="shared" si="12"/>
        <v>AIntermediate</v>
      </c>
      <c r="B402" s="4" t="str">
        <f t="shared" si="13"/>
        <v>PAR2Intermediate</v>
      </c>
      <c r="C402" s="9" t="s">
        <v>329</v>
      </c>
      <c r="D402" s="10" t="str">
        <f>VLOOKUP($C402,StructureInfoFromGPCRdb!$A:$U,MATCH(D$1,StructureInfoFromGPCRdb!$A$1:$U$1,0),FALSE)</f>
        <v>A</v>
      </c>
      <c r="E402" s="11" t="str">
        <f>VLOOKUP($C402,StructureInfoFromGPCRdb!$A:$U,MATCH(E$1,StructureInfoFromGPCRdb!$A$1:$U$1,0),FALSE)</f>
        <v>Proteinase-activated</v>
      </c>
      <c r="F402" s="11" t="str">
        <f>VLOOKUP($C402,StructureInfoFromGPCRdb!$A:$U,MATCH(F$1,StructureInfoFromGPCRdb!$A$1:$U$1,0),FALSE)</f>
        <v>PAR2</v>
      </c>
      <c r="G402" s="11" t="str">
        <f>VLOOKUP($C402,StructureInfoFromGPCRdb!$A:$U,MATCH(G$1,StructureInfoFromGPCRdb!$A$1:$U$1,0),FALSE)</f>
        <v>PAR2</v>
      </c>
      <c r="J402" s="47">
        <f>VLOOKUP($C402,StructureInfoFromGPCRdb!$A:$U,MATCH(J$1,StructureInfoFromGPCRdb!$A$1:$U$1,0),FALSE)</f>
        <v>96</v>
      </c>
      <c r="K402" s="6" t="str">
        <f>VLOOKUP($C402,StructureInfoFromGPCRdb!$A:$U,MATCH(K$1,StructureInfoFromGPCRdb!$A$1:$U$1,0),FALSE)</f>
        <v>Human</v>
      </c>
      <c r="L402" s="10">
        <f>VLOOKUP($C402,StructureInfoFromGPCRdb!$A:$U,MATCH(L$1,StructureInfoFromGPCRdb!$A$1:$U$1,0),FALSE)</f>
        <v>100</v>
      </c>
      <c r="M402" s="50" t="str">
        <f>VLOOKUP($C402,StructureInfoFromGPCRdb!$A:$U,MATCH(M$1,StructureInfoFromGPCRdb!$A$1:$U$1,0),FALSE)</f>
        <v>X-ray</v>
      </c>
      <c r="N402" s="51">
        <f>VLOOKUP($C402,StructureInfoFromGPCRdb!$A:$U,MATCH(N$1,StructureInfoFromGPCRdb!$A$1:$U$1,0),FALSE)</f>
        <v>3.6</v>
      </c>
      <c r="O402" s="10" t="str">
        <f>VLOOKUP($C402,StructureInfoFromGPCRdb!$A:$U,MATCH(O$1,StructureInfoFromGPCRdb!$A$1:$U$1,0),FALSE)</f>
        <v>Intermediate</v>
      </c>
      <c r="P402" s="10">
        <f>VLOOKUP($C402,StructureInfoFromGPCRdb!$A:$U,MATCH(P$1,StructureInfoFromGPCRdb!$A$1:$U$1,0),FALSE)</f>
        <v>51</v>
      </c>
      <c r="Q402" s="10">
        <f>VLOOKUP($C402,StructureInfoFromGPCRdb!$A:$U,MATCH(Q$1,StructureInfoFromGPCRdb!$A$1:$U$1,0),FALSE)</f>
        <v>41</v>
      </c>
      <c r="R402" s="42" t="str">
        <f>IF(VLOOKUP($C402,StructureInfoFromGPCRdb!$A:$U,MATCH(R$1,StructureInfoFromGPCRdb!$A$1:$U$1,0),FALSE)="","",VLOOKUP($C402,StructureInfoFromGPCRdb!$A:$U,MATCH(R$1,StructureInfoFromGPCRdb!$A$1:$U$1,0),FALSE))</f>
        <v/>
      </c>
      <c r="S402" s="5" t="str">
        <f>IF(VLOOKUP($C402,StructureInfoFromGPCRdb!$A:$U,MATCH(S$1,StructureInfoFromGPCRdb!$A$1:$U$1,0),FALSE)="","",VLOOKUP($C402,StructureInfoFromGPCRdb!$A:$U,MATCH(S$1,StructureInfoFromGPCRdb!$A$1:$U$1,0),FALSE))</f>
        <v/>
      </c>
      <c r="T402" s="5" t="str">
        <f>IF(VLOOKUP($C402,StructureInfoFromGPCRdb!$A:$U,MATCH(T$1,StructureInfoFromGPCRdb!$A$1:$U$1,0),FALSE)="","",VLOOKUP($C402,StructureInfoFromGPCRdb!$A:$U,MATCH(T$1,StructureInfoFromGPCRdb!$A$1:$U$1,0),FALSE))</f>
        <v/>
      </c>
      <c r="U402" s="5" t="str">
        <f>IF(VLOOKUP($C402,StructureInfoFromGPCRdb!$A:$U,MATCH(U$1,StructureInfoFromGPCRdb!$A$1:$U$1,0),FALSE)="","",VLOOKUP($C402,StructureInfoFromGPCRdb!$A:$U,MATCH(U$1,StructureInfoFromGPCRdb!$A$1:$U$1,0),FALSE))</f>
        <v/>
      </c>
      <c r="V402" s="52" t="str">
        <f>VLOOKUP($C402,StructureInfoFromGPCRdb!$A:$U,MATCH(V$1,StructureInfoFromGPCRdb!$A$1:$U$1,0),FALSE)</f>
        <v>T4-Lysozyme</v>
      </c>
      <c r="W402" s="10" t="str">
        <f>VLOOKUP($C402,StructureInfoFromGPCRdb!$A:$U,MATCH(W$1,StructureInfoFromGPCRdb!$A$1:$U$1,0),FALSE)</f>
        <v>-</v>
      </c>
      <c r="X402" s="52" t="str">
        <f>VLOOKUP($C402,StructureInfoFromGPCRdb!$A:$U,MATCH(X$1,StructureInfoFromGPCRdb!$A$1:$U$1,0),FALSE)</f>
        <v>AZ3451</v>
      </c>
      <c r="Y402" s="10" t="str">
        <f>VLOOKUP($C402,StructureInfoFromGPCRdb!$A:$U,MATCH(Y$1,StructureInfoFromGPCRdb!$A$1:$U$1,0),FALSE)</f>
        <v>Antagonist</v>
      </c>
    </row>
    <row r="403" spans="1:27" x14ac:dyDescent="0.2">
      <c r="A403" s="4" t="str">
        <f t="shared" si="12"/>
        <v>AIntermediate</v>
      </c>
      <c r="B403" s="4" t="str">
        <f t="shared" si="13"/>
        <v>PAR2Intermediate</v>
      </c>
      <c r="C403" s="9" t="s">
        <v>484</v>
      </c>
      <c r="D403" s="10" t="str">
        <f>VLOOKUP($C403,StructureInfoFromGPCRdb!$A:$U,MATCH(D$1,StructureInfoFromGPCRdb!$A$1:$U$1,0),FALSE)</f>
        <v>A</v>
      </c>
      <c r="E403" s="11" t="str">
        <f>VLOOKUP($C403,StructureInfoFromGPCRdb!$A:$U,MATCH(E$1,StructureInfoFromGPCRdb!$A$1:$U$1,0),FALSE)</f>
        <v>Proteinase-activated</v>
      </c>
      <c r="F403" s="11" t="str">
        <f>VLOOKUP($C403,StructureInfoFromGPCRdb!$A:$U,MATCH(F$1,StructureInfoFromGPCRdb!$A$1:$U$1,0),FALSE)</f>
        <v>PAR2</v>
      </c>
      <c r="G403" s="11" t="str">
        <f>VLOOKUP($C403,StructureInfoFromGPCRdb!$A:$U,MATCH(G$1,StructureInfoFromGPCRdb!$A$1:$U$1,0),FALSE)</f>
        <v>PAR2</v>
      </c>
      <c r="J403" s="47">
        <f>VLOOKUP($C403,StructureInfoFromGPCRdb!$A:$U,MATCH(J$1,StructureInfoFromGPCRdb!$A$1:$U$1,0),FALSE)</f>
        <v>96</v>
      </c>
      <c r="K403" s="6" t="str">
        <f>VLOOKUP($C403,StructureInfoFromGPCRdb!$A:$U,MATCH(K$1,StructureInfoFromGPCRdb!$A$1:$U$1,0),FALSE)</f>
        <v>Human</v>
      </c>
      <c r="L403" s="10">
        <f>VLOOKUP($C403,StructureInfoFromGPCRdb!$A:$U,MATCH(L$1,StructureInfoFromGPCRdb!$A$1:$U$1,0),FALSE)</f>
        <v>100</v>
      </c>
      <c r="M403" s="50" t="str">
        <f>VLOOKUP($C403,StructureInfoFromGPCRdb!$A:$U,MATCH(M$1,StructureInfoFromGPCRdb!$A$1:$U$1,0),FALSE)</f>
        <v>X-ray</v>
      </c>
      <c r="N403" s="51">
        <f>VLOOKUP($C403,StructureInfoFromGPCRdb!$A:$U,MATCH(N$1,StructureInfoFromGPCRdb!$A$1:$U$1,0),FALSE)</f>
        <v>4</v>
      </c>
      <c r="O403" s="10" t="str">
        <f>VLOOKUP($C403,StructureInfoFromGPCRdb!$A:$U,MATCH(O$1,StructureInfoFromGPCRdb!$A$1:$U$1,0),FALSE)</f>
        <v>Intermediate</v>
      </c>
      <c r="P403" s="10">
        <f>VLOOKUP($C403,StructureInfoFromGPCRdb!$A:$U,MATCH(P$1,StructureInfoFromGPCRdb!$A$1:$U$1,0),FALSE)</f>
        <v>51</v>
      </c>
      <c r="Q403" s="10">
        <f>VLOOKUP($C403,StructureInfoFromGPCRdb!$A:$U,MATCH(Q$1,StructureInfoFromGPCRdb!$A$1:$U$1,0),FALSE)</f>
        <v>42</v>
      </c>
      <c r="R403" s="42" t="str">
        <f>IF(VLOOKUP($C403,StructureInfoFromGPCRdb!$A:$U,MATCH(R$1,StructureInfoFromGPCRdb!$A$1:$U$1,0),FALSE)="","",VLOOKUP($C403,StructureInfoFromGPCRdb!$A:$U,MATCH(R$1,StructureInfoFromGPCRdb!$A$1:$U$1,0),FALSE))</f>
        <v/>
      </c>
      <c r="S403" s="5" t="str">
        <f>IF(VLOOKUP($C403,StructureInfoFromGPCRdb!$A:$U,MATCH(S$1,StructureInfoFromGPCRdb!$A$1:$U$1,0),FALSE)="","",VLOOKUP($C403,StructureInfoFromGPCRdb!$A:$U,MATCH(S$1,StructureInfoFromGPCRdb!$A$1:$U$1,0),FALSE))</f>
        <v/>
      </c>
      <c r="T403" s="5" t="str">
        <f>IF(VLOOKUP($C403,StructureInfoFromGPCRdb!$A:$U,MATCH(T$1,StructureInfoFromGPCRdb!$A$1:$U$1,0),FALSE)="","",VLOOKUP($C403,StructureInfoFromGPCRdb!$A:$U,MATCH(T$1,StructureInfoFromGPCRdb!$A$1:$U$1,0),FALSE))</f>
        <v/>
      </c>
      <c r="U403" s="5" t="str">
        <f>IF(VLOOKUP($C403,StructureInfoFromGPCRdb!$A:$U,MATCH(U$1,StructureInfoFromGPCRdb!$A$1:$U$1,0),FALSE)="","",VLOOKUP($C403,StructureInfoFromGPCRdb!$A:$U,MATCH(U$1,StructureInfoFromGPCRdb!$A$1:$U$1,0),FALSE))</f>
        <v/>
      </c>
      <c r="V403" s="52" t="str">
        <f>VLOOKUP($C403,StructureInfoFromGPCRdb!$A:$U,MATCH(V$1,StructureInfoFromGPCRdb!$A$1:$U$1,0),FALSE)</f>
        <v>BRIL</v>
      </c>
      <c r="W403" s="10" t="str">
        <f>VLOOKUP($C403,StructureInfoFromGPCRdb!$A:$U,MATCH(W$1,StructureInfoFromGPCRdb!$A$1:$U$1,0),FALSE)</f>
        <v>Fab3949</v>
      </c>
      <c r="X403" s="52" t="str">
        <f>VLOOKUP($C403,StructureInfoFromGPCRdb!$A:$U,MATCH(X$1,StructureInfoFromGPCRdb!$A$1:$U$1,0),FALSE)</f>
        <v>-</v>
      </c>
      <c r="Y403" s="10" t="str">
        <f>VLOOKUP($C403,StructureInfoFromGPCRdb!$A:$U,MATCH(Y$1,StructureInfoFromGPCRdb!$A$1:$U$1,0),FALSE)</f>
        <v>-</v>
      </c>
    </row>
    <row r="404" spans="1:27" x14ac:dyDescent="0.2">
      <c r="A404" s="4" t="str">
        <f t="shared" si="12"/>
        <v>AIntermediate</v>
      </c>
      <c r="B404" s="4" t="str">
        <f t="shared" si="13"/>
        <v>SUCR1Intermediate</v>
      </c>
      <c r="C404" s="9" t="s">
        <v>653</v>
      </c>
      <c r="D404" s="10" t="str">
        <f>VLOOKUP($C404,StructureInfoFromGPCRdb!$A:$U,MATCH(D$1,StructureInfoFromGPCRdb!$A$1:$U$1,0),FALSE)</f>
        <v>A</v>
      </c>
      <c r="E404" s="11" t="str">
        <f>VLOOKUP($C404,StructureInfoFromGPCRdb!$A:$U,MATCH(E$1,StructureInfoFromGPCRdb!$A$1:$U$1,0),FALSE)</f>
        <v>Succinate</v>
      </c>
      <c r="F404" s="11" t="str">
        <f>VLOOKUP($C404,StructureInfoFromGPCRdb!$A:$U,MATCH(F$1,StructureInfoFromGPCRdb!$A$1:$U$1,0),FALSE)</f>
        <v>SUCR1</v>
      </c>
      <c r="G404" s="11" t="str">
        <f>VLOOKUP($C404,StructureInfoFromGPCRdb!$A:$U,MATCH(G$1,StructureInfoFromGPCRdb!$A$1:$U$1,0),FALSE)</f>
        <v>succinate</v>
      </c>
      <c r="J404" s="47">
        <f>VLOOKUP($C404,StructureInfoFromGPCRdb!$A:$U,MATCH(J$1,StructureInfoFromGPCRdb!$A$1:$U$1,0),FALSE)</f>
        <v>91</v>
      </c>
      <c r="K404" s="6" t="str">
        <f>VLOOKUP($C404,StructureInfoFromGPCRdb!$A:$U,MATCH(K$1,StructureInfoFromGPCRdb!$A$1:$U$1,0),FALSE)</f>
        <v>Rat</v>
      </c>
      <c r="L404" s="10">
        <f>VLOOKUP($C404,StructureInfoFromGPCRdb!$A:$U,MATCH(L$1,StructureInfoFromGPCRdb!$A$1:$U$1,0),FALSE)</f>
        <v>76</v>
      </c>
      <c r="M404" s="50" t="str">
        <f>VLOOKUP($C404,StructureInfoFromGPCRdb!$A:$U,MATCH(M$1,StructureInfoFromGPCRdb!$A$1:$U$1,0),FALSE)</f>
        <v>X-ray</v>
      </c>
      <c r="N404" s="51">
        <f>VLOOKUP($C404,StructureInfoFromGPCRdb!$A:$U,MATCH(N$1,StructureInfoFromGPCRdb!$A$1:$U$1,0),FALSE)</f>
        <v>1.9</v>
      </c>
      <c r="O404" s="10" t="str">
        <f>VLOOKUP($C404,StructureInfoFromGPCRdb!$A:$U,MATCH(O$1,StructureInfoFromGPCRdb!$A$1:$U$1,0),FALSE)</f>
        <v>Intermediate</v>
      </c>
      <c r="P404" s="10">
        <f>VLOOKUP($C404,StructureInfoFromGPCRdb!$A:$U,MATCH(P$1,StructureInfoFromGPCRdb!$A$1:$U$1,0),FALSE)</f>
        <v>51</v>
      </c>
      <c r="Q404" s="10">
        <f>VLOOKUP($C404,StructureInfoFromGPCRdb!$A:$U,MATCH(Q$1,StructureInfoFromGPCRdb!$A$1:$U$1,0),FALSE)</f>
        <v>43</v>
      </c>
      <c r="R404" s="42" t="str">
        <f>IF(VLOOKUP($C404,StructureInfoFromGPCRdb!$A:$U,MATCH(R$1,StructureInfoFromGPCRdb!$A$1:$U$1,0),FALSE)="","",VLOOKUP($C404,StructureInfoFromGPCRdb!$A:$U,MATCH(R$1,StructureInfoFromGPCRdb!$A$1:$U$1,0),FALSE))</f>
        <v/>
      </c>
      <c r="S404" s="5" t="str">
        <f>IF(VLOOKUP($C404,StructureInfoFromGPCRdb!$A:$U,MATCH(S$1,StructureInfoFromGPCRdb!$A$1:$U$1,0),FALSE)="","",VLOOKUP($C404,StructureInfoFromGPCRdb!$A:$U,MATCH(S$1,StructureInfoFromGPCRdb!$A$1:$U$1,0),FALSE))</f>
        <v/>
      </c>
      <c r="T404" s="5" t="str">
        <f>IF(VLOOKUP($C404,StructureInfoFromGPCRdb!$A:$U,MATCH(T$1,StructureInfoFromGPCRdb!$A$1:$U$1,0),FALSE)="","",VLOOKUP($C404,StructureInfoFromGPCRdb!$A:$U,MATCH(T$1,StructureInfoFromGPCRdb!$A$1:$U$1,0),FALSE))</f>
        <v/>
      </c>
      <c r="U404" s="5" t="str">
        <f>IF(VLOOKUP($C404,StructureInfoFromGPCRdb!$A:$U,MATCH(U$1,StructureInfoFromGPCRdb!$A$1:$U$1,0),FALSE)="","",VLOOKUP($C404,StructureInfoFromGPCRdb!$A:$U,MATCH(U$1,StructureInfoFromGPCRdb!$A$1:$U$1,0),FALSE))</f>
        <v/>
      </c>
      <c r="V404" s="52" t="str">
        <f>VLOOKUP($C404,StructureInfoFromGPCRdb!$A:$U,MATCH(V$1,StructureInfoFromGPCRdb!$A$1:$U$1,0),FALSE)</f>
        <v>-</v>
      </c>
      <c r="W404" s="10" t="str">
        <f>VLOOKUP($C404,StructureInfoFromGPCRdb!$A:$U,MATCH(W$1,StructureInfoFromGPCRdb!$A$1:$U$1,0),FALSE)</f>
        <v>Nanobody6</v>
      </c>
      <c r="X404" s="52" t="str">
        <f>VLOOKUP($C404,StructureInfoFromGPCRdb!$A:$U,MATCH(X$1,StructureInfoFromGPCRdb!$A$1:$U$1,0),FALSE)</f>
        <v>NF-56-EJ40</v>
      </c>
      <c r="Y404" s="10" t="str">
        <f>VLOOKUP($C404,StructureInfoFromGPCRdb!$A:$U,MATCH(Y$1,StructureInfoFromGPCRdb!$A$1:$U$1,0),FALSE)</f>
        <v>Antagonist</v>
      </c>
    </row>
    <row r="405" spans="1:27" x14ac:dyDescent="0.2">
      <c r="A405" s="4" t="str">
        <f t="shared" si="12"/>
        <v>AIntermediate</v>
      </c>
      <c r="B405" s="4" t="str">
        <f t="shared" si="13"/>
        <v>SUCR1Intermediate</v>
      </c>
      <c r="C405" s="9" t="s">
        <v>654</v>
      </c>
      <c r="D405" s="10" t="str">
        <f>VLOOKUP($C405,StructureInfoFromGPCRdb!$A:$U,MATCH(D$1,StructureInfoFromGPCRdb!$A$1:$U$1,0),FALSE)</f>
        <v>A</v>
      </c>
      <c r="E405" s="11" t="str">
        <f>VLOOKUP($C405,StructureInfoFromGPCRdb!$A:$U,MATCH(E$1,StructureInfoFromGPCRdb!$A$1:$U$1,0),FALSE)</f>
        <v>Succinate</v>
      </c>
      <c r="F405" s="11" t="str">
        <f>VLOOKUP($C405,StructureInfoFromGPCRdb!$A:$U,MATCH(F$1,StructureInfoFromGPCRdb!$A$1:$U$1,0),FALSE)</f>
        <v>SUCR1</v>
      </c>
      <c r="G405" s="11" t="str">
        <f>VLOOKUP($C405,StructureInfoFromGPCRdb!$A:$U,MATCH(G$1,StructureInfoFromGPCRdb!$A$1:$U$1,0),FALSE)</f>
        <v>succinate</v>
      </c>
      <c r="J405" s="47">
        <f>VLOOKUP($C405,StructureInfoFromGPCRdb!$A:$U,MATCH(J$1,StructureInfoFromGPCRdb!$A$1:$U$1,0),FALSE)</f>
        <v>91</v>
      </c>
      <c r="K405" s="6" t="str">
        <f>VLOOKUP($C405,StructureInfoFromGPCRdb!$A:$U,MATCH(K$1,StructureInfoFromGPCRdb!$A$1:$U$1,0),FALSE)</f>
        <v>Rat</v>
      </c>
      <c r="L405" s="10">
        <f>VLOOKUP($C405,StructureInfoFromGPCRdb!$A:$U,MATCH(L$1,StructureInfoFromGPCRdb!$A$1:$U$1,0),FALSE)</f>
        <v>76</v>
      </c>
      <c r="M405" s="50" t="str">
        <f>VLOOKUP($C405,StructureInfoFromGPCRdb!$A:$U,MATCH(M$1,StructureInfoFromGPCRdb!$A$1:$U$1,0),FALSE)</f>
        <v>X-ray</v>
      </c>
      <c r="N405" s="51">
        <f>VLOOKUP($C405,StructureInfoFromGPCRdb!$A:$U,MATCH(N$1,StructureInfoFromGPCRdb!$A$1:$U$1,0),FALSE)</f>
        <v>2.1</v>
      </c>
      <c r="O405" s="10" t="str">
        <f>VLOOKUP($C405,StructureInfoFromGPCRdb!$A:$U,MATCH(O$1,StructureInfoFromGPCRdb!$A$1:$U$1,0),FALSE)</f>
        <v>Intermediate</v>
      </c>
      <c r="P405" s="10">
        <f>VLOOKUP($C405,StructureInfoFromGPCRdb!$A:$U,MATCH(P$1,StructureInfoFromGPCRdb!$A$1:$U$1,0),FALSE)</f>
        <v>51</v>
      </c>
      <c r="Q405" s="10">
        <f>VLOOKUP($C405,StructureInfoFromGPCRdb!$A:$U,MATCH(Q$1,StructureInfoFromGPCRdb!$A$1:$U$1,0),FALSE)</f>
        <v>44</v>
      </c>
      <c r="R405" s="42" t="str">
        <f>IF(VLOOKUP($C405,StructureInfoFromGPCRdb!$A:$U,MATCH(R$1,StructureInfoFromGPCRdb!$A$1:$U$1,0),FALSE)="","",VLOOKUP($C405,StructureInfoFromGPCRdb!$A:$U,MATCH(R$1,StructureInfoFromGPCRdb!$A$1:$U$1,0),FALSE))</f>
        <v/>
      </c>
      <c r="S405" s="5" t="str">
        <f>IF(VLOOKUP($C405,StructureInfoFromGPCRdb!$A:$U,MATCH(S$1,StructureInfoFromGPCRdb!$A$1:$U$1,0),FALSE)="","",VLOOKUP($C405,StructureInfoFromGPCRdb!$A:$U,MATCH(S$1,StructureInfoFromGPCRdb!$A$1:$U$1,0),FALSE))</f>
        <v/>
      </c>
      <c r="T405" s="5" t="str">
        <f>IF(VLOOKUP($C405,StructureInfoFromGPCRdb!$A:$U,MATCH(T$1,StructureInfoFromGPCRdb!$A$1:$U$1,0),FALSE)="","",VLOOKUP($C405,StructureInfoFromGPCRdb!$A:$U,MATCH(T$1,StructureInfoFromGPCRdb!$A$1:$U$1,0),FALSE))</f>
        <v/>
      </c>
      <c r="U405" s="5" t="str">
        <f>IF(VLOOKUP($C405,StructureInfoFromGPCRdb!$A:$U,MATCH(U$1,StructureInfoFromGPCRdb!$A$1:$U$1,0),FALSE)="","",VLOOKUP($C405,StructureInfoFromGPCRdb!$A:$U,MATCH(U$1,StructureInfoFromGPCRdb!$A$1:$U$1,0),FALSE))</f>
        <v/>
      </c>
      <c r="V405" s="52" t="str">
        <f>VLOOKUP($C405,StructureInfoFromGPCRdb!$A:$U,MATCH(V$1,StructureInfoFromGPCRdb!$A$1:$U$1,0),FALSE)</f>
        <v>-</v>
      </c>
      <c r="W405" s="10" t="str">
        <f>VLOOKUP($C405,StructureInfoFromGPCRdb!$A:$U,MATCH(W$1,StructureInfoFromGPCRdb!$A$1:$U$1,0),FALSE)</f>
        <v>Nanobody6</v>
      </c>
      <c r="X405" s="52" t="str">
        <f>VLOOKUP($C405,StructureInfoFromGPCRdb!$A:$U,MATCH(X$1,StructureInfoFromGPCRdb!$A$1:$U$1,0),FALSE)</f>
        <v>-</v>
      </c>
      <c r="Y405" s="10" t="str">
        <f>VLOOKUP($C405,StructureInfoFromGPCRdb!$A:$U,MATCH(Y$1,StructureInfoFromGPCRdb!$A$1:$U$1,0),FALSE)</f>
        <v>-</v>
      </c>
    </row>
    <row r="406" spans="1:27" x14ac:dyDescent="0.2">
      <c r="A406" s="4" t="str">
        <f t="shared" si="12"/>
        <v>AIntermediate</v>
      </c>
      <c r="B406" s="4" t="str">
        <f t="shared" si="13"/>
        <v>SUCR1Intermediate</v>
      </c>
      <c r="C406" s="37" t="s">
        <v>852</v>
      </c>
      <c r="D406" s="10" t="str">
        <f>VLOOKUP($C406,StructureInfoFromGPCRdb!$A:$U,MATCH(D$1,StructureInfoFromGPCRdb!$A$1:$U$1,0),FALSE)</f>
        <v>A</v>
      </c>
      <c r="E406" s="11" t="str">
        <f>VLOOKUP($C406,StructureInfoFromGPCRdb!$A:$U,MATCH(E$1,StructureInfoFromGPCRdb!$A$1:$U$1,0),FALSE)</f>
        <v>Succinate</v>
      </c>
      <c r="F406" s="11" t="str">
        <f>VLOOKUP($C406,StructureInfoFromGPCRdb!$A:$U,MATCH(F$1,StructureInfoFromGPCRdb!$A$1:$U$1,0),FALSE)</f>
        <v>SUCR1</v>
      </c>
      <c r="G406" s="11" t="str">
        <f>VLOOKUP($C406,StructureInfoFromGPCRdb!$A:$U,MATCH(G$1,StructureInfoFromGPCRdb!$A$1:$U$1,0),FALSE)</f>
        <v>succinate</v>
      </c>
      <c r="J406" s="47">
        <f>VLOOKUP($C406,StructureInfoFromGPCRdb!$A:$U,MATCH(J$1,StructureInfoFromGPCRdb!$A$1:$U$1,0),FALSE)</f>
        <v>91</v>
      </c>
      <c r="K406" s="6" t="str">
        <f>VLOOKUP($C406,StructureInfoFromGPCRdb!$A:$U,MATCH(K$1,StructureInfoFromGPCRdb!$A$1:$U$1,0),FALSE)</f>
        <v>Rat</v>
      </c>
      <c r="L406" s="10">
        <f>VLOOKUP($C406,StructureInfoFromGPCRdb!$A:$U,MATCH(L$1,StructureInfoFromGPCRdb!$A$1:$U$1,0),FALSE)</f>
        <v>76</v>
      </c>
      <c r="M406" s="50" t="str">
        <f>VLOOKUP($C406,StructureInfoFromGPCRdb!$A:$U,MATCH(M$1,StructureInfoFromGPCRdb!$A$1:$U$1,0),FALSE)</f>
        <v>X-ray</v>
      </c>
      <c r="N406" s="51">
        <f>VLOOKUP($C406,StructureInfoFromGPCRdb!$A:$U,MATCH(N$1,StructureInfoFromGPCRdb!$A$1:$U$1,0),FALSE)</f>
        <v>2.2999999999999998</v>
      </c>
      <c r="O406" s="10" t="str">
        <f>VLOOKUP($C406,StructureInfoFromGPCRdb!$A:$U,MATCH(O$1,StructureInfoFromGPCRdb!$A$1:$U$1,0),FALSE)</f>
        <v>Intermediate</v>
      </c>
      <c r="P406" s="10">
        <f>VLOOKUP($C406,StructureInfoFromGPCRdb!$A:$U,MATCH(P$1,StructureInfoFromGPCRdb!$A$1:$U$1,0),FALSE)</f>
        <v>51</v>
      </c>
      <c r="Q406" s="10">
        <f>VLOOKUP($C406,StructureInfoFromGPCRdb!$A:$U,MATCH(Q$1,StructureInfoFromGPCRdb!$A$1:$U$1,0),FALSE)</f>
        <v>43</v>
      </c>
      <c r="R406" s="42" t="str">
        <f>IF(VLOOKUP($C406,StructureInfoFromGPCRdb!$A:$U,MATCH(R$1,StructureInfoFromGPCRdb!$A$1:$U$1,0),FALSE)="","",VLOOKUP($C406,StructureInfoFromGPCRdb!$A:$U,MATCH(R$1,StructureInfoFromGPCRdb!$A$1:$U$1,0),FALSE))</f>
        <v/>
      </c>
      <c r="S406" s="5" t="str">
        <f>IF(VLOOKUP($C406,StructureInfoFromGPCRdb!$A:$U,MATCH(S$1,StructureInfoFromGPCRdb!$A$1:$U$1,0),FALSE)="","",VLOOKUP($C406,StructureInfoFromGPCRdb!$A:$U,MATCH(S$1,StructureInfoFromGPCRdb!$A$1:$U$1,0),FALSE))</f>
        <v/>
      </c>
      <c r="T406" s="5" t="str">
        <f>IF(VLOOKUP($C406,StructureInfoFromGPCRdb!$A:$U,MATCH(T$1,StructureInfoFromGPCRdb!$A$1:$U$1,0),FALSE)="","",VLOOKUP($C406,StructureInfoFromGPCRdb!$A:$U,MATCH(T$1,StructureInfoFromGPCRdb!$A$1:$U$1,0),FALSE))</f>
        <v/>
      </c>
      <c r="U406" s="5" t="str">
        <f>IF(VLOOKUP($C406,StructureInfoFromGPCRdb!$A:$U,MATCH(U$1,StructureInfoFromGPCRdb!$A$1:$U$1,0),FALSE)="","",VLOOKUP($C406,StructureInfoFromGPCRdb!$A:$U,MATCH(U$1,StructureInfoFromGPCRdb!$A$1:$U$1,0),FALSE))</f>
        <v/>
      </c>
      <c r="V406" s="52" t="str">
        <f>VLOOKUP($C406,StructureInfoFromGPCRdb!$A:$U,MATCH(V$1,StructureInfoFromGPCRdb!$A$1:$U$1,0),FALSE)</f>
        <v>-</v>
      </c>
      <c r="W406" s="10" t="str">
        <f>VLOOKUP($C406,StructureInfoFromGPCRdb!$A:$U,MATCH(W$1,StructureInfoFromGPCRdb!$A$1:$U$1,0),FALSE)</f>
        <v>Nanobody 6</v>
      </c>
      <c r="X406" s="52" t="str">
        <f>VLOOKUP($C406,StructureInfoFromGPCRdb!$A:$U,MATCH(X$1,StructureInfoFromGPCRdb!$A$1:$U$1,0),FALSE)</f>
        <v>2-[2-[[3-[4-chlorany..</v>
      </c>
      <c r="Y406" s="10" t="str">
        <f>VLOOKUP($C406,StructureInfoFromGPCRdb!$A:$U,MATCH(Y$1,StructureInfoFromGPCRdb!$A$1:$U$1,0),FALSE)</f>
        <v>Antagonist</v>
      </c>
    </row>
    <row r="407" spans="1:27" x14ac:dyDescent="0.2">
      <c r="A407" s="4" t="str">
        <f t="shared" si="12"/>
        <v>AReprNoOther</v>
      </c>
      <c r="B407" s="4" t="str">
        <f t="shared" si="13"/>
        <v>PTAFRReprNoOther</v>
      </c>
      <c r="C407" s="9" t="s">
        <v>270</v>
      </c>
      <c r="D407" s="10" t="str">
        <f>VLOOKUP($C407,StructureInfoFromGPCRdb!$A:$U,MATCH(D$1,StructureInfoFromGPCRdb!$A$1:$U$1,0),FALSE)</f>
        <v>A</v>
      </c>
      <c r="E407" s="11" t="str">
        <f>VLOOKUP($C407,StructureInfoFromGPCRdb!$A:$U,MATCH(E$1,StructureInfoFromGPCRdb!$A$1:$U$1,0),FALSE)</f>
        <v>Platelet-activating factor</v>
      </c>
      <c r="F407" s="11" t="str">
        <f>VLOOKUP($C407,StructureInfoFromGPCRdb!$A:$U,MATCH(F$1,StructureInfoFromGPCRdb!$A$1:$U$1,0),FALSE)</f>
        <v>PTAFR</v>
      </c>
      <c r="G407" s="11" t="str">
        <f>VLOOKUP($C407,StructureInfoFromGPCRdb!$A:$U,MATCH(G$1,StructureInfoFromGPCRdb!$A$1:$U$1,0),FALSE)</f>
        <v>PAF</v>
      </c>
      <c r="H407" s="42" t="s">
        <v>793</v>
      </c>
      <c r="I407" s="5" t="s">
        <v>790</v>
      </c>
      <c r="J407" s="47">
        <f>VLOOKUP($C407,StructureInfoFromGPCRdb!$A:$U,MATCH(J$1,StructureInfoFromGPCRdb!$A$1:$U$1,0),FALSE)</f>
        <v>89</v>
      </c>
      <c r="K407" s="6" t="str">
        <f>VLOOKUP($C407,StructureInfoFromGPCRdb!$A:$U,MATCH(K$1,StructureInfoFromGPCRdb!$A$1:$U$1,0),FALSE)</f>
        <v>Human</v>
      </c>
      <c r="L407" s="10">
        <f>VLOOKUP($C407,StructureInfoFromGPCRdb!$A:$U,MATCH(L$1,StructureInfoFromGPCRdb!$A$1:$U$1,0),FALSE)</f>
        <v>100</v>
      </c>
      <c r="M407" s="50" t="str">
        <f>VLOOKUP($C407,StructureInfoFromGPCRdb!$A:$U,MATCH(M$1,StructureInfoFromGPCRdb!$A$1:$U$1,0),FALSE)</f>
        <v>X-ray</v>
      </c>
      <c r="N407" s="51">
        <f>VLOOKUP($C407,StructureInfoFromGPCRdb!$A:$U,MATCH(N$1,StructureInfoFromGPCRdb!$A$1:$U$1,0),FALSE)</f>
        <v>2.8</v>
      </c>
      <c r="O407" s="10" t="str">
        <f>VLOOKUP($C407,StructureInfoFromGPCRdb!$A:$U,MATCH(O$1,StructureInfoFromGPCRdb!$A$1:$U$1,0),FALSE)</f>
        <v>Other</v>
      </c>
      <c r="P407" s="10">
        <f>VLOOKUP($C407,StructureInfoFromGPCRdb!$A:$U,MATCH(P$1,StructureInfoFromGPCRdb!$A$1:$U$1,0),FALSE)</f>
        <v>0</v>
      </c>
      <c r="Q407" s="10">
        <f>VLOOKUP($C407,StructureInfoFromGPCRdb!$A:$U,MATCH(Q$1,StructureInfoFromGPCRdb!$A$1:$U$1,0),FALSE)</f>
        <v>0</v>
      </c>
      <c r="R407" s="42" t="str">
        <f>IF(VLOOKUP($C407,StructureInfoFromGPCRdb!$A:$U,MATCH(R$1,StructureInfoFromGPCRdb!$A$1:$U$1,0),FALSE)="","",VLOOKUP($C407,StructureInfoFromGPCRdb!$A:$U,MATCH(R$1,StructureInfoFromGPCRdb!$A$1:$U$1,0),FALSE))</f>
        <v/>
      </c>
      <c r="S407" s="5" t="str">
        <f>IF(VLOOKUP($C407,StructureInfoFromGPCRdb!$A:$U,MATCH(S$1,StructureInfoFromGPCRdb!$A$1:$U$1,0),FALSE)="","",VLOOKUP($C407,StructureInfoFromGPCRdb!$A:$U,MATCH(S$1,StructureInfoFromGPCRdb!$A$1:$U$1,0),FALSE))</f>
        <v/>
      </c>
      <c r="T407" s="5" t="str">
        <f>IF(VLOOKUP($C407,StructureInfoFromGPCRdb!$A:$U,MATCH(T$1,StructureInfoFromGPCRdb!$A$1:$U$1,0),FALSE)="","",VLOOKUP($C407,StructureInfoFromGPCRdb!$A:$U,MATCH(T$1,StructureInfoFromGPCRdb!$A$1:$U$1,0),FALSE))</f>
        <v/>
      </c>
      <c r="U407" s="5" t="str">
        <f>IF(VLOOKUP($C407,StructureInfoFromGPCRdb!$A:$U,MATCH(U$1,StructureInfoFromGPCRdb!$A$1:$U$1,0),FALSE)="","",VLOOKUP($C407,StructureInfoFromGPCRdb!$A:$U,MATCH(U$1,StructureInfoFromGPCRdb!$A$1:$U$1,0),FALSE))</f>
        <v/>
      </c>
      <c r="V407" s="52" t="str">
        <f>VLOOKUP($C407,StructureInfoFromGPCRdb!$A:$U,MATCH(V$1,StructureInfoFromGPCRdb!$A$1:$U$1,0),FALSE)</f>
        <v>Flavodoxin</v>
      </c>
      <c r="W407" s="10" t="str">
        <f>VLOOKUP($C407,StructureInfoFromGPCRdb!$A:$U,MATCH(W$1,StructureInfoFromGPCRdb!$A$1:$U$1,0),FALSE)</f>
        <v>-</v>
      </c>
      <c r="X407" s="52" t="str">
        <f>VLOOKUP($C407,StructureInfoFromGPCRdb!$A:$U,MATCH(X$1,StructureInfoFromGPCRdb!$A$1:$U$1,0),FALSE)</f>
        <v>Foropafant</v>
      </c>
      <c r="Y407" s="10" t="str">
        <f>VLOOKUP($C407,StructureInfoFromGPCRdb!$A:$U,MATCH(Y$1,StructureInfoFromGPCRdb!$A$1:$U$1,0),FALSE)</f>
        <v>Antagonist</v>
      </c>
      <c r="Z407" s="5" t="s">
        <v>788</v>
      </c>
      <c r="AA407" s="46" t="s">
        <v>806</v>
      </c>
    </row>
    <row r="408" spans="1:27" x14ac:dyDescent="0.2">
      <c r="A408" s="4" t="str">
        <f t="shared" si="12"/>
        <v>B1ReprYesActive</v>
      </c>
      <c r="B408" s="4" t="str">
        <f t="shared" si="13"/>
        <v>CALCRReprYesActive</v>
      </c>
      <c r="C408" s="9" t="s">
        <v>63</v>
      </c>
      <c r="D408" s="10" t="str">
        <f>VLOOKUP($C408,StructureInfoFromGPCRdb!$A:$U,MATCH(D$1,StructureInfoFromGPCRdb!$A$1:$U$1,0),FALSE)</f>
        <v>B1</v>
      </c>
      <c r="E408" s="11" t="str">
        <f>VLOOKUP($C408,StructureInfoFromGPCRdb!$A:$U,MATCH(E$1,StructureInfoFromGPCRdb!$A$1:$U$1,0),FALSE)</f>
        <v>Calcitonin</v>
      </c>
      <c r="F408" s="11" t="str">
        <f>VLOOKUP($C408,StructureInfoFromGPCRdb!$A:$U,MATCH(F$1,StructureInfoFromGPCRdb!$A$1:$U$1,0),FALSE)</f>
        <v>CALCR</v>
      </c>
      <c r="G408" s="11" t="str">
        <f>VLOOKUP($C408,StructureInfoFromGPCRdb!$A:$U,MATCH(G$1,StructureInfoFromGPCRdb!$A$1:$U$1,0),FALSE)</f>
        <v>CT</v>
      </c>
      <c r="H408" s="42" t="s">
        <v>793</v>
      </c>
      <c r="I408" s="5" t="s">
        <v>788</v>
      </c>
      <c r="J408" s="47">
        <f>VLOOKUP($C408,StructureInfoFromGPCRdb!$A:$U,MATCH(J$1,StructureInfoFromGPCRdb!$A$1:$U$1,0),FALSE)</f>
        <v>95</v>
      </c>
      <c r="K408" s="6" t="str">
        <f>VLOOKUP($C408,StructureInfoFromGPCRdb!$A:$U,MATCH(K$1,StructureInfoFromGPCRdb!$A$1:$U$1,0),FALSE)</f>
        <v>Human</v>
      </c>
      <c r="L408" s="10">
        <f>VLOOKUP($C408,StructureInfoFromGPCRdb!$A:$U,MATCH(L$1,StructureInfoFromGPCRdb!$A$1:$U$1,0),FALSE)</f>
        <v>100</v>
      </c>
      <c r="M408" s="50" t="str">
        <f>VLOOKUP($C408,StructureInfoFromGPCRdb!$A:$U,MATCH(M$1,StructureInfoFromGPCRdb!$A$1:$U$1,0),FALSE)</f>
        <v>cryo-EM</v>
      </c>
      <c r="N408" s="51">
        <f>VLOOKUP($C408,StructureInfoFromGPCRdb!$A:$U,MATCH(N$1,StructureInfoFromGPCRdb!$A$1:$U$1,0),FALSE)</f>
        <v>3.3</v>
      </c>
      <c r="O408" s="10" t="str">
        <f>VLOOKUP($C408,StructureInfoFromGPCRdb!$A:$U,MATCH(O$1,StructureInfoFromGPCRdb!$A$1:$U$1,0),FALSE)</f>
        <v>Active</v>
      </c>
      <c r="P408" s="10">
        <f>VLOOKUP($C408,StructureInfoFromGPCRdb!$A:$U,MATCH(P$1,StructureInfoFromGPCRdb!$A$1:$U$1,0),FALSE)</f>
        <v>100</v>
      </c>
      <c r="Q408" s="10">
        <f>VLOOKUP($C408,StructureInfoFromGPCRdb!$A:$U,MATCH(Q$1,StructureInfoFromGPCRdb!$A$1:$U$1,0),FALSE)</f>
        <v>89</v>
      </c>
      <c r="R408" s="42" t="str">
        <f>IF(VLOOKUP($C408,StructureInfoFromGPCRdb!$A:$U,MATCH(R$1,StructureInfoFromGPCRdb!$A$1:$U$1,0),FALSE)="","",VLOOKUP($C408,StructureInfoFromGPCRdb!$A:$U,MATCH(R$1,StructureInfoFromGPCRdb!$A$1:$U$1,0),FALSE))</f>
        <v>Gs</v>
      </c>
      <c r="S408" s="5" t="str">
        <f>IF(VLOOKUP($C408,StructureInfoFromGPCRdb!$A:$U,MATCH(S$1,StructureInfoFromGPCRdb!$A$1:$U$1,0),FALSE)="","",VLOOKUP($C408,StructureInfoFromGPCRdb!$A:$U,MATCH(S$1,StructureInfoFromGPCRdb!$A$1:$U$1,0),FALSE))</f>
        <v>αs</v>
      </c>
      <c r="T408" s="5" t="str">
        <f>IF(VLOOKUP($C408,StructureInfoFromGPCRdb!$A:$U,MATCH(T$1,StructureInfoFromGPCRdb!$A$1:$U$1,0),FALSE)="","",VLOOKUP($C408,StructureInfoFromGPCRdb!$A:$U,MATCH(T$1,StructureInfoFromGPCRdb!$A$1:$U$1,0),FALSE))</f>
        <v/>
      </c>
      <c r="U408" s="5">
        <f>IF(VLOOKUP($C408,StructureInfoFromGPCRdb!$A:$U,MATCH(U$1,StructureInfoFromGPCRdb!$A$1:$U$1,0),FALSE)="","",VLOOKUP($C408,StructureInfoFromGPCRdb!$A:$U,MATCH(U$1,StructureInfoFromGPCRdb!$A$1:$U$1,0),FALSE))</f>
        <v>43</v>
      </c>
      <c r="V408" s="52" t="str">
        <f>VLOOKUP($C408,StructureInfoFromGPCRdb!$A:$U,MATCH(V$1,StructureInfoFromGPCRdb!$A$1:$U$1,0),FALSE)</f>
        <v>-</v>
      </c>
      <c r="W408" s="10" t="str">
        <f>VLOOKUP($C408,StructureInfoFromGPCRdb!$A:$U,MATCH(W$1,StructureInfoFromGPCRdb!$A$1:$U$1,0),FALSE)</f>
        <v>-</v>
      </c>
      <c r="X408" s="52" t="str">
        <f>VLOOKUP($C408,StructureInfoFromGPCRdb!$A:$U,MATCH(X$1,StructureInfoFromGPCRdb!$A$1:$U$1,0),FALSE)</f>
        <v>calcitonin</v>
      </c>
      <c r="Y408" s="10" t="str">
        <f>VLOOKUP($C408,StructureInfoFromGPCRdb!$A:$U,MATCH(Y$1,StructureInfoFromGPCRdb!$A$1:$U$1,0),FALSE)</f>
        <v>Agonist</v>
      </c>
      <c r="Z408" s="5" t="s">
        <v>788</v>
      </c>
    </row>
    <row r="409" spans="1:27" x14ac:dyDescent="0.2">
      <c r="A409" s="4" t="str">
        <f t="shared" si="12"/>
        <v>B1ReprYesActive</v>
      </c>
      <c r="B409" s="4" t="str">
        <f t="shared" si="13"/>
        <v>CALRLReprYesActive</v>
      </c>
      <c r="C409" s="9" t="s">
        <v>703</v>
      </c>
      <c r="D409" s="10" t="str">
        <f>VLOOKUP($C409,StructureInfoFromGPCRdb!$A:$U,MATCH(D$1,StructureInfoFromGPCRdb!$A$1:$U$1,0),FALSE)</f>
        <v>B1</v>
      </c>
      <c r="E409" s="11" t="str">
        <f>VLOOKUP($C409,StructureInfoFromGPCRdb!$A:$U,MATCH(E$1,StructureInfoFromGPCRdb!$A$1:$U$1,0),FALSE)</f>
        <v>Calcitonin</v>
      </c>
      <c r="F409" s="11" t="str">
        <f>VLOOKUP($C409,StructureInfoFromGPCRdb!$A:$U,MATCH(F$1,StructureInfoFromGPCRdb!$A$1:$U$1,0),FALSE)</f>
        <v>CALRL</v>
      </c>
      <c r="G409" s="11" t="str">
        <f>VLOOKUP($C409,StructureInfoFromGPCRdb!$A:$U,MATCH(G$1,StructureInfoFromGPCRdb!$A$1:$U$1,0),FALSE)</f>
        <v>calcitonin-like</v>
      </c>
      <c r="H409" s="42" t="s">
        <v>793</v>
      </c>
      <c r="I409" s="5" t="s">
        <v>788</v>
      </c>
      <c r="J409" s="47">
        <f>VLOOKUP($C409,StructureInfoFromGPCRdb!$A:$U,MATCH(J$1,StructureInfoFromGPCRdb!$A$1:$U$1,0),FALSE)</f>
        <v>91</v>
      </c>
      <c r="K409" s="6" t="str">
        <f>VLOOKUP($C409,StructureInfoFromGPCRdb!$A:$U,MATCH(K$1,StructureInfoFromGPCRdb!$A$1:$U$1,0),FALSE)</f>
        <v>Human</v>
      </c>
      <c r="L409" s="10">
        <f>VLOOKUP($C409,StructureInfoFromGPCRdb!$A:$U,MATCH(L$1,StructureInfoFromGPCRdb!$A$1:$U$1,0),FALSE)</f>
        <v>100</v>
      </c>
      <c r="M409" s="50" t="str">
        <f>VLOOKUP($C409,StructureInfoFromGPCRdb!$A:$U,MATCH(M$1,StructureInfoFromGPCRdb!$A$1:$U$1,0),FALSE)</f>
        <v>cryo-EM</v>
      </c>
      <c r="N409" s="51">
        <f>VLOOKUP($C409,StructureInfoFromGPCRdb!$A:$U,MATCH(N$1,StructureInfoFromGPCRdb!$A$1:$U$1,0),FALSE)</f>
        <v>2.2999999999999998</v>
      </c>
      <c r="O409" s="10" t="str">
        <f>VLOOKUP($C409,StructureInfoFromGPCRdb!$A:$U,MATCH(O$1,StructureInfoFromGPCRdb!$A$1:$U$1,0),FALSE)</f>
        <v>Active</v>
      </c>
      <c r="P409" s="10">
        <f>VLOOKUP($C409,StructureInfoFromGPCRdb!$A:$U,MATCH(P$1,StructureInfoFromGPCRdb!$A$1:$U$1,0),FALSE)</f>
        <v>100</v>
      </c>
      <c r="Q409" s="10">
        <f>VLOOKUP($C409,StructureInfoFromGPCRdb!$A:$U,MATCH(Q$1,StructureInfoFromGPCRdb!$A$1:$U$1,0),FALSE)</f>
        <v>79</v>
      </c>
      <c r="R409" s="42" t="str">
        <f>IF(VLOOKUP($C409,StructureInfoFromGPCRdb!$A:$U,MATCH(R$1,StructureInfoFromGPCRdb!$A$1:$U$1,0),FALSE)="","",VLOOKUP($C409,StructureInfoFromGPCRdb!$A:$U,MATCH(R$1,StructureInfoFromGPCRdb!$A$1:$U$1,0),FALSE))</f>
        <v>Gs</v>
      </c>
      <c r="S409" s="5" t="str">
        <f>IF(VLOOKUP($C409,StructureInfoFromGPCRdb!$A:$U,MATCH(S$1,StructureInfoFromGPCRdb!$A$1:$U$1,0),FALSE)="","",VLOOKUP($C409,StructureInfoFromGPCRdb!$A:$U,MATCH(S$1,StructureInfoFromGPCRdb!$A$1:$U$1,0),FALSE))</f>
        <v>αs</v>
      </c>
      <c r="T409" s="5" t="str">
        <f>IF(VLOOKUP($C409,StructureInfoFromGPCRdb!$A:$U,MATCH(T$1,StructureInfoFromGPCRdb!$A$1:$U$1,0),FALSE)="","",VLOOKUP($C409,StructureInfoFromGPCRdb!$A:$U,MATCH(T$1,StructureInfoFromGPCRdb!$A$1:$U$1,0),FALSE))</f>
        <v/>
      </c>
      <c r="U409" s="5">
        <f>IF(VLOOKUP($C409,StructureInfoFromGPCRdb!$A:$U,MATCH(U$1,StructureInfoFromGPCRdb!$A$1:$U$1,0),FALSE)="","",VLOOKUP($C409,StructureInfoFromGPCRdb!$A:$U,MATCH(U$1,StructureInfoFromGPCRdb!$A$1:$U$1,0),FALSE))</f>
        <v>48</v>
      </c>
      <c r="V409" s="52" t="str">
        <f>VLOOKUP($C409,StructureInfoFromGPCRdb!$A:$U,MATCH(V$1,StructureInfoFromGPCRdb!$A$1:$U$1,0),FALSE)</f>
        <v>-</v>
      </c>
      <c r="W409" s="10" t="str">
        <f>VLOOKUP($C409,StructureInfoFromGPCRdb!$A:$U,MATCH(W$1,StructureInfoFromGPCRdb!$A$1:$U$1,0),FALSE)</f>
        <v>Nanobody-35 RAMP3</v>
      </c>
      <c r="X409" s="52" t="str">
        <f>VLOOKUP($C409,StructureInfoFromGPCRdb!$A:$U,MATCH(X$1,StructureInfoFromGPCRdb!$A$1:$U$1,0),FALSE)</f>
        <v>Adrenomedullin-2</v>
      </c>
      <c r="Y409" s="10" t="str">
        <f>VLOOKUP($C409,StructureInfoFromGPCRdb!$A:$U,MATCH(Y$1,StructureInfoFromGPCRdb!$A$1:$U$1,0),FALSE)</f>
        <v>Agonist</v>
      </c>
      <c r="Z409" s="5" t="s">
        <v>788</v>
      </c>
    </row>
    <row r="410" spans="1:27" x14ac:dyDescent="0.2">
      <c r="A410" s="4" t="str">
        <f t="shared" si="12"/>
        <v>B1ReprYesActive</v>
      </c>
      <c r="B410" s="4" t="str">
        <f t="shared" si="13"/>
        <v>CRFR1ReprYesActive</v>
      </c>
      <c r="C410" s="37" t="s">
        <v>951</v>
      </c>
      <c r="D410" s="10" t="str">
        <f>VLOOKUP($C410,StructureInfoFromGPCRdb!$A:$U,MATCH(D$1,StructureInfoFromGPCRdb!$A$1:$U$1,0),FALSE)</f>
        <v>B1</v>
      </c>
      <c r="E410" s="11" t="str">
        <f>VLOOKUP($C410,StructureInfoFromGPCRdb!$A:$U,MATCH(E$1,StructureInfoFromGPCRdb!$A$1:$U$1,0),FALSE)</f>
        <v>Corticotropin-releasing factor</v>
      </c>
      <c r="F410" s="11" t="str">
        <f>VLOOKUP($C410,StructureInfoFromGPCRdb!$A:$U,MATCH(F$1,StructureInfoFromGPCRdb!$A$1:$U$1,0),FALSE)</f>
        <v>CRFR1</v>
      </c>
      <c r="G410" s="11" t="str">
        <f>VLOOKUP($C410,StructureInfoFromGPCRdb!$A:$U,MATCH(G$1,StructureInfoFromGPCRdb!$A$1:$U$1,0),FALSE)</f>
        <v>CRF1</v>
      </c>
      <c r="H410" s="42" t="s">
        <v>793</v>
      </c>
      <c r="I410" s="5" t="s">
        <v>788</v>
      </c>
      <c r="J410" s="47">
        <f>VLOOKUP($C410,StructureInfoFromGPCRdb!$A:$U,MATCH(J$1,StructureInfoFromGPCRdb!$A$1:$U$1,0),FALSE)</f>
        <v>90</v>
      </c>
      <c r="K410" s="6" t="str">
        <f>VLOOKUP($C410,StructureInfoFromGPCRdb!$A:$U,MATCH(K$1,StructureInfoFromGPCRdb!$A$1:$U$1,0),FALSE)</f>
        <v>Human</v>
      </c>
      <c r="L410" s="10">
        <f>VLOOKUP($C410,StructureInfoFromGPCRdb!$A:$U,MATCH(L$1,StructureInfoFromGPCRdb!$A$1:$U$1,0),FALSE)</f>
        <v>100</v>
      </c>
      <c r="M410" s="50" t="str">
        <f>VLOOKUP($C410,StructureInfoFromGPCRdb!$A:$U,MATCH(M$1,StructureInfoFromGPCRdb!$A$1:$U$1,0),FALSE)</f>
        <v>cryo-EM</v>
      </c>
      <c r="N410" s="51">
        <f>VLOOKUP($C410,StructureInfoFromGPCRdb!$A:$U,MATCH(N$1,StructureInfoFromGPCRdb!$A$1:$U$1,0),FALSE)</f>
        <v>2.9</v>
      </c>
      <c r="O410" s="10" t="str">
        <f>VLOOKUP($C410,StructureInfoFromGPCRdb!$A:$U,MATCH(O$1,StructureInfoFromGPCRdb!$A$1:$U$1,0),FALSE)</f>
        <v>Active</v>
      </c>
      <c r="P410" s="10">
        <f>VLOOKUP($C410,StructureInfoFromGPCRdb!$A:$U,MATCH(P$1,StructureInfoFromGPCRdb!$A$1:$U$1,0),FALSE)</f>
        <v>100</v>
      </c>
      <c r="Q410" s="10">
        <f>VLOOKUP($C410,StructureInfoFromGPCRdb!$A:$U,MATCH(Q$1,StructureInfoFromGPCRdb!$A$1:$U$1,0),FALSE)</f>
        <v>81</v>
      </c>
      <c r="R410" s="42" t="str">
        <f>IF(VLOOKUP($C410,StructureInfoFromGPCRdb!$A:$U,MATCH(R$1,StructureInfoFromGPCRdb!$A$1:$U$1,0),FALSE)="","",VLOOKUP($C410,StructureInfoFromGPCRdb!$A:$U,MATCH(R$1,StructureInfoFromGPCRdb!$A$1:$U$1,0),FALSE))</f>
        <v>Gs</v>
      </c>
      <c r="S410" s="5" t="str">
        <f>IF(VLOOKUP($C410,StructureInfoFromGPCRdb!$A:$U,MATCH(S$1,StructureInfoFromGPCRdb!$A$1:$U$1,0),FALSE)="","",VLOOKUP($C410,StructureInfoFromGPCRdb!$A:$U,MATCH(S$1,StructureInfoFromGPCRdb!$A$1:$U$1,0),FALSE))</f>
        <v>αs</v>
      </c>
      <c r="T410" s="5" t="str">
        <f>IF(VLOOKUP($C410,StructureInfoFromGPCRdb!$A:$U,MATCH(T$1,StructureInfoFromGPCRdb!$A$1:$U$1,0),FALSE)="","",VLOOKUP($C410,StructureInfoFromGPCRdb!$A:$U,MATCH(T$1,StructureInfoFromGPCRdb!$A$1:$U$1,0),FALSE))</f>
        <v/>
      </c>
      <c r="U410" s="5">
        <f>IF(VLOOKUP($C410,StructureInfoFromGPCRdb!$A:$U,MATCH(U$1,StructureInfoFromGPCRdb!$A$1:$U$1,0),FALSE)="","",VLOOKUP($C410,StructureInfoFromGPCRdb!$A:$U,MATCH(U$1,StructureInfoFromGPCRdb!$A$1:$U$1,0),FALSE))</f>
        <v>49</v>
      </c>
      <c r="V410" s="52" t="str">
        <f>VLOOKUP($C410,StructureInfoFromGPCRdb!$A:$U,MATCH(V$1,StructureInfoFromGPCRdb!$A$1:$U$1,0),FALSE)</f>
        <v>-</v>
      </c>
      <c r="W410" s="10" t="str">
        <f>VLOOKUP($C410,StructureInfoFromGPCRdb!$A:$U,MATCH(W$1,StructureInfoFromGPCRdb!$A$1:$U$1,0),FALSE)</f>
        <v>Nanobody-35</v>
      </c>
      <c r="X410" s="52" t="str">
        <f>VLOOKUP($C410,StructureInfoFromGPCRdb!$A:$U,MATCH(X$1,StructureInfoFromGPCRdb!$A$1:$U$1,0),FALSE)</f>
        <v>Corticoliberin</v>
      </c>
      <c r="Y410" s="10" t="str">
        <f>VLOOKUP($C410,StructureInfoFromGPCRdb!$A:$U,MATCH(Y$1,StructureInfoFromGPCRdb!$A$1:$U$1,0),FALSE)</f>
        <v>Agonist</v>
      </c>
      <c r="Z410" s="5" t="s">
        <v>788</v>
      </c>
    </row>
    <row r="411" spans="1:27" x14ac:dyDescent="0.2">
      <c r="A411" s="4" t="str">
        <f t="shared" si="12"/>
        <v>B1ReprYesActive</v>
      </c>
      <c r="B411" s="4" t="str">
        <f t="shared" si="13"/>
        <v>CRFR2ReprYesActive</v>
      </c>
      <c r="C411" s="9" t="s">
        <v>779</v>
      </c>
      <c r="D411" s="10" t="str">
        <f>VLOOKUP($C411,StructureInfoFromGPCRdb!$A:$U,MATCH(D$1,StructureInfoFromGPCRdb!$A$1:$U$1,0),FALSE)</f>
        <v>B1</v>
      </c>
      <c r="E411" s="11" t="str">
        <f>VLOOKUP($C411,StructureInfoFromGPCRdb!$A:$U,MATCH(E$1,StructureInfoFromGPCRdb!$A$1:$U$1,0),FALSE)</f>
        <v>Corticotropin-releasing factor</v>
      </c>
      <c r="F411" s="11" t="str">
        <f>VLOOKUP($C411,StructureInfoFromGPCRdb!$A:$U,MATCH(F$1,StructureInfoFromGPCRdb!$A$1:$U$1,0),FALSE)</f>
        <v>CRFR2</v>
      </c>
      <c r="G411" s="11" t="str">
        <f>VLOOKUP($C411,StructureInfoFromGPCRdb!$A:$U,MATCH(G$1,StructureInfoFromGPCRdb!$A$1:$U$1,0),FALSE)</f>
        <v>CRF2</v>
      </c>
      <c r="H411" s="42" t="s">
        <v>793</v>
      </c>
      <c r="I411" s="5" t="s">
        <v>788</v>
      </c>
      <c r="J411" s="47">
        <f>VLOOKUP($C411,StructureInfoFromGPCRdb!$A:$U,MATCH(J$1,StructureInfoFromGPCRdb!$A$1:$U$1,0),FALSE)</f>
        <v>91</v>
      </c>
      <c r="K411" s="6" t="str">
        <f>VLOOKUP($C411,StructureInfoFromGPCRdb!$A:$U,MATCH(K$1,StructureInfoFromGPCRdb!$A$1:$U$1,0),FALSE)</f>
        <v>Human</v>
      </c>
      <c r="L411" s="10">
        <f>VLOOKUP($C411,StructureInfoFromGPCRdb!$A:$U,MATCH(L$1,StructureInfoFromGPCRdb!$A$1:$U$1,0),FALSE)</f>
        <v>100</v>
      </c>
      <c r="M411" s="50" t="str">
        <f>VLOOKUP($C411,StructureInfoFromGPCRdb!$A:$U,MATCH(M$1,StructureInfoFromGPCRdb!$A$1:$U$1,0),FALSE)</f>
        <v>cryo-EM</v>
      </c>
      <c r="N411" s="51">
        <f>VLOOKUP($C411,StructureInfoFromGPCRdb!$A:$U,MATCH(N$1,StructureInfoFromGPCRdb!$A$1:$U$1,0),FALSE)</f>
        <v>2.8</v>
      </c>
      <c r="O411" s="10" t="str">
        <f>VLOOKUP($C411,StructureInfoFromGPCRdb!$A:$U,MATCH(O$1,StructureInfoFromGPCRdb!$A$1:$U$1,0),FALSE)</f>
        <v>Active</v>
      </c>
      <c r="P411" s="10">
        <f>VLOOKUP($C411,StructureInfoFromGPCRdb!$A:$U,MATCH(P$1,StructureInfoFromGPCRdb!$A$1:$U$1,0),FALSE)</f>
        <v>100</v>
      </c>
      <c r="Q411" s="10">
        <f>VLOOKUP($C411,StructureInfoFromGPCRdb!$A:$U,MATCH(Q$1,StructureInfoFromGPCRdb!$A$1:$U$1,0),FALSE)</f>
        <v>84</v>
      </c>
      <c r="R411" s="42" t="str">
        <f>IF(VLOOKUP($C411,StructureInfoFromGPCRdb!$A:$U,MATCH(R$1,StructureInfoFromGPCRdb!$A$1:$U$1,0),FALSE)="","",VLOOKUP($C411,StructureInfoFromGPCRdb!$A:$U,MATCH(R$1,StructureInfoFromGPCRdb!$A$1:$U$1,0),FALSE))</f>
        <v>Gs</v>
      </c>
      <c r="S411" s="5" t="str">
        <f>IF(VLOOKUP($C411,StructureInfoFromGPCRdb!$A:$U,MATCH(S$1,StructureInfoFromGPCRdb!$A$1:$U$1,0),FALSE)="","",VLOOKUP($C411,StructureInfoFromGPCRdb!$A:$U,MATCH(S$1,StructureInfoFromGPCRdb!$A$1:$U$1,0),FALSE))</f>
        <v>αs</v>
      </c>
      <c r="T411" s="5" t="str">
        <f>IF(VLOOKUP($C411,StructureInfoFromGPCRdb!$A:$U,MATCH(T$1,StructureInfoFromGPCRdb!$A$1:$U$1,0),FALSE)="","",VLOOKUP($C411,StructureInfoFromGPCRdb!$A:$U,MATCH(T$1,StructureInfoFromGPCRdb!$A$1:$U$1,0),FALSE))</f>
        <v/>
      </c>
      <c r="U411" s="5">
        <f>IF(VLOOKUP($C411,StructureInfoFromGPCRdb!$A:$U,MATCH(U$1,StructureInfoFromGPCRdb!$A$1:$U$1,0),FALSE)="","",VLOOKUP($C411,StructureInfoFromGPCRdb!$A:$U,MATCH(U$1,StructureInfoFromGPCRdb!$A$1:$U$1,0),FALSE))</f>
        <v>58</v>
      </c>
      <c r="V411" s="52" t="str">
        <f>VLOOKUP($C411,StructureInfoFromGPCRdb!$A:$U,MATCH(V$1,StructureInfoFromGPCRdb!$A$1:$U$1,0),FALSE)</f>
        <v>-</v>
      </c>
      <c r="W411" s="10" t="str">
        <f>VLOOKUP($C411,StructureInfoFromGPCRdb!$A:$U,MATCH(W$1,StructureInfoFromGPCRdb!$A$1:$U$1,0),FALSE)</f>
        <v>Nanobody-35</v>
      </c>
      <c r="X411" s="52" t="str">
        <f>VLOOKUP($C411,StructureInfoFromGPCRdb!$A:$U,MATCH(X$1,StructureInfoFromGPCRdb!$A$1:$U$1,0),FALSE)</f>
        <v>Urocortin</v>
      </c>
      <c r="Y411" s="10" t="str">
        <f>VLOOKUP($C411,StructureInfoFromGPCRdb!$A:$U,MATCH(Y$1,StructureInfoFromGPCRdb!$A$1:$U$1,0),FALSE)</f>
        <v>Agonist</v>
      </c>
      <c r="Z411" s="5" t="s">
        <v>788</v>
      </c>
    </row>
    <row r="412" spans="1:27" x14ac:dyDescent="0.2">
      <c r="A412" s="4" t="str">
        <f t="shared" si="12"/>
        <v>B1ReprYesActive</v>
      </c>
      <c r="B412" s="4" t="str">
        <f t="shared" si="13"/>
        <v>GLP1RReprYesActive</v>
      </c>
      <c r="C412" s="9" t="s">
        <v>835</v>
      </c>
      <c r="D412" s="10" t="str">
        <f>VLOOKUP($C412,StructureInfoFromGPCRdb!$A:$U,MATCH(D$1,StructureInfoFromGPCRdb!$A$1:$U$1,0),FALSE)</f>
        <v>B1</v>
      </c>
      <c r="E412" s="11" t="str">
        <f>VLOOKUP($C412,StructureInfoFromGPCRdb!$A:$U,MATCH(E$1,StructureInfoFromGPCRdb!$A$1:$U$1,0),FALSE)</f>
        <v>Glucagon</v>
      </c>
      <c r="F412" s="11" t="str">
        <f>VLOOKUP($C412,StructureInfoFromGPCRdb!$A:$U,MATCH(F$1,StructureInfoFromGPCRdb!$A$1:$U$1,0),FALSE)</f>
        <v>GLP1R</v>
      </c>
      <c r="G412" s="11" t="str">
        <f>VLOOKUP($C412,StructureInfoFromGPCRdb!$A:$U,MATCH(G$1,StructureInfoFromGPCRdb!$A$1:$U$1,0),FALSE)</f>
        <v>GLP-1</v>
      </c>
      <c r="H412" s="42" t="s">
        <v>793</v>
      </c>
      <c r="I412" s="5" t="s">
        <v>788</v>
      </c>
      <c r="J412" s="47">
        <f>VLOOKUP($C412,StructureInfoFromGPCRdb!$A:$U,MATCH(J$1,StructureInfoFromGPCRdb!$A$1:$U$1,0),FALSE)</f>
        <v>95</v>
      </c>
      <c r="K412" s="6" t="str">
        <f>VLOOKUP($C412,StructureInfoFromGPCRdb!$A:$U,MATCH(K$1,StructureInfoFromGPCRdb!$A$1:$U$1,0),FALSE)</f>
        <v>Human</v>
      </c>
      <c r="L412" s="10">
        <f>VLOOKUP($C412,StructureInfoFromGPCRdb!$A:$U,MATCH(L$1,StructureInfoFromGPCRdb!$A$1:$U$1,0),FALSE)</f>
        <v>100</v>
      </c>
      <c r="M412" s="50" t="str">
        <f>VLOOKUP($C412,StructureInfoFromGPCRdb!$A:$U,MATCH(M$1,StructureInfoFromGPCRdb!$A$1:$U$1,0),FALSE)</f>
        <v>cryo-EM</v>
      </c>
      <c r="N412" s="51">
        <f>VLOOKUP($C412,StructureInfoFromGPCRdb!$A:$U,MATCH(N$1,StructureInfoFromGPCRdb!$A$1:$U$1,0),FALSE)</f>
        <v>2.1</v>
      </c>
      <c r="O412" s="10" t="str">
        <f>VLOOKUP($C412,StructureInfoFromGPCRdb!$A:$U,MATCH(O$1,StructureInfoFromGPCRdb!$A$1:$U$1,0),FALSE)</f>
        <v>Active</v>
      </c>
      <c r="P412" s="10">
        <f>VLOOKUP($C412,StructureInfoFromGPCRdb!$A:$U,MATCH(P$1,StructureInfoFromGPCRdb!$A$1:$U$1,0),FALSE)</f>
        <v>100</v>
      </c>
      <c r="Q412" s="10">
        <f>VLOOKUP($C412,StructureInfoFromGPCRdb!$A:$U,MATCH(Q$1,StructureInfoFromGPCRdb!$A$1:$U$1,0),FALSE)</f>
        <v>79</v>
      </c>
      <c r="R412" s="42" t="str">
        <f>IF(VLOOKUP($C412,StructureInfoFromGPCRdb!$A:$U,MATCH(R$1,StructureInfoFromGPCRdb!$A$1:$U$1,0),FALSE)="","",VLOOKUP($C412,StructureInfoFromGPCRdb!$A:$U,MATCH(R$1,StructureInfoFromGPCRdb!$A$1:$U$1,0),FALSE))</f>
        <v>Gs</v>
      </c>
      <c r="S412" s="5" t="str">
        <f>IF(VLOOKUP($C412,StructureInfoFromGPCRdb!$A:$U,MATCH(S$1,StructureInfoFromGPCRdb!$A$1:$U$1,0),FALSE)="","",VLOOKUP($C412,StructureInfoFromGPCRdb!$A:$U,MATCH(S$1,StructureInfoFromGPCRdb!$A$1:$U$1,0),FALSE))</f>
        <v>αs</v>
      </c>
      <c r="T412" s="5" t="str">
        <f>IF(VLOOKUP($C412,StructureInfoFromGPCRdb!$A:$U,MATCH(T$1,StructureInfoFromGPCRdb!$A$1:$U$1,0),FALSE)="","",VLOOKUP($C412,StructureInfoFromGPCRdb!$A:$U,MATCH(T$1,StructureInfoFromGPCRdb!$A$1:$U$1,0),FALSE))</f>
        <v/>
      </c>
      <c r="U412" s="5">
        <f>IF(VLOOKUP($C412,StructureInfoFromGPCRdb!$A:$U,MATCH(U$1,StructureInfoFromGPCRdb!$A$1:$U$1,0),FALSE)="","",VLOOKUP($C412,StructureInfoFromGPCRdb!$A:$U,MATCH(U$1,StructureInfoFromGPCRdb!$A$1:$U$1,0),FALSE))</f>
        <v>90</v>
      </c>
      <c r="V412" s="52" t="str">
        <f>VLOOKUP($C412,StructureInfoFromGPCRdb!$A:$U,MATCH(V$1,StructureInfoFromGPCRdb!$A$1:$U$1,0),FALSE)</f>
        <v>-</v>
      </c>
      <c r="W412" s="10" t="str">
        <f>VLOOKUP($C412,StructureInfoFromGPCRdb!$A:$U,MATCH(W$1,StructureInfoFromGPCRdb!$A$1:$U$1,0),FALSE)</f>
        <v>Nanobody-35</v>
      </c>
      <c r="X412" s="52" t="str">
        <f>VLOOKUP($C412,StructureInfoFromGPCRdb!$A:$U,MATCH(X$1,StructureInfoFromGPCRdb!$A$1:$U$1,0),FALSE)</f>
        <v>GLP-1</v>
      </c>
      <c r="Y412" s="10" t="str">
        <f>VLOOKUP($C412,StructureInfoFromGPCRdb!$A:$U,MATCH(Y$1,StructureInfoFromGPCRdb!$A$1:$U$1,0),FALSE)</f>
        <v>Agonist</v>
      </c>
      <c r="Z412" s="5" t="s">
        <v>788</v>
      </c>
    </row>
    <row r="413" spans="1:27" x14ac:dyDescent="0.2">
      <c r="A413" s="4" t="str">
        <f t="shared" si="12"/>
        <v>B1ReprYesActive</v>
      </c>
      <c r="B413" s="4" t="str">
        <f t="shared" si="13"/>
        <v>GLRReprYesActive</v>
      </c>
      <c r="C413" s="37" t="s">
        <v>881</v>
      </c>
      <c r="D413" s="10" t="str">
        <f>VLOOKUP($C413,StructureInfoFromGPCRdb!$A:$U,MATCH(D$1,StructureInfoFromGPCRdb!$A$1:$U$1,0),FALSE)</f>
        <v>B1</v>
      </c>
      <c r="E413" s="11" t="str">
        <f>VLOOKUP($C413,StructureInfoFromGPCRdb!$A:$U,MATCH(E$1,StructureInfoFromGPCRdb!$A$1:$U$1,0),FALSE)</f>
        <v>Glucagon</v>
      </c>
      <c r="F413" s="11" t="str">
        <f>VLOOKUP($C413,StructureInfoFromGPCRdb!$A:$U,MATCH(F$1,StructureInfoFromGPCRdb!$A$1:$U$1,0),FALSE)</f>
        <v>GLR</v>
      </c>
      <c r="G413" s="11" t="str">
        <f>VLOOKUP($C413,StructureInfoFromGPCRdb!$A:$U,MATCH(G$1,StructureInfoFromGPCRdb!$A$1:$U$1,0),FALSE)</f>
        <v>glucagon</v>
      </c>
      <c r="H413" s="42" t="s">
        <v>793</v>
      </c>
      <c r="I413" s="5" t="s">
        <v>788</v>
      </c>
      <c r="J413" s="47">
        <f>VLOOKUP($C413,StructureInfoFromGPCRdb!$A:$U,MATCH(J$1,StructureInfoFromGPCRdb!$A$1:$U$1,0),FALSE)</f>
        <v>94</v>
      </c>
      <c r="K413" s="6" t="str">
        <f>VLOOKUP($C413,StructureInfoFromGPCRdb!$A:$U,MATCH(K$1,StructureInfoFromGPCRdb!$A$1:$U$1,0),FALSE)</f>
        <v>Human</v>
      </c>
      <c r="L413" s="10">
        <f>VLOOKUP($C413,StructureInfoFromGPCRdb!$A:$U,MATCH(L$1,StructureInfoFromGPCRdb!$A$1:$U$1,0),FALSE)</f>
        <v>100</v>
      </c>
      <c r="M413" s="50" t="str">
        <f>VLOOKUP($C413,StructureInfoFromGPCRdb!$A:$U,MATCH(M$1,StructureInfoFromGPCRdb!$A$1:$U$1,0),FALSE)</f>
        <v>cryo-EM</v>
      </c>
      <c r="N413" s="51">
        <f>VLOOKUP($C413,StructureInfoFromGPCRdb!$A:$U,MATCH(N$1,StructureInfoFromGPCRdb!$A$1:$U$1,0),FALSE)</f>
        <v>3.1</v>
      </c>
      <c r="O413" s="10" t="str">
        <f>VLOOKUP($C413,StructureInfoFromGPCRdb!$A:$U,MATCH(O$1,StructureInfoFromGPCRdb!$A$1:$U$1,0),FALSE)</f>
        <v>Active</v>
      </c>
      <c r="P413" s="10">
        <f>VLOOKUP($C413,StructureInfoFromGPCRdb!$A:$U,MATCH(P$1,StructureInfoFromGPCRdb!$A$1:$U$1,0),FALSE)</f>
        <v>100</v>
      </c>
      <c r="Q413" s="10">
        <f>VLOOKUP($C413,StructureInfoFromGPCRdb!$A:$U,MATCH(Q$1,StructureInfoFromGPCRdb!$A$1:$U$1,0),FALSE)</f>
        <v>82</v>
      </c>
      <c r="R413" s="42" t="str">
        <f>IF(VLOOKUP($C413,StructureInfoFromGPCRdb!$A:$U,MATCH(R$1,StructureInfoFromGPCRdb!$A$1:$U$1,0),FALSE)="","",VLOOKUP($C413,StructureInfoFromGPCRdb!$A:$U,MATCH(R$1,StructureInfoFromGPCRdb!$A$1:$U$1,0),FALSE))</f>
        <v>Gs</v>
      </c>
      <c r="S413" s="5" t="str">
        <f>IF(VLOOKUP($C413,StructureInfoFromGPCRdb!$A:$U,MATCH(S$1,StructureInfoFromGPCRdb!$A$1:$U$1,0),FALSE)="","",VLOOKUP($C413,StructureInfoFromGPCRdb!$A:$U,MATCH(S$1,StructureInfoFromGPCRdb!$A$1:$U$1,0),FALSE))</f>
        <v>αs</v>
      </c>
      <c r="T413" s="5" t="str">
        <f>IF(VLOOKUP($C413,StructureInfoFromGPCRdb!$A:$U,MATCH(T$1,StructureInfoFromGPCRdb!$A$1:$U$1,0),FALSE)="","",VLOOKUP($C413,StructureInfoFromGPCRdb!$A:$U,MATCH(T$1,StructureInfoFromGPCRdb!$A$1:$U$1,0),FALSE))</f>
        <v/>
      </c>
      <c r="U413" s="5">
        <f>IF(VLOOKUP($C413,StructureInfoFromGPCRdb!$A:$U,MATCH(U$1,StructureInfoFromGPCRdb!$A$1:$U$1,0),FALSE)="","",VLOOKUP($C413,StructureInfoFromGPCRdb!$A:$U,MATCH(U$1,StructureInfoFromGPCRdb!$A$1:$U$1,0),FALSE))</f>
        <v>56</v>
      </c>
      <c r="V413" s="52" t="str">
        <f>VLOOKUP($C413,StructureInfoFromGPCRdb!$A:$U,MATCH(V$1,StructureInfoFromGPCRdb!$A$1:$U$1,0),FALSE)</f>
        <v>-</v>
      </c>
      <c r="W413" s="10" t="str">
        <f>VLOOKUP($C413,StructureInfoFromGPCRdb!$A:$U,MATCH(W$1,StructureInfoFromGPCRdb!$A$1:$U$1,0),FALSE)</f>
        <v>Nanobody-35</v>
      </c>
      <c r="X413" s="52" t="str">
        <f>VLOOKUP($C413,StructureInfoFromGPCRdb!$A:$U,MATCH(X$1,StructureInfoFromGPCRdb!$A$1:$U$1,0),FALSE)</f>
        <v>Glucagon derivative ..</v>
      </c>
      <c r="Y413" s="10" t="str">
        <f>VLOOKUP($C413,StructureInfoFromGPCRdb!$A:$U,MATCH(Y$1,StructureInfoFromGPCRdb!$A$1:$U$1,0),FALSE)</f>
        <v>Agonist</v>
      </c>
      <c r="Z413" s="5" t="s">
        <v>788</v>
      </c>
    </row>
    <row r="414" spans="1:27" x14ac:dyDescent="0.2">
      <c r="A414" s="4" t="str">
        <f t="shared" si="12"/>
        <v>B1ReprYesActive</v>
      </c>
      <c r="B414" s="4" t="str">
        <f t="shared" si="13"/>
        <v>SCTRReprYesActive</v>
      </c>
      <c r="C414" s="37" t="s">
        <v>885</v>
      </c>
      <c r="D414" s="10" t="str">
        <f>VLOOKUP($C414,StructureInfoFromGPCRdb!$A:$U,MATCH(D$1,StructureInfoFromGPCRdb!$A$1:$U$1,0),FALSE)</f>
        <v>B1</v>
      </c>
      <c r="E414" s="11" t="str">
        <f>VLOOKUP($C414,StructureInfoFromGPCRdb!$A:$U,MATCH(E$1,StructureInfoFromGPCRdb!$A$1:$U$1,0),FALSE)</f>
        <v>Glucagon</v>
      </c>
      <c r="F414" s="11" t="str">
        <f>VLOOKUP($C414,StructureInfoFromGPCRdb!$A:$U,MATCH(F$1,StructureInfoFromGPCRdb!$A$1:$U$1,0),FALSE)</f>
        <v>SCTR</v>
      </c>
      <c r="G414" s="11" t="str">
        <f>VLOOKUP($C414,StructureInfoFromGPCRdb!$A:$U,MATCH(G$1,StructureInfoFromGPCRdb!$A$1:$U$1,0),FALSE)</f>
        <v>secretin</v>
      </c>
      <c r="H414" s="42" t="s">
        <v>793</v>
      </c>
      <c r="I414" s="5" t="s">
        <v>788</v>
      </c>
      <c r="J414" s="47">
        <f>VLOOKUP($C414,StructureInfoFromGPCRdb!$A:$U,MATCH(J$1,StructureInfoFromGPCRdb!$A$1:$U$1,0),FALSE)</f>
        <v>94</v>
      </c>
      <c r="K414" s="6" t="str">
        <f>VLOOKUP($C414,StructureInfoFromGPCRdb!$A:$U,MATCH(K$1,StructureInfoFromGPCRdb!$A$1:$U$1,0),FALSE)</f>
        <v>Human</v>
      </c>
      <c r="L414" s="10">
        <f>VLOOKUP($C414,StructureInfoFromGPCRdb!$A:$U,MATCH(L$1,StructureInfoFromGPCRdb!$A$1:$U$1,0),FALSE)</f>
        <v>100</v>
      </c>
      <c r="M414" s="50" t="str">
        <f>VLOOKUP($C414,StructureInfoFromGPCRdb!$A:$U,MATCH(M$1,StructureInfoFromGPCRdb!$A$1:$U$1,0),FALSE)</f>
        <v>cryo-EM</v>
      </c>
      <c r="N414" s="51">
        <f>VLOOKUP($C414,StructureInfoFromGPCRdb!$A:$U,MATCH(N$1,StructureInfoFromGPCRdb!$A$1:$U$1,0),FALSE)</f>
        <v>2.2999999999999998</v>
      </c>
      <c r="O414" s="10" t="str">
        <f>VLOOKUP($C414,StructureInfoFromGPCRdb!$A:$U,MATCH(O$1,StructureInfoFromGPCRdb!$A$1:$U$1,0),FALSE)</f>
        <v>Active</v>
      </c>
      <c r="P414" s="10">
        <f>VLOOKUP($C414,StructureInfoFromGPCRdb!$A:$U,MATCH(P$1,StructureInfoFromGPCRdb!$A$1:$U$1,0),FALSE)</f>
        <v>100</v>
      </c>
      <c r="Q414" s="10">
        <f>VLOOKUP($C414,StructureInfoFromGPCRdb!$A:$U,MATCH(Q$1,StructureInfoFromGPCRdb!$A$1:$U$1,0),FALSE)</f>
        <v>79</v>
      </c>
      <c r="R414" s="42" t="str">
        <f>IF(VLOOKUP($C414,StructureInfoFromGPCRdb!$A:$U,MATCH(R$1,StructureInfoFromGPCRdb!$A$1:$U$1,0),FALSE)="","",VLOOKUP($C414,StructureInfoFromGPCRdb!$A:$U,MATCH(R$1,StructureInfoFromGPCRdb!$A$1:$U$1,0),FALSE))</f>
        <v>Gs</v>
      </c>
      <c r="S414" s="5" t="str">
        <f>IF(VLOOKUP($C414,StructureInfoFromGPCRdb!$A:$U,MATCH(S$1,StructureInfoFromGPCRdb!$A$1:$U$1,0),FALSE)="","",VLOOKUP($C414,StructureInfoFromGPCRdb!$A:$U,MATCH(S$1,StructureInfoFromGPCRdb!$A$1:$U$1,0),FALSE))</f>
        <v>αs</v>
      </c>
      <c r="T414" s="5" t="str">
        <f>IF(VLOOKUP($C414,StructureInfoFromGPCRdb!$A:$U,MATCH(T$1,StructureInfoFromGPCRdb!$A$1:$U$1,0),FALSE)="","",VLOOKUP($C414,StructureInfoFromGPCRdb!$A:$U,MATCH(T$1,StructureInfoFromGPCRdb!$A$1:$U$1,0),FALSE))</f>
        <v/>
      </c>
      <c r="U414" s="5">
        <f>IF(VLOOKUP($C414,StructureInfoFromGPCRdb!$A:$U,MATCH(U$1,StructureInfoFromGPCRdb!$A$1:$U$1,0),FALSE)="","",VLOOKUP($C414,StructureInfoFromGPCRdb!$A:$U,MATCH(U$1,StructureInfoFromGPCRdb!$A$1:$U$1,0),FALSE))</f>
        <v>61</v>
      </c>
      <c r="V414" s="52" t="str">
        <f>VLOOKUP($C414,StructureInfoFromGPCRdb!$A:$U,MATCH(V$1,StructureInfoFromGPCRdb!$A$1:$U$1,0),FALSE)</f>
        <v>-</v>
      </c>
      <c r="W414" s="10" t="str">
        <f>VLOOKUP($C414,StructureInfoFromGPCRdb!$A:$U,MATCH(W$1,StructureInfoFromGPCRdb!$A$1:$U$1,0),FALSE)</f>
        <v>Nanobody-35</v>
      </c>
      <c r="X414" s="52" t="str">
        <f>VLOOKUP($C414,StructureInfoFromGPCRdb!$A:$U,MATCH(X$1,StructureInfoFromGPCRdb!$A$1:$U$1,0),FALSE)</f>
        <v>secretin</v>
      </c>
      <c r="Y414" s="10" t="str">
        <f>VLOOKUP($C414,StructureInfoFromGPCRdb!$A:$U,MATCH(Y$1,StructureInfoFromGPCRdb!$A$1:$U$1,0),FALSE)</f>
        <v>Agonist</v>
      </c>
      <c r="Z414" s="5" t="s">
        <v>788</v>
      </c>
    </row>
    <row r="415" spans="1:27" x14ac:dyDescent="0.2">
      <c r="A415" s="4" t="str">
        <f t="shared" si="12"/>
        <v>B1ReprYesActive</v>
      </c>
      <c r="B415" s="4" t="str">
        <f t="shared" si="13"/>
        <v>PTH1RReprYesActive</v>
      </c>
      <c r="C415" s="9" t="s">
        <v>49</v>
      </c>
      <c r="D415" s="10" t="str">
        <f>VLOOKUP($C415,StructureInfoFromGPCRdb!$A:$U,MATCH(D$1,StructureInfoFromGPCRdb!$A$1:$U$1,0),FALSE)</f>
        <v>B1</v>
      </c>
      <c r="E415" s="11" t="str">
        <f>VLOOKUP($C415,StructureInfoFromGPCRdb!$A:$U,MATCH(E$1,StructureInfoFromGPCRdb!$A$1:$U$1,0),FALSE)</f>
        <v>Parathyroid hormone</v>
      </c>
      <c r="F415" s="11" t="str">
        <f>VLOOKUP($C415,StructureInfoFromGPCRdb!$A:$U,MATCH(F$1,StructureInfoFromGPCRdb!$A$1:$U$1,0),FALSE)</f>
        <v>PTH1R</v>
      </c>
      <c r="G415" s="11" t="str">
        <f>VLOOKUP($C415,StructureInfoFromGPCRdb!$A:$U,MATCH(G$1,StructureInfoFromGPCRdb!$A$1:$U$1,0),FALSE)</f>
        <v>PTH1</v>
      </c>
      <c r="H415" s="42" t="s">
        <v>793</v>
      </c>
      <c r="I415" s="5" t="s">
        <v>788</v>
      </c>
      <c r="J415" s="47">
        <f>VLOOKUP($C415,StructureInfoFromGPCRdb!$A:$U,MATCH(J$1,StructureInfoFromGPCRdb!$A$1:$U$1,0),FALSE)</f>
        <v>95</v>
      </c>
      <c r="K415" s="6" t="str">
        <f>VLOOKUP($C415,StructureInfoFromGPCRdb!$A:$U,MATCH(K$1,StructureInfoFromGPCRdb!$A$1:$U$1,0),FALSE)</f>
        <v>Human</v>
      </c>
      <c r="L415" s="10">
        <f>VLOOKUP($C415,StructureInfoFromGPCRdb!$A:$U,MATCH(L$1,StructureInfoFromGPCRdb!$A$1:$U$1,0),FALSE)</f>
        <v>100</v>
      </c>
      <c r="M415" s="50" t="str">
        <f>VLOOKUP($C415,StructureInfoFromGPCRdb!$A:$U,MATCH(M$1,StructureInfoFromGPCRdb!$A$1:$U$1,0),FALSE)</f>
        <v>cryo-EM</v>
      </c>
      <c r="N415" s="51">
        <f>VLOOKUP($C415,StructureInfoFromGPCRdb!$A:$U,MATCH(N$1,StructureInfoFromGPCRdb!$A$1:$U$1,0),FALSE)</f>
        <v>3.5</v>
      </c>
      <c r="O415" s="10" t="str">
        <f>VLOOKUP($C415,StructureInfoFromGPCRdb!$A:$U,MATCH(O$1,StructureInfoFromGPCRdb!$A$1:$U$1,0),FALSE)</f>
        <v>Active</v>
      </c>
      <c r="P415" s="10">
        <f>VLOOKUP($C415,StructureInfoFromGPCRdb!$A:$U,MATCH(P$1,StructureInfoFromGPCRdb!$A$1:$U$1,0),FALSE)</f>
        <v>100</v>
      </c>
      <c r="Q415" s="10">
        <f>VLOOKUP($C415,StructureInfoFromGPCRdb!$A:$U,MATCH(Q$1,StructureInfoFromGPCRdb!$A$1:$U$1,0),FALSE)</f>
        <v>89</v>
      </c>
      <c r="R415" s="42" t="str">
        <f>IF(VLOOKUP($C415,StructureInfoFromGPCRdb!$A:$U,MATCH(R$1,StructureInfoFromGPCRdb!$A$1:$U$1,0),FALSE)="","",VLOOKUP($C415,StructureInfoFromGPCRdb!$A:$U,MATCH(R$1,StructureInfoFromGPCRdb!$A$1:$U$1,0),FALSE))</f>
        <v>Gs</v>
      </c>
      <c r="S415" s="5" t="str">
        <f>IF(VLOOKUP($C415,StructureInfoFromGPCRdb!$A:$U,MATCH(S$1,StructureInfoFromGPCRdb!$A$1:$U$1,0),FALSE)="","",VLOOKUP($C415,StructureInfoFromGPCRdb!$A:$U,MATCH(S$1,StructureInfoFromGPCRdb!$A$1:$U$1,0),FALSE))</f>
        <v>αs</v>
      </c>
      <c r="T415" s="5" t="str">
        <f>IF(VLOOKUP($C415,StructureInfoFromGPCRdb!$A:$U,MATCH(T$1,StructureInfoFromGPCRdb!$A$1:$U$1,0),FALSE)="","",VLOOKUP($C415,StructureInfoFromGPCRdb!$A:$U,MATCH(T$1,StructureInfoFromGPCRdb!$A$1:$U$1,0),FALSE))</f>
        <v/>
      </c>
      <c r="U415" s="5">
        <f>IF(VLOOKUP($C415,StructureInfoFromGPCRdb!$A:$U,MATCH(U$1,StructureInfoFromGPCRdb!$A$1:$U$1,0),FALSE)="","",VLOOKUP($C415,StructureInfoFromGPCRdb!$A:$U,MATCH(U$1,StructureInfoFromGPCRdb!$A$1:$U$1,0),FALSE))</f>
        <v>57</v>
      </c>
      <c r="V415" s="52" t="str">
        <f>VLOOKUP($C415,StructureInfoFromGPCRdb!$A:$U,MATCH(V$1,StructureInfoFromGPCRdb!$A$1:$U$1,0),FALSE)</f>
        <v>-</v>
      </c>
      <c r="W415" s="10" t="str">
        <f>VLOOKUP($C415,StructureInfoFromGPCRdb!$A:$U,MATCH(W$1,StructureInfoFromGPCRdb!$A$1:$U$1,0),FALSE)</f>
        <v>Nanobody-35</v>
      </c>
      <c r="X415" s="52" t="str">
        <f>VLOOKUP($C415,StructureInfoFromGPCRdb!$A:$U,MATCH(X$1,StructureInfoFromGPCRdb!$A$1:$U$1,0),FALSE)</f>
        <v>Long-acting parathyr..</v>
      </c>
      <c r="Y415" s="10" t="str">
        <f>VLOOKUP($C415,StructureInfoFromGPCRdb!$A:$U,MATCH(Y$1,StructureInfoFromGPCRdb!$A$1:$U$1,0),FALSE)</f>
        <v>Agonist</v>
      </c>
      <c r="Z415" s="5" t="s">
        <v>788</v>
      </c>
    </row>
    <row r="416" spans="1:27" x14ac:dyDescent="0.2">
      <c r="A416" s="4" t="str">
        <f t="shared" si="12"/>
        <v>B1ReprYesActive</v>
      </c>
      <c r="B416" s="4" t="str">
        <f t="shared" si="13"/>
        <v>PACRReprYesActive</v>
      </c>
      <c r="C416" s="37" t="s">
        <v>939</v>
      </c>
      <c r="D416" s="10" t="str">
        <f>VLOOKUP($C416,StructureInfoFromGPCRdb!$A:$U,MATCH(D$1,StructureInfoFromGPCRdb!$A$1:$U$1,0),FALSE)</f>
        <v>B1</v>
      </c>
      <c r="E416" s="11" t="str">
        <f>VLOOKUP($C416,StructureInfoFromGPCRdb!$A:$U,MATCH(E$1,StructureInfoFromGPCRdb!$A$1:$U$1,0),FALSE)</f>
        <v>VIP and PACAP</v>
      </c>
      <c r="F416" s="11" t="str">
        <f>VLOOKUP($C416,StructureInfoFromGPCRdb!$A:$U,MATCH(F$1,StructureInfoFromGPCRdb!$A$1:$U$1,0),FALSE)</f>
        <v>PACR</v>
      </c>
      <c r="G416" s="11" t="str">
        <f>VLOOKUP($C416,StructureInfoFromGPCRdb!$A:$U,MATCH(G$1,StructureInfoFromGPCRdb!$A$1:$U$1,0),FALSE)</f>
        <v>PAC1</v>
      </c>
      <c r="H416" s="42" t="s">
        <v>793</v>
      </c>
      <c r="I416" s="5" t="s">
        <v>788</v>
      </c>
      <c r="J416" s="47">
        <f>VLOOKUP($C416,StructureInfoFromGPCRdb!$A:$U,MATCH(J$1,StructureInfoFromGPCRdb!$A$1:$U$1,0),FALSE)</f>
        <v>83</v>
      </c>
      <c r="K416" s="6" t="str">
        <f>VLOOKUP($C416,StructureInfoFromGPCRdb!$A:$U,MATCH(K$1,StructureInfoFromGPCRdb!$A$1:$U$1,0),FALSE)</f>
        <v>Human</v>
      </c>
      <c r="L416" s="10">
        <f>VLOOKUP($C416,StructureInfoFromGPCRdb!$A:$U,MATCH(L$1,StructureInfoFromGPCRdb!$A$1:$U$1,0),FALSE)</f>
        <v>100</v>
      </c>
      <c r="M416" s="50" t="str">
        <f>VLOOKUP($C416,StructureInfoFromGPCRdb!$A:$U,MATCH(M$1,StructureInfoFromGPCRdb!$A$1:$U$1,0),FALSE)</f>
        <v>cryo-EM</v>
      </c>
      <c r="N416" s="51">
        <f>VLOOKUP($C416,StructureInfoFromGPCRdb!$A:$U,MATCH(N$1,StructureInfoFromGPCRdb!$A$1:$U$1,0),FALSE)</f>
        <v>3.5</v>
      </c>
      <c r="O416" s="10" t="str">
        <f>VLOOKUP($C416,StructureInfoFromGPCRdb!$A:$U,MATCH(O$1,StructureInfoFromGPCRdb!$A$1:$U$1,0),FALSE)</f>
        <v>Active</v>
      </c>
      <c r="P416" s="10">
        <f>VLOOKUP($C416,StructureInfoFromGPCRdb!$A:$U,MATCH(P$1,StructureInfoFromGPCRdb!$A$1:$U$1,0),FALSE)</f>
        <v>100</v>
      </c>
      <c r="Q416" s="10">
        <f>VLOOKUP($C416,StructureInfoFromGPCRdb!$A:$U,MATCH(Q$1,StructureInfoFromGPCRdb!$A$1:$U$1,0),FALSE)</f>
        <v>84</v>
      </c>
      <c r="R416" s="42" t="str">
        <f>IF(VLOOKUP($C416,StructureInfoFromGPCRdb!$A:$U,MATCH(R$1,StructureInfoFromGPCRdb!$A$1:$U$1,0),FALSE)="","",VLOOKUP($C416,StructureInfoFromGPCRdb!$A:$U,MATCH(R$1,StructureInfoFromGPCRdb!$A$1:$U$1,0),FALSE))</f>
        <v>Gs</v>
      </c>
      <c r="S416" s="5" t="str">
        <f>IF(VLOOKUP($C416,StructureInfoFromGPCRdb!$A:$U,MATCH(S$1,StructureInfoFromGPCRdb!$A$1:$U$1,0),FALSE)="","",VLOOKUP($C416,StructureInfoFromGPCRdb!$A:$U,MATCH(S$1,StructureInfoFromGPCRdb!$A$1:$U$1,0),FALSE))</f>
        <v>αs</v>
      </c>
      <c r="T416" s="5" t="str">
        <f>IF(VLOOKUP($C416,StructureInfoFromGPCRdb!$A:$U,MATCH(T$1,StructureInfoFromGPCRdb!$A$1:$U$1,0),FALSE)="","",VLOOKUP($C416,StructureInfoFromGPCRdb!$A:$U,MATCH(T$1,StructureInfoFromGPCRdb!$A$1:$U$1,0),FALSE))</f>
        <v/>
      </c>
      <c r="U416" s="5">
        <f>IF(VLOOKUP($C416,StructureInfoFromGPCRdb!$A:$U,MATCH(U$1,StructureInfoFromGPCRdb!$A$1:$U$1,0),FALSE)="","",VLOOKUP($C416,StructureInfoFromGPCRdb!$A:$U,MATCH(U$1,StructureInfoFromGPCRdb!$A$1:$U$1,0),FALSE))</f>
        <v>56</v>
      </c>
      <c r="V416" s="52" t="str">
        <f>VLOOKUP($C416,StructureInfoFromGPCRdb!$A:$U,MATCH(V$1,StructureInfoFromGPCRdb!$A$1:$U$1,0),FALSE)</f>
        <v>-</v>
      </c>
      <c r="W416" s="10" t="str">
        <f>VLOOKUP($C416,StructureInfoFromGPCRdb!$A:$U,MATCH(W$1,StructureInfoFromGPCRdb!$A$1:$U$1,0),FALSE)</f>
        <v>Nanobody-35</v>
      </c>
      <c r="X416" s="52" t="str">
        <f>VLOOKUP($C416,StructureInfoFromGPCRdb!$A:$U,MATCH(X$1,StructureInfoFromGPCRdb!$A$1:$U$1,0),FALSE)</f>
        <v>PACAP</v>
      </c>
      <c r="Y416" s="10" t="str">
        <f>VLOOKUP($C416,StructureInfoFromGPCRdb!$A:$U,MATCH(Y$1,StructureInfoFromGPCRdb!$A$1:$U$1,0),FALSE)</f>
        <v>Agonist</v>
      </c>
      <c r="Z416" s="5" t="s">
        <v>788</v>
      </c>
    </row>
    <row r="417" spans="1:26" x14ac:dyDescent="0.2">
      <c r="A417" s="4" t="str">
        <f t="shared" si="12"/>
        <v>B1ReprYesActive</v>
      </c>
      <c r="B417" s="4" t="str">
        <f t="shared" si="13"/>
        <v>VIPR1ReprYesActive</v>
      </c>
      <c r="C417" s="37" t="s">
        <v>871</v>
      </c>
      <c r="D417" s="10" t="str">
        <f>VLOOKUP($C417,StructureInfoFromGPCRdb!$A:$U,MATCH(D$1,StructureInfoFromGPCRdb!$A$1:$U$1,0),FALSE)</f>
        <v>B1</v>
      </c>
      <c r="E417" s="11" t="str">
        <f>VLOOKUP($C417,StructureInfoFromGPCRdb!$A:$U,MATCH(E$1,StructureInfoFromGPCRdb!$A$1:$U$1,0),FALSE)</f>
        <v>VIP and PACAP</v>
      </c>
      <c r="F417" s="11" t="str">
        <f>VLOOKUP($C417,StructureInfoFromGPCRdb!$A:$U,MATCH(F$1,StructureInfoFromGPCRdb!$A$1:$U$1,0),FALSE)</f>
        <v>VIPR1</v>
      </c>
      <c r="G417" s="11" t="str">
        <f>VLOOKUP($C417,StructureInfoFromGPCRdb!$A:$U,MATCH(G$1,StructureInfoFromGPCRdb!$A$1:$U$1,0),FALSE)</f>
        <v>VPAC1</v>
      </c>
      <c r="H417" s="42" t="s">
        <v>793</v>
      </c>
      <c r="I417" s="5" t="s">
        <v>788</v>
      </c>
      <c r="J417" s="47">
        <f>VLOOKUP($C417,StructureInfoFromGPCRdb!$A:$U,MATCH(J$1,StructureInfoFromGPCRdb!$A$1:$U$1,0),FALSE)</f>
        <v>93</v>
      </c>
      <c r="K417" s="6" t="str">
        <f>VLOOKUP($C417,StructureInfoFromGPCRdb!$A:$U,MATCH(K$1,StructureInfoFromGPCRdb!$A$1:$U$1,0),FALSE)</f>
        <v>Human</v>
      </c>
      <c r="L417" s="10">
        <f>VLOOKUP($C417,StructureInfoFromGPCRdb!$A:$U,MATCH(L$1,StructureInfoFromGPCRdb!$A$1:$U$1,0),FALSE)</f>
        <v>100</v>
      </c>
      <c r="M417" s="50" t="str">
        <f>VLOOKUP($C417,StructureInfoFromGPCRdb!$A:$U,MATCH(M$1,StructureInfoFromGPCRdb!$A$1:$U$1,0),FALSE)</f>
        <v>cryo-EM</v>
      </c>
      <c r="N417" s="51">
        <f>VLOOKUP($C417,StructureInfoFromGPCRdb!$A:$U,MATCH(N$1,StructureInfoFromGPCRdb!$A$1:$U$1,0),FALSE)</f>
        <v>3.2</v>
      </c>
      <c r="O417" s="10" t="str">
        <f>VLOOKUP($C417,StructureInfoFromGPCRdb!$A:$U,MATCH(O$1,StructureInfoFromGPCRdb!$A$1:$U$1,0),FALSE)</f>
        <v>Active</v>
      </c>
      <c r="P417" s="10">
        <f>VLOOKUP($C417,StructureInfoFromGPCRdb!$A:$U,MATCH(P$1,StructureInfoFromGPCRdb!$A$1:$U$1,0),FALSE)</f>
        <v>100</v>
      </c>
      <c r="Q417" s="10">
        <f>VLOOKUP($C417,StructureInfoFromGPCRdb!$A:$U,MATCH(Q$1,StructureInfoFromGPCRdb!$A$1:$U$1,0),FALSE)</f>
        <v>86</v>
      </c>
      <c r="R417" s="42" t="str">
        <f>IF(VLOOKUP($C417,StructureInfoFromGPCRdb!$A:$U,MATCH(R$1,StructureInfoFromGPCRdb!$A$1:$U$1,0),FALSE)="","",VLOOKUP($C417,StructureInfoFromGPCRdb!$A:$U,MATCH(R$1,StructureInfoFromGPCRdb!$A$1:$U$1,0),FALSE))</f>
        <v>Gs</v>
      </c>
      <c r="S417" s="5" t="str">
        <f>IF(VLOOKUP($C417,StructureInfoFromGPCRdb!$A:$U,MATCH(S$1,StructureInfoFromGPCRdb!$A$1:$U$1,0),FALSE)="","",VLOOKUP($C417,StructureInfoFromGPCRdb!$A:$U,MATCH(S$1,StructureInfoFromGPCRdb!$A$1:$U$1,0),FALSE))</f>
        <v>αs</v>
      </c>
      <c r="T417" s="5" t="str">
        <f>IF(VLOOKUP($C417,StructureInfoFromGPCRdb!$A:$U,MATCH(T$1,StructureInfoFromGPCRdb!$A$1:$U$1,0),FALSE)="","",VLOOKUP($C417,StructureInfoFromGPCRdb!$A:$U,MATCH(T$1,StructureInfoFromGPCRdb!$A$1:$U$1,0),FALSE))</f>
        <v/>
      </c>
      <c r="U417" s="5">
        <f>IF(VLOOKUP($C417,StructureInfoFromGPCRdb!$A:$U,MATCH(U$1,StructureInfoFromGPCRdb!$A$1:$U$1,0),FALSE)="","",VLOOKUP($C417,StructureInfoFromGPCRdb!$A:$U,MATCH(U$1,StructureInfoFromGPCRdb!$A$1:$U$1,0),FALSE))</f>
        <v>61</v>
      </c>
      <c r="V417" s="52" t="str">
        <f>VLOOKUP($C417,StructureInfoFromGPCRdb!$A:$U,MATCH(V$1,StructureInfoFromGPCRdb!$A$1:$U$1,0),FALSE)</f>
        <v>-</v>
      </c>
      <c r="W417" s="10" t="str">
        <f>VLOOKUP($C417,StructureInfoFromGPCRdb!$A:$U,MATCH(W$1,StructureInfoFromGPCRdb!$A$1:$U$1,0),FALSE)</f>
        <v>Nanobody-35</v>
      </c>
      <c r="X417" s="52" t="str">
        <f>VLOOKUP($C417,StructureInfoFromGPCRdb!$A:$U,MATCH(X$1,StructureInfoFromGPCRdb!$A$1:$U$1,0),FALSE)</f>
        <v>PACAP</v>
      </c>
      <c r="Y417" s="10" t="str">
        <f>VLOOKUP($C417,StructureInfoFromGPCRdb!$A:$U,MATCH(Y$1,StructureInfoFromGPCRdb!$A$1:$U$1,0),FALSE)</f>
        <v>Agonist</v>
      </c>
      <c r="Z417" s="5" t="s">
        <v>788</v>
      </c>
    </row>
    <row r="418" spans="1:26" x14ac:dyDescent="0.2">
      <c r="A418" s="4" t="str">
        <f t="shared" si="12"/>
        <v>B1Active</v>
      </c>
      <c r="B418" s="4" t="str">
        <f t="shared" si="13"/>
        <v>CALCRActive</v>
      </c>
      <c r="C418" s="9" t="s">
        <v>483</v>
      </c>
      <c r="D418" s="10" t="str">
        <f>VLOOKUP($C418,StructureInfoFromGPCRdb!$A:$U,MATCH(D$1,StructureInfoFromGPCRdb!$A$1:$U$1,0),FALSE)</f>
        <v>B1</v>
      </c>
      <c r="E418" s="11" t="str">
        <f>VLOOKUP($C418,StructureInfoFromGPCRdb!$A:$U,MATCH(E$1,StructureInfoFromGPCRdb!$A$1:$U$1,0),FALSE)</f>
        <v>Calcitonin</v>
      </c>
      <c r="F418" s="11" t="str">
        <f>VLOOKUP($C418,StructureInfoFromGPCRdb!$A:$U,MATCH(F$1,StructureInfoFromGPCRdb!$A$1:$U$1,0),FALSE)</f>
        <v>CALCR</v>
      </c>
      <c r="G418" s="11" t="str">
        <f>VLOOKUP($C418,StructureInfoFromGPCRdb!$A:$U,MATCH(G$1,StructureInfoFromGPCRdb!$A$1:$U$1,0),FALSE)</f>
        <v>CT</v>
      </c>
      <c r="J418" s="47">
        <f>VLOOKUP($C418,StructureInfoFromGPCRdb!$A:$U,MATCH(J$1,StructureInfoFromGPCRdb!$A$1:$U$1,0),FALSE)</f>
        <v>92</v>
      </c>
      <c r="K418" s="6" t="str">
        <f>VLOOKUP($C418,StructureInfoFromGPCRdb!$A:$U,MATCH(K$1,StructureInfoFromGPCRdb!$A$1:$U$1,0),FALSE)</f>
        <v>Human</v>
      </c>
      <c r="L418" s="10">
        <f>VLOOKUP($C418,StructureInfoFromGPCRdb!$A:$U,MATCH(L$1,StructureInfoFromGPCRdb!$A$1:$U$1,0),FALSE)</f>
        <v>100</v>
      </c>
      <c r="M418" s="50" t="str">
        <f>VLOOKUP($C418,StructureInfoFromGPCRdb!$A:$U,MATCH(M$1,StructureInfoFromGPCRdb!$A$1:$U$1,0),FALSE)</f>
        <v>cryo-EM</v>
      </c>
      <c r="N418" s="51">
        <f>VLOOKUP($C418,StructureInfoFromGPCRdb!$A:$U,MATCH(N$1,StructureInfoFromGPCRdb!$A$1:$U$1,0),FALSE)</f>
        <v>4.0999999999999996</v>
      </c>
      <c r="O418" s="10" t="str">
        <f>VLOOKUP($C418,StructureInfoFromGPCRdb!$A:$U,MATCH(O$1,StructureInfoFromGPCRdb!$A$1:$U$1,0),FALSE)</f>
        <v>Active</v>
      </c>
      <c r="P418" s="10">
        <f>VLOOKUP($C418,StructureInfoFromGPCRdb!$A:$U,MATCH(P$1,StructureInfoFromGPCRdb!$A$1:$U$1,0),FALSE)</f>
        <v>100</v>
      </c>
      <c r="Q418" s="10">
        <f>VLOOKUP($C418,StructureInfoFromGPCRdb!$A:$U,MATCH(Q$1,StructureInfoFromGPCRdb!$A$1:$U$1,0),FALSE)</f>
        <v>0</v>
      </c>
      <c r="R418" s="42" t="str">
        <f>IF(VLOOKUP($C418,StructureInfoFromGPCRdb!$A:$U,MATCH(R$1,StructureInfoFromGPCRdb!$A$1:$U$1,0),FALSE)="","",VLOOKUP($C418,StructureInfoFromGPCRdb!$A:$U,MATCH(R$1,StructureInfoFromGPCRdb!$A$1:$U$1,0),FALSE))</f>
        <v>Gs</v>
      </c>
      <c r="S418" s="5" t="str">
        <f>IF(VLOOKUP($C418,StructureInfoFromGPCRdb!$A:$U,MATCH(S$1,StructureInfoFromGPCRdb!$A$1:$U$1,0),FALSE)="","",VLOOKUP($C418,StructureInfoFromGPCRdb!$A:$U,MATCH(S$1,StructureInfoFromGPCRdb!$A$1:$U$1,0),FALSE))</f>
        <v>αs</v>
      </c>
      <c r="T418" s="5" t="str">
        <f>IF(VLOOKUP($C418,StructureInfoFromGPCRdb!$A:$U,MATCH(T$1,StructureInfoFromGPCRdb!$A$1:$U$1,0),FALSE)="","",VLOOKUP($C418,StructureInfoFromGPCRdb!$A:$U,MATCH(T$1,StructureInfoFromGPCRdb!$A$1:$U$1,0),FALSE))</f>
        <v/>
      </c>
      <c r="U418" s="5">
        <f>IF(VLOOKUP($C418,StructureInfoFromGPCRdb!$A:$U,MATCH(U$1,StructureInfoFromGPCRdb!$A$1:$U$1,0),FALSE)="","",VLOOKUP($C418,StructureInfoFromGPCRdb!$A:$U,MATCH(U$1,StructureInfoFromGPCRdb!$A$1:$U$1,0),FALSE))</f>
        <v>47</v>
      </c>
      <c r="V418" s="52" t="str">
        <f>VLOOKUP($C418,StructureInfoFromGPCRdb!$A:$U,MATCH(V$1,StructureInfoFromGPCRdb!$A$1:$U$1,0),FALSE)</f>
        <v>-</v>
      </c>
      <c r="W418" s="10" t="str">
        <f>VLOOKUP($C418,StructureInfoFromGPCRdb!$A:$U,MATCH(W$1,StructureInfoFromGPCRdb!$A$1:$U$1,0),FALSE)</f>
        <v>-</v>
      </c>
      <c r="X418" s="52" t="str">
        <f>VLOOKUP($C418,StructureInfoFromGPCRdb!$A:$U,MATCH(X$1,StructureInfoFromGPCRdb!$A$1:$U$1,0),FALSE)</f>
        <v>-</v>
      </c>
      <c r="Y418" s="10" t="str">
        <f>VLOOKUP($C418,StructureInfoFromGPCRdb!$A:$U,MATCH(Y$1,StructureInfoFromGPCRdb!$A$1:$U$1,0),FALSE)</f>
        <v>-</v>
      </c>
    </row>
    <row r="419" spans="1:26" x14ac:dyDescent="0.2">
      <c r="A419" s="4" t="str">
        <f t="shared" si="12"/>
        <v>B1Active</v>
      </c>
      <c r="B419" s="4" t="str">
        <f t="shared" si="13"/>
        <v>CALRLActive</v>
      </c>
      <c r="C419" s="9" t="s">
        <v>702</v>
      </c>
      <c r="D419" s="10" t="str">
        <f>VLOOKUP($C419,StructureInfoFromGPCRdb!$A:$U,MATCH(D$1,StructureInfoFromGPCRdb!$A$1:$U$1,0),FALSE)</f>
        <v>B1</v>
      </c>
      <c r="E419" s="11" t="str">
        <f>VLOOKUP($C419,StructureInfoFromGPCRdb!$A:$U,MATCH(E$1,StructureInfoFromGPCRdb!$A$1:$U$1,0),FALSE)</f>
        <v>Calcitonin</v>
      </c>
      <c r="F419" s="11" t="str">
        <f>VLOOKUP($C419,StructureInfoFromGPCRdb!$A:$U,MATCH(F$1,StructureInfoFromGPCRdb!$A$1:$U$1,0),FALSE)</f>
        <v>CALRL</v>
      </c>
      <c r="G419" s="11" t="str">
        <f>VLOOKUP($C419,StructureInfoFromGPCRdb!$A:$U,MATCH(G$1,StructureInfoFromGPCRdb!$A$1:$U$1,0),FALSE)</f>
        <v>calcitonin-like</v>
      </c>
      <c r="J419" s="47">
        <f>VLOOKUP($C419,StructureInfoFromGPCRdb!$A:$U,MATCH(J$1,StructureInfoFromGPCRdb!$A$1:$U$1,0),FALSE)</f>
        <v>91</v>
      </c>
      <c r="K419" s="6" t="str">
        <f>VLOOKUP($C419,StructureInfoFromGPCRdb!$A:$U,MATCH(K$1,StructureInfoFromGPCRdb!$A$1:$U$1,0),FALSE)</f>
        <v>Human</v>
      </c>
      <c r="L419" s="10">
        <f>VLOOKUP($C419,StructureInfoFromGPCRdb!$A:$U,MATCH(L$1,StructureInfoFromGPCRdb!$A$1:$U$1,0),FALSE)</f>
        <v>100</v>
      </c>
      <c r="M419" s="50" t="str">
        <f>VLOOKUP($C419,StructureInfoFromGPCRdb!$A:$U,MATCH(M$1,StructureInfoFromGPCRdb!$A$1:$U$1,0),FALSE)</f>
        <v>cryo-EM</v>
      </c>
      <c r="N419" s="51">
        <f>VLOOKUP($C419,StructureInfoFromGPCRdb!$A:$U,MATCH(N$1,StructureInfoFromGPCRdb!$A$1:$U$1,0),FALSE)</f>
        <v>2.4</v>
      </c>
      <c r="O419" s="10" t="str">
        <f>VLOOKUP($C419,StructureInfoFromGPCRdb!$A:$U,MATCH(O$1,StructureInfoFromGPCRdb!$A$1:$U$1,0),FALSE)</f>
        <v>Active</v>
      </c>
      <c r="P419" s="10">
        <f>VLOOKUP($C419,StructureInfoFromGPCRdb!$A:$U,MATCH(P$1,StructureInfoFromGPCRdb!$A$1:$U$1,0),FALSE)</f>
        <v>100</v>
      </c>
      <c r="Q419" s="10">
        <f>VLOOKUP($C419,StructureInfoFromGPCRdb!$A:$U,MATCH(Q$1,StructureInfoFromGPCRdb!$A$1:$U$1,0),FALSE)</f>
        <v>79</v>
      </c>
      <c r="R419" s="42" t="str">
        <f>IF(VLOOKUP($C419,StructureInfoFromGPCRdb!$A:$U,MATCH(R$1,StructureInfoFromGPCRdb!$A$1:$U$1,0),FALSE)="","",VLOOKUP($C419,StructureInfoFromGPCRdb!$A:$U,MATCH(R$1,StructureInfoFromGPCRdb!$A$1:$U$1,0),FALSE))</f>
        <v>Gs</v>
      </c>
      <c r="S419" s="5" t="str">
        <f>IF(VLOOKUP($C419,StructureInfoFromGPCRdb!$A:$U,MATCH(S$1,StructureInfoFromGPCRdb!$A$1:$U$1,0),FALSE)="","",VLOOKUP($C419,StructureInfoFromGPCRdb!$A:$U,MATCH(S$1,StructureInfoFromGPCRdb!$A$1:$U$1,0),FALSE))</f>
        <v>αs</v>
      </c>
      <c r="T419" s="5" t="str">
        <f>IF(VLOOKUP($C419,StructureInfoFromGPCRdb!$A:$U,MATCH(T$1,StructureInfoFromGPCRdb!$A$1:$U$1,0),FALSE)="","",VLOOKUP($C419,StructureInfoFromGPCRdb!$A:$U,MATCH(T$1,StructureInfoFromGPCRdb!$A$1:$U$1,0),FALSE))</f>
        <v/>
      </c>
      <c r="U419" s="5">
        <f>IF(VLOOKUP($C419,StructureInfoFromGPCRdb!$A:$U,MATCH(U$1,StructureInfoFromGPCRdb!$A$1:$U$1,0),FALSE)="","",VLOOKUP($C419,StructureInfoFromGPCRdb!$A:$U,MATCH(U$1,StructureInfoFromGPCRdb!$A$1:$U$1,0),FALSE))</f>
        <v>48</v>
      </c>
      <c r="V419" s="52" t="str">
        <f>VLOOKUP($C419,StructureInfoFromGPCRdb!$A:$U,MATCH(V$1,StructureInfoFromGPCRdb!$A$1:$U$1,0),FALSE)</f>
        <v>-</v>
      </c>
      <c r="W419" s="10" t="str">
        <f>VLOOKUP($C419,StructureInfoFromGPCRdb!$A:$U,MATCH(W$1,StructureInfoFromGPCRdb!$A$1:$U$1,0),FALSE)</f>
        <v>Nanobody-35 RAMP3</v>
      </c>
      <c r="X419" s="52" t="str">
        <f>VLOOKUP($C419,StructureInfoFromGPCRdb!$A:$U,MATCH(X$1,StructureInfoFromGPCRdb!$A$1:$U$1,0),FALSE)</f>
        <v>adrenomedullin</v>
      </c>
      <c r="Y419" s="10" t="str">
        <f>VLOOKUP($C419,StructureInfoFromGPCRdb!$A:$U,MATCH(Y$1,StructureInfoFromGPCRdb!$A$1:$U$1,0),FALSE)</f>
        <v>Agonist</v>
      </c>
    </row>
    <row r="420" spans="1:26" ht="12" customHeight="1" x14ac:dyDescent="0.2">
      <c r="A420" s="4" t="str">
        <f t="shared" si="12"/>
        <v>B1Active</v>
      </c>
      <c r="B420" s="4" t="str">
        <f t="shared" si="13"/>
        <v>CALRLActive</v>
      </c>
      <c r="C420" s="9" t="s">
        <v>705</v>
      </c>
      <c r="D420" s="10" t="str">
        <f>VLOOKUP($C420,StructureInfoFromGPCRdb!$A:$U,MATCH(D$1,StructureInfoFromGPCRdb!$A$1:$U$1,0),FALSE)</f>
        <v>B1</v>
      </c>
      <c r="E420" s="11" t="str">
        <f>VLOOKUP($C420,StructureInfoFromGPCRdb!$A:$U,MATCH(E$1,StructureInfoFromGPCRdb!$A$1:$U$1,0),FALSE)</f>
        <v>Calcitonin</v>
      </c>
      <c r="F420" s="11" t="str">
        <f>VLOOKUP($C420,StructureInfoFromGPCRdb!$A:$U,MATCH(F$1,StructureInfoFromGPCRdb!$A$1:$U$1,0),FALSE)</f>
        <v>CALRL</v>
      </c>
      <c r="G420" s="11" t="str">
        <f>VLOOKUP($C420,StructureInfoFromGPCRdb!$A:$U,MATCH(G$1,StructureInfoFromGPCRdb!$A$1:$U$1,0),FALSE)</f>
        <v>calcitonin-like</v>
      </c>
      <c r="J420" s="47">
        <f>VLOOKUP($C420,StructureInfoFromGPCRdb!$A:$U,MATCH(J$1,StructureInfoFromGPCRdb!$A$1:$U$1,0),FALSE)</f>
        <v>88</v>
      </c>
      <c r="K420" s="6" t="str">
        <f>VLOOKUP($C420,StructureInfoFromGPCRdb!$A:$U,MATCH(K$1,StructureInfoFromGPCRdb!$A$1:$U$1,0),FALSE)</f>
        <v>Human</v>
      </c>
      <c r="L420" s="10">
        <f>VLOOKUP($C420,StructureInfoFromGPCRdb!$A:$U,MATCH(L$1,StructureInfoFromGPCRdb!$A$1:$U$1,0),FALSE)</f>
        <v>100</v>
      </c>
      <c r="M420" s="50" t="str">
        <f>VLOOKUP($C420,StructureInfoFromGPCRdb!$A:$U,MATCH(M$1,StructureInfoFromGPCRdb!$A$1:$U$1,0),FALSE)</f>
        <v>cryo-EM</v>
      </c>
      <c r="N420" s="51">
        <f>VLOOKUP($C420,StructureInfoFromGPCRdb!$A:$U,MATCH(N$1,StructureInfoFromGPCRdb!$A$1:$U$1,0),FALSE)</f>
        <v>3</v>
      </c>
      <c r="O420" s="10" t="str">
        <f>VLOOKUP($C420,StructureInfoFromGPCRdb!$A:$U,MATCH(O$1,StructureInfoFromGPCRdb!$A$1:$U$1,0),FALSE)</f>
        <v>Active</v>
      </c>
      <c r="P420" s="10">
        <f>VLOOKUP($C420,StructureInfoFromGPCRdb!$A:$U,MATCH(P$1,StructureInfoFromGPCRdb!$A$1:$U$1,0),FALSE)</f>
        <v>100</v>
      </c>
      <c r="Q420" s="10">
        <f>VLOOKUP($C420,StructureInfoFromGPCRdb!$A:$U,MATCH(Q$1,StructureInfoFromGPCRdb!$A$1:$U$1,0),FALSE)</f>
        <v>80</v>
      </c>
      <c r="R420" s="42" t="str">
        <f>IF(VLOOKUP($C420,StructureInfoFromGPCRdb!$A:$U,MATCH(R$1,StructureInfoFromGPCRdb!$A$1:$U$1,0),FALSE)="","",VLOOKUP($C420,StructureInfoFromGPCRdb!$A:$U,MATCH(R$1,StructureInfoFromGPCRdb!$A$1:$U$1,0),FALSE))</f>
        <v>Gs</v>
      </c>
      <c r="S420" s="5" t="str">
        <f>IF(VLOOKUP($C420,StructureInfoFromGPCRdb!$A:$U,MATCH(S$1,StructureInfoFromGPCRdb!$A$1:$U$1,0),FALSE)="","",VLOOKUP($C420,StructureInfoFromGPCRdb!$A:$U,MATCH(S$1,StructureInfoFromGPCRdb!$A$1:$U$1,0),FALSE))</f>
        <v>αs</v>
      </c>
      <c r="T420" s="5" t="str">
        <f>IF(VLOOKUP($C420,StructureInfoFromGPCRdb!$A:$U,MATCH(T$1,StructureInfoFromGPCRdb!$A$1:$U$1,0),FALSE)="","",VLOOKUP($C420,StructureInfoFromGPCRdb!$A:$U,MATCH(T$1,StructureInfoFromGPCRdb!$A$1:$U$1,0),FALSE))</f>
        <v/>
      </c>
      <c r="U420" s="5">
        <f>IF(VLOOKUP($C420,StructureInfoFromGPCRdb!$A:$U,MATCH(U$1,StructureInfoFromGPCRdb!$A$1:$U$1,0),FALSE)="","",VLOOKUP($C420,StructureInfoFromGPCRdb!$A:$U,MATCH(U$1,StructureInfoFromGPCRdb!$A$1:$U$1,0),FALSE))</f>
        <v>48</v>
      </c>
      <c r="V420" s="52" t="str">
        <f>VLOOKUP($C420,StructureInfoFromGPCRdb!$A:$U,MATCH(V$1,StructureInfoFromGPCRdb!$A$1:$U$1,0),FALSE)</f>
        <v>-</v>
      </c>
      <c r="W420" s="10" t="str">
        <f>VLOOKUP($C420,StructureInfoFromGPCRdb!$A:$U,MATCH(W$1,StructureInfoFromGPCRdb!$A$1:$U$1,0),FALSE)</f>
        <v>Nanobody-35 RAMP2</v>
      </c>
      <c r="X420" s="52" t="str">
        <f>VLOOKUP($C420,StructureInfoFromGPCRdb!$A:$U,MATCH(X$1,StructureInfoFromGPCRdb!$A$1:$U$1,0),FALSE)</f>
        <v>adrenomedullin</v>
      </c>
      <c r="Y420" s="10" t="str">
        <f>VLOOKUP($C420,StructureInfoFromGPCRdb!$A:$U,MATCH(Y$1,StructureInfoFromGPCRdb!$A$1:$U$1,0),FALSE)</f>
        <v>Agonist</v>
      </c>
    </row>
    <row r="421" spans="1:26" x14ac:dyDescent="0.2">
      <c r="A421" s="4" t="str">
        <f t="shared" si="12"/>
        <v>B1Active</v>
      </c>
      <c r="B421" s="4" t="str">
        <f t="shared" si="13"/>
        <v>CALRLActive</v>
      </c>
      <c r="C421" s="9" t="s">
        <v>87</v>
      </c>
      <c r="D421" s="10" t="str">
        <f>VLOOKUP($C421,StructureInfoFromGPCRdb!$A:$U,MATCH(D$1,StructureInfoFromGPCRdb!$A$1:$U$1,0),FALSE)</f>
        <v>B1</v>
      </c>
      <c r="E421" s="11" t="str">
        <f>VLOOKUP($C421,StructureInfoFromGPCRdb!$A:$U,MATCH(E$1,StructureInfoFromGPCRdb!$A$1:$U$1,0),FALSE)</f>
        <v>Calcitonin</v>
      </c>
      <c r="F421" s="11" t="str">
        <f>VLOOKUP($C421,StructureInfoFromGPCRdb!$A:$U,MATCH(F$1,StructureInfoFromGPCRdb!$A$1:$U$1,0),FALSE)</f>
        <v>CALRL</v>
      </c>
      <c r="G421" s="11" t="str">
        <f>VLOOKUP($C421,StructureInfoFromGPCRdb!$A:$U,MATCH(G$1,StructureInfoFromGPCRdb!$A$1:$U$1,0),FALSE)</f>
        <v>calcitonin-like</v>
      </c>
      <c r="J421" s="47">
        <f>VLOOKUP($C421,StructureInfoFromGPCRdb!$A:$U,MATCH(J$1,StructureInfoFromGPCRdb!$A$1:$U$1,0),FALSE)</f>
        <v>88</v>
      </c>
      <c r="K421" s="6" t="str">
        <f>VLOOKUP($C421,StructureInfoFromGPCRdb!$A:$U,MATCH(K$1,StructureInfoFromGPCRdb!$A$1:$U$1,0),FALSE)</f>
        <v>Human</v>
      </c>
      <c r="L421" s="10">
        <f>VLOOKUP($C421,StructureInfoFromGPCRdb!$A:$U,MATCH(L$1,StructureInfoFromGPCRdb!$A$1:$U$1,0),FALSE)</f>
        <v>100</v>
      </c>
      <c r="M421" s="50" t="str">
        <f>VLOOKUP($C421,StructureInfoFromGPCRdb!$A:$U,MATCH(M$1,StructureInfoFromGPCRdb!$A$1:$U$1,0),FALSE)</f>
        <v>cryo-EM</v>
      </c>
      <c r="N421" s="51">
        <f>VLOOKUP($C421,StructureInfoFromGPCRdb!$A:$U,MATCH(N$1,StructureInfoFromGPCRdb!$A$1:$U$1,0),FALSE)</f>
        <v>3.3</v>
      </c>
      <c r="O421" s="10" t="str">
        <f>VLOOKUP($C421,StructureInfoFromGPCRdb!$A:$U,MATCH(O$1,StructureInfoFromGPCRdb!$A$1:$U$1,0),FALSE)</f>
        <v>Active</v>
      </c>
      <c r="P421" s="10">
        <f>VLOOKUP($C421,StructureInfoFromGPCRdb!$A:$U,MATCH(P$1,StructureInfoFromGPCRdb!$A$1:$U$1,0),FALSE)</f>
        <v>100</v>
      </c>
      <c r="Q421" s="10">
        <f>VLOOKUP($C421,StructureInfoFromGPCRdb!$A:$U,MATCH(Q$1,StructureInfoFromGPCRdb!$A$1:$U$1,0),FALSE)</f>
        <v>82</v>
      </c>
      <c r="R421" s="42" t="str">
        <f>IF(VLOOKUP($C421,StructureInfoFromGPCRdb!$A:$U,MATCH(R$1,StructureInfoFromGPCRdb!$A$1:$U$1,0),FALSE)="","",VLOOKUP($C421,StructureInfoFromGPCRdb!$A:$U,MATCH(R$1,StructureInfoFromGPCRdb!$A$1:$U$1,0),FALSE))</f>
        <v>Gs</v>
      </c>
      <c r="S421" s="5" t="str">
        <f>IF(VLOOKUP($C421,StructureInfoFromGPCRdb!$A:$U,MATCH(S$1,StructureInfoFromGPCRdb!$A$1:$U$1,0),FALSE)="","",VLOOKUP($C421,StructureInfoFromGPCRdb!$A:$U,MATCH(S$1,StructureInfoFromGPCRdb!$A$1:$U$1,0),FALSE))</f>
        <v>αs</v>
      </c>
      <c r="T421" s="5" t="str">
        <f>IF(VLOOKUP($C421,StructureInfoFromGPCRdb!$A:$U,MATCH(T$1,StructureInfoFromGPCRdb!$A$1:$U$1,0),FALSE)="","",VLOOKUP($C421,StructureInfoFromGPCRdb!$A:$U,MATCH(T$1,StructureInfoFromGPCRdb!$A$1:$U$1,0),FALSE))</f>
        <v/>
      </c>
      <c r="U421" s="5">
        <f>IF(VLOOKUP($C421,StructureInfoFromGPCRdb!$A:$U,MATCH(U$1,StructureInfoFromGPCRdb!$A$1:$U$1,0),FALSE)="","",VLOOKUP($C421,StructureInfoFromGPCRdb!$A:$U,MATCH(U$1,StructureInfoFromGPCRdb!$A$1:$U$1,0),FALSE))</f>
        <v>48</v>
      </c>
      <c r="V421" s="52" t="str">
        <f>VLOOKUP($C421,StructureInfoFromGPCRdb!$A:$U,MATCH(V$1,StructureInfoFromGPCRdb!$A$1:$U$1,0),FALSE)</f>
        <v>-</v>
      </c>
      <c r="W421" s="10" t="str">
        <f>VLOOKUP($C421,StructureInfoFromGPCRdb!$A:$U,MATCH(W$1,StructureInfoFromGPCRdb!$A$1:$U$1,0),FALSE)</f>
        <v>Nanobody-35 RAMP1</v>
      </c>
      <c r="X421" s="52" t="str">
        <f>VLOOKUP($C421,StructureInfoFromGPCRdb!$A:$U,MATCH(X$1,StructureInfoFromGPCRdb!$A$1:$U$1,0),FALSE)</f>
        <v>Calcitonin gene-rela..</v>
      </c>
      <c r="Y421" s="10" t="str">
        <f>VLOOKUP($C421,StructureInfoFromGPCRdb!$A:$U,MATCH(Y$1,StructureInfoFromGPCRdb!$A$1:$U$1,0),FALSE)</f>
        <v>Agonist</v>
      </c>
    </row>
    <row r="422" spans="1:26" x14ac:dyDescent="0.2">
      <c r="A422" s="4" t="str">
        <f t="shared" si="12"/>
        <v>B1Active</v>
      </c>
      <c r="B422" s="4" t="str">
        <f t="shared" si="13"/>
        <v>CRFR1Active</v>
      </c>
      <c r="C422" s="37" t="s">
        <v>947</v>
      </c>
      <c r="D422" s="10" t="str">
        <f>VLOOKUP($C422,StructureInfoFromGPCRdb!$A:$U,MATCH(D$1,StructureInfoFromGPCRdb!$A$1:$U$1,0),FALSE)</f>
        <v>B1</v>
      </c>
      <c r="E422" s="11" t="str">
        <f>VLOOKUP($C422,StructureInfoFromGPCRdb!$A:$U,MATCH(E$1,StructureInfoFromGPCRdb!$A$1:$U$1,0),FALSE)</f>
        <v>Corticotropin-releasing factor</v>
      </c>
      <c r="F422" s="11" t="str">
        <f>VLOOKUP($C422,StructureInfoFromGPCRdb!$A:$U,MATCH(F$1,StructureInfoFromGPCRdb!$A$1:$U$1,0),FALSE)</f>
        <v>CRFR1</v>
      </c>
      <c r="G422" s="11" t="str">
        <f>VLOOKUP($C422,StructureInfoFromGPCRdb!$A:$U,MATCH(G$1,StructureInfoFromGPCRdb!$A$1:$U$1,0),FALSE)</f>
        <v>CRF1</v>
      </c>
      <c r="J422" s="47">
        <f>VLOOKUP($C422,StructureInfoFromGPCRdb!$A:$U,MATCH(J$1,StructureInfoFromGPCRdb!$A$1:$U$1,0),FALSE)</f>
        <v>91</v>
      </c>
      <c r="K422" s="6" t="str">
        <f>VLOOKUP($C422,StructureInfoFromGPCRdb!$A:$U,MATCH(K$1,StructureInfoFromGPCRdb!$A$1:$U$1,0),FALSE)</f>
        <v>Human</v>
      </c>
      <c r="L422" s="10">
        <f>VLOOKUP($C422,StructureInfoFromGPCRdb!$A:$U,MATCH(L$1,StructureInfoFromGPCRdb!$A$1:$U$1,0),FALSE)</f>
        <v>100</v>
      </c>
      <c r="M422" s="50" t="str">
        <f>VLOOKUP($C422,StructureInfoFromGPCRdb!$A:$U,MATCH(M$1,StructureInfoFromGPCRdb!$A$1:$U$1,0),FALSE)</f>
        <v>cryo-EM</v>
      </c>
      <c r="N422" s="51">
        <f>VLOOKUP($C422,StructureInfoFromGPCRdb!$A:$U,MATCH(N$1,StructureInfoFromGPCRdb!$A$1:$U$1,0),FALSE)</f>
        <v>3</v>
      </c>
      <c r="O422" s="10" t="str">
        <f>VLOOKUP($C422,StructureInfoFromGPCRdb!$A:$U,MATCH(O$1,StructureInfoFromGPCRdb!$A$1:$U$1,0),FALSE)</f>
        <v>Active</v>
      </c>
      <c r="P422" s="10">
        <f>VLOOKUP($C422,StructureInfoFromGPCRdb!$A:$U,MATCH(P$1,StructureInfoFromGPCRdb!$A$1:$U$1,0),FALSE)</f>
        <v>100</v>
      </c>
      <c r="Q422" s="10">
        <f>VLOOKUP($C422,StructureInfoFromGPCRdb!$A:$U,MATCH(Q$1,StructureInfoFromGPCRdb!$A$1:$U$1,0),FALSE)</f>
        <v>83</v>
      </c>
      <c r="R422" s="42" t="str">
        <f>IF(VLOOKUP($C422,StructureInfoFromGPCRdb!$A:$U,MATCH(R$1,StructureInfoFromGPCRdb!$A$1:$U$1,0),FALSE)="","",VLOOKUP($C422,StructureInfoFromGPCRdb!$A:$U,MATCH(R$1,StructureInfoFromGPCRdb!$A$1:$U$1,0),FALSE))</f>
        <v>Gs</v>
      </c>
      <c r="S422" s="5" t="str">
        <f>IF(VLOOKUP($C422,StructureInfoFromGPCRdb!$A:$U,MATCH(S$1,StructureInfoFromGPCRdb!$A$1:$U$1,0),FALSE)="","",VLOOKUP($C422,StructureInfoFromGPCRdb!$A:$U,MATCH(S$1,StructureInfoFromGPCRdb!$A$1:$U$1,0),FALSE))</f>
        <v>αs</v>
      </c>
      <c r="T422" s="5" t="str">
        <f>IF(VLOOKUP($C422,StructureInfoFromGPCRdb!$A:$U,MATCH(T$1,StructureInfoFromGPCRdb!$A$1:$U$1,0),FALSE)="","",VLOOKUP($C422,StructureInfoFromGPCRdb!$A:$U,MATCH(T$1,StructureInfoFromGPCRdb!$A$1:$U$1,0),FALSE))</f>
        <v>Gs-Gi1 chimera</v>
      </c>
      <c r="U422" s="5">
        <f>IF(VLOOKUP($C422,StructureInfoFromGPCRdb!$A:$U,MATCH(U$1,StructureInfoFromGPCRdb!$A$1:$U$1,0),FALSE)="","",VLOOKUP($C422,StructureInfoFromGPCRdb!$A:$U,MATCH(U$1,StructureInfoFromGPCRdb!$A$1:$U$1,0),FALSE))</f>
        <v>58</v>
      </c>
      <c r="V422" s="52" t="str">
        <f>VLOOKUP($C422,StructureInfoFromGPCRdb!$A:$U,MATCH(V$1,StructureInfoFromGPCRdb!$A$1:$U$1,0),FALSE)</f>
        <v>-</v>
      </c>
      <c r="W422" s="10" t="str">
        <f>VLOOKUP($C422,StructureInfoFromGPCRdb!$A:$U,MATCH(W$1,StructureInfoFromGPCRdb!$A$1:$U$1,0),FALSE)</f>
        <v>Nanobody-35</v>
      </c>
      <c r="X422" s="52" t="str">
        <f>VLOOKUP($C422,StructureInfoFromGPCRdb!$A:$U,MATCH(X$1,StructureInfoFromGPCRdb!$A$1:$U$1,0),FALSE)</f>
        <v>Urocortin</v>
      </c>
      <c r="Y422" s="10" t="str">
        <f>VLOOKUP($C422,StructureInfoFromGPCRdb!$A:$U,MATCH(Y$1,StructureInfoFromGPCRdb!$A$1:$U$1,0),FALSE)</f>
        <v>Agonist</v>
      </c>
    </row>
    <row r="423" spans="1:26" x14ac:dyDescent="0.2">
      <c r="A423" s="4" t="str">
        <f t="shared" si="12"/>
        <v>B1Active</v>
      </c>
      <c r="B423" s="4" t="str">
        <f t="shared" si="13"/>
        <v>G1SGD4Active</v>
      </c>
      <c r="C423" s="9" t="s">
        <v>158</v>
      </c>
      <c r="D423" s="10" t="str">
        <f>VLOOKUP($C423,StructureInfoFromGPCRdb!$A:$U,MATCH(D$1,StructureInfoFromGPCRdb!$A$1:$U$1,0),FALSE)</f>
        <v>B1</v>
      </c>
      <c r="E423" s="11" t="str">
        <f>VLOOKUP($C423,StructureInfoFromGPCRdb!$A:$U,MATCH(E$1,StructureInfoFromGPCRdb!$A$1:$U$1,0),FALSE)</f>
        <v>Glucagon</v>
      </c>
      <c r="F423" s="11" t="str">
        <f>VLOOKUP($C423,StructureInfoFromGPCRdb!$A:$U,MATCH(F$1,StructureInfoFromGPCRdb!$A$1:$U$1,0),FALSE)</f>
        <v>G1SGD4</v>
      </c>
      <c r="G423" s="11" t="str">
        <f>VLOOKUP($C423,StructureInfoFromGPCRdb!$A:$U,MATCH(G$1,StructureInfoFromGPCRdb!$A$1:$U$1,0),FALSE)</f>
        <v>GLP-1</v>
      </c>
      <c r="J423" s="47">
        <f>VLOOKUP($C423,StructureInfoFromGPCRdb!$A:$U,MATCH(J$1,StructureInfoFromGPCRdb!$A$1:$U$1,0),FALSE)</f>
        <v>94</v>
      </c>
      <c r="K423" s="6" t="str">
        <f>VLOOKUP($C423,StructureInfoFromGPCRdb!$A:$U,MATCH(K$1,StructureInfoFromGPCRdb!$A$1:$U$1,0),FALSE)</f>
        <v>Rabbit</v>
      </c>
      <c r="L423" s="10">
        <f>VLOOKUP($C423,StructureInfoFromGPCRdb!$A:$U,MATCH(L$1,StructureInfoFromGPCRdb!$A$1:$U$1,0),FALSE)</f>
        <v>86</v>
      </c>
      <c r="M423" s="50" t="str">
        <f>VLOOKUP($C423,StructureInfoFromGPCRdb!$A:$U,MATCH(M$1,StructureInfoFromGPCRdb!$A$1:$U$1,0),FALSE)</f>
        <v>cryo-EM</v>
      </c>
      <c r="N423" s="51">
        <f>VLOOKUP($C423,StructureInfoFromGPCRdb!$A:$U,MATCH(N$1,StructureInfoFromGPCRdb!$A$1:$U$1,0),FALSE)</f>
        <v>4.0999999999999996</v>
      </c>
      <c r="O423" s="10" t="str">
        <f>VLOOKUP($C423,StructureInfoFromGPCRdb!$A:$U,MATCH(O$1,StructureInfoFromGPCRdb!$A$1:$U$1,0),FALSE)</f>
        <v>Active</v>
      </c>
      <c r="P423" s="10">
        <f>VLOOKUP($C423,StructureInfoFromGPCRdb!$A:$U,MATCH(P$1,StructureInfoFromGPCRdb!$A$1:$U$1,0),FALSE)</f>
        <v>100</v>
      </c>
      <c r="Q423" s="10">
        <f>VLOOKUP($C423,StructureInfoFromGPCRdb!$A:$U,MATCH(Q$1,StructureInfoFromGPCRdb!$A$1:$U$1,0),FALSE)</f>
        <v>87</v>
      </c>
      <c r="R423" s="42" t="str">
        <f>IF(VLOOKUP($C423,StructureInfoFromGPCRdb!$A:$U,MATCH(R$1,StructureInfoFromGPCRdb!$A$1:$U$1,0),FALSE)="","",VLOOKUP($C423,StructureInfoFromGPCRdb!$A:$U,MATCH(R$1,StructureInfoFromGPCRdb!$A$1:$U$1,0),FALSE))</f>
        <v>Gs</v>
      </c>
      <c r="S423" s="5" t="str">
        <f>IF(VLOOKUP($C423,StructureInfoFromGPCRdb!$A:$U,MATCH(S$1,StructureInfoFromGPCRdb!$A$1:$U$1,0),FALSE)="","",VLOOKUP($C423,StructureInfoFromGPCRdb!$A:$U,MATCH(S$1,StructureInfoFromGPCRdb!$A$1:$U$1,0),FALSE))</f>
        <v>αs</v>
      </c>
      <c r="T423" s="5" t="str">
        <f>IF(VLOOKUP($C423,StructureInfoFromGPCRdb!$A:$U,MATCH(T$1,StructureInfoFromGPCRdb!$A$1:$U$1,0),FALSE)="","",VLOOKUP($C423,StructureInfoFromGPCRdb!$A:$U,MATCH(T$1,StructureInfoFromGPCRdb!$A$1:$U$1,0),FALSE))</f>
        <v/>
      </c>
      <c r="U423" s="5">
        <f>IF(VLOOKUP($C423,StructureInfoFromGPCRdb!$A:$U,MATCH(U$1,StructureInfoFromGPCRdb!$A$1:$U$1,0),FALSE)="","",VLOOKUP($C423,StructureInfoFromGPCRdb!$A:$U,MATCH(U$1,StructureInfoFromGPCRdb!$A$1:$U$1,0),FALSE))</f>
        <v>59</v>
      </c>
      <c r="V423" s="52" t="str">
        <f>VLOOKUP($C423,StructureInfoFromGPCRdb!$A:$U,MATCH(V$1,StructureInfoFromGPCRdb!$A$1:$U$1,0),FALSE)</f>
        <v>-</v>
      </c>
      <c r="W423" s="10" t="str">
        <f>VLOOKUP($C423,StructureInfoFromGPCRdb!$A:$U,MATCH(W$1,StructureInfoFromGPCRdb!$A$1:$U$1,0),FALSE)</f>
        <v>-</v>
      </c>
      <c r="X423" s="52" t="str">
        <f>VLOOKUP($C423,StructureInfoFromGPCRdb!$A:$U,MATCH(X$1,StructureInfoFromGPCRdb!$A$1:$U$1,0),FALSE)</f>
        <v>GLP-1</v>
      </c>
      <c r="Y423" s="10" t="str">
        <f>VLOOKUP($C423,StructureInfoFromGPCRdb!$A:$U,MATCH(Y$1,StructureInfoFromGPCRdb!$A$1:$U$1,0),FALSE)</f>
        <v>Agonist</v>
      </c>
    </row>
    <row r="424" spans="1:26" x14ac:dyDescent="0.2">
      <c r="A424" s="4" t="str">
        <f t="shared" si="12"/>
        <v>B1Active</v>
      </c>
      <c r="B424" s="4" t="str">
        <f t="shared" si="13"/>
        <v>GLP1RActive</v>
      </c>
      <c r="C424" s="37" t="s">
        <v>853</v>
      </c>
      <c r="D424" s="10" t="str">
        <f>VLOOKUP($C424,StructureInfoFromGPCRdb!$A:$U,MATCH(D$1,StructureInfoFromGPCRdb!$A$1:$U$1,0),FALSE)</f>
        <v>B1</v>
      </c>
      <c r="E424" s="11" t="str">
        <f>VLOOKUP($C424,StructureInfoFromGPCRdb!$A:$U,MATCH(E$1,StructureInfoFromGPCRdb!$A$1:$U$1,0),FALSE)</f>
        <v>Glucagon</v>
      </c>
      <c r="F424" s="11" t="str">
        <f>VLOOKUP($C424,StructureInfoFromGPCRdb!$A:$U,MATCH(F$1,StructureInfoFromGPCRdb!$A$1:$U$1,0),FALSE)</f>
        <v>GLP1R</v>
      </c>
      <c r="G424" s="11" t="str">
        <f>VLOOKUP($C424,StructureInfoFromGPCRdb!$A:$U,MATCH(G$1,StructureInfoFromGPCRdb!$A$1:$U$1,0),FALSE)</f>
        <v>GLP-1</v>
      </c>
      <c r="J424" s="47">
        <f>VLOOKUP($C424,StructureInfoFromGPCRdb!$A:$U,MATCH(J$1,StructureInfoFromGPCRdb!$A$1:$U$1,0),FALSE)</f>
        <v>97</v>
      </c>
      <c r="K424" s="6" t="str">
        <f>VLOOKUP($C424,StructureInfoFromGPCRdb!$A:$U,MATCH(K$1,StructureInfoFromGPCRdb!$A$1:$U$1,0),FALSE)</f>
        <v>Human</v>
      </c>
      <c r="L424" s="10">
        <f>VLOOKUP($C424,StructureInfoFromGPCRdb!$A:$U,MATCH(L$1,StructureInfoFromGPCRdb!$A$1:$U$1,0),FALSE)</f>
        <v>100</v>
      </c>
      <c r="M424" s="50" t="str">
        <f>VLOOKUP($C424,StructureInfoFromGPCRdb!$A:$U,MATCH(M$1,StructureInfoFromGPCRdb!$A$1:$U$1,0),FALSE)</f>
        <v>cryo-EM</v>
      </c>
      <c r="N424" s="51">
        <f>VLOOKUP($C424,StructureInfoFromGPCRdb!$A:$U,MATCH(N$1,StructureInfoFromGPCRdb!$A$1:$U$1,0),FALSE)</f>
        <v>2.1</v>
      </c>
      <c r="O424" s="10" t="str">
        <f>VLOOKUP($C424,StructureInfoFromGPCRdb!$A:$U,MATCH(O$1,StructureInfoFromGPCRdb!$A$1:$U$1,0),FALSE)</f>
        <v>Active</v>
      </c>
      <c r="P424" s="10">
        <f>VLOOKUP($C424,StructureInfoFromGPCRdb!$A:$U,MATCH(P$1,StructureInfoFromGPCRdb!$A$1:$U$1,0),FALSE)</f>
        <v>100</v>
      </c>
      <c r="Q424" s="10">
        <f>VLOOKUP($C424,StructureInfoFromGPCRdb!$A:$U,MATCH(Q$1,StructureInfoFromGPCRdb!$A$1:$U$1,0),FALSE)</f>
        <v>82</v>
      </c>
      <c r="R424" s="42" t="str">
        <f>IF(VLOOKUP($C424,StructureInfoFromGPCRdb!$A:$U,MATCH(R$1,StructureInfoFromGPCRdb!$A$1:$U$1,0),FALSE)="","",VLOOKUP($C424,StructureInfoFromGPCRdb!$A:$U,MATCH(R$1,StructureInfoFromGPCRdb!$A$1:$U$1,0),FALSE))</f>
        <v>Gs</v>
      </c>
      <c r="S424" s="5" t="str">
        <f>IF(VLOOKUP($C424,StructureInfoFromGPCRdb!$A:$U,MATCH(S$1,StructureInfoFromGPCRdb!$A$1:$U$1,0),FALSE)="","",VLOOKUP($C424,StructureInfoFromGPCRdb!$A:$U,MATCH(S$1,StructureInfoFromGPCRdb!$A$1:$U$1,0),FALSE))</f>
        <v>αs</v>
      </c>
      <c r="T424" s="5" t="str">
        <f>IF(VLOOKUP($C424,StructureInfoFromGPCRdb!$A:$U,MATCH(T$1,StructureInfoFromGPCRdb!$A$1:$U$1,0),FALSE)="","",VLOOKUP($C424,StructureInfoFromGPCRdb!$A:$U,MATCH(T$1,StructureInfoFromGPCRdb!$A$1:$U$1,0),FALSE))</f>
        <v/>
      </c>
      <c r="U424" s="5">
        <f>IF(VLOOKUP($C424,StructureInfoFromGPCRdb!$A:$U,MATCH(U$1,StructureInfoFromGPCRdb!$A$1:$U$1,0),FALSE)="","",VLOOKUP($C424,StructureInfoFromGPCRdb!$A:$U,MATCH(U$1,StructureInfoFromGPCRdb!$A$1:$U$1,0),FALSE))</f>
        <v>89</v>
      </c>
      <c r="V424" s="52" t="str">
        <f>VLOOKUP($C424,StructureInfoFromGPCRdb!$A:$U,MATCH(V$1,StructureInfoFromGPCRdb!$A$1:$U$1,0),FALSE)</f>
        <v>-</v>
      </c>
      <c r="W424" s="10" t="str">
        <f>VLOOKUP($C424,StructureInfoFromGPCRdb!$A:$U,MATCH(W$1,StructureInfoFromGPCRdb!$A$1:$U$1,0),FALSE)</f>
        <v>Nanobody-35</v>
      </c>
      <c r="X424" s="52" t="str">
        <f>VLOOKUP($C424,StructureInfoFromGPCRdb!$A:$U,MATCH(X$1,StructureInfoFromGPCRdb!$A$1:$U$1,0),FALSE)</f>
        <v>CHU-128</v>
      </c>
      <c r="Y424" s="10" t="str">
        <f>VLOOKUP($C424,StructureInfoFromGPCRdb!$A:$U,MATCH(Y$1,StructureInfoFromGPCRdb!$A$1:$U$1,0),FALSE)</f>
        <v>Agonist</v>
      </c>
    </row>
    <row r="425" spans="1:26" x14ac:dyDescent="0.2">
      <c r="A425" s="4" t="str">
        <f t="shared" si="12"/>
        <v>B1Active</v>
      </c>
      <c r="B425" s="4" t="str">
        <f t="shared" si="13"/>
        <v>GLP1RActive</v>
      </c>
      <c r="C425" s="37" t="s">
        <v>855</v>
      </c>
      <c r="D425" s="10" t="str">
        <f>VLOOKUP($C425,StructureInfoFromGPCRdb!$A:$U,MATCH(D$1,StructureInfoFromGPCRdb!$A$1:$U$1,0),FALSE)</f>
        <v>B1</v>
      </c>
      <c r="E425" s="11" t="str">
        <f>VLOOKUP($C425,StructureInfoFromGPCRdb!$A:$U,MATCH(E$1,StructureInfoFromGPCRdb!$A$1:$U$1,0),FALSE)</f>
        <v>Glucagon</v>
      </c>
      <c r="F425" s="11" t="str">
        <f>VLOOKUP($C425,StructureInfoFromGPCRdb!$A:$U,MATCH(F$1,StructureInfoFromGPCRdb!$A$1:$U$1,0),FALSE)</f>
        <v>GLP1R</v>
      </c>
      <c r="G425" s="11" t="str">
        <f>VLOOKUP($C425,StructureInfoFromGPCRdb!$A:$U,MATCH(G$1,StructureInfoFromGPCRdb!$A$1:$U$1,0),FALSE)</f>
        <v>GLP-1</v>
      </c>
      <c r="J425" s="47">
        <f>VLOOKUP($C425,StructureInfoFromGPCRdb!$A:$U,MATCH(J$1,StructureInfoFromGPCRdb!$A$1:$U$1,0),FALSE)</f>
        <v>95</v>
      </c>
      <c r="K425" s="6" t="str">
        <f>VLOOKUP($C425,StructureInfoFromGPCRdb!$A:$U,MATCH(K$1,StructureInfoFromGPCRdb!$A$1:$U$1,0),FALSE)</f>
        <v>Human</v>
      </c>
      <c r="L425" s="10">
        <f>VLOOKUP($C425,StructureInfoFromGPCRdb!$A:$U,MATCH(L$1,StructureInfoFromGPCRdb!$A$1:$U$1,0),FALSE)</f>
        <v>100</v>
      </c>
      <c r="M425" s="50" t="str">
        <f>VLOOKUP($C425,StructureInfoFromGPCRdb!$A:$U,MATCH(M$1,StructureInfoFromGPCRdb!$A$1:$U$1,0),FALSE)</f>
        <v>cryo-EM</v>
      </c>
      <c r="N425" s="51">
        <f>VLOOKUP($C425,StructureInfoFromGPCRdb!$A:$U,MATCH(N$1,StructureInfoFromGPCRdb!$A$1:$U$1,0),FALSE)</f>
        <v>2.5</v>
      </c>
      <c r="O425" s="10" t="str">
        <f>VLOOKUP($C425,StructureInfoFromGPCRdb!$A:$U,MATCH(O$1,StructureInfoFromGPCRdb!$A$1:$U$1,0),FALSE)</f>
        <v>Active</v>
      </c>
      <c r="P425" s="10">
        <f>VLOOKUP($C425,StructureInfoFromGPCRdb!$A:$U,MATCH(P$1,StructureInfoFromGPCRdb!$A$1:$U$1,0),FALSE)</f>
        <v>100</v>
      </c>
      <c r="Q425" s="10">
        <f>VLOOKUP($C425,StructureInfoFromGPCRdb!$A:$U,MATCH(Q$1,StructureInfoFromGPCRdb!$A$1:$U$1,0),FALSE)</f>
        <v>81</v>
      </c>
      <c r="R425" s="42" t="str">
        <f>IF(VLOOKUP($C425,StructureInfoFromGPCRdb!$A:$U,MATCH(R$1,StructureInfoFromGPCRdb!$A$1:$U$1,0),FALSE)="","",VLOOKUP($C425,StructureInfoFromGPCRdb!$A:$U,MATCH(R$1,StructureInfoFromGPCRdb!$A$1:$U$1,0),FALSE))</f>
        <v>Gs</v>
      </c>
      <c r="S425" s="5" t="str">
        <f>IF(VLOOKUP($C425,StructureInfoFromGPCRdb!$A:$U,MATCH(S$1,StructureInfoFromGPCRdb!$A$1:$U$1,0),FALSE)="","",VLOOKUP($C425,StructureInfoFromGPCRdb!$A:$U,MATCH(S$1,StructureInfoFromGPCRdb!$A$1:$U$1,0),FALSE))</f>
        <v>αs</v>
      </c>
      <c r="T425" s="5" t="str">
        <f>IF(VLOOKUP($C425,StructureInfoFromGPCRdb!$A:$U,MATCH(T$1,StructureInfoFromGPCRdb!$A$1:$U$1,0),FALSE)="","",VLOOKUP($C425,StructureInfoFromGPCRdb!$A:$U,MATCH(T$1,StructureInfoFromGPCRdb!$A$1:$U$1,0),FALSE))</f>
        <v/>
      </c>
      <c r="U425" s="5">
        <f>IF(VLOOKUP($C425,StructureInfoFromGPCRdb!$A:$U,MATCH(U$1,StructureInfoFromGPCRdb!$A$1:$U$1,0),FALSE)="","",VLOOKUP($C425,StructureInfoFromGPCRdb!$A:$U,MATCH(U$1,StructureInfoFromGPCRdb!$A$1:$U$1,0),FALSE))</f>
        <v>89</v>
      </c>
      <c r="V425" s="52" t="str">
        <f>VLOOKUP($C425,StructureInfoFromGPCRdb!$A:$U,MATCH(V$1,StructureInfoFromGPCRdb!$A$1:$U$1,0),FALSE)</f>
        <v>-</v>
      </c>
      <c r="W425" s="10" t="str">
        <f>VLOOKUP($C425,StructureInfoFromGPCRdb!$A:$U,MATCH(W$1,StructureInfoFromGPCRdb!$A$1:$U$1,0),FALSE)</f>
        <v>Nanobody-35</v>
      </c>
      <c r="X425" s="52" t="str">
        <f>VLOOKUP($C425,StructureInfoFromGPCRdb!$A:$U,MATCH(X$1,StructureInfoFromGPCRdb!$A$1:$U$1,0),FALSE)</f>
        <v>PF-06882961</v>
      </c>
      <c r="Y425" s="10" t="str">
        <f>VLOOKUP($C425,StructureInfoFromGPCRdb!$A:$U,MATCH(Y$1,StructureInfoFromGPCRdb!$A$1:$U$1,0),FALSE)</f>
        <v>Agonist</v>
      </c>
    </row>
    <row r="426" spans="1:26" x14ac:dyDescent="0.2">
      <c r="A426" s="4" t="str">
        <f t="shared" si="12"/>
        <v>B1Active</v>
      </c>
      <c r="B426" s="4" t="str">
        <f t="shared" si="13"/>
        <v>GLP1RActive</v>
      </c>
      <c r="C426" s="37" t="s">
        <v>953</v>
      </c>
      <c r="D426" s="10" t="str">
        <f>VLOOKUP($C426,StructureInfoFromGPCRdb!$A:$U,MATCH(D$1,StructureInfoFromGPCRdb!$A$1:$U$1,0),FALSE)</f>
        <v>B1</v>
      </c>
      <c r="E426" s="11" t="str">
        <f>VLOOKUP($C426,StructureInfoFromGPCRdb!$A:$U,MATCH(E$1,StructureInfoFromGPCRdb!$A$1:$U$1,0),FALSE)</f>
        <v>Glucagon</v>
      </c>
      <c r="F426" s="11" t="str">
        <f>VLOOKUP($C426,StructureInfoFromGPCRdb!$A:$U,MATCH(F$1,StructureInfoFromGPCRdb!$A$1:$U$1,0),FALSE)</f>
        <v>GLP1R</v>
      </c>
      <c r="G426" s="11" t="str">
        <f>VLOOKUP($C426,StructureInfoFromGPCRdb!$A:$U,MATCH(G$1,StructureInfoFromGPCRdb!$A$1:$U$1,0),FALSE)</f>
        <v>GLP-1</v>
      </c>
      <c r="J426" s="47">
        <f>VLOOKUP($C426,StructureInfoFromGPCRdb!$A:$U,MATCH(J$1,StructureInfoFromGPCRdb!$A$1:$U$1,0),FALSE)</f>
        <v>91</v>
      </c>
      <c r="K426" s="6" t="str">
        <f>VLOOKUP($C426,StructureInfoFromGPCRdb!$A:$U,MATCH(K$1,StructureInfoFromGPCRdb!$A$1:$U$1,0),FALSE)</f>
        <v>Human</v>
      </c>
      <c r="L426" s="10">
        <f>VLOOKUP($C426,StructureInfoFromGPCRdb!$A:$U,MATCH(L$1,StructureInfoFromGPCRdb!$A$1:$U$1,0),FALSE)</f>
        <v>100</v>
      </c>
      <c r="M426" s="50" t="str">
        <f>VLOOKUP($C426,StructureInfoFromGPCRdb!$A:$U,MATCH(M$1,StructureInfoFromGPCRdb!$A$1:$U$1,0),FALSE)</f>
        <v>cryo-EM</v>
      </c>
      <c r="N426" s="51">
        <f>VLOOKUP($C426,StructureInfoFromGPCRdb!$A:$U,MATCH(N$1,StructureInfoFromGPCRdb!$A$1:$U$1,0),FALSE)</f>
        <v>3</v>
      </c>
      <c r="O426" s="10" t="str">
        <f>VLOOKUP($C426,StructureInfoFromGPCRdb!$A:$U,MATCH(O$1,StructureInfoFromGPCRdb!$A$1:$U$1,0),FALSE)</f>
        <v>Active</v>
      </c>
      <c r="P426" s="10">
        <f>VLOOKUP($C426,StructureInfoFromGPCRdb!$A:$U,MATCH(P$1,StructureInfoFromGPCRdb!$A$1:$U$1,0),FALSE)</f>
        <v>100</v>
      </c>
      <c r="Q426" s="10">
        <f>VLOOKUP($C426,StructureInfoFromGPCRdb!$A:$U,MATCH(Q$1,StructureInfoFromGPCRdb!$A$1:$U$1,0),FALSE)</f>
        <v>84</v>
      </c>
      <c r="R426" s="42" t="str">
        <f>IF(VLOOKUP($C426,StructureInfoFromGPCRdb!$A:$U,MATCH(R$1,StructureInfoFromGPCRdb!$A$1:$U$1,0),FALSE)="","",VLOOKUP($C426,StructureInfoFromGPCRdb!$A:$U,MATCH(R$1,StructureInfoFromGPCRdb!$A$1:$U$1,0),FALSE))</f>
        <v>Gs</v>
      </c>
      <c r="S426" s="5" t="str">
        <f>IF(VLOOKUP($C426,StructureInfoFromGPCRdb!$A:$U,MATCH(S$1,StructureInfoFromGPCRdb!$A$1:$U$1,0),FALSE)="","",VLOOKUP($C426,StructureInfoFromGPCRdb!$A:$U,MATCH(S$1,StructureInfoFromGPCRdb!$A$1:$U$1,0),FALSE))</f>
        <v>αs</v>
      </c>
      <c r="T426" s="5" t="str">
        <f>IF(VLOOKUP($C426,StructureInfoFromGPCRdb!$A:$U,MATCH(T$1,StructureInfoFromGPCRdb!$A$1:$U$1,0),FALSE)="","",VLOOKUP($C426,StructureInfoFromGPCRdb!$A:$U,MATCH(T$1,StructureInfoFromGPCRdb!$A$1:$U$1,0),FALSE))</f>
        <v/>
      </c>
      <c r="U426" s="5">
        <f>IF(VLOOKUP($C426,StructureInfoFromGPCRdb!$A:$U,MATCH(U$1,StructureInfoFromGPCRdb!$A$1:$U$1,0),FALSE)="","",VLOOKUP($C426,StructureInfoFromGPCRdb!$A:$U,MATCH(U$1,StructureInfoFromGPCRdb!$A$1:$U$1,0),FALSE))</f>
        <v>48</v>
      </c>
      <c r="V426" s="52" t="str">
        <f>VLOOKUP($C426,StructureInfoFromGPCRdb!$A:$U,MATCH(V$1,StructureInfoFromGPCRdb!$A$1:$U$1,0),FALSE)</f>
        <v>-</v>
      </c>
      <c r="W426" s="10" t="str">
        <f>VLOOKUP($C426,StructureInfoFromGPCRdb!$A:$U,MATCH(W$1,StructureInfoFromGPCRdb!$A$1:$U$1,0),FALSE)</f>
        <v>Nanobody-35</v>
      </c>
      <c r="X426" s="52" t="str">
        <f>VLOOKUP($C426,StructureInfoFromGPCRdb!$A:$U,MATCH(X$1,StructureInfoFromGPCRdb!$A$1:$U$1,0),FALSE)</f>
        <v>TT-OAD2</v>
      </c>
      <c r="Y426" s="10" t="str">
        <f>VLOOKUP($C426,StructureInfoFromGPCRdb!$A:$U,MATCH(Y$1,StructureInfoFromGPCRdb!$A$1:$U$1,0),FALSE)</f>
        <v>Agonist</v>
      </c>
    </row>
    <row r="427" spans="1:26" x14ac:dyDescent="0.2">
      <c r="A427" s="4" t="str">
        <f t="shared" si="12"/>
        <v>B1Active</v>
      </c>
      <c r="B427" s="4" t="str">
        <f t="shared" si="13"/>
        <v>GLP1RActive</v>
      </c>
      <c r="C427" s="37" t="s">
        <v>896</v>
      </c>
      <c r="D427" s="10" t="str">
        <f>VLOOKUP($C427,StructureInfoFromGPCRdb!$A:$U,MATCH(D$1,StructureInfoFromGPCRdb!$A$1:$U$1,0),FALSE)</f>
        <v>B1</v>
      </c>
      <c r="E427" s="11" t="str">
        <f>VLOOKUP($C427,StructureInfoFromGPCRdb!$A:$U,MATCH(E$1,StructureInfoFromGPCRdb!$A$1:$U$1,0),FALSE)</f>
        <v>Glucagon</v>
      </c>
      <c r="F427" s="11" t="str">
        <f>VLOOKUP($C427,StructureInfoFromGPCRdb!$A:$U,MATCH(F$1,StructureInfoFromGPCRdb!$A$1:$U$1,0),FALSE)</f>
        <v>GLP1R</v>
      </c>
      <c r="G427" s="11" t="str">
        <f>VLOOKUP($C427,StructureInfoFromGPCRdb!$A:$U,MATCH(G$1,StructureInfoFromGPCRdb!$A$1:$U$1,0),FALSE)</f>
        <v>GLP-1</v>
      </c>
      <c r="J427" s="47">
        <f>VLOOKUP($C427,StructureInfoFromGPCRdb!$A:$U,MATCH(J$1,StructureInfoFromGPCRdb!$A$1:$U$1,0),FALSE)</f>
        <v>92</v>
      </c>
      <c r="K427" s="6" t="str">
        <f>VLOOKUP($C427,StructureInfoFromGPCRdb!$A:$U,MATCH(K$1,StructureInfoFromGPCRdb!$A$1:$U$1,0),FALSE)</f>
        <v>Human</v>
      </c>
      <c r="L427" s="10">
        <f>VLOOKUP($C427,StructureInfoFromGPCRdb!$A:$U,MATCH(L$1,StructureInfoFromGPCRdb!$A$1:$U$1,0),FALSE)</f>
        <v>100</v>
      </c>
      <c r="M427" s="50" t="str">
        <f>VLOOKUP($C427,StructureInfoFromGPCRdb!$A:$U,MATCH(M$1,StructureInfoFromGPCRdb!$A$1:$U$1,0),FALSE)</f>
        <v>cryo-EM</v>
      </c>
      <c r="N427" s="51">
        <f>VLOOKUP($C427,StructureInfoFromGPCRdb!$A:$U,MATCH(N$1,StructureInfoFromGPCRdb!$A$1:$U$1,0),FALSE)</f>
        <v>3.3</v>
      </c>
      <c r="O427" s="10" t="str">
        <f>VLOOKUP($C427,StructureInfoFromGPCRdb!$A:$U,MATCH(O$1,StructureInfoFromGPCRdb!$A$1:$U$1,0),FALSE)</f>
        <v>Active</v>
      </c>
      <c r="P427" s="10">
        <f>VLOOKUP($C427,StructureInfoFromGPCRdb!$A:$U,MATCH(P$1,StructureInfoFromGPCRdb!$A$1:$U$1,0),FALSE)</f>
        <v>100</v>
      </c>
      <c r="Q427" s="10">
        <f>VLOOKUP($C427,StructureInfoFromGPCRdb!$A:$U,MATCH(Q$1,StructureInfoFromGPCRdb!$A$1:$U$1,0),FALSE)</f>
        <v>83</v>
      </c>
      <c r="R427" s="42" t="str">
        <f>IF(VLOOKUP($C427,StructureInfoFromGPCRdb!$A:$U,MATCH(R$1,StructureInfoFromGPCRdb!$A$1:$U$1,0),FALSE)="","",VLOOKUP($C427,StructureInfoFromGPCRdb!$A:$U,MATCH(R$1,StructureInfoFromGPCRdb!$A$1:$U$1,0),FALSE))</f>
        <v>Gs</v>
      </c>
      <c r="S427" s="5" t="str">
        <f>IF(VLOOKUP($C427,StructureInfoFromGPCRdb!$A:$U,MATCH(S$1,StructureInfoFromGPCRdb!$A$1:$U$1,0),FALSE)="","",VLOOKUP($C427,StructureInfoFromGPCRdb!$A:$U,MATCH(S$1,StructureInfoFromGPCRdb!$A$1:$U$1,0),FALSE))</f>
        <v>αs</v>
      </c>
      <c r="T427" s="5" t="str">
        <f>IF(VLOOKUP($C427,StructureInfoFromGPCRdb!$A:$U,MATCH(T$1,StructureInfoFromGPCRdb!$A$1:$U$1,0),FALSE)="","",VLOOKUP($C427,StructureInfoFromGPCRdb!$A:$U,MATCH(T$1,StructureInfoFromGPCRdb!$A$1:$U$1,0),FALSE))</f>
        <v/>
      </c>
      <c r="U427" s="5">
        <f>IF(VLOOKUP($C427,StructureInfoFromGPCRdb!$A:$U,MATCH(U$1,StructureInfoFromGPCRdb!$A$1:$U$1,0),FALSE)="","",VLOOKUP($C427,StructureInfoFromGPCRdb!$A:$U,MATCH(U$1,StructureInfoFromGPCRdb!$A$1:$U$1,0),FALSE))</f>
        <v>57</v>
      </c>
      <c r="V427" s="52" t="str">
        <f>VLOOKUP($C427,StructureInfoFromGPCRdb!$A:$U,MATCH(V$1,StructureInfoFromGPCRdb!$A$1:$U$1,0),FALSE)</f>
        <v>-</v>
      </c>
      <c r="W427" s="10" t="str">
        <f>VLOOKUP($C427,StructureInfoFromGPCRdb!$A:$U,MATCH(W$1,StructureInfoFromGPCRdb!$A$1:$U$1,0),FALSE)</f>
        <v>Nanobody-35</v>
      </c>
      <c r="X427" s="52" t="str">
        <f>VLOOKUP($C427,StructureInfoFromGPCRdb!$A:$U,MATCH(X$1,StructureInfoFromGPCRdb!$A$1:$U$1,0),FALSE)</f>
        <v>GLP-1</v>
      </c>
      <c r="Y427" s="10" t="str">
        <f>VLOOKUP($C427,StructureInfoFromGPCRdb!$A:$U,MATCH(Y$1,StructureInfoFromGPCRdb!$A$1:$U$1,0),FALSE)</f>
        <v>Agonist</v>
      </c>
    </row>
    <row r="428" spans="1:26" x14ac:dyDescent="0.2">
      <c r="A428" s="4" t="str">
        <f t="shared" si="12"/>
        <v>B1Active</v>
      </c>
      <c r="B428" s="4" t="str">
        <f t="shared" si="13"/>
        <v>GLP1RActive</v>
      </c>
      <c r="C428" s="9" t="s">
        <v>133</v>
      </c>
      <c r="D428" s="10" t="str">
        <f>VLOOKUP($C428,StructureInfoFromGPCRdb!$A:$U,MATCH(D$1,StructureInfoFromGPCRdb!$A$1:$U$1,0),FALSE)</f>
        <v>B1</v>
      </c>
      <c r="E428" s="11" t="str">
        <f>VLOOKUP($C428,StructureInfoFromGPCRdb!$A:$U,MATCH(E$1,StructureInfoFromGPCRdb!$A$1:$U$1,0),FALSE)</f>
        <v>Glucagon</v>
      </c>
      <c r="F428" s="11" t="str">
        <f>VLOOKUP($C428,StructureInfoFromGPCRdb!$A:$U,MATCH(F$1,StructureInfoFromGPCRdb!$A$1:$U$1,0),FALSE)</f>
        <v>GLP1R</v>
      </c>
      <c r="G428" s="11" t="str">
        <f>VLOOKUP($C428,StructureInfoFromGPCRdb!$A:$U,MATCH(G$1,StructureInfoFromGPCRdb!$A$1:$U$1,0),FALSE)</f>
        <v>GLP-1</v>
      </c>
      <c r="J428" s="47">
        <f>VLOOKUP($C428,StructureInfoFromGPCRdb!$A:$U,MATCH(J$1,StructureInfoFromGPCRdb!$A$1:$U$1,0),FALSE)</f>
        <v>92</v>
      </c>
      <c r="K428" s="6" t="str">
        <f>VLOOKUP($C428,StructureInfoFromGPCRdb!$A:$U,MATCH(K$1,StructureInfoFromGPCRdb!$A$1:$U$1,0),FALSE)</f>
        <v>Human</v>
      </c>
      <c r="L428" s="10">
        <f>VLOOKUP($C428,StructureInfoFromGPCRdb!$A:$U,MATCH(L$1,StructureInfoFromGPCRdb!$A$1:$U$1,0),FALSE)</f>
        <v>100</v>
      </c>
      <c r="M428" s="50" t="str">
        <f>VLOOKUP($C428,StructureInfoFromGPCRdb!$A:$U,MATCH(M$1,StructureInfoFromGPCRdb!$A$1:$U$1,0),FALSE)</f>
        <v>cryo-EM</v>
      </c>
      <c r="N428" s="51">
        <f>VLOOKUP($C428,StructureInfoFromGPCRdb!$A:$U,MATCH(N$1,StructureInfoFromGPCRdb!$A$1:$U$1,0),FALSE)</f>
        <v>3.3</v>
      </c>
      <c r="O428" s="10" t="str">
        <f>VLOOKUP($C428,StructureInfoFromGPCRdb!$A:$U,MATCH(O$1,StructureInfoFromGPCRdb!$A$1:$U$1,0),FALSE)</f>
        <v>Active</v>
      </c>
      <c r="P428" s="10">
        <f>VLOOKUP($C428,StructureInfoFromGPCRdb!$A:$U,MATCH(P$1,StructureInfoFromGPCRdb!$A$1:$U$1,0),FALSE)</f>
        <v>100</v>
      </c>
      <c r="Q428" s="10">
        <f>VLOOKUP($C428,StructureInfoFromGPCRdb!$A:$U,MATCH(Q$1,StructureInfoFromGPCRdb!$A$1:$U$1,0),FALSE)</f>
        <v>87</v>
      </c>
      <c r="R428" s="42" t="str">
        <f>IF(VLOOKUP($C428,StructureInfoFromGPCRdb!$A:$U,MATCH(R$1,StructureInfoFromGPCRdb!$A$1:$U$1,0),FALSE)="","",VLOOKUP($C428,StructureInfoFromGPCRdb!$A:$U,MATCH(R$1,StructureInfoFromGPCRdb!$A$1:$U$1,0),FALSE))</f>
        <v>Gs</v>
      </c>
      <c r="S428" s="5" t="str">
        <f>IF(VLOOKUP($C428,StructureInfoFromGPCRdb!$A:$U,MATCH(S$1,StructureInfoFromGPCRdb!$A$1:$U$1,0),FALSE)="","",VLOOKUP($C428,StructureInfoFromGPCRdb!$A:$U,MATCH(S$1,StructureInfoFromGPCRdb!$A$1:$U$1,0),FALSE))</f>
        <v>αs</v>
      </c>
      <c r="T428" s="5" t="str">
        <f>IF(VLOOKUP($C428,StructureInfoFromGPCRdb!$A:$U,MATCH(T$1,StructureInfoFromGPCRdb!$A$1:$U$1,0),FALSE)="","",VLOOKUP($C428,StructureInfoFromGPCRdb!$A:$U,MATCH(T$1,StructureInfoFromGPCRdb!$A$1:$U$1,0),FALSE))</f>
        <v/>
      </c>
      <c r="U428" s="5">
        <f>IF(VLOOKUP($C428,StructureInfoFromGPCRdb!$A:$U,MATCH(U$1,StructureInfoFromGPCRdb!$A$1:$U$1,0),FALSE)="","",VLOOKUP($C428,StructureInfoFromGPCRdb!$A:$U,MATCH(U$1,StructureInfoFromGPCRdb!$A$1:$U$1,0),FALSE))</f>
        <v>49</v>
      </c>
      <c r="V428" s="52" t="str">
        <f>VLOOKUP($C428,StructureInfoFromGPCRdb!$A:$U,MATCH(V$1,StructureInfoFromGPCRdb!$A$1:$U$1,0),FALSE)</f>
        <v>-</v>
      </c>
      <c r="W428" s="10" t="str">
        <f>VLOOKUP($C428,StructureInfoFromGPCRdb!$A:$U,MATCH(W$1,StructureInfoFromGPCRdb!$A$1:$U$1,0),FALSE)</f>
        <v>-</v>
      </c>
      <c r="X428" s="52" t="str">
        <f>VLOOKUP($C428,StructureInfoFromGPCRdb!$A:$U,MATCH(X$1,StructureInfoFromGPCRdb!$A$1:$U$1,0),FALSE)</f>
        <v>Exendin-P5</v>
      </c>
      <c r="Y428" s="10" t="str">
        <f>VLOOKUP($C428,StructureInfoFromGPCRdb!$A:$U,MATCH(Y$1,StructureInfoFromGPCRdb!$A$1:$U$1,0),FALSE)</f>
        <v>Agonist</v>
      </c>
    </row>
    <row r="429" spans="1:26" x14ac:dyDescent="0.2">
      <c r="A429" s="4" t="str">
        <f t="shared" si="12"/>
        <v>B1Active</v>
      </c>
      <c r="B429" s="4" t="str">
        <f t="shared" si="13"/>
        <v>GLP1RActive</v>
      </c>
      <c r="C429" s="37" t="s">
        <v>872</v>
      </c>
      <c r="D429" s="10" t="str">
        <f>VLOOKUP($C429,StructureInfoFromGPCRdb!$A:$U,MATCH(D$1,StructureInfoFromGPCRdb!$A$1:$U$1,0),FALSE)</f>
        <v>B1</v>
      </c>
      <c r="E429" s="11" t="str">
        <f>VLOOKUP($C429,StructureInfoFromGPCRdb!$A:$U,MATCH(E$1,StructureInfoFromGPCRdb!$A$1:$U$1,0),FALSE)</f>
        <v>Glucagon</v>
      </c>
      <c r="F429" s="11" t="str">
        <f>VLOOKUP($C429,StructureInfoFromGPCRdb!$A:$U,MATCH(F$1,StructureInfoFromGPCRdb!$A$1:$U$1,0),FALSE)</f>
        <v>GLP1R</v>
      </c>
      <c r="G429" s="11" t="str">
        <f>VLOOKUP($C429,StructureInfoFromGPCRdb!$A:$U,MATCH(G$1,StructureInfoFromGPCRdb!$A$1:$U$1,0),FALSE)</f>
        <v>GLP-1</v>
      </c>
      <c r="J429" s="47">
        <f>VLOOKUP($C429,StructureInfoFromGPCRdb!$A:$U,MATCH(J$1,StructureInfoFromGPCRdb!$A$1:$U$1,0),FALSE)</f>
        <v>91</v>
      </c>
      <c r="K429" s="6" t="str">
        <f>VLOOKUP($C429,StructureInfoFromGPCRdb!$A:$U,MATCH(K$1,StructureInfoFromGPCRdb!$A$1:$U$1,0),FALSE)</f>
        <v>Human</v>
      </c>
      <c r="L429" s="10">
        <f>VLOOKUP($C429,StructureInfoFromGPCRdb!$A:$U,MATCH(L$1,StructureInfoFromGPCRdb!$A$1:$U$1,0),FALSE)</f>
        <v>100</v>
      </c>
      <c r="M429" s="50" t="str">
        <f>VLOOKUP($C429,StructureInfoFromGPCRdb!$A:$U,MATCH(M$1,StructureInfoFromGPCRdb!$A$1:$U$1,0),FALSE)</f>
        <v>cryo-EM</v>
      </c>
      <c r="N429" s="51">
        <f>VLOOKUP($C429,StructureInfoFromGPCRdb!$A:$U,MATCH(N$1,StructureInfoFromGPCRdb!$A$1:$U$1,0),FALSE)</f>
        <v>4.2</v>
      </c>
      <c r="O429" s="10" t="str">
        <f>VLOOKUP($C429,StructureInfoFromGPCRdb!$A:$U,MATCH(O$1,StructureInfoFromGPCRdb!$A$1:$U$1,0),FALSE)</f>
        <v>Active</v>
      </c>
      <c r="P429" s="10">
        <f>VLOOKUP($C429,StructureInfoFromGPCRdb!$A:$U,MATCH(P$1,StructureInfoFromGPCRdb!$A$1:$U$1,0),FALSE)</f>
        <v>100</v>
      </c>
      <c r="Q429" s="10">
        <f>VLOOKUP($C429,StructureInfoFromGPCRdb!$A:$U,MATCH(Q$1,StructureInfoFromGPCRdb!$A$1:$U$1,0),FALSE)</f>
        <v>85</v>
      </c>
      <c r="R429" s="42" t="str">
        <f>IF(VLOOKUP($C429,StructureInfoFromGPCRdb!$A:$U,MATCH(R$1,StructureInfoFromGPCRdb!$A$1:$U$1,0),FALSE)="","",VLOOKUP($C429,StructureInfoFromGPCRdb!$A:$U,MATCH(R$1,StructureInfoFromGPCRdb!$A$1:$U$1,0),FALSE))</f>
        <v>Gs</v>
      </c>
      <c r="S429" s="5" t="str">
        <f>IF(VLOOKUP($C429,StructureInfoFromGPCRdb!$A:$U,MATCH(S$1,StructureInfoFromGPCRdb!$A$1:$U$1,0),FALSE)="","",VLOOKUP($C429,StructureInfoFromGPCRdb!$A:$U,MATCH(S$1,StructureInfoFromGPCRdb!$A$1:$U$1,0),FALSE))</f>
        <v>αs</v>
      </c>
      <c r="T429" s="5" t="str">
        <f>IF(VLOOKUP($C429,StructureInfoFromGPCRdb!$A:$U,MATCH(T$1,StructureInfoFromGPCRdb!$A$1:$U$1,0),FALSE)="","",VLOOKUP($C429,StructureInfoFromGPCRdb!$A:$U,MATCH(T$1,StructureInfoFromGPCRdb!$A$1:$U$1,0),FALSE))</f>
        <v/>
      </c>
      <c r="U429" s="5">
        <f>IF(VLOOKUP($C429,StructureInfoFromGPCRdb!$A:$U,MATCH(U$1,StructureInfoFromGPCRdb!$A$1:$U$1,0),FALSE)="","",VLOOKUP($C429,StructureInfoFromGPCRdb!$A:$U,MATCH(U$1,StructureInfoFromGPCRdb!$A$1:$U$1,0),FALSE))</f>
        <v>48</v>
      </c>
      <c r="V429" s="52" t="str">
        <f>VLOOKUP($C429,StructureInfoFromGPCRdb!$A:$U,MATCH(V$1,StructureInfoFromGPCRdb!$A$1:$U$1,0),FALSE)</f>
        <v>-</v>
      </c>
      <c r="W429" s="10" t="str">
        <f>VLOOKUP($C429,StructureInfoFromGPCRdb!$A:$U,MATCH(W$1,StructureInfoFromGPCRdb!$A$1:$U$1,0),FALSE)</f>
        <v>Nanobody-35</v>
      </c>
      <c r="X429" s="52" t="str">
        <f>VLOOKUP($C429,StructureInfoFromGPCRdb!$A:$U,MATCH(X$1,StructureInfoFromGPCRdb!$A$1:$U$1,0),FALSE)</f>
        <v>2-[[4-[6-[(4-cyano-2..</v>
      </c>
      <c r="Y429" s="10" t="str">
        <f>VLOOKUP($C429,StructureInfoFromGPCRdb!$A:$U,MATCH(Y$1,StructureInfoFromGPCRdb!$A$1:$U$1,0),FALSE)</f>
        <v>Agonist</v>
      </c>
    </row>
    <row r="430" spans="1:26" x14ac:dyDescent="0.2">
      <c r="A430" s="4" t="str">
        <f t="shared" si="12"/>
        <v>B1Active</v>
      </c>
      <c r="B430" s="4" t="str">
        <f t="shared" si="13"/>
        <v>GLRActive</v>
      </c>
      <c r="C430" s="37" t="s">
        <v>924</v>
      </c>
      <c r="D430" s="10" t="str">
        <f>VLOOKUP($C430,StructureInfoFromGPCRdb!$A:$U,MATCH(D$1,StructureInfoFromGPCRdb!$A$1:$U$1,0),FALSE)</f>
        <v>B1</v>
      </c>
      <c r="E430" s="11" t="str">
        <f>VLOOKUP($C430,StructureInfoFromGPCRdb!$A:$U,MATCH(E$1,StructureInfoFromGPCRdb!$A$1:$U$1,0),FALSE)</f>
        <v>Glucagon</v>
      </c>
      <c r="F430" s="11" t="str">
        <f>VLOOKUP($C430,StructureInfoFromGPCRdb!$A:$U,MATCH(F$1,StructureInfoFromGPCRdb!$A$1:$U$1,0),FALSE)</f>
        <v>GLR</v>
      </c>
      <c r="G430" s="11" t="str">
        <f>VLOOKUP($C430,StructureInfoFromGPCRdb!$A:$U,MATCH(G$1,StructureInfoFromGPCRdb!$A$1:$U$1,0),FALSE)</f>
        <v>glucagon</v>
      </c>
      <c r="J430" s="47">
        <f>VLOOKUP($C430,StructureInfoFromGPCRdb!$A:$U,MATCH(J$1,StructureInfoFromGPCRdb!$A$1:$U$1,0),FALSE)</f>
        <v>88</v>
      </c>
      <c r="K430" s="6" t="str">
        <f>VLOOKUP($C430,StructureInfoFromGPCRdb!$A:$U,MATCH(K$1,StructureInfoFromGPCRdb!$A$1:$U$1,0),FALSE)</f>
        <v>Human</v>
      </c>
      <c r="L430" s="10">
        <f>VLOOKUP($C430,StructureInfoFromGPCRdb!$A:$U,MATCH(L$1,StructureInfoFromGPCRdb!$A$1:$U$1,0),FALSE)</f>
        <v>100</v>
      </c>
      <c r="M430" s="50" t="str">
        <f>VLOOKUP($C430,StructureInfoFromGPCRdb!$A:$U,MATCH(M$1,StructureInfoFromGPCRdb!$A$1:$U$1,0),FALSE)</f>
        <v>cryo-EM</v>
      </c>
      <c r="N430" s="51">
        <f>VLOOKUP($C430,StructureInfoFromGPCRdb!$A:$U,MATCH(N$1,StructureInfoFromGPCRdb!$A$1:$U$1,0),FALSE)</f>
        <v>3.4</v>
      </c>
      <c r="O430" s="10" t="str">
        <f>VLOOKUP($C430,StructureInfoFromGPCRdb!$A:$U,MATCH(O$1,StructureInfoFromGPCRdb!$A$1:$U$1,0),FALSE)</f>
        <v>Active</v>
      </c>
      <c r="P430" s="10">
        <f>VLOOKUP($C430,StructureInfoFromGPCRdb!$A:$U,MATCH(P$1,StructureInfoFromGPCRdb!$A$1:$U$1,0),FALSE)</f>
        <v>100</v>
      </c>
      <c r="Q430" s="10">
        <f>VLOOKUP($C430,StructureInfoFromGPCRdb!$A:$U,MATCH(Q$1,StructureInfoFromGPCRdb!$A$1:$U$1,0),FALSE)</f>
        <v>83</v>
      </c>
      <c r="R430" s="42" t="str">
        <f>IF(VLOOKUP($C430,StructureInfoFromGPCRdb!$A:$U,MATCH(R$1,StructureInfoFromGPCRdb!$A$1:$U$1,0),FALSE)="","",VLOOKUP($C430,StructureInfoFromGPCRdb!$A:$U,MATCH(R$1,StructureInfoFromGPCRdb!$A$1:$U$1,0),FALSE))</f>
        <v>Gs</v>
      </c>
      <c r="S430" s="5" t="str">
        <f>IF(VLOOKUP($C430,StructureInfoFromGPCRdb!$A:$U,MATCH(S$1,StructureInfoFromGPCRdb!$A$1:$U$1,0),FALSE)="","",VLOOKUP($C430,StructureInfoFromGPCRdb!$A:$U,MATCH(S$1,StructureInfoFromGPCRdb!$A$1:$U$1,0),FALSE))</f>
        <v>αs</v>
      </c>
      <c r="T430" s="5" t="str">
        <f>IF(VLOOKUP($C430,StructureInfoFromGPCRdb!$A:$U,MATCH(T$1,StructureInfoFromGPCRdb!$A$1:$U$1,0),FALSE)="","",VLOOKUP($C430,StructureInfoFromGPCRdb!$A:$U,MATCH(T$1,StructureInfoFromGPCRdb!$A$1:$U$1,0),FALSE))</f>
        <v/>
      </c>
      <c r="U430" s="5">
        <f>IF(VLOOKUP($C430,StructureInfoFromGPCRdb!$A:$U,MATCH(U$1,StructureInfoFromGPCRdb!$A$1:$U$1,0),FALSE)="","",VLOOKUP($C430,StructureInfoFromGPCRdb!$A:$U,MATCH(U$1,StructureInfoFromGPCRdb!$A$1:$U$1,0),FALSE))</f>
        <v>56</v>
      </c>
      <c r="V430" s="52" t="str">
        <f>VLOOKUP($C430,StructureInfoFromGPCRdb!$A:$U,MATCH(V$1,StructureInfoFromGPCRdb!$A$1:$U$1,0),FALSE)</f>
        <v>-</v>
      </c>
      <c r="W430" s="10" t="str">
        <f>VLOOKUP($C430,StructureInfoFromGPCRdb!$A:$U,MATCH(W$1,StructureInfoFromGPCRdb!$A$1:$U$1,0),FALSE)</f>
        <v>Nanobody-35</v>
      </c>
      <c r="X430" s="52" t="str">
        <f>VLOOKUP($C430,StructureInfoFromGPCRdb!$A:$U,MATCH(X$1,StructureInfoFromGPCRdb!$A$1:$U$1,0),FALSE)</f>
        <v>Dual-agonist peptide..</v>
      </c>
      <c r="Y430" s="10" t="str">
        <f>VLOOKUP($C430,StructureInfoFromGPCRdb!$A:$U,MATCH(Y$1,StructureInfoFromGPCRdb!$A$1:$U$1,0),FALSE)</f>
        <v>Agonist</v>
      </c>
      <c r="Z430" s="5" t="s">
        <v>788</v>
      </c>
    </row>
    <row r="431" spans="1:26" x14ac:dyDescent="0.2">
      <c r="A431" s="4" t="str">
        <f t="shared" si="12"/>
        <v>B1Active</v>
      </c>
      <c r="B431" s="4" t="str">
        <f t="shared" si="13"/>
        <v>GLRActive</v>
      </c>
      <c r="C431" s="9" t="s">
        <v>781</v>
      </c>
      <c r="D431" s="10" t="str">
        <f>VLOOKUP($C431,StructureInfoFromGPCRdb!$A:$U,MATCH(D$1,StructureInfoFromGPCRdb!$A$1:$U$1,0),FALSE)</f>
        <v>B1</v>
      </c>
      <c r="E431" s="11" t="str">
        <f>VLOOKUP($C431,StructureInfoFromGPCRdb!$A:$U,MATCH(E$1,StructureInfoFromGPCRdb!$A$1:$U$1,0),FALSE)</f>
        <v>Glucagon</v>
      </c>
      <c r="F431" s="11" t="str">
        <f>VLOOKUP($C431,StructureInfoFromGPCRdb!$A:$U,MATCH(F$1,StructureInfoFromGPCRdb!$A$1:$U$1,0),FALSE)</f>
        <v>GLR</v>
      </c>
      <c r="G431" s="11" t="str">
        <f>VLOOKUP($C431,StructureInfoFromGPCRdb!$A:$U,MATCH(G$1,StructureInfoFromGPCRdb!$A$1:$U$1,0),FALSE)</f>
        <v>glucagon</v>
      </c>
      <c r="J431" s="47">
        <f>VLOOKUP($C431,StructureInfoFromGPCRdb!$A:$U,MATCH(J$1,StructureInfoFromGPCRdb!$A$1:$U$1,0),FALSE)</f>
        <v>91</v>
      </c>
      <c r="K431" s="6" t="str">
        <f>VLOOKUP($C431,StructureInfoFromGPCRdb!$A:$U,MATCH(K$1,StructureInfoFromGPCRdb!$A$1:$U$1,0),FALSE)</f>
        <v>Human</v>
      </c>
      <c r="L431" s="10">
        <f>VLOOKUP($C431,StructureInfoFromGPCRdb!$A:$U,MATCH(L$1,StructureInfoFromGPCRdb!$A$1:$U$1,0),FALSE)</f>
        <v>100</v>
      </c>
      <c r="M431" s="50" t="str">
        <f>VLOOKUP($C431,StructureInfoFromGPCRdb!$A:$U,MATCH(M$1,StructureInfoFromGPCRdb!$A$1:$U$1,0),FALSE)</f>
        <v>cryo-EM</v>
      </c>
      <c r="N431" s="51">
        <f>VLOOKUP($C431,StructureInfoFromGPCRdb!$A:$U,MATCH(N$1,StructureInfoFromGPCRdb!$A$1:$U$1,0),FALSE)</f>
        <v>3.7</v>
      </c>
      <c r="O431" s="10" t="str">
        <f>VLOOKUP($C431,StructureInfoFromGPCRdb!$A:$U,MATCH(O$1,StructureInfoFromGPCRdb!$A$1:$U$1,0),FALSE)</f>
        <v>Active</v>
      </c>
      <c r="P431" s="10">
        <f>VLOOKUP($C431,StructureInfoFromGPCRdb!$A:$U,MATCH(P$1,StructureInfoFromGPCRdb!$A$1:$U$1,0),FALSE)</f>
        <v>100</v>
      </c>
      <c r="Q431" s="10">
        <f>VLOOKUP($C431,StructureInfoFromGPCRdb!$A:$U,MATCH(Q$1,StructureInfoFromGPCRdb!$A$1:$U$1,0),FALSE)</f>
        <v>84</v>
      </c>
      <c r="R431" s="42" t="str">
        <f>IF(VLOOKUP($C431,StructureInfoFromGPCRdb!$A:$U,MATCH(R$1,StructureInfoFromGPCRdb!$A$1:$U$1,0),FALSE)="","",VLOOKUP($C431,StructureInfoFromGPCRdb!$A:$U,MATCH(R$1,StructureInfoFromGPCRdb!$A$1:$U$1,0),FALSE))</f>
        <v>Gs</v>
      </c>
      <c r="S431" s="5" t="str">
        <f>IF(VLOOKUP($C431,StructureInfoFromGPCRdb!$A:$U,MATCH(S$1,StructureInfoFromGPCRdb!$A$1:$U$1,0),FALSE)="","",VLOOKUP($C431,StructureInfoFromGPCRdb!$A:$U,MATCH(S$1,StructureInfoFromGPCRdb!$A$1:$U$1,0),FALSE))</f>
        <v>αs</v>
      </c>
      <c r="T431" s="5" t="str">
        <f>IF(VLOOKUP($C431,StructureInfoFromGPCRdb!$A:$U,MATCH(T$1,StructureInfoFromGPCRdb!$A$1:$U$1,0),FALSE)="","",VLOOKUP($C431,StructureInfoFromGPCRdb!$A:$U,MATCH(T$1,StructureInfoFromGPCRdb!$A$1:$U$1,0),FALSE))</f>
        <v/>
      </c>
      <c r="U431" s="5">
        <f>IF(VLOOKUP($C431,StructureInfoFromGPCRdb!$A:$U,MATCH(U$1,StructureInfoFromGPCRdb!$A$1:$U$1,0),FALSE)="","",VLOOKUP($C431,StructureInfoFromGPCRdb!$A:$U,MATCH(U$1,StructureInfoFromGPCRdb!$A$1:$U$1,0),FALSE))</f>
        <v>59</v>
      </c>
      <c r="V431" s="52" t="str">
        <f>VLOOKUP($C431,StructureInfoFromGPCRdb!$A:$U,MATCH(V$1,StructureInfoFromGPCRdb!$A$1:$U$1,0),FALSE)</f>
        <v>-</v>
      </c>
      <c r="W431" s="10" t="str">
        <f>VLOOKUP($C431,StructureInfoFromGPCRdb!$A:$U,MATCH(W$1,StructureInfoFromGPCRdb!$A$1:$U$1,0),FALSE)</f>
        <v>Nanobody-35</v>
      </c>
      <c r="X431" s="52" t="str">
        <f>VLOOKUP($C431,StructureInfoFromGPCRdb!$A:$U,MATCH(X$1,StructureInfoFromGPCRdb!$A$1:$U$1,0),FALSE)</f>
        <v>glucagon</v>
      </c>
      <c r="Y431" s="10" t="str">
        <f>VLOOKUP($C431,StructureInfoFromGPCRdb!$A:$U,MATCH(Y$1,StructureInfoFromGPCRdb!$A$1:$U$1,0),FALSE)</f>
        <v>Agonist</v>
      </c>
      <c r="Z431" s="5" t="s">
        <v>788</v>
      </c>
    </row>
    <row r="432" spans="1:26" x14ac:dyDescent="0.2">
      <c r="A432" s="4" t="str">
        <f t="shared" si="12"/>
        <v>B1Active</v>
      </c>
      <c r="B432" s="4" t="str">
        <f t="shared" si="13"/>
        <v>GLRActive</v>
      </c>
      <c r="C432" s="9" t="s">
        <v>696</v>
      </c>
      <c r="D432" s="10" t="str">
        <f>VLOOKUP($C432,StructureInfoFromGPCRdb!$A:$U,MATCH(D$1,StructureInfoFromGPCRdb!$A$1:$U$1,0),FALSE)</f>
        <v>B1</v>
      </c>
      <c r="E432" s="11" t="str">
        <f>VLOOKUP($C432,StructureInfoFromGPCRdb!$A:$U,MATCH(E$1,StructureInfoFromGPCRdb!$A$1:$U$1,0),FALSE)</f>
        <v>Glucagon</v>
      </c>
      <c r="F432" s="11" t="str">
        <f>VLOOKUP($C432,StructureInfoFromGPCRdb!$A:$U,MATCH(F$1,StructureInfoFromGPCRdb!$A$1:$U$1,0),FALSE)</f>
        <v>GLR</v>
      </c>
      <c r="G432" s="11" t="str">
        <f>VLOOKUP($C432,StructureInfoFromGPCRdb!$A:$U,MATCH(G$1,StructureInfoFromGPCRdb!$A$1:$U$1,0),FALSE)</f>
        <v>glucagon</v>
      </c>
      <c r="J432" s="47">
        <f>VLOOKUP($C432,StructureInfoFromGPCRdb!$A:$U,MATCH(J$1,StructureInfoFromGPCRdb!$A$1:$U$1,0),FALSE)</f>
        <v>89</v>
      </c>
      <c r="K432" s="6" t="str">
        <f>VLOOKUP($C432,StructureInfoFromGPCRdb!$A:$U,MATCH(K$1,StructureInfoFromGPCRdb!$A$1:$U$1,0),FALSE)</f>
        <v>Human</v>
      </c>
      <c r="L432" s="10">
        <f>VLOOKUP($C432,StructureInfoFromGPCRdb!$A:$U,MATCH(L$1,StructureInfoFromGPCRdb!$A$1:$U$1,0),FALSE)</f>
        <v>100</v>
      </c>
      <c r="M432" s="50" t="str">
        <f>VLOOKUP($C432,StructureInfoFromGPCRdb!$A:$U,MATCH(M$1,StructureInfoFromGPCRdb!$A$1:$U$1,0),FALSE)</f>
        <v>cryo-EM</v>
      </c>
      <c r="N432" s="51">
        <f>VLOOKUP($C432,StructureInfoFromGPCRdb!$A:$U,MATCH(N$1,StructureInfoFromGPCRdb!$A$1:$U$1,0),FALSE)</f>
        <v>3.9</v>
      </c>
      <c r="O432" s="10" t="str">
        <f>VLOOKUP($C432,StructureInfoFromGPCRdb!$A:$U,MATCH(O$1,StructureInfoFromGPCRdb!$A$1:$U$1,0),FALSE)</f>
        <v>Active</v>
      </c>
      <c r="P432" s="10">
        <f>VLOOKUP($C432,StructureInfoFromGPCRdb!$A:$U,MATCH(P$1,StructureInfoFromGPCRdb!$A$1:$U$1,0),FALSE)</f>
        <v>100</v>
      </c>
      <c r="Q432" s="10">
        <f>VLOOKUP($C432,StructureInfoFromGPCRdb!$A:$U,MATCH(Q$1,StructureInfoFromGPCRdb!$A$1:$U$1,0),FALSE)</f>
        <v>81</v>
      </c>
      <c r="R432" s="42" t="str">
        <f>IF(VLOOKUP($C432,StructureInfoFromGPCRdb!$A:$U,MATCH(R$1,StructureInfoFromGPCRdb!$A$1:$U$1,0),FALSE)="","",VLOOKUP($C432,StructureInfoFromGPCRdb!$A:$U,MATCH(R$1,StructureInfoFromGPCRdb!$A$1:$U$1,0),FALSE))</f>
        <v>Gi/o</v>
      </c>
      <c r="S432" s="5" t="str">
        <f>IF(VLOOKUP($C432,StructureInfoFromGPCRdb!$A:$U,MATCH(S$1,StructureInfoFromGPCRdb!$A$1:$U$1,0),FALSE)="","",VLOOKUP($C432,StructureInfoFromGPCRdb!$A:$U,MATCH(S$1,StructureInfoFromGPCRdb!$A$1:$U$1,0),FALSE))</f>
        <v>αi1</v>
      </c>
      <c r="T432" s="5" t="str">
        <f>IF(VLOOKUP($C432,StructureInfoFromGPCRdb!$A:$U,MATCH(T$1,StructureInfoFromGPCRdb!$A$1:$U$1,0),FALSE)="","",VLOOKUP($C432,StructureInfoFromGPCRdb!$A:$U,MATCH(T$1,StructureInfoFromGPCRdb!$A$1:$U$1,0),FALSE))</f>
        <v/>
      </c>
      <c r="U432" s="5">
        <f>IF(VLOOKUP($C432,StructureInfoFromGPCRdb!$A:$U,MATCH(U$1,StructureInfoFromGPCRdb!$A$1:$U$1,0),FALSE)="","",VLOOKUP($C432,StructureInfoFromGPCRdb!$A:$U,MATCH(U$1,StructureInfoFromGPCRdb!$A$1:$U$1,0),FALSE))</f>
        <v>63</v>
      </c>
      <c r="V432" s="52" t="str">
        <f>VLOOKUP($C432,StructureInfoFromGPCRdb!$A:$U,MATCH(V$1,StructureInfoFromGPCRdb!$A$1:$U$1,0),FALSE)</f>
        <v>-</v>
      </c>
      <c r="W432" s="10" t="str">
        <f>VLOOKUP($C432,StructureInfoFromGPCRdb!$A:$U,MATCH(W$1,StructureInfoFromGPCRdb!$A$1:$U$1,0),FALSE)</f>
        <v>scFv16</v>
      </c>
      <c r="X432" s="52" t="str">
        <f>VLOOKUP($C432,StructureInfoFromGPCRdb!$A:$U,MATCH(X$1,StructureInfoFromGPCRdb!$A$1:$U$1,0),FALSE)</f>
        <v>glucagon</v>
      </c>
      <c r="Y432" s="10" t="str">
        <f>VLOOKUP($C432,StructureInfoFromGPCRdb!$A:$U,MATCH(Y$1,StructureInfoFromGPCRdb!$A$1:$U$1,0),FALSE)</f>
        <v>Agonist</v>
      </c>
    </row>
    <row r="433" spans="1:27" x14ac:dyDescent="0.2">
      <c r="A433" s="4" t="str">
        <f t="shared" si="12"/>
        <v>B1Active</v>
      </c>
      <c r="B433" s="4" t="str">
        <f t="shared" si="13"/>
        <v>SCTRActive</v>
      </c>
      <c r="C433" s="37" t="s">
        <v>884</v>
      </c>
      <c r="D433" s="10" t="str">
        <f>VLOOKUP($C433,StructureInfoFromGPCRdb!$A:$U,MATCH(D$1,StructureInfoFromGPCRdb!$A$1:$U$1,0),FALSE)</f>
        <v>B1</v>
      </c>
      <c r="E433" s="11" t="str">
        <f>VLOOKUP($C433,StructureInfoFromGPCRdb!$A:$U,MATCH(E$1,StructureInfoFromGPCRdb!$A$1:$U$1,0),FALSE)</f>
        <v>Glucagon</v>
      </c>
      <c r="F433" s="11" t="str">
        <f>VLOOKUP($C433,StructureInfoFromGPCRdb!$A:$U,MATCH(F$1,StructureInfoFromGPCRdb!$A$1:$U$1,0),FALSE)</f>
        <v>SCTR</v>
      </c>
      <c r="G433" s="11" t="str">
        <f>VLOOKUP($C433,StructureInfoFromGPCRdb!$A:$U,MATCH(G$1,StructureInfoFromGPCRdb!$A$1:$U$1,0),FALSE)</f>
        <v>secretin</v>
      </c>
      <c r="J433" s="47">
        <f>VLOOKUP($C433,StructureInfoFromGPCRdb!$A:$U,MATCH(J$1,StructureInfoFromGPCRdb!$A$1:$U$1,0),FALSE)</f>
        <v>88</v>
      </c>
      <c r="K433" s="6" t="str">
        <f>VLOOKUP($C433,StructureInfoFromGPCRdb!$A:$U,MATCH(K$1,StructureInfoFromGPCRdb!$A$1:$U$1,0),FALSE)</f>
        <v>Human</v>
      </c>
      <c r="L433" s="10">
        <f>VLOOKUP($C433,StructureInfoFromGPCRdb!$A:$U,MATCH(L$1,StructureInfoFromGPCRdb!$A$1:$U$1,0),FALSE)</f>
        <v>100</v>
      </c>
      <c r="M433" s="50" t="str">
        <f>VLOOKUP($C433,StructureInfoFromGPCRdb!$A:$U,MATCH(M$1,StructureInfoFromGPCRdb!$A$1:$U$1,0),FALSE)</f>
        <v>cryo-EM</v>
      </c>
      <c r="N433" s="51">
        <f>VLOOKUP($C433,StructureInfoFromGPCRdb!$A:$U,MATCH(N$1,StructureInfoFromGPCRdb!$A$1:$U$1,0),FALSE)</f>
        <v>4.3</v>
      </c>
      <c r="O433" s="10" t="str">
        <f>VLOOKUP($C433,StructureInfoFromGPCRdb!$A:$U,MATCH(O$1,StructureInfoFromGPCRdb!$A$1:$U$1,0),FALSE)</f>
        <v>Active</v>
      </c>
      <c r="P433" s="10">
        <f>VLOOKUP($C433,StructureInfoFromGPCRdb!$A:$U,MATCH(P$1,StructureInfoFromGPCRdb!$A$1:$U$1,0),FALSE)</f>
        <v>100</v>
      </c>
      <c r="Q433" s="10">
        <f>VLOOKUP($C433,StructureInfoFromGPCRdb!$A:$U,MATCH(Q$1,StructureInfoFromGPCRdb!$A$1:$U$1,0),FALSE)</f>
        <v>81</v>
      </c>
      <c r="R433" s="42" t="str">
        <f>IF(VLOOKUP($C433,StructureInfoFromGPCRdb!$A:$U,MATCH(R$1,StructureInfoFromGPCRdb!$A$1:$U$1,0),FALSE)="","",VLOOKUP($C433,StructureInfoFromGPCRdb!$A:$U,MATCH(R$1,StructureInfoFromGPCRdb!$A$1:$U$1,0),FALSE))</f>
        <v>Gs</v>
      </c>
      <c r="S433" s="5" t="str">
        <f>IF(VLOOKUP($C433,StructureInfoFromGPCRdb!$A:$U,MATCH(S$1,StructureInfoFromGPCRdb!$A$1:$U$1,0),FALSE)="","",VLOOKUP($C433,StructureInfoFromGPCRdb!$A:$U,MATCH(S$1,StructureInfoFromGPCRdb!$A$1:$U$1,0),FALSE))</f>
        <v>αs</v>
      </c>
      <c r="T433" s="5" t="str">
        <f>IF(VLOOKUP($C433,StructureInfoFromGPCRdb!$A:$U,MATCH(T$1,StructureInfoFromGPCRdb!$A$1:$U$1,0),FALSE)="","",VLOOKUP($C433,StructureInfoFromGPCRdb!$A:$U,MATCH(T$1,StructureInfoFromGPCRdb!$A$1:$U$1,0),FALSE))</f>
        <v/>
      </c>
      <c r="U433" s="5">
        <f>IF(VLOOKUP($C433,StructureInfoFromGPCRdb!$A:$U,MATCH(U$1,StructureInfoFromGPCRdb!$A$1:$U$1,0),FALSE)="","",VLOOKUP($C433,StructureInfoFromGPCRdb!$A:$U,MATCH(U$1,StructureInfoFromGPCRdb!$A$1:$U$1,0),FALSE))</f>
        <v>49</v>
      </c>
      <c r="V433" s="52" t="str">
        <f>VLOOKUP($C433,StructureInfoFromGPCRdb!$A:$U,MATCH(V$1,StructureInfoFromGPCRdb!$A$1:$U$1,0),FALSE)</f>
        <v>-</v>
      </c>
      <c r="W433" s="10" t="str">
        <f>VLOOKUP($C433,StructureInfoFromGPCRdb!$A:$U,MATCH(W$1,StructureInfoFromGPCRdb!$A$1:$U$1,0),FALSE)</f>
        <v>Nanobody-35</v>
      </c>
      <c r="X433" s="52" t="str">
        <f>VLOOKUP($C433,StructureInfoFromGPCRdb!$A:$U,MATCH(X$1,StructureInfoFromGPCRdb!$A$1:$U$1,0),FALSE)</f>
        <v>secretin</v>
      </c>
      <c r="Y433" s="10" t="str">
        <f>VLOOKUP($C433,StructureInfoFromGPCRdb!$A:$U,MATCH(Y$1,StructureInfoFromGPCRdb!$A$1:$U$1,0),FALSE)</f>
        <v>Agonist</v>
      </c>
    </row>
    <row r="434" spans="1:27" x14ac:dyDescent="0.2">
      <c r="A434" s="4" t="str">
        <f t="shared" si="12"/>
        <v>B1Active</v>
      </c>
      <c r="B434" s="4" t="str">
        <f t="shared" si="13"/>
        <v>PTH1RActive</v>
      </c>
      <c r="C434" s="9" t="s">
        <v>51</v>
      </c>
      <c r="D434" s="10" t="str">
        <f>VLOOKUP($C434,StructureInfoFromGPCRdb!$A:$U,MATCH(D$1,StructureInfoFromGPCRdb!$A$1:$U$1,0),FALSE)</f>
        <v>B1</v>
      </c>
      <c r="E434" s="11" t="str">
        <f>VLOOKUP($C434,StructureInfoFromGPCRdb!$A:$U,MATCH(E$1,StructureInfoFromGPCRdb!$A$1:$U$1,0),FALSE)</f>
        <v>Parathyroid hormone</v>
      </c>
      <c r="F434" s="11" t="str">
        <f>VLOOKUP($C434,StructureInfoFromGPCRdb!$A:$U,MATCH(F$1,StructureInfoFromGPCRdb!$A$1:$U$1,0),FALSE)</f>
        <v>PTH1R</v>
      </c>
      <c r="G434" s="11" t="str">
        <f>VLOOKUP($C434,StructureInfoFromGPCRdb!$A:$U,MATCH(G$1,StructureInfoFromGPCRdb!$A$1:$U$1,0),FALSE)</f>
        <v>PTH1</v>
      </c>
      <c r="J434" s="47">
        <f>VLOOKUP($C434,StructureInfoFromGPCRdb!$A:$U,MATCH(J$1,StructureInfoFromGPCRdb!$A$1:$U$1,0),FALSE)</f>
        <v>93</v>
      </c>
      <c r="K434" s="6" t="str">
        <f>VLOOKUP($C434,StructureInfoFromGPCRdb!$A:$U,MATCH(K$1,StructureInfoFromGPCRdb!$A$1:$U$1,0),FALSE)</f>
        <v>Human</v>
      </c>
      <c r="L434" s="10">
        <f>VLOOKUP($C434,StructureInfoFromGPCRdb!$A:$U,MATCH(L$1,StructureInfoFromGPCRdb!$A$1:$U$1,0),FALSE)</f>
        <v>100</v>
      </c>
      <c r="M434" s="50" t="str">
        <f>VLOOKUP($C434,StructureInfoFromGPCRdb!$A:$U,MATCH(M$1,StructureInfoFromGPCRdb!$A$1:$U$1,0),FALSE)</f>
        <v>cryo-EM</v>
      </c>
      <c r="N434" s="51">
        <f>VLOOKUP($C434,StructureInfoFromGPCRdb!$A:$U,MATCH(N$1,StructureInfoFromGPCRdb!$A$1:$U$1,0),FALSE)</f>
        <v>3</v>
      </c>
      <c r="O434" s="10" t="str">
        <f>VLOOKUP($C434,StructureInfoFromGPCRdb!$A:$U,MATCH(O$1,StructureInfoFromGPCRdb!$A$1:$U$1,0),FALSE)</f>
        <v>Active</v>
      </c>
      <c r="P434" s="10">
        <f>VLOOKUP($C434,StructureInfoFromGPCRdb!$A:$U,MATCH(P$1,StructureInfoFromGPCRdb!$A$1:$U$1,0),FALSE)</f>
        <v>100</v>
      </c>
      <c r="Q434" s="10">
        <f>VLOOKUP($C434,StructureInfoFromGPCRdb!$A:$U,MATCH(Q$1,StructureInfoFromGPCRdb!$A$1:$U$1,0),FALSE)</f>
        <v>87</v>
      </c>
      <c r="R434" s="42" t="str">
        <f>IF(VLOOKUP($C434,StructureInfoFromGPCRdb!$A:$U,MATCH(R$1,StructureInfoFromGPCRdb!$A$1:$U$1,0),FALSE)="","",VLOOKUP($C434,StructureInfoFromGPCRdb!$A:$U,MATCH(R$1,StructureInfoFromGPCRdb!$A$1:$U$1,0),FALSE))</f>
        <v>Gs</v>
      </c>
      <c r="S434" s="5" t="str">
        <f>IF(VLOOKUP($C434,StructureInfoFromGPCRdb!$A:$U,MATCH(S$1,StructureInfoFromGPCRdb!$A$1:$U$1,0),FALSE)="","",VLOOKUP($C434,StructureInfoFromGPCRdb!$A:$U,MATCH(S$1,StructureInfoFromGPCRdb!$A$1:$U$1,0),FALSE))</f>
        <v>αs</v>
      </c>
      <c r="T434" s="5" t="str">
        <f>IF(VLOOKUP($C434,StructureInfoFromGPCRdb!$A:$U,MATCH(T$1,StructureInfoFromGPCRdb!$A$1:$U$1,0),FALSE)="","",VLOOKUP($C434,StructureInfoFromGPCRdb!$A:$U,MATCH(T$1,StructureInfoFromGPCRdb!$A$1:$U$1,0),FALSE))</f>
        <v/>
      </c>
      <c r="U434" s="5">
        <f>IF(VLOOKUP($C434,StructureInfoFromGPCRdb!$A:$U,MATCH(U$1,StructureInfoFromGPCRdb!$A$1:$U$1,0),FALSE)="","",VLOOKUP($C434,StructureInfoFromGPCRdb!$A:$U,MATCH(U$1,StructureInfoFromGPCRdb!$A$1:$U$1,0),FALSE))</f>
        <v>58</v>
      </c>
      <c r="V434" s="52" t="str">
        <f>VLOOKUP($C434,StructureInfoFromGPCRdb!$A:$U,MATCH(V$1,StructureInfoFromGPCRdb!$A$1:$U$1,0),FALSE)</f>
        <v>-</v>
      </c>
      <c r="W434" s="10" t="str">
        <f>VLOOKUP($C434,StructureInfoFromGPCRdb!$A:$U,MATCH(W$1,StructureInfoFromGPCRdb!$A$1:$U$1,0),FALSE)</f>
        <v>Nanobody-35</v>
      </c>
      <c r="X434" s="52" t="str">
        <f>VLOOKUP($C434,StructureInfoFromGPCRdb!$A:$U,MATCH(X$1,StructureInfoFromGPCRdb!$A$1:$U$1,0),FALSE)</f>
        <v>Long-acting parathyr..</v>
      </c>
      <c r="Y434" s="10" t="str">
        <f>VLOOKUP($C434,StructureInfoFromGPCRdb!$A:$U,MATCH(Y$1,StructureInfoFromGPCRdb!$A$1:$U$1,0),FALSE)</f>
        <v>Agonist</v>
      </c>
    </row>
    <row r="435" spans="1:27" x14ac:dyDescent="0.2">
      <c r="A435" s="4" t="str">
        <f t="shared" si="12"/>
        <v>B1Active</v>
      </c>
      <c r="B435" s="4" t="str">
        <f t="shared" si="13"/>
        <v>PTH1RActive</v>
      </c>
      <c r="C435" s="9" t="s">
        <v>52</v>
      </c>
      <c r="D435" s="10" t="str">
        <f>VLOOKUP($C435,StructureInfoFromGPCRdb!$A:$U,MATCH(D$1,StructureInfoFromGPCRdb!$A$1:$U$1,0),FALSE)</f>
        <v>B1</v>
      </c>
      <c r="E435" s="11" t="str">
        <f>VLOOKUP($C435,StructureInfoFromGPCRdb!$A:$U,MATCH(E$1,StructureInfoFromGPCRdb!$A$1:$U$1,0),FALSE)</f>
        <v>Parathyroid hormone</v>
      </c>
      <c r="F435" s="11" t="str">
        <f>VLOOKUP($C435,StructureInfoFromGPCRdb!$A:$U,MATCH(F$1,StructureInfoFromGPCRdb!$A$1:$U$1,0),FALSE)</f>
        <v>PTH1R</v>
      </c>
      <c r="G435" s="11" t="str">
        <f>VLOOKUP($C435,StructureInfoFromGPCRdb!$A:$U,MATCH(G$1,StructureInfoFromGPCRdb!$A$1:$U$1,0),FALSE)</f>
        <v>PTH1</v>
      </c>
      <c r="J435" s="47">
        <f>VLOOKUP($C435,StructureInfoFromGPCRdb!$A:$U,MATCH(J$1,StructureInfoFromGPCRdb!$A$1:$U$1,0),FALSE)</f>
        <v>99</v>
      </c>
      <c r="K435" s="6" t="str">
        <f>VLOOKUP($C435,StructureInfoFromGPCRdb!$A:$U,MATCH(K$1,StructureInfoFromGPCRdb!$A$1:$U$1,0),FALSE)</f>
        <v>Human</v>
      </c>
      <c r="L435" s="10">
        <f>VLOOKUP($C435,StructureInfoFromGPCRdb!$A:$U,MATCH(L$1,StructureInfoFromGPCRdb!$A$1:$U$1,0),FALSE)</f>
        <v>100</v>
      </c>
      <c r="M435" s="50" t="str">
        <f>VLOOKUP($C435,StructureInfoFromGPCRdb!$A:$U,MATCH(M$1,StructureInfoFromGPCRdb!$A$1:$U$1,0),FALSE)</f>
        <v>cryo-EM</v>
      </c>
      <c r="N435" s="51">
        <f>VLOOKUP($C435,StructureInfoFromGPCRdb!$A:$U,MATCH(N$1,StructureInfoFromGPCRdb!$A$1:$U$1,0),FALSE)</f>
        <v>4</v>
      </c>
      <c r="O435" s="10" t="str">
        <f>VLOOKUP($C435,StructureInfoFromGPCRdb!$A:$U,MATCH(O$1,StructureInfoFromGPCRdb!$A$1:$U$1,0),FALSE)</f>
        <v>Active</v>
      </c>
      <c r="P435" s="10">
        <f>VLOOKUP($C435,StructureInfoFromGPCRdb!$A:$U,MATCH(P$1,StructureInfoFromGPCRdb!$A$1:$U$1,0),FALSE)</f>
        <v>100</v>
      </c>
      <c r="Q435" s="10">
        <f>VLOOKUP($C435,StructureInfoFromGPCRdb!$A:$U,MATCH(Q$1,StructureInfoFromGPCRdb!$A$1:$U$1,0),FALSE)</f>
        <v>89</v>
      </c>
      <c r="R435" s="42" t="str">
        <f>IF(VLOOKUP($C435,StructureInfoFromGPCRdb!$A:$U,MATCH(R$1,StructureInfoFromGPCRdb!$A$1:$U$1,0),FALSE)="","",VLOOKUP($C435,StructureInfoFromGPCRdb!$A:$U,MATCH(R$1,StructureInfoFromGPCRdb!$A$1:$U$1,0),FALSE))</f>
        <v>Gs</v>
      </c>
      <c r="S435" s="5" t="str">
        <f>IF(VLOOKUP($C435,StructureInfoFromGPCRdb!$A:$U,MATCH(S$1,StructureInfoFromGPCRdb!$A$1:$U$1,0),FALSE)="","",VLOOKUP($C435,StructureInfoFromGPCRdb!$A:$U,MATCH(S$1,StructureInfoFromGPCRdb!$A$1:$U$1,0),FALSE))</f>
        <v>αs</v>
      </c>
      <c r="T435" s="5" t="str">
        <f>IF(VLOOKUP($C435,StructureInfoFromGPCRdb!$A:$U,MATCH(T$1,StructureInfoFromGPCRdb!$A$1:$U$1,0),FALSE)="","",VLOOKUP($C435,StructureInfoFromGPCRdb!$A:$U,MATCH(T$1,StructureInfoFromGPCRdb!$A$1:$U$1,0),FALSE))</f>
        <v/>
      </c>
      <c r="U435" s="5">
        <f>IF(VLOOKUP($C435,StructureInfoFromGPCRdb!$A:$U,MATCH(U$1,StructureInfoFromGPCRdb!$A$1:$U$1,0),FALSE)="","",VLOOKUP($C435,StructureInfoFromGPCRdb!$A:$U,MATCH(U$1,StructureInfoFromGPCRdb!$A$1:$U$1,0),FALSE))</f>
        <v>56</v>
      </c>
      <c r="V435" s="52" t="str">
        <f>VLOOKUP($C435,StructureInfoFromGPCRdb!$A:$U,MATCH(V$1,StructureInfoFromGPCRdb!$A$1:$U$1,0),FALSE)</f>
        <v>-</v>
      </c>
      <c r="W435" s="10" t="str">
        <f>VLOOKUP($C435,StructureInfoFromGPCRdb!$A:$U,MATCH(W$1,StructureInfoFromGPCRdb!$A$1:$U$1,0),FALSE)</f>
        <v>Nanobody-35</v>
      </c>
      <c r="X435" s="52" t="str">
        <f>VLOOKUP($C435,StructureInfoFromGPCRdb!$A:$U,MATCH(X$1,StructureInfoFromGPCRdb!$A$1:$U$1,0),FALSE)</f>
        <v>Long-acting parathyr..</v>
      </c>
      <c r="Y435" s="10" t="str">
        <f>VLOOKUP($C435,StructureInfoFromGPCRdb!$A:$U,MATCH(Y$1,StructureInfoFromGPCRdb!$A$1:$U$1,0),FALSE)</f>
        <v>Agonist</v>
      </c>
    </row>
    <row r="436" spans="1:27" x14ac:dyDescent="0.2">
      <c r="A436" s="4" t="str">
        <f t="shared" si="12"/>
        <v>B1Active</v>
      </c>
      <c r="B436" s="4" t="str">
        <f t="shared" si="13"/>
        <v>PACRActive</v>
      </c>
      <c r="C436" s="9" t="s">
        <v>784</v>
      </c>
      <c r="D436" s="10" t="str">
        <f>VLOOKUP($C436,StructureInfoFromGPCRdb!$A:$U,MATCH(D$1,StructureInfoFromGPCRdb!$A$1:$U$1,0),FALSE)</f>
        <v>B1</v>
      </c>
      <c r="E436" s="11" t="str">
        <f>VLOOKUP($C436,StructureInfoFromGPCRdb!$A:$U,MATCH(E$1,StructureInfoFromGPCRdb!$A$1:$U$1,0),FALSE)</f>
        <v>VIP and PACAP</v>
      </c>
      <c r="F436" s="11" t="str">
        <f>VLOOKUP($C436,StructureInfoFromGPCRdb!$A:$U,MATCH(F$1,StructureInfoFromGPCRdb!$A$1:$U$1,0),FALSE)</f>
        <v>PACR</v>
      </c>
      <c r="G436" s="11" t="str">
        <f>VLOOKUP($C436,StructureInfoFromGPCRdb!$A:$U,MATCH(G$1,StructureInfoFromGPCRdb!$A$1:$U$1,0),FALSE)</f>
        <v>PAC1</v>
      </c>
      <c r="J436" s="47">
        <f>VLOOKUP($C436,StructureInfoFromGPCRdb!$A:$U,MATCH(J$1,StructureInfoFromGPCRdb!$A$1:$U$1,0),FALSE)</f>
        <v>88</v>
      </c>
      <c r="K436" s="6" t="str">
        <f>VLOOKUP($C436,StructureInfoFromGPCRdb!$A:$U,MATCH(K$1,StructureInfoFromGPCRdb!$A$1:$U$1,0),FALSE)</f>
        <v>Human</v>
      </c>
      <c r="L436" s="10">
        <f>VLOOKUP($C436,StructureInfoFromGPCRdb!$A:$U,MATCH(L$1,StructureInfoFromGPCRdb!$A$1:$U$1,0),FALSE)</f>
        <v>100</v>
      </c>
      <c r="M436" s="50" t="str">
        <f>VLOOKUP($C436,StructureInfoFromGPCRdb!$A:$U,MATCH(M$1,StructureInfoFromGPCRdb!$A$1:$U$1,0),FALSE)</f>
        <v>cryo-EM</v>
      </c>
      <c r="N436" s="51">
        <f>VLOOKUP($C436,StructureInfoFromGPCRdb!$A:$U,MATCH(N$1,StructureInfoFromGPCRdb!$A$1:$U$1,0),FALSE)</f>
        <v>3</v>
      </c>
      <c r="O436" s="10" t="str">
        <f>VLOOKUP($C436,StructureInfoFromGPCRdb!$A:$U,MATCH(O$1,StructureInfoFromGPCRdb!$A$1:$U$1,0),FALSE)</f>
        <v>Active</v>
      </c>
      <c r="P436" s="10">
        <f>VLOOKUP($C436,StructureInfoFromGPCRdb!$A:$U,MATCH(P$1,StructureInfoFromGPCRdb!$A$1:$U$1,0),FALSE)</f>
        <v>100</v>
      </c>
      <c r="Q436" s="10">
        <f>VLOOKUP($C436,StructureInfoFromGPCRdb!$A:$U,MATCH(Q$1,StructureInfoFromGPCRdb!$A$1:$U$1,0),FALSE)</f>
        <v>82</v>
      </c>
      <c r="R436" s="42" t="str">
        <f>IF(VLOOKUP($C436,StructureInfoFromGPCRdb!$A:$U,MATCH(R$1,StructureInfoFromGPCRdb!$A$1:$U$1,0),FALSE)="","",VLOOKUP($C436,StructureInfoFromGPCRdb!$A:$U,MATCH(R$1,StructureInfoFromGPCRdb!$A$1:$U$1,0),FALSE))</f>
        <v>Gs</v>
      </c>
      <c r="S436" s="5" t="str">
        <f>IF(VLOOKUP($C436,StructureInfoFromGPCRdb!$A:$U,MATCH(S$1,StructureInfoFromGPCRdb!$A$1:$U$1,0),FALSE)="","",VLOOKUP($C436,StructureInfoFromGPCRdb!$A:$U,MATCH(S$1,StructureInfoFromGPCRdb!$A$1:$U$1,0),FALSE))</f>
        <v>αs</v>
      </c>
      <c r="T436" s="5" t="str">
        <f>IF(VLOOKUP($C436,StructureInfoFromGPCRdb!$A:$U,MATCH(T$1,StructureInfoFromGPCRdb!$A$1:$U$1,0),FALSE)="","",VLOOKUP($C436,StructureInfoFromGPCRdb!$A:$U,MATCH(T$1,StructureInfoFromGPCRdb!$A$1:$U$1,0),FALSE))</f>
        <v/>
      </c>
      <c r="U436" s="5">
        <f>IF(VLOOKUP($C436,StructureInfoFromGPCRdb!$A:$U,MATCH(U$1,StructureInfoFromGPCRdb!$A$1:$U$1,0),FALSE)="","",VLOOKUP($C436,StructureInfoFromGPCRdb!$A:$U,MATCH(U$1,StructureInfoFromGPCRdb!$A$1:$U$1,0),FALSE))</f>
        <v>49</v>
      </c>
      <c r="V436" s="52" t="str">
        <f>VLOOKUP($C436,StructureInfoFromGPCRdb!$A:$U,MATCH(V$1,StructureInfoFromGPCRdb!$A$1:$U$1,0),FALSE)</f>
        <v>-</v>
      </c>
      <c r="W436" s="10" t="str">
        <f>VLOOKUP($C436,StructureInfoFromGPCRdb!$A:$U,MATCH(W$1,StructureInfoFromGPCRdb!$A$1:$U$1,0),FALSE)</f>
        <v>Nanobody-35</v>
      </c>
      <c r="X436" s="52" t="str">
        <f>VLOOKUP($C436,StructureInfoFromGPCRdb!$A:$U,MATCH(X$1,StructureInfoFromGPCRdb!$A$1:$U$1,0),FALSE)</f>
        <v>PACAP</v>
      </c>
      <c r="Y436" s="10" t="str">
        <f>VLOOKUP($C436,StructureInfoFromGPCRdb!$A:$U,MATCH(Y$1,StructureInfoFromGPCRdb!$A$1:$U$1,0),FALSE)</f>
        <v>Agonist</v>
      </c>
      <c r="Z436" s="5" t="s">
        <v>788</v>
      </c>
      <c r="AA436" s="49" t="s">
        <v>1108</v>
      </c>
    </row>
    <row r="437" spans="1:27" x14ac:dyDescent="0.2">
      <c r="A437" s="4" t="str">
        <f t="shared" si="12"/>
        <v>B1Active</v>
      </c>
      <c r="B437" s="4" t="str">
        <f t="shared" si="13"/>
        <v>PACRActive</v>
      </c>
      <c r="C437" s="37" t="s">
        <v>938</v>
      </c>
      <c r="D437" s="10" t="str">
        <f>VLOOKUP($C437,StructureInfoFromGPCRdb!$A:$U,MATCH(D$1,StructureInfoFromGPCRdb!$A$1:$U$1,0),FALSE)</f>
        <v>B1</v>
      </c>
      <c r="E437" s="11" t="str">
        <f>VLOOKUP($C437,StructureInfoFromGPCRdb!$A:$U,MATCH(E$1,StructureInfoFromGPCRdb!$A$1:$U$1,0),FALSE)</f>
        <v>VIP and PACAP</v>
      </c>
      <c r="F437" s="11" t="str">
        <f>VLOOKUP($C437,StructureInfoFromGPCRdb!$A:$U,MATCH(F$1,StructureInfoFromGPCRdb!$A$1:$U$1,0),FALSE)</f>
        <v>PACR</v>
      </c>
      <c r="G437" s="11" t="str">
        <f>VLOOKUP($C437,StructureInfoFromGPCRdb!$A:$U,MATCH(G$1,StructureInfoFromGPCRdb!$A$1:$U$1,0),FALSE)</f>
        <v>PAC1</v>
      </c>
      <c r="J437" s="47">
        <f>VLOOKUP($C437,StructureInfoFromGPCRdb!$A:$U,MATCH(J$1,StructureInfoFromGPCRdb!$A$1:$U$1,0),FALSE)</f>
        <v>87</v>
      </c>
      <c r="K437" s="6" t="str">
        <f>VLOOKUP($C437,StructureInfoFromGPCRdb!$A:$U,MATCH(K$1,StructureInfoFromGPCRdb!$A$1:$U$1,0),FALSE)</f>
        <v>Human</v>
      </c>
      <c r="L437" s="10">
        <f>VLOOKUP($C437,StructureInfoFromGPCRdb!$A:$U,MATCH(L$1,StructureInfoFromGPCRdb!$A$1:$U$1,0),FALSE)</f>
        <v>100</v>
      </c>
      <c r="M437" s="50" t="str">
        <f>VLOOKUP($C437,StructureInfoFromGPCRdb!$A:$U,MATCH(M$1,StructureInfoFromGPCRdb!$A$1:$U$1,0),FALSE)</f>
        <v>cryo-EM</v>
      </c>
      <c r="N437" s="51">
        <f>VLOOKUP($C437,StructureInfoFromGPCRdb!$A:$U,MATCH(N$1,StructureInfoFromGPCRdb!$A$1:$U$1,0),FALSE)</f>
        <v>3.6</v>
      </c>
      <c r="O437" s="10" t="str">
        <f>VLOOKUP($C437,StructureInfoFromGPCRdb!$A:$U,MATCH(O$1,StructureInfoFromGPCRdb!$A$1:$U$1,0),FALSE)</f>
        <v>Active</v>
      </c>
      <c r="P437" s="10">
        <f>VLOOKUP($C437,StructureInfoFromGPCRdb!$A:$U,MATCH(P$1,StructureInfoFromGPCRdb!$A$1:$U$1,0),FALSE)</f>
        <v>100</v>
      </c>
      <c r="Q437" s="10">
        <f>VLOOKUP($C437,StructureInfoFromGPCRdb!$A:$U,MATCH(Q$1,StructureInfoFromGPCRdb!$A$1:$U$1,0),FALSE)</f>
        <v>86</v>
      </c>
      <c r="R437" s="42" t="str">
        <f>IF(VLOOKUP($C437,StructureInfoFromGPCRdb!$A:$U,MATCH(R$1,StructureInfoFromGPCRdb!$A$1:$U$1,0),FALSE)="","",VLOOKUP($C437,StructureInfoFromGPCRdb!$A:$U,MATCH(R$1,StructureInfoFromGPCRdb!$A$1:$U$1,0),FALSE))</f>
        <v>Gs</v>
      </c>
      <c r="S437" s="5" t="str">
        <f>IF(VLOOKUP($C437,StructureInfoFromGPCRdb!$A:$U,MATCH(S$1,StructureInfoFromGPCRdb!$A$1:$U$1,0),FALSE)="","",VLOOKUP($C437,StructureInfoFromGPCRdb!$A:$U,MATCH(S$1,StructureInfoFromGPCRdb!$A$1:$U$1,0),FALSE))</f>
        <v>αs</v>
      </c>
      <c r="T437" s="5" t="str">
        <f>IF(VLOOKUP($C437,StructureInfoFromGPCRdb!$A:$U,MATCH(T$1,StructureInfoFromGPCRdb!$A$1:$U$1,0),FALSE)="","",VLOOKUP($C437,StructureInfoFromGPCRdb!$A:$U,MATCH(T$1,StructureInfoFromGPCRdb!$A$1:$U$1,0),FALSE))</f>
        <v/>
      </c>
      <c r="U437" s="5">
        <f>IF(VLOOKUP($C437,StructureInfoFromGPCRdb!$A:$U,MATCH(U$1,StructureInfoFromGPCRdb!$A$1:$U$1,0),FALSE)="","",VLOOKUP($C437,StructureInfoFromGPCRdb!$A:$U,MATCH(U$1,StructureInfoFromGPCRdb!$A$1:$U$1,0),FALSE))</f>
        <v>54</v>
      </c>
      <c r="V437" s="52" t="str">
        <f>VLOOKUP($C437,StructureInfoFromGPCRdb!$A:$U,MATCH(V$1,StructureInfoFromGPCRdb!$A$1:$U$1,0),FALSE)</f>
        <v>-</v>
      </c>
      <c r="W437" s="10" t="str">
        <f>VLOOKUP($C437,StructureInfoFromGPCRdb!$A:$U,MATCH(W$1,StructureInfoFromGPCRdb!$A$1:$U$1,0),FALSE)</f>
        <v>Nanobody-35</v>
      </c>
      <c r="X437" s="52" t="str">
        <f>VLOOKUP($C437,StructureInfoFromGPCRdb!$A:$U,MATCH(X$1,StructureInfoFromGPCRdb!$A$1:$U$1,0),FALSE)</f>
        <v>Maxadilan</v>
      </c>
      <c r="Y437" s="10" t="str">
        <f>VLOOKUP($C437,StructureInfoFromGPCRdb!$A:$U,MATCH(Y$1,StructureInfoFromGPCRdb!$A$1:$U$1,0),FALSE)</f>
        <v>Agonist</v>
      </c>
    </row>
    <row r="438" spans="1:27" x14ac:dyDescent="0.2">
      <c r="A438" s="4" t="str">
        <f t="shared" si="12"/>
        <v>B1Active</v>
      </c>
      <c r="B438" s="4" t="str">
        <f t="shared" si="13"/>
        <v>PACRActive</v>
      </c>
      <c r="C438" s="9" t="s">
        <v>785</v>
      </c>
      <c r="D438" s="10" t="str">
        <f>VLOOKUP($C438,StructureInfoFromGPCRdb!$A:$U,MATCH(D$1,StructureInfoFromGPCRdb!$A$1:$U$1,0),FALSE)</f>
        <v>B1</v>
      </c>
      <c r="E438" s="11" t="str">
        <f>VLOOKUP($C438,StructureInfoFromGPCRdb!$A:$U,MATCH(E$1,StructureInfoFromGPCRdb!$A$1:$U$1,0),FALSE)</f>
        <v>VIP and PACAP</v>
      </c>
      <c r="F438" s="11" t="str">
        <f>VLOOKUP($C438,StructureInfoFromGPCRdb!$A:$U,MATCH(F$1,StructureInfoFromGPCRdb!$A$1:$U$1,0),FALSE)</f>
        <v>PACR</v>
      </c>
      <c r="G438" s="11" t="str">
        <f>VLOOKUP($C438,StructureInfoFromGPCRdb!$A:$U,MATCH(G$1,StructureInfoFromGPCRdb!$A$1:$U$1,0),FALSE)</f>
        <v>PAC1</v>
      </c>
      <c r="J438" s="47">
        <f>VLOOKUP($C438,StructureInfoFromGPCRdb!$A:$U,MATCH(J$1,StructureInfoFromGPCRdb!$A$1:$U$1,0),FALSE)</f>
        <v>85</v>
      </c>
      <c r="K438" s="6" t="str">
        <f>VLOOKUP($C438,StructureInfoFromGPCRdb!$A:$U,MATCH(K$1,StructureInfoFromGPCRdb!$A$1:$U$1,0),FALSE)</f>
        <v>Human</v>
      </c>
      <c r="L438" s="10">
        <f>VLOOKUP($C438,StructureInfoFromGPCRdb!$A:$U,MATCH(L$1,StructureInfoFromGPCRdb!$A$1:$U$1,0),FALSE)</f>
        <v>100</v>
      </c>
      <c r="M438" s="50" t="str">
        <f>VLOOKUP($C438,StructureInfoFromGPCRdb!$A:$U,MATCH(M$1,StructureInfoFromGPCRdb!$A$1:$U$1,0),FALSE)</f>
        <v>cryo-EM</v>
      </c>
      <c r="N438" s="51">
        <f>VLOOKUP($C438,StructureInfoFromGPCRdb!$A:$U,MATCH(N$1,StructureInfoFromGPCRdb!$A$1:$U$1,0),FALSE)</f>
        <v>3.9</v>
      </c>
      <c r="O438" s="10" t="str">
        <f>VLOOKUP($C438,StructureInfoFromGPCRdb!$A:$U,MATCH(O$1,StructureInfoFromGPCRdb!$A$1:$U$1,0),FALSE)</f>
        <v>Active</v>
      </c>
      <c r="P438" s="10">
        <f>VLOOKUP($C438,StructureInfoFromGPCRdb!$A:$U,MATCH(P$1,StructureInfoFromGPCRdb!$A$1:$U$1,0),FALSE)</f>
        <v>100</v>
      </c>
      <c r="Q438" s="10">
        <f>VLOOKUP($C438,StructureInfoFromGPCRdb!$A:$U,MATCH(Q$1,StructureInfoFromGPCRdb!$A$1:$U$1,0),FALSE)</f>
        <v>90</v>
      </c>
      <c r="R438" s="42" t="str">
        <f>IF(VLOOKUP($C438,StructureInfoFromGPCRdb!$A:$U,MATCH(R$1,StructureInfoFromGPCRdb!$A$1:$U$1,0),FALSE)="","",VLOOKUP($C438,StructureInfoFromGPCRdb!$A:$U,MATCH(R$1,StructureInfoFromGPCRdb!$A$1:$U$1,0),FALSE))</f>
        <v>Gs</v>
      </c>
      <c r="S438" s="5" t="str">
        <f>IF(VLOOKUP($C438,StructureInfoFromGPCRdb!$A:$U,MATCH(S$1,StructureInfoFromGPCRdb!$A$1:$U$1,0),FALSE)="","",VLOOKUP($C438,StructureInfoFromGPCRdb!$A:$U,MATCH(S$1,StructureInfoFromGPCRdb!$A$1:$U$1,0),FALSE))</f>
        <v>αs</v>
      </c>
      <c r="T438" s="5" t="str">
        <f>IF(VLOOKUP($C438,StructureInfoFromGPCRdb!$A:$U,MATCH(T$1,StructureInfoFromGPCRdb!$A$1:$U$1,0),FALSE)="","",VLOOKUP($C438,StructureInfoFromGPCRdb!$A:$U,MATCH(T$1,StructureInfoFromGPCRdb!$A$1:$U$1,0),FALSE))</f>
        <v/>
      </c>
      <c r="U438" s="5">
        <f>IF(VLOOKUP($C438,StructureInfoFromGPCRdb!$A:$U,MATCH(U$1,StructureInfoFromGPCRdb!$A$1:$U$1,0),FALSE)="","",VLOOKUP($C438,StructureInfoFromGPCRdb!$A:$U,MATCH(U$1,StructureInfoFromGPCRdb!$A$1:$U$1,0),FALSE))</f>
        <v>57</v>
      </c>
      <c r="V438" s="52" t="str">
        <f>VLOOKUP($C438,StructureInfoFromGPCRdb!$A:$U,MATCH(V$1,StructureInfoFromGPCRdb!$A$1:$U$1,0),FALSE)</f>
        <v>-</v>
      </c>
      <c r="W438" s="10" t="str">
        <f>VLOOKUP($C438,StructureInfoFromGPCRdb!$A:$U,MATCH(W$1,StructureInfoFromGPCRdb!$A$1:$U$1,0),FALSE)</f>
        <v>Nanobody-35</v>
      </c>
      <c r="X438" s="52" t="str">
        <f>VLOOKUP($C438,StructureInfoFromGPCRdb!$A:$U,MATCH(X$1,StructureInfoFromGPCRdb!$A$1:$U$1,0),FALSE)</f>
        <v>PACAP</v>
      </c>
      <c r="Y438" s="10" t="str">
        <f>VLOOKUP($C438,StructureInfoFromGPCRdb!$A:$U,MATCH(Y$1,StructureInfoFromGPCRdb!$A$1:$U$1,0),FALSE)</f>
        <v>Agonist</v>
      </c>
    </row>
    <row r="439" spans="1:27" x14ac:dyDescent="0.2">
      <c r="A439" s="4" t="str">
        <f t="shared" si="12"/>
        <v>B1ReprYesInactive</v>
      </c>
      <c r="B439" s="4" t="str">
        <f t="shared" si="13"/>
        <v>CRFR1ReprYesInactive</v>
      </c>
      <c r="C439" s="9" t="s">
        <v>385</v>
      </c>
      <c r="D439" s="10" t="str">
        <f>VLOOKUP($C439,StructureInfoFromGPCRdb!$A:$U,MATCH(D$1,StructureInfoFromGPCRdb!$A$1:$U$1,0),FALSE)</f>
        <v>B1</v>
      </c>
      <c r="E439" s="11" t="str">
        <f>VLOOKUP($C439,StructureInfoFromGPCRdb!$A:$U,MATCH(E$1,StructureInfoFromGPCRdb!$A$1:$U$1,0),FALSE)</f>
        <v>Corticotropin-releasing factor</v>
      </c>
      <c r="F439" s="11" t="str">
        <f>VLOOKUP($C439,StructureInfoFromGPCRdb!$A:$U,MATCH(F$1,StructureInfoFromGPCRdb!$A$1:$U$1,0),FALSE)</f>
        <v>CRFR1</v>
      </c>
      <c r="G439" s="11" t="str">
        <f>VLOOKUP($C439,StructureInfoFromGPCRdb!$A:$U,MATCH(G$1,StructureInfoFromGPCRdb!$A$1:$U$1,0),FALSE)</f>
        <v>CRF1</v>
      </c>
      <c r="H439" s="42" t="s">
        <v>793</v>
      </c>
      <c r="I439" s="5" t="s">
        <v>788</v>
      </c>
      <c r="J439" s="47">
        <f>VLOOKUP($C439,StructureInfoFromGPCRdb!$A:$U,MATCH(J$1,StructureInfoFromGPCRdb!$A$1:$U$1,0),FALSE)</f>
        <v>84</v>
      </c>
      <c r="K439" s="6" t="str">
        <f>VLOOKUP($C439,StructureInfoFromGPCRdb!$A:$U,MATCH(K$1,StructureInfoFromGPCRdb!$A$1:$U$1,0),FALSE)</f>
        <v>Human</v>
      </c>
      <c r="L439" s="10">
        <f>VLOOKUP($C439,StructureInfoFromGPCRdb!$A:$U,MATCH(L$1,StructureInfoFromGPCRdb!$A$1:$U$1,0),FALSE)</f>
        <v>100</v>
      </c>
      <c r="M439" s="50" t="str">
        <f>VLOOKUP($C439,StructureInfoFromGPCRdb!$A:$U,MATCH(M$1,StructureInfoFromGPCRdb!$A$1:$U$1,0),FALSE)</f>
        <v>X-ray</v>
      </c>
      <c r="N439" s="51">
        <f>VLOOKUP($C439,StructureInfoFromGPCRdb!$A:$U,MATCH(N$1,StructureInfoFromGPCRdb!$A$1:$U$1,0),FALSE)</f>
        <v>3</v>
      </c>
      <c r="O439" s="10" t="str">
        <f>VLOOKUP($C439,StructureInfoFromGPCRdb!$A:$U,MATCH(O$1,StructureInfoFromGPCRdb!$A$1:$U$1,0),FALSE)</f>
        <v>Inactive</v>
      </c>
      <c r="P439" s="10">
        <f>VLOOKUP($C439,StructureInfoFromGPCRdb!$A:$U,MATCH(P$1,StructureInfoFromGPCRdb!$A$1:$U$1,0),FALSE)</f>
        <v>11</v>
      </c>
      <c r="Q439" s="10">
        <f>VLOOKUP($C439,StructureInfoFromGPCRdb!$A:$U,MATCH(Q$1,StructureInfoFromGPCRdb!$A$1:$U$1,0),FALSE)</f>
        <v>24</v>
      </c>
      <c r="R439" s="42" t="str">
        <f>IF(VLOOKUP($C439,StructureInfoFromGPCRdb!$A:$U,MATCH(R$1,StructureInfoFromGPCRdb!$A$1:$U$1,0),FALSE)="","",VLOOKUP($C439,StructureInfoFromGPCRdb!$A:$U,MATCH(R$1,StructureInfoFromGPCRdb!$A$1:$U$1,0),FALSE))</f>
        <v/>
      </c>
      <c r="S439" s="5" t="str">
        <f>IF(VLOOKUP($C439,StructureInfoFromGPCRdb!$A:$U,MATCH(S$1,StructureInfoFromGPCRdb!$A$1:$U$1,0),FALSE)="","",VLOOKUP($C439,StructureInfoFromGPCRdb!$A:$U,MATCH(S$1,StructureInfoFromGPCRdb!$A$1:$U$1,0),FALSE))</f>
        <v/>
      </c>
      <c r="T439" s="5" t="str">
        <f>IF(VLOOKUP($C439,StructureInfoFromGPCRdb!$A:$U,MATCH(T$1,StructureInfoFromGPCRdb!$A$1:$U$1,0),FALSE)="","",VLOOKUP($C439,StructureInfoFromGPCRdb!$A:$U,MATCH(T$1,StructureInfoFromGPCRdb!$A$1:$U$1,0),FALSE))</f>
        <v/>
      </c>
      <c r="U439" s="5" t="str">
        <f>IF(VLOOKUP($C439,StructureInfoFromGPCRdb!$A:$U,MATCH(U$1,StructureInfoFromGPCRdb!$A$1:$U$1,0),FALSE)="","",VLOOKUP($C439,StructureInfoFromGPCRdb!$A:$U,MATCH(U$1,StructureInfoFromGPCRdb!$A$1:$U$1,0),FALSE))</f>
        <v/>
      </c>
      <c r="V439" s="52" t="str">
        <f>VLOOKUP($C439,StructureInfoFromGPCRdb!$A:$U,MATCH(V$1,StructureInfoFromGPCRdb!$A$1:$U$1,0),FALSE)</f>
        <v>T4-Lysozyme</v>
      </c>
      <c r="W439" s="10" t="str">
        <f>VLOOKUP($C439,StructureInfoFromGPCRdb!$A:$U,MATCH(W$1,StructureInfoFromGPCRdb!$A$1:$U$1,0),FALSE)</f>
        <v>-</v>
      </c>
      <c r="X439" s="52" t="str">
        <f>VLOOKUP($C439,StructureInfoFromGPCRdb!$A:$U,MATCH(X$1,StructureInfoFromGPCRdb!$A$1:$U$1,0),FALSE)</f>
        <v>CP-376395</v>
      </c>
      <c r="Y439" s="10" t="str">
        <f>VLOOKUP($C439,StructureInfoFromGPCRdb!$A:$U,MATCH(Y$1,StructureInfoFromGPCRdb!$A$1:$U$1,0),FALSE)</f>
        <v>Antagonist</v>
      </c>
      <c r="Z439" s="5" t="s">
        <v>788</v>
      </c>
      <c r="AA439" s="43" t="s">
        <v>805</v>
      </c>
    </row>
    <row r="440" spans="1:27" x14ac:dyDescent="0.2">
      <c r="A440" s="4" t="str">
        <f t="shared" si="12"/>
        <v>B1ReprYesInactive</v>
      </c>
      <c r="B440" s="4" t="str">
        <f t="shared" si="13"/>
        <v>GLP1RReprYesInactive</v>
      </c>
      <c r="C440" s="9" t="s">
        <v>606</v>
      </c>
      <c r="D440" s="10" t="str">
        <f>VLOOKUP($C440,StructureInfoFromGPCRdb!$A:$U,MATCH(D$1,StructureInfoFromGPCRdb!$A$1:$U$1,0),FALSE)</f>
        <v>B1</v>
      </c>
      <c r="E440" s="11" t="str">
        <f>VLOOKUP($C440,StructureInfoFromGPCRdb!$A:$U,MATCH(E$1,StructureInfoFromGPCRdb!$A$1:$U$1,0),FALSE)</f>
        <v>Glucagon</v>
      </c>
      <c r="F440" s="11" t="str">
        <f>VLOOKUP($C440,StructureInfoFromGPCRdb!$A:$U,MATCH(F$1,StructureInfoFromGPCRdb!$A$1:$U$1,0),FALSE)</f>
        <v>GLP1R</v>
      </c>
      <c r="G440" s="11" t="str">
        <f>VLOOKUP($C440,StructureInfoFromGPCRdb!$A:$U,MATCH(G$1,StructureInfoFromGPCRdb!$A$1:$U$1,0),FALSE)</f>
        <v>GLP-1</v>
      </c>
      <c r="H440" s="42" t="s">
        <v>793</v>
      </c>
      <c r="I440" s="5" t="s">
        <v>788</v>
      </c>
      <c r="J440" s="47">
        <f>VLOOKUP($C440,StructureInfoFromGPCRdb!$A:$U,MATCH(J$1,StructureInfoFromGPCRdb!$A$1:$U$1,0),FALSE)</f>
        <v>92</v>
      </c>
      <c r="K440" s="6" t="str">
        <f>VLOOKUP($C440,StructureInfoFromGPCRdb!$A:$U,MATCH(K$1,StructureInfoFromGPCRdb!$A$1:$U$1,0),FALSE)</f>
        <v>Human</v>
      </c>
      <c r="L440" s="10">
        <f>VLOOKUP($C440,StructureInfoFromGPCRdb!$A:$U,MATCH(L$1,StructureInfoFromGPCRdb!$A$1:$U$1,0),FALSE)</f>
        <v>100</v>
      </c>
      <c r="M440" s="50" t="str">
        <f>VLOOKUP($C440,StructureInfoFromGPCRdb!$A:$U,MATCH(M$1,StructureInfoFromGPCRdb!$A$1:$U$1,0),FALSE)</f>
        <v>X-ray</v>
      </c>
      <c r="N440" s="51">
        <f>VLOOKUP($C440,StructureInfoFromGPCRdb!$A:$U,MATCH(N$1,StructureInfoFromGPCRdb!$A$1:$U$1,0),FALSE)</f>
        <v>3.2</v>
      </c>
      <c r="O440" s="10" t="str">
        <f>VLOOKUP($C440,StructureInfoFromGPCRdb!$A:$U,MATCH(O$1,StructureInfoFromGPCRdb!$A$1:$U$1,0),FALSE)</f>
        <v>Inactive</v>
      </c>
      <c r="P440" s="10">
        <f>VLOOKUP($C440,StructureInfoFromGPCRdb!$A:$U,MATCH(P$1,StructureInfoFromGPCRdb!$A$1:$U$1,0),FALSE)</f>
        <v>0</v>
      </c>
      <c r="Q440" s="10">
        <f>VLOOKUP($C440,StructureInfoFromGPCRdb!$A:$U,MATCH(Q$1,StructureInfoFromGPCRdb!$A$1:$U$1,0),FALSE)</f>
        <v>0</v>
      </c>
      <c r="R440" s="42" t="str">
        <f>IF(VLOOKUP($C440,StructureInfoFromGPCRdb!$A:$U,MATCH(R$1,StructureInfoFromGPCRdb!$A$1:$U$1,0),FALSE)="","",VLOOKUP($C440,StructureInfoFromGPCRdb!$A:$U,MATCH(R$1,StructureInfoFromGPCRdb!$A$1:$U$1,0),FALSE))</f>
        <v/>
      </c>
      <c r="S440" s="5" t="str">
        <f>IF(VLOOKUP($C440,StructureInfoFromGPCRdb!$A:$U,MATCH(S$1,StructureInfoFromGPCRdb!$A$1:$U$1,0),FALSE)="","",VLOOKUP($C440,StructureInfoFromGPCRdb!$A:$U,MATCH(S$1,StructureInfoFromGPCRdb!$A$1:$U$1,0),FALSE))</f>
        <v/>
      </c>
      <c r="T440" s="5" t="str">
        <f>IF(VLOOKUP($C440,StructureInfoFromGPCRdb!$A:$U,MATCH(T$1,StructureInfoFromGPCRdb!$A$1:$U$1,0),FALSE)="","",VLOOKUP($C440,StructureInfoFromGPCRdb!$A:$U,MATCH(T$1,StructureInfoFromGPCRdb!$A$1:$U$1,0),FALSE))</f>
        <v/>
      </c>
      <c r="U440" s="5" t="str">
        <f>IF(VLOOKUP($C440,StructureInfoFromGPCRdb!$A:$U,MATCH(U$1,StructureInfoFromGPCRdb!$A$1:$U$1,0),FALSE)="","",VLOOKUP($C440,StructureInfoFromGPCRdb!$A:$U,MATCH(U$1,StructureInfoFromGPCRdb!$A$1:$U$1,0),FALSE))</f>
        <v/>
      </c>
      <c r="V440" s="52" t="str">
        <f>VLOOKUP($C440,StructureInfoFromGPCRdb!$A:$U,MATCH(V$1,StructureInfoFromGPCRdb!$A$1:$U$1,0),FALSE)</f>
        <v>-</v>
      </c>
      <c r="W440" s="10" t="str">
        <f>VLOOKUP($C440,StructureInfoFromGPCRdb!$A:$U,MATCH(W$1,StructureInfoFromGPCRdb!$A$1:$U$1,0),FALSE)</f>
        <v>Fab7F38 light chain ..</v>
      </c>
      <c r="X440" s="52" t="str">
        <f>VLOOKUP($C440,StructureInfoFromGPCRdb!$A:$U,MATCH(X$1,StructureInfoFromGPCRdb!$A$1:$U$1,0),FALSE)</f>
        <v>PF-06372222</v>
      </c>
      <c r="Y440" s="10" t="str">
        <f>VLOOKUP($C440,StructureInfoFromGPCRdb!$A:$U,MATCH(Y$1,StructureInfoFromGPCRdb!$A$1:$U$1,0),FALSE)</f>
        <v>NAM</v>
      </c>
      <c r="Z440" s="5" t="s">
        <v>788</v>
      </c>
    </row>
    <row r="441" spans="1:27" x14ac:dyDescent="0.2">
      <c r="A441" s="4" t="str">
        <f t="shared" si="12"/>
        <v>B1ReprYesInactive</v>
      </c>
      <c r="B441" s="4" t="str">
        <f t="shared" si="13"/>
        <v>GLRReprYesInactive</v>
      </c>
      <c r="C441" s="9" t="s">
        <v>349</v>
      </c>
      <c r="D441" s="10" t="str">
        <f>VLOOKUP($C441,StructureInfoFromGPCRdb!$A:$U,MATCH(D$1,StructureInfoFromGPCRdb!$A$1:$U$1,0),FALSE)</f>
        <v>B1</v>
      </c>
      <c r="E441" s="11" t="str">
        <f>VLOOKUP($C441,StructureInfoFromGPCRdb!$A:$U,MATCH(E$1,StructureInfoFromGPCRdb!$A$1:$U$1,0),FALSE)</f>
        <v>Glucagon</v>
      </c>
      <c r="F441" s="11" t="str">
        <f>VLOOKUP($C441,StructureInfoFromGPCRdb!$A:$U,MATCH(F$1,StructureInfoFromGPCRdb!$A$1:$U$1,0),FALSE)</f>
        <v>GLR</v>
      </c>
      <c r="G441" s="11" t="str">
        <f>VLOOKUP($C441,StructureInfoFromGPCRdb!$A:$U,MATCH(G$1,StructureInfoFromGPCRdb!$A$1:$U$1,0),FALSE)</f>
        <v>glucagon</v>
      </c>
      <c r="H441" s="42" t="s">
        <v>793</v>
      </c>
      <c r="I441" s="5" t="s">
        <v>788</v>
      </c>
      <c r="J441" s="47">
        <f>VLOOKUP($C441,StructureInfoFromGPCRdb!$A:$U,MATCH(J$1,StructureInfoFromGPCRdb!$A$1:$U$1,0),FALSE)</f>
        <v>88</v>
      </c>
      <c r="K441" s="6" t="str">
        <f>VLOOKUP($C441,StructureInfoFromGPCRdb!$A:$U,MATCH(K$1,StructureInfoFromGPCRdb!$A$1:$U$1,0),FALSE)</f>
        <v>Human</v>
      </c>
      <c r="L441" s="10">
        <f>VLOOKUP($C441,StructureInfoFromGPCRdb!$A:$U,MATCH(L$1,StructureInfoFromGPCRdb!$A$1:$U$1,0),FALSE)</f>
        <v>100</v>
      </c>
      <c r="M441" s="50" t="str">
        <f>VLOOKUP($C441,StructureInfoFromGPCRdb!$A:$U,MATCH(M$1,StructureInfoFromGPCRdb!$A$1:$U$1,0),FALSE)</f>
        <v>X-ray</v>
      </c>
      <c r="N441" s="51">
        <f>VLOOKUP($C441,StructureInfoFromGPCRdb!$A:$U,MATCH(N$1,StructureInfoFromGPCRdb!$A$1:$U$1,0),FALSE)</f>
        <v>2.5</v>
      </c>
      <c r="O441" s="10" t="str">
        <f>VLOOKUP($C441,StructureInfoFromGPCRdb!$A:$U,MATCH(O$1,StructureInfoFromGPCRdb!$A$1:$U$1,0),FALSE)</f>
        <v>Inactive</v>
      </c>
      <c r="P441" s="10">
        <f>VLOOKUP($C441,StructureInfoFromGPCRdb!$A:$U,MATCH(P$1,StructureInfoFromGPCRdb!$A$1:$U$1,0),FALSE)</f>
        <v>0</v>
      </c>
      <c r="Q441" s="10">
        <f>VLOOKUP($C441,StructureInfoFromGPCRdb!$A:$U,MATCH(Q$1,StructureInfoFromGPCRdb!$A$1:$U$1,0),FALSE)</f>
        <v>1</v>
      </c>
      <c r="R441" s="42" t="str">
        <f>IF(VLOOKUP($C441,StructureInfoFromGPCRdb!$A:$U,MATCH(R$1,StructureInfoFromGPCRdb!$A$1:$U$1,0),FALSE)="","",VLOOKUP($C441,StructureInfoFromGPCRdb!$A:$U,MATCH(R$1,StructureInfoFromGPCRdb!$A$1:$U$1,0),FALSE))</f>
        <v/>
      </c>
      <c r="S441" s="5" t="str">
        <f>IF(VLOOKUP($C441,StructureInfoFromGPCRdb!$A:$U,MATCH(S$1,StructureInfoFromGPCRdb!$A$1:$U$1,0),FALSE)="","",VLOOKUP($C441,StructureInfoFromGPCRdb!$A:$U,MATCH(S$1,StructureInfoFromGPCRdb!$A$1:$U$1,0),FALSE))</f>
        <v/>
      </c>
      <c r="T441" s="5" t="str">
        <f>IF(VLOOKUP($C441,StructureInfoFromGPCRdb!$A:$U,MATCH(T$1,StructureInfoFromGPCRdb!$A$1:$U$1,0),FALSE)="","",VLOOKUP($C441,StructureInfoFromGPCRdb!$A:$U,MATCH(T$1,StructureInfoFromGPCRdb!$A$1:$U$1,0),FALSE))</f>
        <v/>
      </c>
      <c r="U441" s="5" t="str">
        <f>IF(VLOOKUP($C441,StructureInfoFromGPCRdb!$A:$U,MATCH(U$1,StructureInfoFromGPCRdb!$A$1:$U$1,0),FALSE)="","",VLOOKUP($C441,StructureInfoFromGPCRdb!$A:$U,MATCH(U$1,StructureInfoFromGPCRdb!$A$1:$U$1,0),FALSE))</f>
        <v/>
      </c>
      <c r="V441" s="52" t="str">
        <f>VLOOKUP($C441,StructureInfoFromGPCRdb!$A:$U,MATCH(V$1,StructureInfoFromGPCRdb!$A$1:$U$1,0),FALSE)</f>
        <v>T4-Lysozyme</v>
      </c>
      <c r="W441" s="10" t="str">
        <f>VLOOKUP($C441,StructureInfoFromGPCRdb!$A:$U,MATCH(W$1,StructureInfoFromGPCRdb!$A$1:$U$1,0),FALSE)</f>
        <v>-</v>
      </c>
      <c r="X441" s="52" t="str">
        <f>VLOOKUP($C441,StructureInfoFromGPCRdb!$A:$U,MATCH(X$1,StructureInfoFromGPCRdb!$A$1:$U$1,0),FALSE)</f>
        <v>Octaethylene glycol ..</v>
      </c>
      <c r="Y441" s="10" t="str">
        <f>VLOOKUP($C441,StructureInfoFromGPCRdb!$A:$U,MATCH(Y$1,StructureInfoFromGPCRdb!$A$1:$U$1,0),FALSE)</f>
        <v>Antagonist</v>
      </c>
      <c r="Z441" s="5" t="s">
        <v>788</v>
      </c>
    </row>
    <row r="442" spans="1:27" x14ac:dyDescent="0.2">
      <c r="A442" s="4" t="str">
        <f t="shared" si="12"/>
        <v>B1ReprNoInactive</v>
      </c>
      <c r="B442" s="4" t="str">
        <f t="shared" si="13"/>
        <v>PTH1RReprNoInactive</v>
      </c>
      <c r="C442" s="9" t="s">
        <v>77</v>
      </c>
      <c r="D442" s="10" t="str">
        <f>VLOOKUP($C442,StructureInfoFromGPCRdb!$A:$U,MATCH(D$1,StructureInfoFromGPCRdb!$A$1:$U$1,0),FALSE)</f>
        <v>B1</v>
      </c>
      <c r="E442" s="11" t="str">
        <f>VLOOKUP($C442,StructureInfoFromGPCRdb!$A:$U,MATCH(E$1,StructureInfoFromGPCRdb!$A$1:$U$1,0),FALSE)</f>
        <v>Parathyroid hormone</v>
      </c>
      <c r="F442" s="11" t="str">
        <f>VLOOKUP($C442,StructureInfoFromGPCRdb!$A:$U,MATCH(F$1,StructureInfoFromGPCRdb!$A$1:$U$1,0),FALSE)</f>
        <v>PTH1R</v>
      </c>
      <c r="G442" s="11" t="str">
        <f>VLOOKUP($C442,StructureInfoFromGPCRdb!$A:$U,MATCH(G$1,StructureInfoFromGPCRdb!$A$1:$U$1,0),FALSE)</f>
        <v>PTH1</v>
      </c>
      <c r="H442" s="42" t="s">
        <v>793</v>
      </c>
      <c r="I442" s="5" t="s">
        <v>790</v>
      </c>
      <c r="J442" s="47">
        <f>VLOOKUP($C442,StructureInfoFromGPCRdb!$A:$U,MATCH(J$1,StructureInfoFromGPCRdb!$A$1:$U$1,0),FALSE)</f>
        <v>89</v>
      </c>
      <c r="K442" s="6" t="str">
        <f>VLOOKUP($C442,StructureInfoFromGPCRdb!$A:$U,MATCH(K$1,StructureInfoFromGPCRdb!$A$1:$U$1,0),FALSE)</f>
        <v>Human</v>
      </c>
      <c r="L442" s="10">
        <f>VLOOKUP($C442,StructureInfoFromGPCRdb!$A:$U,MATCH(L$1,StructureInfoFromGPCRdb!$A$1:$U$1,0),FALSE)</f>
        <v>100</v>
      </c>
      <c r="M442" s="50" t="str">
        <f>VLOOKUP($C442,StructureInfoFromGPCRdb!$A:$U,MATCH(M$1,StructureInfoFromGPCRdb!$A$1:$U$1,0),FALSE)</f>
        <v>X-ray</v>
      </c>
      <c r="N442" s="51">
        <f>VLOOKUP($C442,StructureInfoFromGPCRdb!$A:$U,MATCH(N$1,StructureInfoFromGPCRdb!$A$1:$U$1,0),FALSE)</f>
        <v>2.5</v>
      </c>
      <c r="O442" s="10" t="str">
        <f>VLOOKUP($C442,StructureInfoFromGPCRdb!$A:$U,MATCH(O$1,StructureInfoFromGPCRdb!$A$1:$U$1,0),FALSE)</f>
        <v>Inactive</v>
      </c>
      <c r="P442" s="10">
        <f>VLOOKUP($C442,StructureInfoFromGPCRdb!$A:$U,MATCH(P$1,StructureInfoFromGPCRdb!$A$1:$U$1,0),FALSE)</f>
        <v>0</v>
      </c>
      <c r="Q442" s="10">
        <f>VLOOKUP($C442,StructureInfoFromGPCRdb!$A:$U,MATCH(Q$1,StructureInfoFromGPCRdb!$A$1:$U$1,0),FALSE)</f>
        <v>1</v>
      </c>
      <c r="R442" s="42" t="str">
        <f>IF(VLOOKUP($C442,StructureInfoFromGPCRdb!$A:$U,MATCH(R$1,StructureInfoFromGPCRdb!$A$1:$U$1,0),FALSE)="","",VLOOKUP($C442,StructureInfoFromGPCRdb!$A:$U,MATCH(R$1,StructureInfoFromGPCRdb!$A$1:$U$1,0),FALSE))</f>
        <v/>
      </c>
      <c r="S442" s="5" t="str">
        <f>IF(VLOOKUP($C442,StructureInfoFromGPCRdb!$A:$U,MATCH(S$1,StructureInfoFromGPCRdb!$A$1:$U$1,0),FALSE)="","",VLOOKUP($C442,StructureInfoFromGPCRdb!$A:$U,MATCH(S$1,StructureInfoFromGPCRdb!$A$1:$U$1,0),FALSE))</f>
        <v/>
      </c>
      <c r="T442" s="5" t="str">
        <f>IF(VLOOKUP($C442,StructureInfoFromGPCRdb!$A:$U,MATCH(T$1,StructureInfoFromGPCRdb!$A$1:$U$1,0),FALSE)="","",VLOOKUP($C442,StructureInfoFromGPCRdb!$A:$U,MATCH(T$1,StructureInfoFromGPCRdb!$A$1:$U$1,0),FALSE))</f>
        <v/>
      </c>
      <c r="U442" s="5" t="str">
        <f>IF(VLOOKUP($C442,StructureInfoFromGPCRdb!$A:$U,MATCH(U$1,StructureInfoFromGPCRdb!$A$1:$U$1,0),FALSE)="","",VLOOKUP($C442,StructureInfoFromGPCRdb!$A:$U,MATCH(U$1,StructureInfoFromGPCRdb!$A$1:$U$1,0),FALSE))</f>
        <v/>
      </c>
      <c r="V442" s="52" t="str">
        <f>VLOOKUP($C442,StructureInfoFromGPCRdb!$A:$U,MATCH(V$1,StructureInfoFromGPCRdb!$A$1:$U$1,0),FALSE)</f>
        <v>GlgA glycogen synthase</v>
      </c>
      <c r="W442" s="10" t="str">
        <f>VLOOKUP($C442,StructureInfoFromGPCRdb!$A:$U,MATCH(W$1,StructureInfoFromGPCRdb!$A$1:$U$1,0),FALSE)</f>
        <v>-</v>
      </c>
      <c r="X442" s="52" t="str">
        <f>VLOOKUP($C442,StructureInfoFromGPCRdb!$A:$U,MATCH(X$1,StructureInfoFromGPCRdb!$A$1:$U$1,0),FALSE)</f>
        <v>ePTH</v>
      </c>
      <c r="Y442" s="10" t="str">
        <f>VLOOKUP($C442,StructureInfoFromGPCRdb!$A:$U,MATCH(Y$1,StructureInfoFromGPCRdb!$A$1:$U$1,0),FALSE)</f>
        <v>Agonist (partial)</v>
      </c>
      <c r="Z442" s="5" t="s">
        <v>790</v>
      </c>
      <c r="AA442" s="46" t="s">
        <v>1129</v>
      </c>
    </row>
    <row r="443" spans="1:27" x14ac:dyDescent="0.2">
      <c r="A443" s="4" t="str">
        <f t="shared" si="12"/>
        <v>B1Inactive</v>
      </c>
      <c r="B443" s="4" t="str">
        <f t="shared" si="13"/>
        <v>CRFR1Inactive</v>
      </c>
      <c r="C443" s="9" t="s">
        <v>348</v>
      </c>
      <c r="D443" s="10" t="str">
        <f>VLOOKUP($C443,StructureInfoFromGPCRdb!$A:$U,MATCH(D$1,StructureInfoFromGPCRdb!$A$1:$U$1,0),FALSE)</f>
        <v>B1</v>
      </c>
      <c r="E443" s="11" t="str">
        <f>VLOOKUP($C443,StructureInfoFromGPCRdb!$A:$U,MATCH(E$1,StructureInfoFromGPCRdb!$A$1:$U$1,0),FALSE)</f>
        <v>Corticotropin-releasing factor</v>
      </c>
      <c r="F443" s="11" t="str">
        <f>VLOOKUP($C443,StructureInfoFromGPCRdb!$A:$U,MATCH(F$1,StructureInfoFromGPCRdb!$A$1:$U$1,0),FALSE)</f>
        <v>CRFR1</v>
      </c>
      <c r="G443" s="11" t="str">
        <f>VLOOKUP($C443,StructureInfoFromGPCRdb!$A:$U,MATCH(G$1,StructureInfoFromGPCRdb!$A$1:$U$1,0),FALSE)</f>
        <v>CRF1</v>
      </c>
      <c r="J443" s="47">
        <f>VLOOKUP($C443,StructureInfoFromGPCRdb!$A:$U,MATCH(J$1,StructureInfoFromGPCRdb!$A$1:$U$1,0),FALSE)</f>
        <v>84</v>
      </c>
      <c r="K443" s="6" t="str">
        <f>VLOOKUP($C443,StructureInfoFromGPCRdb!$A:$U,MATCH(K$1,StructureInfoFromGPCRdb!$A$1:$U$1,0),FALSE)</f>
        <v>Human</v>
      </c>
      <c r="L443" s="10">
        <f>VLOOKUP($C443,StructureInfoFromGPCRdb!$A:$U,MATCH(L$1,StructureInfoFromGPCRdb!$A$1:$U$1,0),FALSE)</f>
        <v>100</v>
      </c>
      <c r="M443" s="50" t="str">
        <f>VLOOKUP($C443,StructureInfoFromGPCRdb!$A:$U,MATCH(M$1,StructureInfoFromGPCRdb!$A$1:$U$1,0),FALSE)</f>
        <v>X-ray</v>
      </c>
      <c r="N443" s="51">
        <f>VLOOKUP($C443,StructureInfoFromGPCRdb!$A:$U,MATCH(N$1,StructureInfoFromGPCRdb!$A$1:$U$1,0),FALSE)</f>
        <v>3.2</v>
      </c>
      <c r="O443" s="10" t="str">
        <f>VLOOKUP($C443,StructureInfoFromGPCRdb!$A:$U,MATCH(O$1,StructureInfoFromGPCRdb!$A$1:$U$1,0),FALSE)</f>
        <v>Inactive</v>
      </c>
      <c r="P443" s="10">
        <f>VLOOKUP($C443,StructureInfoFromGPCRdb!$A:$U,MATCH(P$1,StructureInfoFromGPCRdb!$A$1:$U$1,0),FALSE)</f>
        <v>11</v>
      </c>
      <c r="Q443" s="10">
        <f>VLOOKUP($C443,StructureInfoFromGPCRdb!$A:$U,MATCH(Q$1,StructureInfoFromGPCRdb!$A$1:$U$1,0),FALSE)</f>
        <v>27</v>
      </c>
      <c r="R443" s="42" t="str">
        <f>IF(VLOOKUP($C443,StructureInfoFromGPCRdb!$A:$U,MATCH(R$1,StructureInfoFromGPCRdb!$A$1:$U$1,0),FALSE)="","",VLOOKUP($C443,StructureInfoFromGPCRdb!$A:$U,MATCH(R$1,StructureInfoFromGPCRdb!$A$1:$U$1,0),FALSE))</f>
        <v/>
      </c>
      <c r="S443" s="5" t="str">
        <f>IF(VLOOKUP($C443,StructureInfoFromGPCRdb!$A:$U,MATCH(S$1,StructureInfoFromGPCRdb!$A$1:$U$1,0),FALSE)="","",VLOOKUP($C443,StructureInfoFromGPCRdb!$A:$U,MATCH(S$1,StructureInfoFromGPCRdb!$A$1:$U$1,0),FALSE))</f>
        <v/>
      </c>
      <c r="T443" s="5" t="str">
        <f>IF(VLOOKUP($C443,StructureInfoFromGPCRdb!$A:$U,MATCH(T$1,StructureInfoFromGPCRdb!$A$1:$U$1,0),FALSE)="","",VLOOKUP($C443,StructureInfoFromGPCRdb!$A:$U,MATCH(T$1,StructureInfoFromGPCRdb!$A$1:$U$1,0),FALSE))</f>
        <v/>
      </c>
      <c r="U443" s="5" t="str">
        <f>IF(VLOOKUP($C443,StructureInfoFromGPCRdb!$A:$U,MATCH(U$1,StructureInfoFromGPCRdb!$A$1:$U$1,0),FALSE)="","",VLOOKUP($C443,StructureInfoFromGPCRdb!$A:$U,MATCH(U$1,StructureInfoFromGPCRdb!$A$1:$U$1,0),FALSE))</f>
        <v/>
      </c>
      <c r="V443" s="52" t="str">
        <f>VLOOKUP($C443,StructureInfoFromGPCRdb!$A:$U,MATCH(V$1,StructureInfoFromGPCRdb!$A$1:$U$1,0),FALSE)</f>
        <v>T4-Lysozyme</v>
      </c>
      <c r="W443" s="10" t="str">
        <f>VLOOKUP($C443,StructureInfoFromGPCRdb!$A:$U,MATCH(W$1,StructureInfoFromGPCRdb!$A$1:$U$1,0),FALSE)</f>
        <v>-</v>
      </c>
      <c r="X443" s="52" t="str">
        <f>VLOOKUP($C443,StructureInfoFromGPCRdb!$A:$U,MATCH(X$1,StructureInfoFromGPCRdb!$A$1:$U$1,0),FALSE)</f>
        <v>CP-376395</v>
      </c>
      <c r="Y443" s="10" t="str">
        <f>VLOOKUP($C443,StructureInfoFromGPCRdb!$A:$U,MATCH(Y$1,StructureInfoFromGPCRdb!$A$1:$U$1,0),FALSE)</f>
        <v>Antagonist</v>
      </c>
    </row>
    <row r="444" spans="1:27" x14ac:dyDescent="0.2">
      <c r="A444" s="4" t="str">
        <f t="shared" si="12"/>
        <v>B1Inactive</v>
      </c>
      <c r="B444" s="4" t="str">
        <f t="shared" si="13"/>
        <v>GLP1RInactive</v>
      </c>
      <c r="C444" s="9" t="s">
        <v>320</v>
      </c>
      <c r="D444" s="10" t="str">
        <f>VLOOKUP($C444,StructureInfoFromGPCRdb!$A:$U,MATCH(D$1,StructureInfoFromGPCRdb!$A$1:$U$1,0),FALSE)</f>
        <v>B1</v>
      </c>
      <c r="E444" s="11" t="str">
        <f>VLOOKUP($C444,StructureInfoFromGPCRdb!$A:$U,MATCH(E$1,StructureInfoFromGPCRdb!$A$1:$U$1,0),FALSE)</f>
        <v>Glucagon</v>
      </c>
      <c r="F444" s="11" t="str">
        <f>VLOOKUP($C444,StructureInfoFromGPCRdb!$A:$U,MATCH(F$1,StructureInfoFromGPCRdb!$A$1:$U$1,0),FALSE)</f>
        <v>GLP1R</v>
      </c>
      <c r="G444" s="11" t="str">
        <f>VLOOKUP($C444,StructureInfoFromGPCRdb!$A:$U,MATCH(G$1,StructureInfoFromGPCRdb!$A$1:$U$1,0),FALSE)</f>
        <v>GLP-1</v>
      </c>
      <c r="I444" s="4"/>
      <c r="J444" s="47">
        <f>VLOOKUP($C444,StructureInfoFromGPCRdb!$A:$U,MATCH(J$1,StructureInfoFromGPCRdb!$A$1:$U$1,0),FALSE)</f>
        <v>91</v>
      </c>
      <c r="K444" s="6" t="str">
        <f>VLOOKUP($C444,StructureInfoFromGPCRdb!$A:$U,MATCH(K$1,StructureInfoFromGPCRdb!$A$1:$U$1,0),FALSE)</f>
        <v>Human</v>
      </c>
      <c r="L444" s="10">
        <f>VLOOKUP($C444,StructureInfoFromGPCRdb!$A:$U,MATCH(L$1,StructureInfoFromGPCRdb!$A$1:$U$1,0),FALSE)</f>
        <v>100</v>
      </c>
      <c r="M444" s="50" t="str">
        <f>VLOOKUP($C444,StructureInfoFromGPCRdb!$A:$U,MATCH(M$1,StructureInfoFromGPCRdb!$A$1:$U$1,0),FALSE)</f>
        <v>X-ray</v>
      </c>
      <c r="N444" s="51">
        <f>VLOOKUP($C444,StructureInfoFromGPCRdb!$A:$U,MATCH(N$1,StructureInfoFromGPCRdb!$A$1:$U$1,0),FALSE)</f>
        <v>2.7</v>
      </c>
      <c r="O444" s="10" t="str">
        <f>VLOOKUP($C444,StructureInfoFromGPCRdb!$A:$U,MATCH(O$1,StructureInfoFromGPCRdb!$A$1:$U$1,0),FALSE)</f>
        <v>Inactive</v>
      </c>
      <c r="P444" s="10">
        <f>VLOOKUP($C444,StructureInfoFromGPCRdb!$A:$U,MATCH(P$1,StructureInfoFromGPCRdb!$A$1:$U$1,0),FALSE)</f>
        <v>0</v>
      </c>
      <c r="Q444" s="10">
        <f>VLOOKUP($C444,StructureInfoFromGPCRdb!$A:$U,MATCH(Q$1,StructureInfoFromGPCRdb!$A$1:$U$1,0),FALSE)</f>
        <v>3</v>
      </c>
      <c r="R444" s="42" t="str">
        <f>IF(VLOOKUP($C444,StructureInfoFromGPCRdb!$A:$U,MATCH(R$1,StructureInfoFromGPCRdb!$A$1:$U$1,0),FALSE)="","",VLOOKUP($C444,StructureInfoFromGPCRdb!$A:$U,MATCH(R$1,StructureInfoFromGPCRdb!$A$1:$U$1,0),FALSE))</f>
        <v/>
      </c>
      <c r="S444" s="5" t="str">
        <f>IF(VLOOKUP($C444,StructureInfoFromGPCRdb!$A:$U,MATCH(S$1,StructureInfoFromGPCRdb!$A$1:$U$1,0),FALSE)="","",VLOOKUP($C444,StructureInfoFromGPCRdb!$A:$U,MATCH(S$1,StructureInfoFromGPCRdb!$A$1:$U$1,0),FALSE))</f>
        <v/>
      </c>
      <c r="T444" s="5" t="str">
        <f>IF(VLOOKUP($C444,StructureInfoFromGPCRdb!$A:$U,MATCH(T$1,StructureInfoFromGPCRdb!$A$1:$U$1,0),FALSE)="","",VLOOKUP($C444,StructureInfoFromGPCRdb!$A:$U,MATCH(T$1,StructureInfoFromGPCRdb!$A$1:$U$1,0),FALSE))</f>
        <v/>
      </c>
      <c r="U444" s="5" t="str">
        <f>IF(VLOOKUP($C444,StructureInfoFromGPCRdb!$A:$U,MATCH(U$1,StructureInfoFromGPCRdb!$A$1:$U$1,0),FALSE)="","",VLOOKUP($C444,StructureInfoFromGPCRdb!$A:$U,MATCH(U$1,StructureInfoFromGPCRdb!$A$1:$U$1,0),FALSE))</f>
        <v/>
      </c>
      <c r="V444" s="52" t="str">
        <f>VLOOKUP($C444,StructureInfoFromGPCRdb!$A:$U,MATCH(V$1,StructureInfoFromGPCRdb!$A$1:$U$1,0),FALSE)</f>
        <v>T4-Lysozyme</v>
      </c>
      <c r="W444" s="10" t="str">
        <f>VLOOKUP($C444,StructureInfoFromGPCRdb!$A:$U,MATCH(W$1,StructureInfoFromGPCRdb!$A$1:$U$1,0),FALSE)</f>
        <v>-</v>
      </c>
      <c r="X444" s="52" t="str">
        <f>VLOOKUP($C444,StructureInfoFromGPCRdb!$A:$U,MATCH(X$1,StructureInfoFromGPCRdb!$A$1:$U$1,0),FALSE)</f>
        <v>PF-06372222</v>
      </c>
      <c r="Y444" s="10" t="str">
        <f>VLOOKUP($C444,StructureInfoFromGPCRdb!$A:$U,MATCH(Y$1,StructureInfoFromGPCRdb!$A$1:$U$1,0),FALSE)</f>
        <v>Antagonist</v>
      </c>
      <c r="Z444" s="4"/>
    </row>
    <row r="445" spans="1:27" x14ac:dyDescent="0.2">
      <c r="A445" s="4" t="str">
        <f t="shared" si="12"/>
        <v>B1Inactive</v>
      </c>
      <c r="B445" s="4" t="str">
        <f t="shared" si="13"/>
        <v>GLP1RInactive</v>
      </c>
      <c r="C445" s="9" t="s">
        <v>566</v>
      </c>
      <c r="D445" s="10" t="str">
        <f>VLOOKUP($C445,StructureInfoFromGPCRdb!$A:$U,MATCH(D$1,StructureInfoFromGPCRdb!$A$1:$U$1,0),FALSE)</f>
        <v>B1</v>
      </c>
      <c r="E445" s="11" t="str">
        <f>VLOOKUP($C445,StructureInfoFromGPCRdb!$A:$U,MATCH(E$1,StructureInfoFromGPCRdb!$A$1:$U$1,0),FALSE)</f>
        <v>Glucagon</v>
      </c>
      <c r="F445" s="11" t="str">
        <f>VLOOKUP($C445,StructureInfoFromGPCRdb!$A:$U,MATCH(F$1,StructureInfoFromGPCRdb!$A$1:$U$1,0),FALSE)</f>
        <v>GLP1R</v>
      </c>
      <c r="G445" s="11" t="str">
        <f>VLOOKUP($C445,StructureInfoFromGPCRdb!$A:$U,MATCH(G$1,StructureInfoFromGPCRdb!$A$1:$U$1,0),FALSE)</f>
        <v>GLP-1</v>
      </c>
      <c r="J445" s="47">
        <f>VLOOKUP($C445,StructureInfoFromGPCRdb!$A:$U,MATCH(J$1,StructureInfoFromGPCRdb!$A$1:$U$1,0),FALSE)</f>
        <v>92</v>
      </c>
      <c r="K445" s="6" t="str">
        <f>VLOOKUP($C445,StructureInfoFromGPCRdb!$A:$U,MATCH(K$1,StructureInfoFromGPCRdb!$A$1:$U$1,0),FALSE)</f>
        <v>Human</v>
      </c>
      <c r="L445" s="10">
        <f>VLOOKUP($C445,StructureInfoFromGPCRdb!$A:$U,MATCH(L$1,StructureInfoFromGPCRdb!$A$1:$U$1,0),FALSE)</f>
        <v>100</v>
      </c>
      <c r="M445" s="50" t="str">
        <f>VLOOKUP($C445,StructureInfoFromGPCRdb!$A:$U,MATCH(M$1,StructureInfoFromGPCRdb!$A$1:$U$1,0),FALSE)</f>
        <v>X-ray</v>
      </c>
      <c r="N445" s="51">
        <f>VLOOKUP($C445,StructureInfoFromGPCRdb!$A:$U,MATCH(N$1,StructureInfoFromGPCRdb!$A$1:$U$1,0),FALSE)</f>
        <v>2.8</v>
      </c>
      <c r="O445" s="10" t="str">
        <f>VLOOKUP($C445,StructureInfoFromGPCRdb!$A:$U,MATCH(O$1,StructureInfoFromGPCRdb!$A$1:$U$1,0),FALSE)</f>
        <v>Inactive</v>
      </c>
      <c r="P445" s="10">
        <f>VLOOKUP($C445,StructureInfoFromGPCRdb!$A:$U,MATCH(P$1,StructureInfoFromGPCRdb!$A$1:$U$1,0),FALSE)</f>
        <v>0</v>
      </c>
      <c r="Q445" s="10">
        <f>VLOOKUP($C445,StructureInfoFromGPCRdb!$A:$U,MATCH(Q$1,StructureInfoFromGPCRdb!$A$1:$U$1,0),FALSE)</f>
        <v>3</v>
      </c>
      <c r="R445" s="42" t="str">
        <f>IF(VLOOKUP($C445,StructureInfoFromGPCRdb!$A:$U,MATCH(R$1,StructureInfoFromGPCRdb!$A$1:$U$1,0),FALSE)="","",VLOOKUP($C445,StructureInfoFromGPCRdb!$A:$U,MATCH(R$1,StructureInfoFromGPCRdb!$A$1:$U$1,0),FALSE))</f>
        <v/>
      </c>
      <c r="S445" s="5" t="str">
        <f>IF(VLOOKUP($C445,StructureInfoFromGPCRdb!$A:$U,MATCH(S$1,StructureInfoFromGPCRdb!$A$1:$U$1,0),FALSE)="","",VLOOKUP($C445,StructureInfoFromGPCRdb!$A:$U,MATCH(S$1,StructureInfoFromGPCRdb!$A$1:$U$1,0),FALSE))</f>
        <v/>
      </c>
      <c r="T445" s="5" t="str">
        <f>IF(VLOOKUP($C445,StructureInfoFromGPCRdb!$A:$U,MATCH(T$1,StructureInfoFromGPCRdb!$A$1:$U$1,0),FALSE)="","",VLOOKUP($C445,StructureInfoFromGPCRdb!$A:$U,MATCH(T$1,StructureInfoFromGPCRdb!$A$1:$U$1,0),FALSE))</f>
        <v/>
      </c>
      <c r="U445" s="5" t="str">
        <f>IF(VLOOKUP($C445,StructureInfoFromGPCRdb!$A:$U,MATCH(U$1,StructureInfoFromGPCRdb!$A$1:$U$1,0),FALSE)="","",VLOOKUP($C445,StructureInfoFromGPCRdb!$A:$U,MATCH(U$1,StructureInfoFromGPCRdb!$A$1:$U$1,0),FALSE))</f>
        <v/>
      </c>
      <c r="V445" s="52" t="str">
        <f>VLOOKUP($C445,StructureInfoFromGPCRdb!$A:$U,MATCH(V$1,StructureInfoFromGPCRdb!$A$1:$U$1,0),FALSE)</f>
        <v>T4-Lysozyme</v>
      </c>
      <c r="W445" s="10" t="str">
        <f>VLOOKUP($C445,StructureInfoFromGPCRdb!$A:$U,MATCH(W$1,StructureInfoFromGPCRdb!$A$1:$U$1,0),FALSE)</f>
        <v>-</v>
      </c>
      <c r="X445" s="52" t="str">
        <f>VLOOKUP($C445,StructureInfoFromGPCRdb!$A:$U,MATCH(X$1,StructureInfoFromGPCRdb!$A$1:$U$1,0),FALSE)</f>
        <v>PF-06372222</v>
      </c>
      <c r="Y445" s="10" t="str">
        <f>VLOOKUP($C445,StructureInfoFromGPCRdb!$A:$U,MATCH(Y$1,StructureInfoFromGPCRdb!$A$1:$U$1,0),FALSE)</f>
        <v>NAM</v>
      </c>
    </row>
    <row r="446" spans="1:27" x14ac:dyDescent="0.2">
      <c r="A446" s="4" t="str">
        <f t="shared" si="12"/>
        <v>B1Inactive</v>
      </c>
      <c r="B446" s="4" t="str">
        <f t="shared" si="13"/>
        <v>GLP1RInactive</v>
      </c>
      <c r="C446" s="9" t="s">
        <v>568</v>
      </c>
      <c r="D446" s="10" t="str">
        <f>VLOOKUP($C446,StructureInfoFromGPCRdb!$A:$U,MATCH(D$1,StructureInfoFromGPCRdb!$A$1:$U$1,0),FALSE)</f>
        <v>B1</v>
      </c>
      <c r="E446" s="11" t="str">
        <f>VLOOKUP($C446,StructureInfoFromGPCRdb!$A:$U,MATCH(E$1,StructureInfoFromGPCRdb!$A$1:$U$1,0),FALSE)</f>
        <v>Glucagon</v>
      </c>
      <c r="F446" s="11" t="str">
        <f>VLOOKUP($C446,StructureInfoFromGPCRdb!$A:$U,MATCH(F$1,StructureInfoFromGPCRdb!$A$1:$U$1,0),FALSE)</f>
        <v>GLP1R</v>
      </c>
      <c r="G446" s="11" t="str">
        <f>VLOOKUP($C446,StructureInfoFromGPCRdb!$A:$U,MATCH(G$1,StructureInfoFromGPCRdb!$A$1:$U$1,0),FALSE)</f>
        <v>GLP-1</v>
      </c>
      <c r="J446" s="47">
        <f>VLOOKUP($C446,StructureInfoFromGPCRdb!$A:$U,MATCH(J$1,StructureInfoFromGPCRdb!$A$1:$U$1,0),FALSE)</f>
        <v>92</v>
      </c>
      <c r="K446" s="6" t="str">
        <f>VLOOKUP($C446,StructureInfoFromGPCRdb!$A:$U,MATCH(K$1,StructureInfoFromGPCRdb!$A$1:$U$1,0),FALSE)</f>
        <v>Human</v>
      </c>
      <c r="L446" s="10">
        <f>VLOOKUP($C446,StructureInfoFromGPCRdb!$A:$U,MATCH(L$1,StructureInfoFromGPCRdb!$A$1:$U$1,0),FALSE)</f>
        <v>100</v>
      </c>
      <c r="M446" s="50" t="str">
        <f>VLOOKUP($C446,StructureInfoFromGPCRdb!$A:$U,MATCH(M$1,StructureInfoFromGPCRdb!$A$1:$U$1,0),FALSE)</f>
        <v>X-ray</v>
      </c>
      <c r="N446" s="51">
        <f>VLOOKUP($C446,StructureInfoFromGPCRdb!$A:$U,MATCH(N$1,StructureInfoFromGPCRdb!$A$1:$U$1,0),FALSE)</f>
        <v>2.8</v>
      </c>
      <c r="O446" s="10" t="str">
        <f>VLOOKUP($C446,StructureInfoFromGPCRdb!$A:$U,MATCH(O$1,StructureInfoFromGPCRdb!$A$1:$U$1,0),FALSE)</f>
        <v>Inactive</v>
      </c>
      <c r="P446" s="10">
        <f>VLOOKUP($C446,StructureInfoFromGPCRdb!$A:$U,MATCH(P$1,StructureInfoFromGPCRdb!$A$1:$U$1,0),FALSE)</f>
        <v>0</v>
      </c>
      <c r="Q446" s="10">
        <f>VLOOKUP($C446,StructureInfoFromGPCRdb!$A:$U,MATCH(Q$1,StructureInfoFromGPCRdb!$A$1:$U$1,0),FALSE)</f>
        <v>3</v>
      </c>
      <c r="R446" s="42" t="str">
        <f>IF(VLOOKUP($C446,StructureInfoFromGPCRdb!$A:$U,MATCH(R$1,StructureInfoFromGPCRdb!$A$1:$U$1,0),FALSE)="","",VLOOKUP($C446,StructureInfoFromGPCRdb!$A:$U,MATCH(R$1,StructureInfoFromGPCRdb!$A$1:$U$1,0),FALSE))</f>
        <v/>
      </c>
      <c r="S446" s="5" t="str">
        <f>IF(VLOOKUP($C446,StructureInfoFromGPCRdb!$A:$U,MATCH(S$1,StructureInfoFromGPCRdb!$A$1:$U$1,0),FALSE)="","",VLOOKUP($C446,StructureInfoFromGPCRdb!$A:$U,MATCH(S$1,StructureInfoFromGPCRdb!$A$1:$U$1,0),FALSE))</f>
        <v/>
      </c>
      <c r="T446" s="5" t="str">
        <f>IF(VLOOKUP($C446,StructureInfoFromGPCRdb!$A:$U,MATCH(T$1,StructureInfoFromGPCRdb!$A$1:$U$1,0),FALSE)="","",VLOOKUP($C446,StructureInfoFromGPCRdb!$A:$U,MATCH(T$1,StructureInfoFromGPCRdb!$A$1:$U$1,0),FALSE))</f>
        <v/>
      </c>
      <c r="U446" s="5" t="str">
        <f>IF(VLOOKUP($C446,StructureInfoFromGPCRdb!$A:$U,MATCH(U$1,StructureInfoFromGPCRdb!$A$1:$U$1,0),FALSE)="","",VLOOKUP($C446,StructureInfoFromGPCRdb!$A:$U,MATCH(U$1,StructureInfoFromGPCRdb!$A$1:$U$1,0),FALSE))</f>
        <v/>
      </c>
      <c r="V446" s="52" t="str">
        <f>VLOOKUP($C446,StructureInfoFromGPCRdb!$A:$U,MATCH(V$1,StructureInfoFromGPCRdb!$A$1:$U$1,0),FALSE)</f>
        <v>T4-Lysozyme</v>
      </c>
      <c r="W446" s="10" t="str">
        <f>VLOOKUP($C446,StructureInfoFromGPCRdb!$A:$U,MATCH(W$1,StructureInfoFromGPCRdb!$A$1:$U$1,0),FALSE)</f>
        <v>-</v>
      </c>
      <c r="X446" s="52" t="str">
        <f>VLOOKUP($C446,StructureInfoFromGPCRdb!$A:$U,MATCH(X$1,StructureInfoFromGPCRdb!$A$1:$U$1,0),FALSE)</f>
        <v>PF-06372222</v>
      </c>
      <c r="Y446" s="10" t="str">
        <f>VLOOKUP($C446,StructureInfoFromGPCRdb!$A:$U,MATCH(Y$1,StructureInfoFromGPCRdb!$A$1:$U$1,0),FALSE)</f>
        <v>NAM</v>
      </c>
    </row>
    <row r="447" spans="1:27" x14ac:dyDescent="0.2">
      <c r="A447" s="4" t="str">
        <f t="shared" si="12"/>
        <v>B1Inactive</v>
      </c>
      <c r="B447" s="4" t="str">
        <f t="shared" si="13"/>
        <v>GLP1RInactive</v>
      </c>
      <c r="C447" s="9" t="s">
        <v>326</v>
      </c>
      <c r="D447" s="10" t="str">
        <f>VLOOKUP($C447,StructureInfoFromGPCRdb!$A:$U,MATCH(D$1,StructureInfoFromGPCRdb!$A$1:$U$1,0),FALSE)</f>
        <v>B1</v>
      </c>
      <c r="E447" s="11" t="str">
        <f>VLOOKUP($C447,StructureInfoFromGPCRdb!$A:$U,MATCH(E$1,StructureInfoFromGPCRdb!$A$1:$U$1,0),FALSE)</f>
        <v>Glucagon</v>
      </c>
      <c r="F447" s="11" t="str">
        <f>VLOOKUP($C447,StructureInfoFromGPCRdb!$A:$U,MATCH(F$1,StructureInfoFromGPCRdb!$A$1:$U$1,0),FALSE)</f>
        <v>GLP1R</v>
      </c>
      <c r="G447" s="11" t="str">
        <f>VLOOKUP($C447,StructureInfoFromGPCRdb!$A:$U,MATCH(G$1,StructureInfoFromGPCRdb!$A$1:$U$1,0),FALSE)</f>
        <v>GLP-1</v>
      </c>
      <c r="J447" s="47">
        <f>VLOOKUP($C447,StructureInfoFromGPCRdb!$A:$U,MATCH(J$1,StructureInfoFromGPCRdb!$A$1:$U$1,0),FALSE)</f>
        <v>91</v>
      </c>
      <c r="K447" s="6" t="str">
        <f>VLOOKUP($C447,StructureInfoFromGPCRdb!$A:$U,MATCH(K$1,StructureInfoFromGPCRdb!$A$1:$U$1,0),FALSE)</f>
        <v>Human</v>
      </c>
      <c r="L447" s="10">
        <f>VLOOKUP($C447,StructureInfoFromGPCRdb!$A:$U,MATCH(L$1,StructureInfoFromGPCRdb!$A$1:$U$1,0),FALSE)</f>
        <v>100</v>
      </c>
      <c r="M447" s="50" t="str">
        <f>VLOOKUP($C447,StructureInfoFromGPCRdb!$A:$U,MATCH(M$1,StructureInfoFromGPCRdb!$A$1:$U$1,0),FALSE)</f>
        <v>X-ray</v>
      </c>
      <c r="N447" s="51">
        <f>VLOOKUP($C447,StructureInfoFromGPCRdb!$A:$U,MATCH(N$1,StructureInfoFromGPCRdb!$A$1:$U$1,0),FALSE)</f>
        <v>3</v>
      </c>
      <c r="O447" s="10" t="str">
        <f>VLOOKUP($C447,StructureInfoFromGPCRdb!$A:$U,MATCH(O$1,StructureInfoFromGPCRdb!$A$1:$U$1,0),FALSE)</f>
        <v>Inactive</v>
      </c>
      <c r="P447" s="10">
        <f>VLOOKUP($C447,StructureInfoFromGPCRdb!$A:$U,MATCH(P$1,StructureInfoFromGPCRdb!$A$1:$U$1,0),FALSE)</f>
        <v>0</v>
      </c>
      <c r="Q447" s="10">
        <f>VLOOKUP($C447,StructureInfoFromGPCRdb!$A:$U,MATCH(Q$1,StructureInfoFromGPCRdb!$A$1:$U$1,0),FALSE)</f>
        <v>0</v>
      </c>
      <c r="R447" s="42" t="str">
        <f>IF(VLOOKUP($C447,StructureInfoFromGPCRdb!$A:$U,MATCH(R$1,StructureInfoFromGPCRdb!$A$1:$U$1,0),FALSE)="","",VLOOKUP($C447,StructureInfoFromGPCRdb!$A:$U,MATCH(R$1,StructureInfoFromGPCRdb!$A$1:$U$1,0),FALSE))</f>
        <v/>
      </c>
      <c r="S447" s="5" t="str">
        <f>IF(VLOOKUP($C447,StructureInfoFromGPCRdb!$A:$U,MATCH(S$1,StructureInfoFromGPCRdb!$A$1:$U$1,0),FALSE)="","",VLOOKUP($C447,StructureInfoFromGPCRdb!$A:$U,MATCH(S$1,StructureInfoFromGPCRdb!$A$1:$U$1,0),FALSE))</f>
        <v/>
      </c>
      <c r="T447" s="5" t="str">
        <f>IF(VLOOKUP($C447,StructureInfoFromGPCRdb!$A:$U,MATCH(T$1,StructureInfoFromGPCRdb!$A$1:$U$1,0),FALSE)="","",VLOOKUP($C447,StructureInfoFromGPCRdb!$A:$U,MATCH(T$1,StructureInfoFromGPCRdb!$A$1:$U$1,0),FALSE))</f>
        <v/>
      </c>
      <c r="U447" s="5" t="str">
        <f>IF(VLOOKUP($C447,StructureInfoFromGPCRdb!$A:$U,MATCH(U$1,StructureInfoFromGPCRdb!$A$1:$U$1,0),FALSE)="","",VLOOKUP($C447,StructureInfoFromGPCRdb!$A:$U,MATCH(U$1,StructureInfoFromGPCRdb!$A$1:$U$1,0),FALSE))</f>
        <v/>
      </c>
      <c r="V447" s="52" t="str">
        <f>VLOOKUP($C447,StructureInfoFromGPCRdb!$A:$U,MATCH(V$1,StructureInfoFromGPCRdb!$A$1:$U$1,0),FALSE)</f>
        <v>T4-Lysozyme</v>
      </c>
      <c r="W447" s="10" t="str">
        <f>VLOOKUP($C447,StructureInfoFromGPCRdb!$A:$U,MATCH(W$1,StructureInfoFromGPCRdb!$A$1:$U$1,0),FALSE)</f>
        <v>-</v>
      </c>
      <c r="X447" s="52" t="str">
        <f>VLOOKUP($C447,StructureInfoFromGPCRdb!$A:$U,MATCH(X$1,StructureInfoFromGPCRdb!$A$1:$U$1,0),FALSE)</f>
        <v>NNC0640</v>
      </c>
      <c r="Y447" s="10" t="str">
        <f>VLOOKUP($C447,StructureInfoFromGPCRdb!$A:$U,MATCH(Y$1,StructureInfoFromGPCRdb!$A$1:$U$1,0),FALSE)</f>
        <v>Antagonist</v>
      </c>
    </row>
    <row r="448" spans="1:27" x14ac:dyDescent="0.2">
      <c r="A448" s="4" t="str">
        <f t="shared" si="12"/>
        <v>B1Inactive</v>
      </c>
      <c r="B448" s="4" t="str">
        <f t="shared" si="13"/>
        <v>GLP1RInactive</v>
      </c>
      <c r="C448" s="9" t="s">
        <v>567</v>
      </c>
      <c r="D448" s="10" t="str">
        <f>VLOOKUP($C448,StructureInfoFromGPCRdb!$A:$U,MATCH(D$1,StructureInfoFromGPCRdb!$A$1:$U$1,0),FALSE)</f>
        <v>B1</v>
      </c>
      <c r="E448" s="11" t="str">
        <f>VLOOKUP($C448,StructureInfoFromGPCRdb!$A:$U,MATCH(E$1,StructureInfoFromGPCRdb!$A$1:$U$1,0),FALSE)</f>
        <v>Glucagon</v>
      </c>
      <c r="F448" s="11" t="str">
        <f>VLOOKUP($C448,StructureInfoFromGPCRdb!$A:$U,MATCH(F$1,StructureInfoFromGPCRdb!$A$1:$U$1,0),FALSE)</f>
        <v>GLP1R</v>
      </c>
      <c r="G448" s="11" t="str">
        <f>VLOOKUP($C448,StructureInfoFromGPCRdb!$A:$U,MATCH(G$1,StructureInfoFromGPCRdb!$A$1:$U$1,0),FALSE)</f>
        <v>GLP-1</v>
      </c>
      <c r="J448" s="47">
        <f>VLOOKUP($C448,StructureInfoFromGPCRdb!$A:$U,MATCH(J$1,StructureInfoFromGPCRdb!$A$1:$U$1,0),FALSE)</f>
        <v>92</v>
      </c>
      <c r="K448" s="6" t="str">
        <f>VLOOKUP($C448,StructureInfoFromGPCRdb!$A:$U,MATCH(K$1,StructureInfoFromGPCRdb!$A$1:$U$1,0),FALSE)</f>
        <v>Human</v>
      </c>
      <c r="L448" s="10">
        <f>VLOOKUP($C448,StructureInfoFromGPCRdb!$A:$U,MATCH(L$1,StructureInfoFromGPCRdb!$A$1:$U$1,0),FALSE)</f>
        <v>100</v>
      </c>
      <c r="M448" s="50" t="str">
        <f>VLOOKUP($C448,StructureInfoFromGPCRdb!$A:$U,MATCH(M$1,StructureInfoFromGPCRdb!$A$1:$U$1,0),FALSE)</f>
        <v>X-ray</v>
      </c>
      <c r="N448" s="51">
        <f>VLOOKUP($C448,StructureInfoFromGPCRdb!$A:$U,MATCH(N$1,StructureInfoFromGPCRdb!$A$1:$U$1,0),FALSE)</f>
        <v>3.1</v>
      </c>
      <c r="O448" s="10" t="str">
        <f>VLOOKUP($C448,StructureInfoFromGPCRdb!$A:$U,MATCH(O$1,StructureInfoFromGPCRdb!$A$1:$U$1,0),FALSE)</f>
        <v>Inactive</v>
      </c>
      <c r="P448" s="10">
        <f>VLOOKUP($C448,StructureInfoFromGPCRdb!$A:$U,MATCH(P$1,StructureInfoFromGPCRdb!$A$1:$U$1,0),FALSE)</f>
        <v>0</v>
      </c>
      <c r="Q448" s="10">
        <f>VLOOKUP($C448,StructureInfoFromGPCRdb!$A:$U,MATCH(Q$1,StructureInfoFromGPCRdb!$A$1:$U$1,0),FALSE)</f>
        <v>2</v>
      </c>
      <c r="R448" s="42" t="str">
        <f>IF(VLOOKUP($C448,StructureInfoFromGPCRdb!$A:$U,MATCH(R$1,StructureInfoFromGPCRdb!$A$1:$U$1,0),FALSE)="","",VLOOKUP($C448,StructureInfoFromGPCRdb!$A:$U,MATCH(R$1,StructureInfoFromGPCRdb!$A$1:$U$1,0),FALSE))</f>
        <v/>
      </c>
      <c r="S448" s="5" t="str">
        <f>IF(VLOOKUP($C448,StructureInfoFromGPCRdb!$A:$U,MATCH(S$1,StructureInfoFromGPCRdb!$A$1:$U$1,0),FALSE)="","",VLOOKUP($C448,StructureInfoFromGPCRdb!$A:$U,MATCH(S$1,StructureInfoFromGPCRdb!$A$1:$U$1,0),FALSE))</f>
        <v/>
      </c>
      <c r="T448" s="5" t="str">
        <f>IF(VLOOKUP($C448,StructureInfoFromGPCRdb!$A:$U,MATCH(T$1,StructureInfoFromGPCRdb!$A$1:$U$1,0),FALSE)="","",VLOOKUP($C448,StructureInfoFromGPCRdb!$A:$U,MATCH(T$1,StructureInfoFromGPCRdb!$A$1:$U$1,0),FALSE))</f>
        <v/>
      </c>
      <c r="U448" s="5" t="str">
        <f>IF(VLOOKUP($C448,StructureInfoFromGPCRdb!$A:$U,MATCH(U$1,StructureInfoFromGPCRdb!$A$1:$U$1,0),FALSE)="","",VLOOKUP($C448,StructureInfoFromGPCRdb!$A:$U,MATCH(U$1,StructureInfoFromGPCRdb!$A$1:$U$1,0),FALSE))</f>
        <v/>
      </c>
      <c r="V448" s="52" t="str">
        <f>VLOOKUP($C448,StructureInfoFromGPCRdb!$A:$U,MATCH(V$1,StructureInfoFromGPCRdb!$A$1:$U$1,0),FALSE)</f>
        <v>T4-Lysozyme</v>
      </c>
      <c r="W448" s="10" t="str">
        <f>VLOOKUP($C448,StructureInfoFromGPCRdb!$A:$U,MATCH(W$1,StructureInfoFromGPCRdb!$A$1:$U$1,0),FALSE)</f>
        <v>-</v>
      </c>
      <c r="X448" s="52" t="str">
        <f>VLOOKUP($C448,StructureInfoFromGPCRdb!$A:$U,MATCH(X$1,StructureInfoFromGPCRdb!$A$1:$U$1,0),FALSE)</f>
        <v>PF-06372222</v>
      </c>
      <c r="Y448" s="10" t="str">
        <f>VLOOKUP($C448,StructureInfoFromGPCRdb!$A:$U,MATCH(Y$1,StructureInfoFromGPCRdb!$A$1:$U$1,0),FALSE)</f>
        <v>NAM</v>
      </c>
    </row>
    <row r="449" spans="1:28" x14ac:dyDescent="0.2">
      <c r="A449" s="4" t="str">
        <f t="shared" si="12"/>
        <v>B1Inactive</v>
      </c>
      <c r="B449" s="4" t="str">
        <f t="shared" si="13"/>
        <v>GLRInactive</v>
      </c>
      <c r="C449" s="9" t="s">
        <v>322</v>
      </c>
      <c r="D449" s="10" t="str">
        <f>VLOOKUP($C449,StructureInfoFromGPCRdb!$A:$U,MATCH(D$1,StructureInfoFromGPCRdb!$A$1:$U$1,0),FALSE)</f>
        <v>B1</v>
      </c>
      <c r="E449" s="11" t="str">
        <f>VLOOKUP($C449,StructureInfoFromGPCRdb!$A:$U,MATCH(E$1,StructureInfoFromGPCRdb!$A$1:$U$1,0),FALSE)</f>
        <v>Glucagon</v>
      </c>
      <c r="F449" s="11" t="str">
        <f>VLOOKUP($C449,StructureInfoFromGPCRdb!$A:$U,MATCH(F$1,StructureInfoFromGPCRdb!$A$1:$U$1,0),FALSE)</f>
        <v>GLR</v>
      </c>
      <c r="G449" s="11" t="str">
        <f>VLOOKUP($C449,StructureInfoFromGPCRdb!$A:$U,MATCH(G$1,StructureInfoFromGPCRdb!$A$1:$U$1,0),FALSE)</f>
        <v>glucagon</v>
      </c>
      <c r="J449" s="47">
        <f>VLOOKUP($C449,StructureInfoFromGPCRdb!$A:$U,MATCH(J$1,StructureInfoFromGPCRdb!$A$1:$U$1,0),FALSE)</f>
        <v>95</v>
      </c>
      <c r="K449" s="6" t="str">
        <f>VLOOKUP($C449,StructureInfoFromGPCRdb!$A:$U,MATCH(K$1,StructureInfoFromGPCRdb!$A$1:$U$1,0),FALSE)</f>
        <v>Human</v>
      </c>
      <c r="L449" s="10">
        <f>VLOOKUP($C449,StructureInfoFromGPCRdb!$A:$U,MATCH(L$1,StructureInfoFromGPCRdb!$A$1:$U$1,0),FALSE)</f>
        <v>100</v>
      </c>
      <c r="M449" s="50" t="str">
        <f>VLOOKUP($C449,StructureInfoFromGPCRdb!$A:$U,MATCH(M$1,StructureInfoFromGPCRdb!$A$1:$U$1,0),FALSE)</f>
        <v>X-ray</v>
      </c>
      <c r="N449" s="51">
        <f>VLOOKUP($C449,StructureInfoFromGPCRdb!$A:$U,MATCH(N$1,StructureInfoFromGPCRdb!$A$1:$U$1,0),FALSE)</f>
        <v>3</v>
      </c>
      <c r="O449" s="10" t="str">
        <f>VLOOKUP($C449,StructureInfoFromGPCRdb!$A:$U,MATCH(O$1,StructureInfoFromGPCRdb!$A$1:$U$1,0),FALSE)</f>
        <v>Inactive</v>
      </c>
      <c r="P449" s="10">
        <f>VLOOKUP($C449,StructureInfoFromGPCRdb!$A:$U,MATCH(P$1,StructureInfoFromGPCRdb!$A$1:$U$1,0),FALSE)</f>
        <v>0</v>
      </c>
      <c r="Q449" s="10">
        <f>VLOOKUP($C449,StructureInfoFromGPCRdb!$A:$U,MATCH(Q$1,StructureInfoFromGPCRdb!$A$1:$U$1,0),FALSE)</f>
        <v>0</v>
      </c>
      <c r="R449" s="42" t="str">
        <f>IF(VLOOKUP($C449,StructureInfoFromGPCRdb!$A:$U,MATCH(R$1,StructureInfoFromGPCRdb!$A$1:$U$1,0),FALSE)="","",VLOOKUP($C449,StructureInfoFromGPCRdb!$A:$U,MATCH(R$1,StructureInfoFromGPCRdb!$A$1:$U$1,0),FALSE))</f>
        <v/>
      </c>
      <c r="S449" s="5" t="str">
        <f>IF(VLOOKUP($C449,StructureInfoFromGPCRdb!$A:$U,MATCH(S$1,StructureInfoFromGPCRdb!$A$1:$U$1,0),FALSE)="","",VLOOKUP($C449,StructureInfoFromGPCRdb!$A:$U,MATCH(S$1,StructureInfoFromGPCRdb!$A$1:$U$1,0),FALSE))</f>
        <v/>
      </c>
      <c r="T449" s="5" t="str">
        <f>IF(VLOOKUP($C449,StructureInfoFromGPCRdb!$A:$U,MATCH(T$1,StructureInfoFromGPCRdb!$A$1:$U$1,0),FALSE)="","",VLOOKUP($C449,StructureInfoFromGPCRdb!$A:$U,MATCH(T$1,StructureInfoFromGPCRdb!$A$1:$U$1,0),FALSE))</f>
        <v/>
      </c>
      <c r="U449" s="5" t="str">
        <f>IF(VLOOKUP($C449,StructureInfoFromGPCRdb!$A:$U,MATCH(U$1,StructureInfoFromGPCRdb!$A$1:$U$1,0),FALSE)="","",VLOOKUP($C449,StructureInfoFromGPCRdb!$A:$U,MATCH(U$1,StructureInfoFromGPCRdb!$A$1:$U$1,0),FALSE))</f>
        <v/>
      </c>
      <c r="V449" s="52" t="str">
        <f>VLOOKUP($C449,StructureInfoFromGPCRdb!$A:$U,MATCH(V$1,StructureInfoFromGPCRdb!$A$1:$U$1,0),FALSE)</f>
        <v>T4-Lysozyme</v>
      </c>
      <c r="W449" s="10" t="str">
        <f>VLOOKUP($C449,StructureInfoFromGPCRdb!$A:$U,MATCH(W$1,StructureInfoFromGPCRdb!$A$1:$U$1,0),FALSE)</f>
        <v>Antibody</v>
      </c>
      <c r="X449" s="52" t="str">
        <f>VLOOKUP($C449,StructureInfoFromGPCRdb!$A:$U,MATCH(X$1,StructureInfoFromGPCRdb!$A$1:$U$1,0),FALSE)</f>
        <v>NNC0640</v>
      </c>
      <c r="Y449" s="10" t="str">
        <f>VLOOKUP($C449,StructureInfoFromGPCRdb!$A:$U,MATCH(Y$1,StructureInfoFromGPCRdb!$A$1:$U$1,0),FALSE)</f>
        <v>Antagonist</v>
      </c>
    </row>
    <row r="450" spans="1:28" x14ac:dyDescent="0.2">
      <c r="A450" s="4" t="str">
        <f t="shared" ref="A450:A513" si="14">CONCATENATE(D450,H450,I450,O450)</f>
        <v>B1Inactive</v>
      </c>
      <c r="B450" s="4" t="str">
        <f t="shared" ref="B450:B513" si="15">CONCATENATE(F450,H450,I450,O450)</f>
        <v>GLRInactive</v>
      </c>
      <c r="C450" s="9" t="s">
        <v>515</v>
      </c>
      <c r="D450" s="10" t="str">
        <f>VLOOKUP($C450,StructureInfoFromGPCRdb!$A:$U,MATCH(D$1,StructureInfoFromGPCRdb!$A$1:$U$1,0),FALSE)</f>
        <v>B1</v>
      </c>
      <c r="E450" s="11" t="str">
        <f>VLOOKUP($C450,StructureInfoFromGPCRdb!$A:$U,MATCH(E$1,StructureInfoFromGPCRdb!$A$1:$U$1,0),FALSE)</f>
        <v>Glucagon</v>
      </c>
      <c r="F450" s="11" t="str">
        <f>VLOOKUP($C450,StructureInfoFromGPCRdb!$A:$U,MATCH(F$1,StructureInfoFromGPCRdb!$A$1:$U$1,0),FALSE)</f>
        <v>GLR</v>
      </c>
      <c r="G450" s="11" t="str">
        <f>VLOOKUP($C450,StructureInfoFromGPCRdb!$A:$U,MATCH(G$1,StructureInfoFromGPCRdb!$A$1:$U$1,0),FALSE)</f>
        <v>glucagon</v>
      </c>
      <c r="J450" s="47">
        <f>VLOOKUP($C450,StructureInfoFromGPCRdb!$A:$U,MATCH(J$1,StructureInfoFromGPCRdb!$A$1:$U$1,0),FALSE)</f>
        <v>98</v>
      </c>
      <c r="K450" s="6" t="str">
        <f>VLOOKUP($C450,StructureInfoFromGPCRdb!$A:$U,MATCH(K$1,StructureInfoFromGPCRdb!$A$1:$U$1,0),FALSE)</f>
        <v>Human</v>
      </c>
      <c r="L450" s="10">
        <f>VLOOKUP($C450,StructureInfoFromGPCRdb!$A:$U,MATCH(L$1,StructureInfoFromGPCRdb!$A$1:$U$1,0),FALSE)</f>
        <v>100</v>
      </c>
      <c r="M450" s="50" t="str">
        <f>VLOOKUP($C450,StructureInfoFromGPCRdb!$A:$U,MATCH(M$1,StructureInfoFromGPCRdb!$A$1:$U$1,0),FALSE)</f>
        <v>X-ray</v>
      </c>
      <c r="N450" s="51">
        <f>VLOOKUP($C450,StructureInfoFromGPCRdb!$A:$U,MATCH(N$1,StructureInfoFromGPCRdb!$A$1:$U$1,0),FALSE)</f>
        <v>3</v>
      </c>
      <c r="O450" s="10" t="str">
        <f>VLOOKUP($C450,StructureInfoFromGPCRdb!$A:$U,MATCH(O$1,StructureInfoFromGPCRdb!$A$1:$U$1,0),FALSE)</f>
        <v>Inactive</v>
      </c>
      <c r="P450" s="10">
        <f>VLOOKUP($C450,StructureInfoFromGPCRdb!$A:$U,MATCH(P$1,StructureInfoFromGPCRdb!$A$1:$U$1,0),FALSE)</f>
        <v>3</v>
      </c>
      <c r="Q450" s="10">
        <f>VLOOKUP($C450,StructureInfoFromGPCRdb!$A:$U,MATCH(Q$1,StructureInfoFromGPCRdb!$A$1:$U$1,0),FALSE)</f>
        <v>3</v>
      </c>
      <c r="R450" s="42" t="str">
        <f>IF(VLOOKUP($C450,StructureInfoFromGPCRdb!$A:$U,MATCH(R$1,StructureInfoFromGPCRdb!$A$1:$U$1,0),FALSE)="","",VLOOKUP($C450,StructureInfoFromGPCRdb!$A:$U,MATCH(R$1,StructureInfoFromGPCRdb!$A$1:$U$1,0),FALSE))</f>
        <v/>
      </c>
      <c r="S450" s="5" t="str">
        <f>IF(VLOOKUP($C450,StructureInfoFromGPCRdb!$A:$U,MATCH(S$1,StructureInfoFromGPCRdb!$A$1:$U$1,0),FALSE)="","",VLOOKUP($C450,StructureInfoFromGPCRdb!$A:$U,MATCH(S$1,StructureInfoFromGPCRdb!$A$1:$U$1,0),FALSE))</f>
        <v/>
      </c>
      <c r="T450" s="5" t="str">
        <f>IF(VLOOKUP($C450,StructureInfoFromGPCRdb!$A:$U,MATCH(T$1,StructureInfoFromGPCRdb!$A$1:$U$1,0),FALSE)="","",VLOOKUP($C450,StructureInfoFromGPCRdb!$A:$U,MATCH(T$1,StructureInfoFromGPCRdb!$A$1:$U$1,0),FALSE))</f>
        <v/>
      </c>
      <c r="U450" s="5" t="str">
        <f>IF(VLOOKUP($C450,StructureInfoFromGPCRdb!$A:$U,MATCH(U$1,StructureInfoFromGPCRdb!$A$1:$U$1,0),FALSE)="","",VLOOKUP($C450,StructureInfoFromGPCRdb!$A:$U,MATCH(U$1,StructureInfoFromGPCRdb!$A$1:$U$1,0),FALSE))</f>
        <v/>
      </c>
      <c r="V450" s="52" t="str">
        <f>VLOOKUP($C450,StructureInfoFromGPCRdb!$A:$U,MATCH(V$1,StructureInfoFromGPCRdb!$A$1:$U$1,0),FALSE)</f>
        <v>T4-Lysozyme</v>
      </c>
      <c r="W450" s="10" t="str">
        <f>VLOOKUP($C450,StructureInfoFromGPCRdb!$A:$U,MATCH(W$1,StructureInfoFromGPCRdb!$A$1:$U$1,0),FALSE)</f>
        <v>-</v>
      </c>
      <c r="X450" s="52" t="str">
        <f>VLOOKUP($C450,StructureInfoFromGPCRdb!$A:$U,MATCH(X$1,StructureInfoFromGPCRdb!$A$1:$U$1,0),FALSE)</f>
        <v>NNC1702</v>
      </c>
      <c r="Y450" s="10" t="str">
        <f>VLOOKUP($C450,StructureInfoFromGPCRdb!$A:$U,MATCH(Y$1,StructureInfoFromGPCRdb!$A$1:$U$1,0),FALSE)</f>
        <v>Agonist (partial)</v>
      </c>
    </row>
    <row r="451" spans="1:28" x14ac:dyDescent="0.2">
      <c r="A451" s="4" t="str">
        <f t="shared" si="14"/>
        <v>B1Inactive</v>
      </c>
      <c r="B451" s="4" t="str">
        <f t="shared" si="15"/>
        <v>GLRInactive</v>
      </c>
      <c r="C451" s="9" t="s">
        <v>323</v>
      </c>
      <c r="D451" s="10" t="str">
        <f>VLOOKUP($C451,StructureInfoFromGPCRdb!$A:$U,MATCH(D$1,StructureInfoFromGPCRdb!$A$1:$U$1,0),FALSE)</f>
        <v>B1</v>
      </c>
      <c r="E451" s="11" t="str">
        <f>VLOOKUP($C451,StructureInfoFromGPCRdb!$A:$U,MATCH(E$1,StructureInfoFromGPCRdb!$A$1:$U$1,0),FALSE)</f>
        <v>Glucagon</v>
      </c>
      <c r="F451" s="11" t="str">
        <f>VLOOKUP($C451,StructureInfoFromGPCRdb!$A:$U,MATCH(F$1,StructureInfoFromGPCRdb!$A$1:$U$1,0),FALSE)</f>
        <v>GLR</v>
      </c>
      <c r="G451" s="11" t="str">
        <f>VLOOKUP($C451,StructureInfoFromGPCRdb!$A:$U,MATCH(G$1,StructureInfoFromGPCRdb!$A$1:$U$1,0),FALSE)</f>
        <v>glucagon</v>
      </c>
      <c r="J451" s="47">
        <f>VLOOKUP($C451,StructureInfoFromGPCRdb!$A:$U,MATCH(J$1,StructureInfoFromGPCRdb!$A$1:$U$1,0),FALSE)</f>
        <v>93</v>
      </c>
      <c r="K451" s="6" t="str">
        <f>VLOOKUP($C451,StructureInfoFromGPCRdb!$A:$U,MATCH(K$1,StructureInfoFromGPCRdb!$A$1:$U$1,0),FALSE)</f>
        <v>Human</v>
      </c>
      <c r="L451" s="10">
        <f>VLOOKUP($C451,StructureInfoFromGPCRdb!$A:$U,MATCH(L$1,StructureInfoFromGPCRdb!$A$1:$U$1,0),FALSE)</f>
        <v>100</v>
      </c>
      <c r="M451" s="50" t="str">
        <f>VLOOKUP($C451,StructureInfoFromGPCRdb!$A:$U,MATCH(M$1,StructureInfoFromGPCRdb!$A$1:$U$1,0),FALSE)</f>
        <v>X-ray</v>
      </c>
      <c r="N451" s="51">
        <f>VLOOKUP($C451,StructureInfoFromGPCRdb!$A:$U,MATCH(N$1,StructureInfoFromGPCRdb!$A$1:$U$1,0),FALSE)</f>
        <v>3.2</v>
      </c>
      <c r="O451" s="10" t="str">
        <f>VLOOKUP($C451,StructureInfoFromGPCRdb!$A:$U,MATCH(O$1,StructureInfoFromGPCRdb!$A$1:$U$1,0),FALSE)</f>
        <v>Inactive</v>
      </c>
      <c r="P451" s="10">
        <f>VLOOKUP($C451,StructureInfoFromGPCRdb!$A:$U,MATCH(P$1,StructureInfoFromGPCRdb!$A$1:$U$1,0),FALSE)</f>
        <v>0</v>
      </c>
      <c r="Q451" s="10">
        <f>VLOOKUP($C451,StructureInfoFromGPCRdb!$A:$U,MATCH(Q$1,StructureInfoFromGPCRdb!$A$1:$U$1,0),FALSE)</f>
        <v>3</v>
      </c>
      <c r="R451" s="42" t="str">
        <f>IF(VLOOKUP($C451,StructureInfoFromGPCRdb!$A:$U,MATCH(R$1,StructureInfoFromGPCRdb!$A$1:$U$1,0),FALSE)="","",VLOOKUP($C451,StructureInfoFromGPCRdb!$A:$U,MATCH(R$1,StructureInfoFromGPCRdb!$A$1:$U$1,0),FALSE))</f>
        <v/>
      </c>
      <c r="S451" s="5" t="str">
        <f>IF(VLOOKUP($C451,StructureInfoFromGPCRdb!$A:$U,MATCH(S$1,StructureInfoFromGPCRdb!$A$1:$U$1,0),FALSE)="","",VLOOKUP($C451,StructureInfoFromGPCRdb!$A:$U,MATCH(S$1,StructureInfoFromGPCRdb!$A$1:$U$1,0),FALSE))</f>
        <v/>
      </c>
      <c r="T451" s="5" t="str">
        <f>IF(VLOOKUP($C451,StructureInfoFromGPCRdb!$A:$U,MATCH(T$1,StructureInfoFromGPCRdb!$A$1:$U$1,0),FALSE)="","",VLOOKUP($C451,StructureInfoFromGPCRdb!$A:$U,MATCH(T$1,StructureInfoFromGPCRdb!$A$1:$U$1,0),FALSE))</f>
        <v/>
      </c>
      <c r="U451" s="5" t="str">
        <f>IF(VLOOKUP($C451,StructureInfoFromGPCRdb!$A:$U,MATCH(U$1,StructureInfoFromGPCRdb!$A$1:$U$1,0),FALSE)="","",VLOOKUP($C451,StructureInfoFromGPCRdb!$A:$U,MATCH(U$1,StructureInfoFromGPCRdb!$A$1:$U$1,0),FALSE))</f>
        <v/>
      </c>
      <c r="V451" s="52" t="str">
        <f>VLOOKUP($C451,StructureInfoFromGPCRdb!$A:$U,MATCH(V$1,StructureInfoFromGPCRdb!$A$1:$U$1,0),FALSE)</f>
        <v>T4-Lysozyme</v>
      </c>
      <c r="W451" s="10" t="str">
        <f>VLOOKUP($C451,StructureInfoFromGPCRdb!$A:$U,MATCH(W$1,StructureInfoFromGPCRdb!$A$1:$U$1,0),FALSE)</f>
        <v>Antibody</v>
      </c>
      <c r="X451" s="52" t="str">
        <f>VLOOKUP($C451,StructureInfoFromGPCRdb!$A:$U,MATCH(X$1,StructureInfoFromGPCRdb!$A$1:$U$1,0),FALSE)</f>
        <v>NNC0640</v>
      </c>
      <c r="Y451" s="10" t="str">
        <f>VLOOKUP($C451,StructureInfoFromGPCRdb!$A:$U,MATCH(Y$1,StructureInfoFromGPCRdb!$A$1:$U$1,0),FALSE)</f>
        <v>Antagonist</v>
      </c>
    </row>
    <row r="452" spans="1:28" x14ac:dyDescent="0.2">
      <c r="A452" s="4" t="str">
        <f t="shared" si="14"/>
        <v>B1Inactive</v>
      </c>
      <c r="B452" s="4" t="str">
        <f t="shared" si="15"/>
        <v>GLRInactive</v>
      </c>
      <c r="C452" s="9" t="s">
        <v>494</v>
      </c>
      <c r="D452" s="10" t="str">
        <f>VLOOKUP($C452,StructureInfoFromGPCRdb!$A:$U,MATCH(D$1,StructureInfoFromGPCRdb!$A$1:$U$1,0),FALSE)</f>
        <v>B1</v>
      </c>
      <c r="E452" s="11" t="str">
        <f>VLOOKUP($C452,StructureInfoFromGPCRdb!$A:$U,MATCH(E$1,StructureInfoFromGPCRdb!$A$1:$U$1,0),FALSE)</f>
        <v>Glucagon</v>
      </c>
      <c r="F452" s="11" t="str">
        <f>VLOOKUP($C452,StructureInfoFromGPCRdb!$A:$U,MATCH(F$1,StructureInfoFromGPCRdb!$A$1:$U$1,0),FALSE)</f>
        <v>GLR</v>
      </c>
      <c r="G452" s="11" t="str">
        <f>VLOOKUP($C452,StructureInfoFromGPCRdb!$A:$U,MATCH(G$1,StructureInfoFromGPCRdb!$A$1:$U$1,0),FALSE)</f>
        <v>glucagon</v>
      </c>
      <c r="J452" s="47">
        <f>VLOOKUP($C452,StructureInfoFromGPCRdb!$A:$U,MATCH(J$1,StructureInfoFromGPCRdb!$A$1:$U$1,0),FALSE)</f>
        <v>94</v>
      </c>
      <c r="K452" s="6" t="str">
        <f>VLOOKUP($C452,StructureInfoFromGPCRdb!$A:$U,MATCH(K$1,StructureInfoFromGPCRdb!$A$1:$U$1,0),FALSE)</f>
        <v>Human</v>
      </c>
      <c r="L452" s="10">
        <f>VLOOKUP($C452,StructureInfoFromGPCRdb!$A:$U,MATCH(L$1,StructureInfoFromGPCRdb!$A$1:$U$1,0),FALSE)</f>
        <v>100</v>
      </c>
      <c r="M452" s="50" t="str">
        <f>VLOOKUP($C452,StructureInfoFromGPCRdb!$A:$U,MATCH(M$1,StructureInfoFromGPCRdb!$A$1:$U$1,0),FALSE)</f>
        <v>X-ray</v>
      </c>
      <c r="N452" s="51">
        <f>VLOOKUP($C452,StructureInfoFromGPCRdb!$A:$U,MATCH(N$1,StructureInfoFromGPCRdb!$A$1:$U$1,0),FALSE)</f>
        <v>3.3</v>
      </c>
      <c r="O452" s="10" t="str">
        <f>VLOOKUP($C452,StructureInfoFromGPCRdb!$A:$U,MATCH(O$1,StructureInfoFromGPCRdb!$A$1:$U$1,0),FALSE)</f>
        <v>Inactive</v>
      </c>
      <c r="P452" s="10">
        <f>VLOOKUP($C452,StructureInfoFromGPCRdb!$A:$U,MATCH(P$1,StructureInfoFromGPCRdb!$A$1:$U$1,0),FALSE)</f>
        <v>7</v>
      </c>
      <c r="Q452" s="10">
        <f>VLOOKUP($C452,StructureInfoFromGPCRdb!$A:$U,MATCH(Q$1,StructureInfoFromGPCRdb!$A$1:$U$1,0),FALSE)</f>
        <v>2</v>
      </c>
      <c r="R452" s="42" t="str">
        <f>IF(VLOOKUP($C452,StructureInfoFromGPCRdb!$A:$U,MATCH(R$1,StructureInfoFromGPCRdb!$A$1:$U$1,0),FALSE)="","",VLOOKUP($C452,StructureInfoFromGPCRdb!$A:$U,MATCH(R$1,StructureInfoFromGPCRdb!$A$1:$U$1,0),FALSE))</f>
        <v/>
      </c>
      <c r="S452" s="5" t="str">
        <f>IF(VLOOKUP($C452,StructureInfoFromGPCRdb!$A:$U,MATCH(S$1,StructureInfoFromGPCRdb!$A$1:$U$1,0),FALSE)="","",VLOOKUP($C452,StructureInfoFromGPCRdb!$A:$U,MATCH(S$1,StructureInfoFromGPCRdb!$A$1:$U$1,0),FALSE))</f>
        <v/>
      </c>
      <c r="T452" s="5" t="str">
        <f>IF(VLOOKUP($C452,StructureInfoFromGPCRdb!$A:$U,MATCH(T$1,StructureInfoFromGPCRdb!$A$1:$U$1,0),FALSE)="","",VLOOKUP($C452,StructureInfoFromGPCRdb!$A:$U,MATCH(T$1,StructureInfoFromGPCRdb!$A$1:$U$1,0),FALSE))</f>
        <v/>
      </c>
      <c r="U452" s="5" t="str">
        <f>IF(VLOOKUP($C452,StructureInfoFromGPCRdb!$A:$U,MATCH(U$1,StructureInfoFromGPCRdb!$A$1:$U$1,0),FALSE)="","",VLOOKUP($C452,StructureInfoFromGPCRdb!$A:$U,MATCH(U$1,StructureInfoFromGPCRdb!$A$1:$U$1,0),FALSE))</f>
        <v/>
      </c>
      <c r="V452" s="52" t="str">
        <f>VLOOKUP($C452,StructureInfoFromGPCRdb!$A:$U,MATCH(V$1,StructureInfoFromGPCRdb!$A$1:$U$1,0),FALSE)</f>
        <v>BRIL</v>
      </c>
      <c r="W452" s="10" t="str">
        <f>VLOOKUP($C452,StructureInfoFromGPCRdb!$A:$U,MATCH(W$1,StructureInfoFromGPCRdb!$A$1:$U$1,0),FALSE)</f>
        <v>-</v>
      </c>
      <c r="X452" s="52" t="str">
        <f>VLOOKUP($C452,StructureInfoFromGPCRdb!$A:$U,MATCH(X$1,StructureInfoFromGPCRdb!$A$1:$U$1,0),FALSE)</f>
        <v>-</v>
      </c>
      <c r="Y452" s="10" t="str">
        <f>VLOOKUP($C452,StructureInfoFromGPCRdb!$A:$U,MATCH(Y$1,StructureInfoFromGPCRdb!$A$1:$U$1,0),FALSE)</f>
        <v>-</v>
      </c>
    </row>
    <row r="453" spans="1:28" x14ac:dyDescent="0.2">
      <c r="A453" s="4" t="str">
        <f t="shared" si="14"/>
        <v>B1Intermediate</v>
      </c>
      <c r="B453" s="4" t="str">
        <f t="shared" si="15"/>
        <v>GLP1RIntermediate</v>
      </c>
      <c r="C453" s="9" t="s">
        <v>146</v>
      </c>
      <c r="D453" s="10" t="str">
        <f>VLOOKUP($C453,StructureInfoFromGPCRdb!$A:$U,MATCH(D$1,StructureInfoFromGPCRdb!$A$1:$U$1,0),FALSE)</f>
        <v>B1</v>
      </c>
      <c r="E453" s="11" t="str">
        <f>VLOOKUP($C453,StructureInfoFromGPCRdb!$A:$U,MATCH(E$1,StructureInfoFromGPCRdb!$A$1:$U$1,0),FALSE)</f>
        <v>Glucagon</v>
      </c>
      <c r="F453" s="11" t="str">
        <f>VLOOKUP($C453,StructureInfoFromGPCRdb!$A:$U,MATCH(F$1,StructureInfoFromGPCRdb!$A$1:$U$1,0),FALSE)</f>
        <v>GLP1R</v>
      </c>
      <c r="G453" s="11" t="str">
        <f>VLOOKUP($C453,StructureInfoFromGPCRdb!$A:$U,MATCH(G$1,StructureInfoFromGPCRdb!$A$1:$U$1,0),FALSE)</f>
        <v>GLP-1</v>
      </c>
      <c r="J453" s="47">
        <f>VLOOKUP($C453,StructureInfoFromGPCRdb!$A:$U,MATCH(J$1,StructureInfoFromGPCRdb!$A$1:$U$1,0),FALSE)</f>
        <v>93</v>
      </c>
      <c r="K453" s="6" t="str">
        <f>VLOOKUP($C453,StructureInfoFromGPCRdb!$A:$U,MATCH(K$1,StructureInfoFromGPCRdb!$A$1:$U$1,0),FALSE)</f>
        <v>Human</v>
      </c>
      <c r="L453" s="10">
        <f>VLOOKUP($C453,StructureInfoFromGPCRdb!$A:$U,MATCH(L$1,StructureInfoFromGPCRdb!$A$1:$U$1,0),FALSE)</f>
        <v>100</v>
      </c>
      <c r="M453" s="50" t="str">
        <f>VLOOKUP($C453,StructureInfoFromGPCRdb!$A:$U,MATCH(M$1,StructureInfoFromGPCRdb!$A$1:$U$1,0),FALSE)</f>
        <v>X-ray</v>
      </c>
      <c r="N453" s="51">
        <f>VLOOKUP($C453,StructureInfoFromGPCRdb!$A:$U,MATCH(N$1,StructureInfoFromGPCRdb!$A$1:$U$1,0),FALSE)</f>
        <v>3.7</v>
      </c>
      <c r="O453" s="10" t="str">
        <f>VLOOKUP($C453,StructureInfoFromGPCRdb!$A:$U,MATCH(O$1,StructureInfoFromGPCRdb!$A$1:$U$1,0),FALSE)</f>
        <v>Intermediate</v>
      </c>
      <c r="P453" s="10">
        <f>VLOOKUP($C453,StructureInfoFromGPCRdb!$A:$U,MATCH(P$1,StructureInfoFromGPCRdb!$A$1:$U$1,0),FALSE)</f>
        <v>27</v>
      </c>
      <c r="Q453" s="10">
        <f>VLOOKUP($C453,StructureInfoFromGPCRdb!$A:$U,MATCH(Q$1,StructureInfoFromGPCRdb!$A$1:$U$1,0),FALSE)</f>
        <v>59</v>
      </c>
      <c r="R453" s="42" t="str">
        <f>IF(VLOOKUP($C453,StructureInfoFromGPCRdb!$A:$U,MATCH(R$1,StructureInfoFromGPCRdb!$A$1:$U$1,0),FALSE)="","",VLOOKUP($C453,StructureInfoFromGPCRdb!$A:$U,MATCH(R$1,StructureInfoFromGPCRdb!$A$1:$U$1,0),FALSE))</f>
        <v/>
      </c>
      <c r="S453" s="5" t="str">
        <f>IF(VLOOKUP($C453,StructureInfoFromGPCRdb!$A:$U,MATCH(S$1,StructureInfoFromGPCRdb!$A$1:$U$1,0),FALSE)="","",VLOOKUP($C453,StructureInfoFromGPCRdb!$A:$U,MATCH(S$1,StructureInfoFromGPCRdb!$A$1:$U$1,0),FALSE))</f>
        <v/>
      </c>
      <c r="T453" s="5" t="str">
        <f>IF(VLOOKUP($C453,StructureInfoFromGPCRdb!$A:$U,MATCH(T$1,StructureInfoFromGPCRdb!$A$1:$U$1,0),FALSE)="","",VLOOKUP($C453,StructureInfoFromGPCRdb!$A:$U,MATCH(T$1,StructureInfoFromGPCRdb!$A$1:$U$1,0),FALSE))</f>
        <v/>
      </c>
      <c r="U453" s="5" t="str">
        <f>IF(VLOOKUP($C453,StructureInfoFromGPCRdb!$A:$U,MATCH(U$1,StructureInfoFromGPCRdb!$A$1:$U$1,0),FALSE)="","",VLOOKUP($C453,StructureInfoFromGPCRdb!$A:$U,MATCH(U$1,StructureInfoFromGPCRdb!$A$1:$U$1,0),FALSE))</f>
        <v/>
      </c>
      <c r="V453" s="52" t="str">
        <f>VLOOKUP($C453,StructureInfoFromGPCRdb!$A:$U,MATCH(V$1,StructureInfoFromGPCRdb!$A$1:$U$1,0),FALSE)</f>
        <v>-</v>
      </c>
      <c r="W453" s="10" t="str">
        <f>VLOOKUP($C453,StructureInfoFromGPCRdb!$A:$U,MATCH(W$1,StructureInfoFromGPCRdb!$A$1:$U$1,0),FALSE)</f>
        <v>-</v>
      </c>
      <c r="X453" s="52" t="str">
        <f>VLOOKUP($C453,StructureInfoFromGPCRdb!$A:$U,MATCH(X$1,StructureInfoFromGPCRdb!$A$1:$U$1,0),FALSE)</f>
        <v>Truncated protein ag..</v>
      </c>
      <c r="Y453" s="10" t="str">
        <f>VLOOKUP($C453,StructureInfoFromGPCRdb!$A:$U,MATCH(Y$1,StructureInfoFromGPCRdb!$A$1:$U$1,0),FALSE)</f>
        <v>Agonist</v>
      </c>
    </row>
    <row r="454" spans="1:28" x14ac:dyDescent="0.2">
      <c r="A454" s="4" t="str">
        <f t="shared" si="14"/>
        <v>CReprYesActive</v>
      </c>
      <c r="B454" s="4" t="str">
        <f t="shared" si="15"/>
        <v>GABR2ReprYesActive</v>
      </c>
      <c r="C454" s="9" t="s">
        <v>824</v>
      </c>
      <c r="D454" s="10" t="str">
        <f>VLOOKUP($C454,StructureInfoFromGPCRdb!$A:$U,MATCH(D$1,StructureInfoFromGPCRdb!$A$1:$U$1,0),FALSE)</f>
        <v>C</v>
      </c>
      <c r="E454" s="11" t="str">
        <f>VLOOKUP($C454,StructureInfoFromGPCRdb!$A:$U,MATCH(E$1,StructureInfoFromGPCRdb!$A$1:$U$1,0),FALSE)</f>
        <v>GABAB</v>
      </c>
      <c r="F454" s="11" t="str">
        <f>VLOOKUP($C454,StructureInfoFromGPCRdb!$A:$U,MATCH(F$1,StructureInfoFromGPCRdb!$A$1:$U$1,0),FALSE)</f>
        <v>GABR2</v>
      </c>
      <c r="G454" s="11" t="str">
        <f>VLOOKUP($C454,StructureInfoFromGPCRdb!$A:$U,MATCH(G$1,StructureInfoFromGPCRdb!$A$1:$U$1,0),FALSE)</f>
        <v>GABAB2</v>
      </c>
      <c r="H454" s="42" t="s">
        <v>793</v>
      </c>
      <c r="I454" s="5" t="s">
        <v>788</v>
      </c>
      <c r="J454" s="47">
        <f>VLOOKUP($C454,StructureInfoFromGPCRdb!$A:$U,MATCH(J$1,StructureInfoFromGPCRdb!$A$1:$U$1,0),FALSE)</f>
        <v>91</v>
      </c>
      <c r="K454" s="6" t="str">
        <f>VLOOKUP($C454,StructureInfoFromGPCRdb!$A:$U,MATCH(K$1,StructureInfoFromGPCRdb!$A$1:$U$1,0),FALSE)</f>
        <v>Human</v>
      </c>
      <c r="L454" s="10">
        <f>VLOOKUP($C454,StructureInfoFromGPCRdb!$A:$U,MATCH(L$1,StructureInfoFromGPCRdb!$A$1:$U$1,0),FALSE)</f>
        <v>100</v>
      </c>
      <c r="M454" s="50" t="str">
        <f>VLOOKUP($C454,StructureInfoFromGPCRdb!$A:$U,MATCH(M$1,StructureInfoFromGPCRdb!$A$1:$U$1,0),FALSE)</f>
        <v>cryo-EM</v>
      </c>
      <c r="N454" s="51">
        <f>VLOOKUP($C454,StructureInfoFromGPCRdb!$A:$U,MATCH(N$1,StructureInfoFromGPCRdb!$A$1:$U$1,0),FALSE)</f>
        <v>3</v>
      </c>
      <c r="O454" s="10" t="str">
        <f>VLOOKUP($C454,StructureInfoFromGPCRdb!$A:$U,MATCH(O$1,StructureInfoFromGPCRdb!$A$1:$U$1,0),FALSE)</f>
        <v>Active</v>
      </c>
      <c r="P454" s="10">
        <f>VLOOKUP($C454,StructureInfoFromGPCRdb!$A:$U,MATCH(P$1,StructureInfoFromGPCRdb!$A$1:$U$1,0),FALSE)</f>
        <v>100</v>
      </c>
      <c r="Q454" s="10">
        <f>VLOOKUP($C454,StructureInfoFromGPCRdb!$A:$U,MATCH(Q$1,StructureInfoFromGPCRdb!$A$1:$U$1,0),FALSE)</f>
        <v>64</v>
      </c>
      <c r="R454" s="42" t="str">
        <f>IF(VLOOKUP($C454,StructureInfoFromGPCRdb!$A:$U,MATCH(R$1,StructureInfoFromGPCRdb!$A$1:$U$1,0),FALSE)="","",VLOOKUP($C454,StructureInfoFromGPCRdb!$A:$U,MATCH(R$1,StructureInfoFromGPCRdb!$A$1:$U$1,0),FALSE))</f>
        <v/>
      </c>
      <c r="S454" s="5" t="str">
        <f>IF(VLOOKUP($C454,StructureInfoFromGPCRdb!$A:$U,MATCH(S$1,StructureInfoFromGPCRdb!$A$1:$U$1,0),FALSE)="","",VLOOKUP($C454,StructureInfoFromGPCRdb!$A:$U,MATCH(S$1,StructureInfoFromGPCRdb!$A$1:$U$1,0),FALSE))</f>
        <v/>
      </c>
      <c r="T454" s="5" t="str">
        <f>IF(VLOOKUP($C454,StructureInfoFromGPCRdb!$A:$U,MATCH(T$1,StructureInfoFromGPCRdb!$A$1:$U$1,0),FALSE)="","",VLOOKUP($C454,StructureInfoFromGPCRdb!$A:$U,MATCH(T$1,StructureInfoFromGPCRdb!$A$1:$U$1,0),FALSE))</f>
        <v/>
      </c>
      <c r="U454" s="5" t="str">
        <f>IF(VLOOKUP($C454,StructureInfoFromGPCRdb!$A:$U,MATCH(U$1,StructureInfoFromGPCRdb!$A$1:$U$1,0),FALSE)="","",VLOOKUP($C454,StructureInfoFromGPCRdb!$A:$U,MATCH(U$1,StructureInfoFromGPCRdb!$A$1:$U$1,0),FALSE))</f>
        <v/>
      </c>
      <c r="V454" s="52" t="str">
        <f>VLOOKUP($C454,StructureInfoFromGPCRdb!$A:$U,MATCH(V$1,StructureInfoFromGPCRdb!$A$1:$U$1,0),FALSE)</f>
        <v>-</v>
      </c>
      <c r="W454" s="10" t="str">
        <f>VLOOKUP($C454,StructureInfoFromGPCRdb!$A:$U,MATCH(W$1,StructureInfoFromGPCRdb!$A$1:$U$1,0),FALSE)</f>
        <v>-</v>
      </c>
      <c r="X454" s="52" t="str">
        <f>VLOOKUP($C454,StructureInfoFromGPCRdb!$A:$U,MATCH(X$1,StructureInfoFromGPCRdb!$A$1:$U$1,0),FALSE)</f>
        <v>Baclofen</v>
      </c>
      <c r="Y454" s="10" t="str">
        <f>VLOOKUP($C454,StructureInfoFromGPCRdb!$A:$U,MATCH(Y$1,StructureInfoFromGPCRdb!$A$1:$U$1,0),FALSE)</f>
        <v>Agonist</v>
      </c>
      <c r="Z454" s="5" t="s">
        <v>788</v>
      </c>
      <c r="AB454" s="9" t="s">
        <v>826</v>
      </c>
    </row>
    <row r="455" spans="1:28" x14ac:dyDescent="0.15">
      <c r="A455" s="4" t="str">
        <f t="shared" si="14"/>
        <v>CReprYesActive</v>
      </c>
      <c r="B455" s="4" t="str">
        <f t="shared" si="15"/>
        <v>GRM2ReprYesActive</v>
      </c>
      <c r="C455" s="146" t="s">
        <v>1203</v>
      </c>
      <c r="D455" s="10" t="str">
        <f>VLOOKUP($C455,StructureInfoFromGPCRdb!$A:$U,MATCH(D$1,StructureInfoFromGPCRdb!$A$1:$U$1,0),FALSE)</f>
        <v>C</v>
      </c>
      <c r="E455" s="11" t="str">
        <f>VLOOKUP($C455,StructureInfoFromGPCRdb!$A:$U,MATCH(E$1,StructureInfoFromGPCRdb!$A$1:$U$1,0),FALSE)</f>
        <v>Metabotropic glutamate</v>
      </c>
      <c r="F455" s="11" t="str">
        <f>VLOOKUP($C455,StructureInfoFromGPCRdb!$A:$U,MATCH(F$1,StructureInfoFromGPCRdb!$A$1:$U$1,0),FALSE)</f>
        <v>GRM2</v>
      </c>
      <c r="G455" s="11" t="str">
        <f>VLOOKUP($C455,StructureInfoFromGPCRdb!$A:$U,MATCH(G$1,StructureInfoFromGPCRdb!$A$1:$U$1,0),FALSE)</f>
        <v>mGlu2</v>
      </c>
      <c r="H455" s="42" t="s">
        <v>793</v>
      </c>
      <c r="I455" s="5" t="s">
        <v>788</v>
      </c>
      <c r="J455" s="47">
        <f>VLOOKUP($C455,StructureInfoFromGPCRdb!$A:$U,MATCH(J$1,StructureInfoFromGPCRdb!$A$1:$U$1,0),FALSE)</f>
        <v>90</v>
      </c>
      <c r="K455" s="6" t="str">
        <f>VLOOKUP($C455,StructureInfoFromGPCRdb!$A:$U,MATCH(K$1,StructureInfoFromGPCRdb!$A$1:$U$1,0),FALSE)</f>
        <v>Human</v>
      </c>
      <c r="L455" s="10">
        <f>VLOOKUP($C455,StructureInfoFromGPCRdb!$A:$U,MATCH(L$1,StructureInfoFromGPCRdb!$A$1:$U$1,0),FALSE)</f>
        <v>100</v>
      </c>
      <c r="M455" s="50" t="str">
        <f>VLOOKUP($C455,StructureInfoFromGPCRdb!$A:$U,MATCH(M$1,StructureInfoFromGPCRdb!$A$1:$U$1,0),FALSE)</f>
        <v>cryo-EM</v>
      </c>
      <c r="N455" s="51">
        <f>VLOOKUP($C455,StructureInfoFromGPCRdb!$A:$U,MATCH(N$1,StructureInfoFromGPCRdb!$A$1:$U$1,0),FALSE)</f>
        <v>3.5</v>
      </c>
      <c r="O455" s="10" t="str">
        <f>VLOOKUP($C455,StructureInfoFromGPCRdb!$A:$U,MATCH(O$1,StructureInfoFromGPCRdb!$A$1:$U$1,0),FALSE)</f>
        <v>Active</v>
      </c>
      <c r="P455" s="10">
        <f>VLOOKUP($C455,StructureInfoFromGPCRdb!$A:$U,MATCH(P$1,StructureInfoFromGPCRdb!$A$1:$U$1,0),FALSE)</f>
        <v>100</v>
      </c>
      <c r="Q455" s="10">
        <f>VLOOKUP($C455,StructureInfoFromGPCRdb!$A:$U,MATCH(Q$1,StructureInfoFromGPCRdb!$A$1:$U$1,0),FALSE)</f>
        <v>67</v>
      </c>
      <c r="R455" s="42" t="str">
        <f>IF(VLOOKUP($C455,StructureInfoFromGPCRdb!$A:$U,MATCH(R$1,StructureInfoFromGPCRdb!$A$1:$U$1,0),FALSE)="","",VLOOKUP($C455,StructureInfoFromGPCRdb!$A:$U,MATCH(R$1,StructureInfoFromGPCRdb!$A$1:$U$1,0),FALSE))</f>
        <v>Gi/o</v>
      </c>
      <c r="S455" s="5" t="str">
        <f>IF(VLOOKUP($C455,StructureInfoFromGPCRdb!$A:$U,MATCH(S$1,StructureInfoFromGPCRdb!$A$1:$U$1,0),FALSE)="","",VLOOKUP($C455,StructureInfoFromGPCRdb!$A:$U,MATCH(S$1,StructureInfoFromGPCRdb!$A$1:$U$1,0),FALSE))</f>
        <v>αi1</v>
      </c>
      <c r="T455" s="5" t="str">
        <f>IF(VLOOKUP($C455,StructureInfoFromGPCRdb!$A:$U,MATCH(T$1,StructureInfoFromGPCRdb!$A$1:$U$1,0),FALSE)="","",VLOOKUP($C455,StructureInfoFromGPCRdb!$A:$U,MATCH(T$1,StructureInfoFromGPCRdb!$A$1:$U$1,0),FALSE))</f>
        <v/>
      </c>
      <c r="U455" s="5">
        <f>IF(VLOOKUP($C455,StructureInfoFromGPCRdb!$A:$U,MATCH(U$1,StructureInfoFromGPCRdb!$A$1:$U$1,0),FALSE)="","",VLOOKUP($C455,StructureInfoFromGPCRdb!$A:$U,MATCH(U$1,StructureInfoFromGPCRdb!$A$1:$U$1,0),FALSE))</f>
        <v>63</v>
      </c>
      <c r="V455" s="52" t="str">
        <f>VLOOKUP($C455,StructureInfoFromGPCRdb!$A:$U,MATCH(V$1,StructureInfoFromGPCRdb!$A$1:$U$1,0),FALSE)</f>
        <v>-</v>
      </c>
      <c r="W455" s="10" t="str">
        <f>VLOOKUP($C455,StructureInfoFromGPCRdb!$A:$U,MATCH(W$1,StructureInfoFromGPCRdb!$A$1:$U$1,0),FALSE)</f>
        <v>scFv16</v>
      </c>
      <c r="X455" s="52" t="str">
        <f>VLOOKUP($C455,StructureInfoFromGPCRdb!$A:$U,MATCH(X$1,StructureInfoFromGPCRdb!$A$1:$U$1,0),FALSE)</f>
        <v>1-butyl-3-chloranyl-..</v>
      </c>
      <c r="Y455" s="10" t="str">
        <f>VLOOKUP($C455,StructureInfoFromGPCRdb!$A:$U,MATCH(Y$1,StructureInfoFromGPCRdb!$A$1:$U$1,0),FALSE)</f>
        <v>PAM</v>
      </c>
      <c r="Z455" s="5" t="s">
        <v>788</v>
      </c>
    </row>
    <row r="456" spans="1:28" x14ac:dyDescent="0.15">
      <c r="A456" s="4" t="str">
        <f t="shared" si="14"/>
        <v>CReprNoActive</v>
      </c>
      <c r="B456" s="4" t="str">
        <f t="shared" si="15"/>
        <v>CASRReprNoActive</v>
      </c>
      <c r="C456" s="146" t="s">
        <v>1196</v>
      </c>
      <c r="D456" s="10" t="str">
        <f>VLOOKUP($C456,StructureInfoFromGPCRdb!$A:$U,MATCH(D$1,StructureInfoFromGPCRdb!$A$1:$U$1,0),FALSE)</f>
        <v>C</v>
      </c>
      <c r="E456" s="11" t="str">
        <f>VLOOKUP($C456,StructureInfoFromGPCRdb!$A:$U,MATCH(E$1,StructureInfoFromGPCRdb!$A$1:$U$1,0),FALSE)</f>
        <v>Calcium-sensing</v>
      </c>
      <c r="F456" s="11" t="str">
        <f>VLOOKUP($C456,StructureInfoFromGPCRdb!$A:$U,MATCH(F$1,StructureInfoFromGPCRdb!$A$1:$U$1,0),FALSE)</f>
        <v>CASR</v>
      </c>
      <c r="G456" s="11" t="str">
        <f>VLOOKUP($C456,StructureInfoFromGPCRdb!$A:$U,MATCH(G$1,StructureInfoFromGPCRdb!$A$1:$U$1,0),FALSE)</f>
        <v>CaS</v>
      </c>
      <c r="H456" s="42" t="s">
        <v>793</v>
      </c>
      <c r="I456" s="147" t="s">
        <v>790</v>
      </c>
      <c r="J456" s="47">
        <f>VLOOKUP($C456,StructureInfoFromGPCRdb!$A:$U,MATCH(J$1,StructureInfoFromGPCRdb!$A$1:$U$1,0),FALSE)</f>
        <v>84</v>
      </c>
      <c r="K456" s="6" t="str">
        <f>VLOOKUP($C456,StructureInfoFromGPCRdb!$A:$U,MATCH(K$1,StructureInfoFromGPCRdb!$A$1:$U$1,0),FALSE)</f>
        <v>Human</v>
      </c>
      <c r="L456" s="10">
        <f>VLOOKUP($C456,StructureInfoFromGPCRdb!$A:$U,MATCH(L$1,StructureInfoFromGPCRdb!$A$1:$U$1,0),FALSE)</f>
        <v>100</v>
      </c>
      <c r="M456" s="50" t="str">
        <f>VLOOKUP($C456,StructureInfoFromGPCRdb!$A:$U,MATCH(M$1,StructureInfoFromGPCRdb!$A$1:$U$1,0),FALSE)</f>
        <v>cryo-EM</v>
      </c>
      <c r="N456" s="51">
        <f>VLOOKUP($C456,StructureInfoFromGPCRdb!$A:$U,MATCH(N$1,StructureInfoFromGPCRdb!$A$1:$U$1,0),FALSE)</f>
        <v>2.5</v>
      </c>
      <c r="O456" s="10" t="str">
        <f>VLOOKUP($C456,StructureInfoFromGPCRdb!$A:$U,MATCH(O$1,StructureInfoFromGPCRdb!$A$1:$U$1,0),FALSE)</f>
        <v>Active</v>
      </c>
      <c r="P456" s="10">
        <f>VLOOKUP($C456,StructureInfoFromGPCRdb!$A:$U,MATCH(P$1,StructureInfoFromGPCRdb!$A$1:$U$1,0),FALSE)</f>
        <v>72</v>
      </c>
      <c r="Q456" s="10">
        <f>VLOOKUP($C456,StructureInfoFromGPCRdb!$A:$U,MATCH(Q$1,StructureInfoFromGPCRdb!$A$1:$U$1,0),FALSE)</f>
        <v>65</v>
      </c>
      <c r="R456" s="42" t="str">
        <f>IF(VLOOKUP($C456,StructureInfoFromGPCRdb!$A:$U,MATCH(R$1,StructureInfoFromGPCRdb!$A$1:$U$1,0),FALSE)="","",VLOOKUP($C456,StructureInfoFromGPCRdb!$A:$U,MATCH(R$1,StructureInfoFromGPCRdb!$A$1:$U$1,0),FALSE))</f>
        <v/>
      </c>
      <c r="S456" s="5" t="str">
        <f>IF(VLOOKUP($C456,StructureInfoFromGPCRdb!$A:$U,MATCH(S$1,StructureInfoFromGPCRdb!$A$1:$U$1,0),FALSE)="","",VLOOKUP($C456,StructureInfoFromGPCRdb!$A:$U,MATCH(S$1,StructureInfoFromGPCRdb!$A$1:$U$1,0),FALSE))</f>
        <v/>
      </c>
      <c r="T456" s="5" t="str">
        <f>IF(VLOOKUP($C456,StructureInfoFromGPCRdb!$A:$U,MATCH(T$1,StructureInfoFromGPCRdb!$A$1:$U$1,0),FALSE)="","",VLOOKUP($C456,StructureInfoFromGPCRdb!$A:$U,MATCH(T$1,StructureInfoFromGPCRdb!$A$1:$U$1,0),FALSE))</f>
        <v/>
      </c>
      <c r="U456" s="5" t="str">
        <f>IF(VLOOKUP($C456,StructureInfoFromGPCRdb!$A:$U,MATCH(U$1,StructureInfoFromGPCRdb!$A$1:$U$1,0),FALSE)="","",VLOOKUP($C456,StructureInfoFromGPCRdb!$A:$U,MATCH(U$1,StructureInfoFromGPCRdb!$A$1:$U$1,0),FALSE))</f>
        <v/>
      </c>
      <c r="V456" s="52" t="str">
        <f>VLOOKUP($C456,StructureInfoFromGPCRdb!$A:$U,MATCH(V$1,StructureInfoFromGPCRdb!$A$1:$U$1,0),FALSE)</f>
        <v>-</v>
      </c>
      <c r="W456" s="10" t="str">
        <f>VLOOKUP($C456,StructureInfoFromGPCRdb!$A:$U,MATCH(W$1,StructureInfoFromGPCRdb!$A$1:$U$1,0),FALSE)</f>
        <v>-</v>
      </c>
      <c r="X456" s="52" t="str">
        <f>VLOOKUP($C456,StructureInfoFromGPCRdb!$A:$U,MATCH(X$1,StructureInfoFromGPCRdb!$A$1:$U$1,0),FALSE)</f>
        <v>Tryptophan</v>
      </c>
      <c r="Y456" s="10" t="str">
        <f>VLOOKUP($C456,StructureInfoFromGPCRdb!$A:$U,MATCH(Y$1,StructureInfoFromGPCRdb!$A$1:$U$1,0),FALSE)</f>
        <v>PAM</v>
      </c>
      <c r="Z456" s="5" t="s">
        <v>788</v>
      </c>
      <c r="AA456" s="49" t="s">
        <v>1223</v>
      </c>
    </row>
    <row r="457" spans="1:28" x14ac:dyDescent="0.15">
      <c r="A457" s="4" t="str">
        <f t="shared" si="14"/>
        <v>CReprNoActive</v>
      </c>
      <c r="B457" s="4" t="str">
        <f t="shared" si="15"/>
        <v>GRM4ReprNoActive</v>
      </c>
      <c r="C457" s="146" t="s">
        <v>1210</v>
      </c>
      <c r="D457" s="10" t="str">
        <f>VLOOKUP($C457,StructureInfoFromGPCRdb!$A:$U,MATCH(D$1,StructureInfoFromGPCRdb!$A$1:$U$1,0),FALSE)</f>
        <v>C</v>
      </c>
      <c r="E457" s="11" t="str">
        <f>VLOOKUP($C457,StructureInfoFromGPCRdb!$A:$U,MATCH(E$1,StructureInfoFromGPCRdb!$A$1:$U$1,0),FALSE)</f>
        <v>Metabotropic glutamate</v>
      </c>
      <c r="F457" s="11" t="str">
        <f>VLOOKUP($C457,StructureInfoFromGPCRdb!$A:$U,MATCH(F$1,StructureInfoFromGPCRdb!$A$1:$U$1,0),FALSE)</f>
        <v>GRM4</v>
      </c>
      <c r="G457" s="11" t="str">
        <f>VLOOKUP($C457,StructureInfoFromGPCRdb!$A:$U,MATCH(G$1,StructureInfoFromGPCRdb!$A$1:$U$1,0),FALSE)</f>
        <v>mGlu4</v>
      </c>
      <c r="H457" s="42" t="s">
        <v>793</v>
      </c>
      <c r="I457" s="147" t="s">
        <v>790</v>
      </c>
      <c r="J457" s="47">
        <f>VLOOKUP($C457,StructureInfoFromGPCRdb!$A:$U,MATCH(J$1,StructureInfoFromGPCRdb!$A$1:$U$1,0),FALSE)</f>
        <v>93</v>
      </c>
      <c r="K457" s="6" t="str">
        <f>VLOOKUP($C457,StructureInfoFromGPCRdb!$A:$U,MATCH(K$1,StructureInfoFromGPCRdb!$A$1:$U$1,0),FALSE)</f>
        <v>Human</v>
      </c>
      <c r="L457" s="10">
        <f>VLOOKUP($C457,StructureInfoFromGPCRdb!$A:$U,MATCH(L$1,StructureInfoFromGPCRdb!$A$1:$U$1,0),FALSE)</f>
        <v>100</v>
      </c>
      <c r="M457" s="50" t="str">
        <f>VLOOKUP($C457,StructureInfoFromGPCRdb!$A:$U,MATCH(M$1,StructureInfoFromGPCRdb!$A$1:$U$1,0),FALSE)</f>
        <v>cryo-EM</v>
      </c>
      <c r="N457" s="51">
        <f>VLOOKUP($C457,StructureInfoFromGPCRdb!$A:$U,MATCH(N$1,StructureInfoFromGPCRdb!$A$1:$U$1,0),FALSE)</f>
        <v>4</v>
      </c>
      <c r="O457" s="10" t="str">
        <f>VLOOKUP($C457,StructureInfoFromGPCRdb!$A:$U,MATCH(O$1,StructureInfoFromGPCRdb!$A$1:$U$1,0),FALSE)</f>
        <v>Active</v>
      </c>
      <c r="P457" s="10">
        <f>VLOOKUP($C457,StructureInfoFromGPCRdb!$A:$U,MATCH(P$1,StructureInfoFromGPCRdb!$A$1:$U$1,0),FALSE)</f>
        <v>100</v>
      </c>
      <c r="Q457" s="10">
        <f>VLOOKUP($C457,StructureInfoFromGPCRdb!$A:$U,MATCH(Q$1,StructureInfoFromGPCRdb!$A$1:$U$1,0),FALSE)</f>
        <v>70</v>
      </c>
      <c r="R457" s="42" t="str">
        <f>IF(VLOOKUP($C457,StructureInfoFromGPCRdb!$A:$U,MATCH(R$1,StructureInfoFromGPCRdb!$A$1:$U$1,0),FALSE)="","",VLOOKUP($C457,StructureInfoFromGPCRdb!$A:$U,MATCH(R$1,StructureInfoFromGPCRdb!$A$1:$U$1,0),FALSE))</f>
        <v>Gi/o</v>
      </c>
      <c r="S457" s="5" t="str">
        <f>IF(VLOOKUP($C457,StructureInfoFromGPCRdb!$A:$U,MATCH(S$1,StructureInfoFromGPCRdb!$A$1:$U$1,0),FALSE)="","",VLOOKUP($C457,StructureInfoFromGPCRdb!$A:$U,MATCH(S$1,StructureInfoFromGPCRdb!$A$1:$U$1,0),FALSE))</f>
        <v>αi3</v>
      </c>
      <c r="T457" s="5" t="str">
        <f>IF(VLOOKUP($C457,StructureInfoFromGPCRdb!$A:$U,MATCH(T$1,StructureInfoFromGPCRdb!$A$1:$U$1,0),FALSE)="","",VLOOKUP($C457,StructureInfoFromGPCRdb!$A:$U,MATCH(T$1,StructureInfoFromGPCRdb!$A$1:$U$1,0),FALSE))</f>
        <v/>
      </c>
      <c r="U457" s="5">
        <f>IF(VLOOKUP($C457,StructureInfoFromGPCRdb!$A:$U,MATCH(U$1,StructureInfoFromGPCRdb!$A$1:$U$1,0),FALSE)="","",VLOOKUP($C457,StructureInfoFromGPCRdb!$A:$U,MATCH(U$1,StructureInfoFromGPCRdb!$A$1:$U$1,0),FALSE))</f>
        <v>63</v>
      </c>
      <c r="V457" s="52" t="str">
        <f>VLOOKUP($C457,StructureInfoFromGPCRdb!$A:$U,MATCH(V$1,StructureInfoFromGPCRdb!$A$1:$U$1,0),FALSE)</f>
        <v>-</v>
      </c>
      <c r="W457" s="10" t="str">
        <f>VLOOKUP($C457,StructureInfoFromGPCRdb!$A:$U,MATCH(W$1,StructureInfoFromGPCRdb!$A$1:$U$1,0),FALSE)</f>
        <v>scFv16</v>
      </c>
      <c r="X457" s="52" t="str">
        <f>VLOOKUP($C457,StructureInfoFromGPCRdb!$A:$U,MATCH(X$1,StructureInfoFromGPCRdb!$A$1:$U$1,0),FALSE)</f>
        <v>Phosphoserine</v>
      </c>
      <c r="Y457" s="10" t="str">
        <f>VLOOKUP($C457,StructureInfoFromGPCRdb!$A:$U,MATCH(Y$1,StructureInfoFromGPCRdb!$A$1:$U$1,0),FALSE)</f>
        <v>Agonist</v>
      </c>
      <c r="Z457" s="5" t="s">
        <v>788</v>
      </c>
      <c r="AA457" s="49" t="s">
        <v>1221</v>
      </c>
    </row>
    <row r="458" spans="1:28" x14ac:dyDescent="0.15">
      <c r="A458" s="4" t="str">
        <f t="shared" si="14"/>
        <v>CActive</v>
      </c>
      <c r="B458" s="4" t="str">
        <f t="shared" si="15"/>
        <v>CASRActive</v>
      </c>
      <c r="C458" s="146" t="s">
        <v>1191</v>
      </c>
      <c r="D458" s="10" t="str">
        <f>VLOOKUP($C458,StructureInfoFromGPCRdb!$A:$U,MATCH(D$1,StructureInfoFromGPCRdb!$A$1:$U$1,0),FALSE)</f>
        <v>C</v>
      </c>
      <c r="E458" s="11" t="str">
        <f>VLOOKUP($C458,StructureInfoFromGPCRdb!$A:$U,MATCH(E$1,StructureInfoFromGPCRdb!$A$1:$U$1,0),FALSE)</f>
        <v>Calcium-sensing</v>
      </c>
      <c r="F458" s="11" t="str">
        <f>VLOOKUP($C458,StructureInfoFromGPCRdb!$A:$U,MATCH(F$1,StructureInfoFromGPCRdb!$A$1:$U$1,0),FALSE)</f>
        <v>CASR</v>
      </c>
      <c r="G458" s="11" t="str">
        <f>VLOOKUP($C458,StructureInfoFromGPCRdb!$A:$U,MATCH(G$1,StructureInfoFromGPCRdb!$A$1:$U$1,0),FALSE)</f>
        <v>CaS</v>
      </c>
      <c r="J458" s="47">
        <f>VLOOKUP($C458,StructureInfoFromGPCRdb!$A:$U,MATCH(J$1,StructureInfoFromGPCRdb!$A$1:$U$1,0),FALSE)</f>
        <v>85</v>
      </c>
      <c r="K458" s="6" t="str">
        <f>VLOOKUP($C458,StructureInfoFromGPCRdb!$A:$U,MATCH(K$1,StructureInfoFromGPCRdb!$A$1:$U$1,0),FALSE)</f>
        <v>Human</v>
      </c>
      <c r="L458" s="10">
        <f>VLOOKUP($C458,StructureInfoFromGPCRdb!$A:$U,MATCH(L$1,StructureInfoFromGPCRdb!$A$1:$U$1,0),FALSE)</f>
        <v>100</v>
      </c>
      <c r="M458" s="50" t="str">
        <f>VLOOKUP($C458,StructureInfoFromGPCRdb!$A:$U,MATCH(M$1,StructureInfoFromGPCRdb!$A$1:$U$1,0),FALSE)</f>
        <v>cryo-EM</v>
      </c>
      <c r="N458" s="51">
        <f>VLOOKUP($C458,StructureInfoFromGPCRdb!$A:$U,MATCH(N$1,StructureInfoFromGPCRdb!$A$1:$U$1,0),FALSE)</f>
        <v>2.8</v>
      </c>
      <c r="O458" s="10" t="str">
        <f>VLOOKUP($C458,StructureInfoFromGPCRdb!$A:$U,MATCH(O$1,StructureInfoFromGPCRdb!$A$1:$U$1,0),FALSE)</f>
        <v>Active</v>
      </c>
      <c r="P458" s="10">
        <f>VLOOKUP($C458,StructureInfoFromGPCRdb!$A:$U,MATCH(P$1,StructureInfoFromGPCRdb!$A$1:$U$1,0),FALSE)</f>
        <v>72</v>
      </c>
      <c r="Q458" s="10">
        <f>VLOOKUP($C458,StructureInfoFromGPCRdb!$A:$U,MATCH(Q$1,StructureInfoFromGPCRdb!$A$1:$U$1,0),FALSE)</f>
        <v>66</v>
      </c>
      <c r="R458" s="42" t="str">
        <f>IF(VLOOKUP($C458,StructureInfoFromGPCRdb!$A:$U,MATCH(R$1,StructureInfoFromGPCRdb!$A$1:$U$1,0),FALSE)="","",VLOOKUP($C458,StructureInfoFromGPCRdb!$A:$U,MATCH(R$1,StructureInfoFromGPCRdb!$A$1:$U$1,0),FALSE))</f>
        <v/>
      </c>
      <c r="S458" s="5" t="str">
        <f>IF(VLOOKUP($C458,StructureInfoFromGPCRdb!$A:$U,MATCH(S$1,StructureInfoFromGPCRdb!$A$1:$U$1,0),FALSE)="","",VLOOKUP($C458,StructureInfoFromGPCRdb!$A:$U,MATCH(S$1,StructureInfoFromGPCRdb!$A$1:$U$1,0),FALSE))</f>
        <v/>
      </c>
      <c r="T458" s="5" t="str">
        <f>IF(VLOOKUP($C458,StructureInfoFromGPCRdb!$A:$U,MATCH(T$1,StructureInfoFromGPCRdb!$A$1:$U$1,0),FALSE)="","",VLOOKUP($C458,StructureInfoFromGPCRdb!$A:$U,MATCH(T$1,StructureInfoFromGPCRdb!$A$1:$U$1,0),FALSE))</f>
        <v/>
      </c>
      <c r="U458" s="5" t="str">
        <f>IF(VLOOKUP($C458,StructureInfoFromGPCRdb!$A:$U,MATCH(U$1,StructureInfoFromGPCRdb!$A$1:$U$1,0),FALSE)="","",VLOOKUP($C458,StructureInfoFromGPCRdb!$A:$U,MATCH(U$1,StructureInfoFromGPCRdb!$A$1:$U$1,0),FALSE))</f>
        <v/>
      </c>
      <c r="V458" s="52" t="str">
        <f>VLOOKUP($C458,StructureInfoFromGPCRdb!$A:$U,MATCH(V$1,StructureInfoFromGPCRdb!$A$1:$U$1,0),FALSE)</f>
        <v>-</v>
      </c>
      <c r="W458" s="10" t="str">
        <f>VLOOKUP($C458,StructureInfoFromGPCRdb!$A:$U,MATCH(W$1,StructureInfoFromGPCRdb!$A$1:$U$1,0),FALSE)</f>
        <v>-</v>
      </c>
      <c r="X458" s="52" t="str">
        <f>VLOOKUP($C458,StructureInfoFromGPCRdb!$A:$U,MATCH(X$1,StructureInfoFromGPCRdb!$A$1:$U$1,0),FALSE)</f>
        <v>Tryptophan</v>
      </c>
      <c r="Y458" s="10" t="str">
        <f>VLOOKUP($C458,StructureInfoFromGPCRdb!$A:$U,MATCH(Y$1,StructureInfoFromGPCRdb!$A$1:$U$1,0),FALSE)</f>
        <v>PAM</v>
      </c>
      <c r="Z458" s="5" t="s">
        <v>788</v>
      </c>
    </row>
    <row r="459" spans="1:28" x14ac:dyDescent="0.2">
      <c r="A459" s="4" t="str">
        <f t="shared" si="14"/>
        <v>CActive</v>
      </c>
      <c r="B459" s="4" t="str">
        <f t="shared" si="15"/>
        <v>CASRActive</v>
      </c>
      <c r="C459" s="9" t="s">
        <v>1183</v>
      </c>
      <c r="D459" s="10" t="str">
        <f>VLOOKUP($C459,StructureInfoFromGPCRdb!$A:$U,MATCH(D$1,StructureInfoFromGPCRdb!$A$1:$U$1,0),FALSE)</f>
        <v>C</v>
      </c>
      <c r="E459" s="11" t="str">
        <f>VLOOKUP($C459,StructureInfoFromGPCRdb!$A:$U,MATCH(E$1,StructureInfoFromGPCRdb!$A$1:$U$1,0),FALSE)</f>
        <v>Calcium-sensing</v>
      </c>
      <c r="F459" s="11" t="str">
        <f>VLOOKUP($C459,StructureInfoFromGPCRdb!$A:$U,MATCH(F$1,StructureInfoFromGPCRdb!$A$1:$U$1,0),FALSE)</f>
        <v>CASR</v>
      </c>
      <c r="G459" s="11" t="str">
        <f>VLOOKUP($C459,StructureInfoFromGPCRdb!$A:$U,MATCH(G$1,StructureInfoFromGPCRdb!$A$1:$U$1,0),FALSE)</f>
        <v>CaS</v>
      </c>
      <c r="H459" s="43"/>
      <c r="I459" s="4"/>
      <c r="J459" s="47">
        <f>VLOOKUP($C459,StructureInfoFromGPCRdb!$A:$U,MATCH(J$1,StructureInfoFromGPCRdb!$A$1:$U$1,0),FALSE)</f>
        <v>89</v>
      </c>
      <c r="K459" s="6" t="str">
        <f>VLOOKUP($C459,StructureInfoFromGPCRdb!$A:$U,MATCH(K$1,StructureInfoFromGPCRdb!$A$1:$U$1,0),FALSE)</f>
        <v>Human</v>
      </c>
      <c r="L459" s="10">
        <f>VLOOKUP($C459,StructureInfoFromGPCRdb!$A:$U,MATCH(L$1,StructureInfoFromGPCRdb!$A$1:$U$1,0),FALSE)</f>
        <v>100</v>
      </c>
      <c r="M459" s="50" t="str">
        <f>VLOOKUP($C459,StructureInfoFromGPCRdb!$A:$U,MATCH(M$1,StructureInfoFromGPCRdb!$A$1:$U$1,0),FALSE)</f>
        <v>cryo-EM</v>
      </c>
      <c r="N459" s="51">
        <f>VLOOKUP($C459,StructureInfoFromGPCRdb!$A:$U,MATCH(N$1,StructureInfoFromGPCRdb!$A$1:$U$1,0),FALSE)</f>
        <v>3.2</v>
      </c>
      <c r="O459" s="10" t="str">
        <f>VLOOKUP($C459,StructureInfoFromGPCRdb!$A:$U,MATCH(O$1,StructureInfoFromGPCRdb!$A$1:$U$1,0),FALSE)</f>
        <v>Active</v>
      </c>
      <c r="P459" s="10">
        <f>VLOOKUP($C459,StructureInfoFromGPCRdb!$A:$U,MATCH(P$1,StructureInfoFromGPCRdb!$A$1:$U$1,0),FALSE)</f>
        <v>72</v>
      </c>
      <c r="Q459" s="10">
        <f>VLOOKUP($C459,StructureInfoFromGPCRdb!$A:$U,MATCH(Q$1,StructureInfoFromGPCRdb!$A$1:$U$1,0),FALSE)</f>
        <v>65</v>
      </c>
      <c r="R459" s="42" t="str">
        <f>IF(VLOOKUP($C459,StructureInfoFromGPCRdb!$A:$U,MATCH(R$1,StructureInfoFromGPCRdb!$A$1:$U$1,0),FALSE)="","",VLOOKUP($C459,StructureInfoFromGPCRdb!$A:$U,MATCH(R$1,StructureInfoFromGPCRdb!$A$1:$U$1,0),FALSE))</f>
        <v/>
      </c>
      <c r="S459" s="5" t="str">
        <f>IF(VLOOKUP($C459,StructureInfoFromGPCRdb!$A:$U,MATCH(S$1,StructureInfoFromGPCRdb!$A$1:$U$1,0),FALSE)="","",VLOOKUP($C459,StructureInfoFromGPCRdb!$A:$U,MATCH(S$1,StructureInfoFromGPCRdb!$A$1:$U$1,0),FALSE))</f>
        <v/>
      </c>
      <c r="T459" s="5" t="str">
        <f>IF(VLOOKUP($C459,StructureInfoFromGPCRdb!$A:$U,MATCH(T$1,StructureInfoFromGPCRdb!$A$1:$U$1,0),FALSE)="","",VLOOKUP($C459,StructureInfoFromGPCRdb!$A:$U,MATCH(T$1,StructureInfoFromGPCRdb!$A$1:$U$1,0),FALSE))</f>
        <v/>
      </c>
      <c r="U459" s="5" t="str">
        <f>IF(VLOOKUP($C459,StructureInfoFromGPCRdb!$A:$U,MATCH(U$1,StructureInfoFromGPCRdb!$A$1:$U$1,0),FALSE)="","",VLOOKUP($C459,StructureInfoFromGPCRdb!$A:$U,MATCH(U$1,StructureInfoFromGPCRdb!$A$1:$U$1,0),FALSE))</f>
        <v/>
      </c>
      <c r="V459" s="52" t="str">
        <f>VLOOKUP($C459,StructureInfoFromGPCRdb!$A:$U,MATCH(V$1,StructureInfoFromGPCRdb!$A$1:$U$1,0),FALSE)</f>
        <v>-</v>
      </c>
      <c r="W459" s="10" t="str">
        <f>VLOOKUP($C459,StructureInfoFromGPCRdb!$A:$U,MATCH(W$1,StructureInfoFromGPCRdb!$A$1:$U$1,0),FALSE)</f>
        <v>-</v>
      </c>
      <c r="X459" s="52" t="str">
        <f>VLOOKUP($C459,StructureInfoFromGPCRdb!$A:$U,MATCH(X$1,StructureInfoFromGPCRdb!$A$1:$U$1,0),FALSE)</f>
        <v>Tryptophan</v>
      </c>
      <c r="Y459" s="10" t="str">
        <f>VLOOKUP($C459,StructureInfoFromGPCRdb!$A:$U,MATCH(Y$1,StructureInfoFromGPCRdb!$A$1:$U$1,0),FALSE)</f>
        <v>PAM</v>
      </c>
      <c r="Z459" s="5" t="s">
        <v>788</v>
      </c>
      <c r="AB459" s="9"/>
    </row>
    <row r="460" spans="1:28" x14ac:dyDescent="0.15">
      <c r="A460" s="4" t="str">
        <f t="shared" si="14"/>
        <v>CActive</v>
      </c>
      <c r="B460" s="4" t="str">
        <f t="shared" si="15"/>
        <v>CASRActive</v>
      </c>
      <c r="C460" s="146" t="s">
        <v>1192</v>
      </c>
      <c r="D460" s="10" t="str">
        <f>VLOOKUP($C460,StructureInfoFromGPCRdb!$A:$U,MATCH(D$1,StructureInfoFromGPCRdb!$A$1:$U$1,0),FALSE)</f>
        <v>C</v>
      </c>
      <c r="E460" s="11" t="str">
        <f>VLOOKUP($C460,StructureInfoFromGPCRdb!$A:$U,MATCH(E$1,StructureInfoFromGPCRdb!$A$1:$U$1,0),FALSE)</f>
        <v>Calcium-sensing</v>
      </c>
      <c r="F460" s="11" t="str">
        <f>VLOOKUP($C460,StructureInfoFromGPCRdb!$A:$U,MATCH(F$1,StructureInfoFromGPCRdb!$A$1:$U$1,0),FALSE)</f>
        <v>CASR</v>
      </c>
      <c r="G460" s="11" t="str">
        <f>VLOOKUP($C460,StructureInfoFromGPCRdb!$A:$U,MATCH(G$1,StructureInfoFromGPCRdb!$A$1:$U$1,0),FALSE)</f>
        <v>CaS</v>
      </c>
      <c r="J460" s="47">
        <f>VLOOKUP($C460,StructureInfoFromGPCRdb!$A:$U,MATCH(J$1,StructureInfoFromGPCRdb!$A$1:$U$1,0),FALSE)</f>
        <v>83</v>
      </c>
      <c r="K460" s="6" t="str">
        <f>VLOOKUP($C460,StructureInfoFromGPCRdb!$A:$U,MATCH(K$1,StructureInfoFromGPCRdb!$A$1:$U$1,0),FALSE)</f>
        <v>Human</v>
      </c>
      <c r="L460" s="10">
        <f>VLOOKUP($C460,StructureInfoFromGPCRdb!$A:$U,MATCH(L$1,StructureInfoFromGPCRdb!$A$1:$U$1,0),FALSE)</f>
        <v>100</v>
      </c>
      <c r="M460" s="50" t="str">
        <f>VLOOKUP($C460,StructureInfoFromGPCRdb!$A:$U,MATCH(M$1,StructureInfoFromGPCRdb!$A$1:$U$1,0),FALSE)</f>
        <v>cryo-EM</v>
      </c>
      <c r="N460" s="51">
        <f>VLOOKUP($C460,StructureInfoFromGPCRdb!$A:$U,MATCH(N$1,StructureInfoFromGPCRdb!$A$1:$U$1,0),FALSE)</f>
        <v>3.2</v>
      </c>
      <c r="O460" s="10" t="str">
        <f>VLOOKUP($C460,StructureInfoFromGPCRdb!$A:$U,MATCH(O$1,StructureInfoFromGPCRdb!$A$1:$U$1,0),FALSE)</f>
        <v>Active</v>
      </c>
      <c r="P460" s="10">
        <f>VLOOKUP($C460,StructureInfoFromGPCRdb!$A:$U,MATCH(P$1,StructureInfoFromGPCRdb!$A$1:$U$1,0),FALSE)</f>
        <v>72</v>
      </c>
      <c r="Q460" s="10">
        <f>VLOOKUP($C460,StructureInfoFromGPCRdb!$A:$U,MATCH(Q$1,StructureInfoFromGPCRdb!$A$1:$U$1,0),FALSE)</f>
        <v>65</v>
      </c>
      <c r="R460" s="42" t="str">
        <f>IF(VLOOKUP($C460,StructureInfoFromGPCRdb!$A:$U,MATCH(R$1,StructureInfoFromGPCRdb!$A$1:$U$1,0),FALSE)="","",VLOOKUP($C460,StructureInfoFromGPCRdb!$A:$U,MATCH(R$1,StructureInfoFromGPCRdb!$A$1:$U$1,0),FALSE))</f>
        <v/>
      </c>
      <c r="S460" s="5" t="str">
        <f>IF(VLOOKUP($C460,StructureInfoFromGPCRdb!$A:$U,MATCH(S$1,StructureInfoFromGPCRdb!$A$1:$U$1,0),FALSE)="","",VLOOKUP($C460,StructureInfoFromGPCRdb!$A:$U,MATCH(S$1,StructureInfoFromGPCRdb!$A$1:$U$1,0),FALSE))</f>
        <v/>
      </c>
      <c r="T460" s="5" t="str">
        <f>IF(VLOOKUP($C460,StructureInfoFromGPCRdb!$A:$U,MATCH(T$1,StructureInfoFromGPCRdb!$A$1:$U$1,0),FALSE)="","",VLOOKUP($C460,StructureInfoFromGPCRdb!$A:$U,MATCH(T$1,StructureInfoFromGPCRdb!$A$1:$U$1,0),FALSE))</f>
        <v/>
      </c>
      <c r="U460" s="5" t="str">
        <f>IF(VLOOKUP($C460,StructureInfoFromGPCRdb!$A:$U,MATCH(U$1,StructureInfoFromGPCRdb!$A$1:$U$1,0),FALSE)="","",VLOOKUP($C460,StructureInfoFromGPCRdb!$A:$U,MATCH(U$1,StructureInfoFromGPCRdb!$A$1:$U$1,0),FALSE))</f>
        <v/>
      </c>
      <c r="V460" s="52" t="str">
        <f>VLOOKUP($C460,StructureInfoFromGPCRdb!$A:$U,MATCH(V$1,StructureInfoFromGPCRdb!$A$1:$U$1,0),FALSE)</f>
        <v>-</v>
      </c>
      <c r="W460" s="10" t="str">
        <f>VLOOKUP($C460,StructureInfoFromGPCRdb!$A:$U,MATCH(W$1,StructureInfoFromGPCRdb!$A$1:$U$1,0),FALSE)</f>
        <v>-</v>
      </c>
      <c r="X460" s="52" t="str">
        <f>VLOOKUP($C460,StructureInfoFromGPCRdb!$A:$U,MATCH(X$1,StructureInfoFromGPCRdb!$A$1:$U$1,0),FALSE)</f>
        <v>Tryptophan</v>
      </c>
      <c r="Y460" s="10" t="str">
        <f>VLOOKUP($C460,StructureInfoFromGPCRdb!$A:$U,MATCH(Y$1,StructureInfoFromGPCRdb!$A$1:$U$1,0),FALSE)</f>
        <v>PAM</v>
      </c>
      <c r="Z460" s="5" t="s">
        <v>788</v>
      </c>
    </row>
    <row r="461" spans="1:28" x14ac:dyDescent="0.15">
      <c r="A461" s="4" t="str">
        <f t="shared" si="14"/>
        <v>CActive</v>
      </c>
      <c r="B461" s="4" t="str">
        <f t="shared" si="15"/>
        <v>CASRActive</v>
      </c>
      <c r="C461" s="146" t="s">
        <v>1193</v>
      </c>
      <c r="D461" s="10" t="str">
        <f>VLOOKUP($C461,StructureInfoFromGPCRdb!$A:$U,MATCH(D$1,StructureInfoFromGPCRdb!$A$1:$U$1,0),FALSE)</f>
        <v>C</v>
      </c>
      <c r="E461" s="11" t="str">
        <f>VLOOKUP($C461,StructureInfoFromGPCRdb!$A:$U,MATCH(E$1,StructureInfoFromGPCRdb!$A$1:$U$1,0),FALSE)</f>
        <v>Calcium-sensing</v>
      </c>
      <c r="F461" s="11" t="str">
        <f>VLOOKUP($C461,StructureInfoFromGPCRdb!$A:$U,MATCH(F$1,StructureInfoFromGPCRdb!$A$1:$U$1,0),FALSE)</f>
        <v>CASR</v>
      </c>
      <c r="G461" s="11" t="str">
        <f>VLOOKUP($C461,StructureInfoFromGPCRdb!$A:$U,MATCH(G$1,StructureInfoFromGPCRdb!$A$1:$U$1,0),FALSE)</f>
        <v>CaS</v>
      </c>
      <c r="J461" s="47">
        <f>VLOOKUP($C461,StructureInfoFromGPCRdb!$A:$U,MATCH(J$1,StructureInfoFromGPCRdb!$A$1:$U$1,0),FALSE)</f>
        <v>85</v>
      </c>
      <c r="K461" s="6" t="str">
        <f>VLOOKUP($C461,StructureInfoFromGPCRdb!$A:$U,MATCH(K$1,StructureInfoFromGPCRdb!$A$1:$U$1,0),FALSE)</f>
        <v>Human</v>
      </c>
      <c r="L461" s="10">
        <f>VLOOKUP($C461,StructureInfoFromGPCRdb!$A:$U,MATCH(L$1,StructureInfoFromGPCRdb!$A$1:$U$1,0),FALSE)</f>
        <v>100</v>
      </c>
      <c r="M461" s="50" t="str">
        <f>VLOOKUP($C461,StructureInfoFromGPCRdb!$A:$U,MATCH(M$1,StructureInfoFromGPCRdb!$A$1:$U$1,0),FALSE)</f>
        <v>cryo-EM</v>
      </c>
      <c r="N461" s="51">
        <f>VLOOKUP($C461,StructureInfoFromGPCRdb!$A:$U,MATCH(N$1,StructureInfoFromGPCRdb!$A$1:$U$1,0),FALSE)</f>
        <v>3.2</v>
      </c>
      <c r="O461" s="10" t="str">
        <f>VLOOKUP($C461,StructureInfoFromGPCRdb!$A:$U,MATCH(O$1,StructureInfoFromGPCRdb!$A$1:$U$1,0),FALSE)</f>
        <v>Active</v>
      </c>
      <c r="P461" s="10">
        <f>VLOOKUP($C461,StructureInfoFromGPCRdb!$A:$U,MATCH(P$1,StructureInfoFromGPCRdb!$A$1:$U$1,0),FALSE)</f>
        <v>72</v>
      </c>
      <c r="Q461" s="10">
        <f>VLOOKUP($C461,StructureInfoFromGPCRdb!$A:$U,MATCH(Q$1,StructureInfoFromGPCRdb!$A$1:$U$1,0),FALSE)</f>
        <v>62</v>
      </c>
      <c r="R461" s="42" t="str">
        <f>IF(VLOOKUP($C461,StructureInfoFromGPCRdb!$A:$U,MATCH(R$1,StructureInfoFromGPCRdb!$A$1:$U$1,0),FALSE)="","",VLOOKUP($C461,StructureInfoFromGPCRdb!$A:$U,MATCH(R$1,StructureInfoFromGPCRdb!$A$1:$U$1,0),FALSE))</f>
        <v/>
      </c>
      <c r="S461" s="5" t="str">
        <f>IF(VLOOKUP($C461,StructureInfoFromGPCRdb!$A:$U,MATCH(S$1,StructureInfoFromGPCRdb!$A$1:$U$1,0),FALSE)="","",VLOOKUP($C461,StructureInfoFromGPCRdb!$A:$U,MATCH(S$1,StructureInfoFromGPCRdb!$A$1:$U$1,0),FALSE))</f>
        <v/>
      </c>
      <c r="T461" s="5" t="str">
        <f>IF(VLOOKUP($C461,StructureInfoFromGPCRdb!$A:$U,MATCH(T$1,StructureInfoFromGPCRdb!$A$1:$U$1,0),FALSE)="","",VLOOKUP($C461,StructureInfoFromGPCRdb!$A:$U,MATCH(T$1,StructureInfoFromGPCRdb!$A$1:$U$1,0),FALSE))</f>
        <v/>
      </c>
      <c r="U461" s="5" t="str">
        <f>IF(VLOOKUP($C461,StructureInfoFromGPCRdb!$A:$U,MATCH(U$1,StructureInfoFromGPCRdb!$A$1:$U$1,0),FALSE)="","",VLOOKUP($C461,StructureInfoFromGPCRdb!$A:$U,MATCH(U$1,StructureInfoFromGPCRdb!$A$1:$U$1,0),FALSE))</f>
        <v/>
      </c>
      <c r="V461" s="52" t="str">
        <f>VLOOKUP($C461,StructureInfoFromGPCRdb!$A:$U,MATCH(V$1,StructureInfoFromGPCRdb!$A$1:$U$1,0),FALSE)</f>
        <v>-</v>
      </c>
      <c r="W461" s="10" t="str">
        <f>VLOOKUP($C461,StructureInfoFromGPCRdb!$A:$U,MATCH(W$1,StructureInfoFromGPCRdb!$A$1:$U$1,0),FALSE)</f>
        <v>-</v>
      </c>
      <c r="X461" s="52" t="str">
        <f>VLOOKUP($C461,StructureInfoFromGPCRdb!$A:$U,MATCH(X$1,StructureInfoFromGPCRdb!$A$1:$U$1,0),FALSE)</f>
        <v>NPS-2143</v>
      </c>
      <c r="Y461" s="10" t="str">
        <f>VLOOKUP($C461,StructureInfoFromGPCRdb!$A:$U,MATCH(Y$1,StructureInfoFromGPCRdb!$A$1:$U$1,0),FALSE)</f>
        <v>NAM</v>
      </c>
      <c r="Z461" s="5" t="s">
        <v>788</v>
      </c>
    </row>
    <row r="462" spans="1:28" x14ac:dyDescent="0.15">
      <c r="A462" s="4" t="str">
        <f t="shared" si="14"/>
        <v>CActive</v>
      </c>
      <c r="B462" s="4" t="str">
        <f t="shared" si="15"/>
        <v>CASRActive</v>
      </c>
      <c r="C462" s="146" t="s">
        <v>1197</v>
      </c>
      <c r="D462" s="10" t="str">
        <f>VLOOKUP($C462,StructureInfoFromGPCRdb!$A:$U,MATCH(D$1,StructureInfoFromGPCRdb!$A$1:$U$1,0),FALSE)</f>
        <v>C</v>
      </c>
      <c r="E462" s="11" t="str">
        <f>VLOOKUP($C462,StructureInfoFromGPCRdb!$A:$U,MATCH(E$1,StructureInfoFromGPCRdb!$A$1:$U$1,0),FALSE)</f>
        <v>Calcium-sensing</v>
      </c>
      <c r="F462" s="11" t="str">
        <f>VLOOKUP($C462,StructureInfoFromGPCRdb!$A:$U,MATCH(F$1,StructureInfoFromGPCRdb!$A$1:$U$1,0),FALSE)</f>
        <v>CASR</v>
      </c>
      <c r="G462" s="11" t="str">
        <f>VLOOKUP($C462,StructureInfoFromGPCRdb!$A:$U,MATCH(G$1,StructureInfoFromGPCRdb!$A$1:$U$1,0),FALSE)</f>
        <v>CaS</v>
      </c>
      <c r="J462" s="47">
        <f>VLOOKUP($C462,StructureInfoFromGPCRdb!$A:$U,MATCH(J$1,StructureInfoFromGPCRdb!$A$1:$U$1,0),FALSE)</f>
        <v>85</v>
      </c>
      <c r="K462" s="6" t="str">
        <f>VLOOKUP($C462,StructureInfoFromGPCRdb!$A:$U,MATCH(K$1,StructureInfoFromGPCRdb!$A$1:$U$1,0),FALSE)</f>
        <v>Human</v>
      </c>
      <c r="L462" s="10">
        <f>VLOOKUP($C462,StructureInfoFromGPCRdb!$A:$U,MATCH(L$1,StructureInfoFromGPCRdb!$A$1:$U$1,0),FALSE)</f>
        <v>100</v>
      </c>
      <c r="M462" s="50" t="str">
        <f>VLOOKUP($C462,StructureInfoFromGPCRdb!$A:$U,MATCH(M$1,StructureInfoFromGPCRdb!$A$1:$U$1,0),FALSE)</f>
        <v>cryo-EM</v>
      </c>
      <c r="N462" s="51">
        <f>VLOOKUP($C462,StructureInfoFromGPCRdb!$A:$U,MATCH(N$1,StructureInfoFromGPCRdb!$A$1:$U$1,0),FALSE)</f>
        <v>3.2</v>
      </c>
      <c r="O462" s="10" t="str">
        <f>VLOOKUP($C462,StructureInfoFromGPCRdb!$A:$U,MATCH(O$1,StructureInfoFromGPCRdb!$A$1:$U$1,0),FALSE)</f>
        <v>Active</v>
      </c>
      <c r="P462" s="10">
        <f>VLOOKUP($C462,StructureInfoFromGPCRdb!$A:$U,MATCH(P$1,StructureInfoFromGPCRdb!$A$1:$U$1,0),FALSE)</f>
        <v>72</v>
      </c>
      <c r="Q462" s="10">
        <f>VLOOKUP($C462,StructureInfoFromGPCRdb!$A:$U,MATCH(Q$1,StructureInfoFromGPCRdb!$A$1:$U$1,0),FALSE)</f>
        <v>60</v>
      </c>
      <c r="R462" s="42" t="str">
        <f>IF(VLOOKUP($C462,StructureInfoFromGPCRdb!$A:$U,MATCH(R$1,StructureInfoFromGPCRdb!$A$1:$U$1,0),FALSE)="","",VLOOKUP($C462,StructureInfoFromGPCRdb!$A:$U,MATCH(R$1,StructureInfoFromGPCRdb!$A$1:$U$1,0),FALSE))</f>
        <v/>
      </c>
      <c r="S462" s="5" t="str">
        <f>IF(VLOOKUP($C462,StructureInfoFromGPCRdb!$A:$U,MATCH(S$1,StructureInfoFromGPCRdb!$A$1:$U$1,0),FALSE)="","",VLOOKUP($C462,StructureInfoFromGPCRdb!$A:$U,MATCH(S$1,StructureInfoFromGPCRdb!$A$1:$U$1,0),FALSE))</f>
        <v/>
      </c>
      <c r="T462" s="5" t="str">
        <f>IF(VLOOKUP($C462,StructureInfoFromGPCRdb!$A:$U,MATCH(T$1,StructureInfoFromGPCRdb!$A$1:$U$1,0),FALSE)="","",VLOOKUP($C462,StructureInfoFromGPCRdb!$A:$U,MATCH(T$1,StructureInfoFromGPCRdb!$A$1:$U$1,0),FALSE))</f>
        <v/>
      </c>
      <c r="U462" s="5" t="str">
        <f>IF(VLOOKUP($C462,StructureInfoFromGPCRdb!$A:$U,MATCH(U$1,StructureInfoFromGPCRdb!$A$1:$U$1,0),FALSE)="","",VLOOKUP($C462,StructureInfoFromGPCRdb!$A:$U,MATCH(U$1,StructureInfoFromGPCRdb!$A$1:$U$1,0),FALSE))</f>
        <v/>
      </c>
      <c r="V462" s="52" t="str">
        <f>VLOOKUP($C462,StructureInfoFromGPCRdb!$A:$U,MATCH(V$1,StructureInfoFromGPCRdb!$A$1:$U$1,0),FALSE)</f>
        <v>-</v>
      </c>
      <c r="W462" s="10" t="str">
        <f>VLOOKUP($C462,StructureInfoFromGPCRdb!$A:$U,MATCH(W$1,StructureInfoFromGPCRdb!$A$1:$U$1,0),FALSE)</f>
        <v>-</v>
      </c>
      <c r="X462" s="52" t="str">
        <f>VLOOKUP($C462,StructureInfoFromGPCRdb!$A:$U,MATCH(X$1,StructureInfoFromGPCRdb!$A$1:$U$1,0),FALSE)</f>
        <v>Evocalcet</v>
      </c>
      <c r="Y462" s="10" t="str">
        <f>VLOOKUP($C462,StructureInfoFromGPCRdb!$A:$U,MATCH(Y$1,StructureInfoFromGPCRdb!$A$1:$U$1,0),FALSE)</f>
        <v>PAM</v>
      </c>
      <c r="Z462" s="5" t="s">
        <v>788</v>
      </c>
    </row>
    <row r="463" spans="1:28" x14ac:dyDescent="0.15">
      <c r="A463" s="4" t="str">
        <f t="shared" si="14"/>
        <v>CActive</v>
      </c>
      <c r="B463" s="4" t="str">
        <f t="shared" si="15"/>
        <v>CASRActive</v>
      </c>
      <c r="C463" s="146" t="s">
        <v>1195</v>
      </c>
      <c r="D463" s="10" t="str">
        <f>VLOOKUP($C463,StructureInfoFromGPCRdb!$A:$U,MATCH(D$1,StructureInfoFromGPCRdb!$A$1:$U$1,0),FALSE)</f>
        <v>C</v>
      </c>
      <c r="E463" s="11" t="str">
        <f>VLOOKUP($C463,StructureInfoFromGPCRdb!$A:$U,MATCH(E$1,StructureInfoFromGPCRdb!$A$1:$U$1,0),FALSE)</f>
        <v>Calcium-sensing</v>
      </c>
      <c r="F463" s="11" t="str">
        <f>VLOOKUP($C463,StructureInfoFromGPCRdb!$A:$U,MATCH(F$1,StructureInfoFromGPCRdb!$A$1:$U$1,0),FALSE)</f>
        <v>CASR</v>
      </c>
      <c r="G463" s="11" t="str">
        <f>VLOOKUP($C463,StructureInfoFromGPCRdb!$A:$U,MATCH(G$1,StructureInfoFromGPCRdb!$A$1:$U$1,0),FALSE)</f>
        <v>CaS</v>
      </c>
      <c r="J463" s="47">
        <f>VLOOKUP($C463,StructureInfoFromGPCRdb!$A:$U,MATCH(J$1,StructureInfoFromGPCRdb!$A$1:$U$1,0),FALSE)</f>
        <v>86</v>
      </c>
      <c r="K463" s="6" t="str">
        <f>VLOOKUP($C463,StructureInfoFromGPCRdb!$A:$U,MATCH(K$1,StructureInfoFromGPCRdb!$A$1:$U$1,0),FALSE)</f>
        <v>Human</v>
      </c>
      <c r="L463" s="10">
        <f>VLOOKUP($C463,StructureInfoFromGPCRdb!$A:$U,MATCH(L$1,StructureInfoFromGPCRdb!$A$1:$U$1,0),FALSE)</f>
        <v>100</v>
      </c>
      <c r="M463" s="50" t="str">
        <f>VLOOKUP($C463,StructureInfoFromGPCRdb!$A:$U,MATCH(M$1,StructureInfoFromGPCRdb!$A$1:$U$1,0),FALSE)</f>
        <v>cryo-EM</v>
      </c>
      <c r="N463" s="51">
        <f>VLOOKUP($C463,StructureInfoFromGPCRdb!$A:$U,MATCH(N$1,StructureInfoFromGPCRdb!$A$1:$U$1,0),FALSE)</f>
        <v>4.0999999999999996</v>
      </c>
      <c r="O463" s="10" t="str">
        <f>VLOOKUP($C463,StructureInfoFromGPCRdb!$A:$U,MATCH(O$1,StructureInfoFromGPCRdb!$A$1:$U$1,0),FALSE)</f>
        <v>Active</v>
      </c>
      <c r="P463" s="10">
        <f>VLOOKUP($C463,StructureInfoFromGPCRdb!$A:$U,MATCH(P$1,StructureInfoFromGPCRdb!$A$1:$U$1,0),FALSE)</f>
        <v>72</v>
      </c>
      <c r="Q463" s="10">
        <f>VLOOKUP($C463,StructureInfoFromGPCRdb!$A:$U,MATCH(Q$1,StructureInfoFromGPCRdb!$A$1:$U$1,0),FALSE)</f>
        <v>74</v>
      </c>
      <c r="R463" s="42" t="str">
        <f>IF(VLOOKUP($C463,StructureInfoFromGPCRdb!$A:$U,MATCH(R$1,StructureInfoFromGPCRdb!$A$1:$U$1,0),FALSE)="","",VLOOKUP($C463,StructureInfoFromGPCRdb!$A:$U,MATCH(R$1,StructureInfoFromGPCRdb!$A$1:$U$1,0),FALSE))</f>
        <v/>
      </c>
      <c r="S463" s="5" t="str">
        <f>IF(VLOOKUP($C463,StructureInfoFromGPCRdb!$A:$U,MATCH(S$1,StructureInfoFromGPCRdb!$A$1:$U$1,0),FALSE)="","",VLOOKUP($C463,StructureInfoFromGPCRdb!$A:$U,MATCH(S$1,StructureInfoFromGPCRdb!$A$1:$U$1,0),FALSE))</f>
        <v/>
      </c>
      <c r="T463" s="5" t="str">
        <f>IF(VLOOKUP($C463,StructureInfoFromGPCRdb!$A:$U,MATCH(T$1,StructureInfoFromGPCRdb!$A$1:$U$1,0),FALSE)="","",VLOOKUP($C463,StructureInfoFromGPCRdb!$A:$U,MATCH(T$1,StructureInfoFromGPCRdb!$A$1:$U$1,0),FALSE))</f>
        <v/>
      </c>
      <c r="U463" s="5" t="str">
        <f>IF(VLOOKUP($C463,StructureInfoFromGPCRdb!$A:$U,MATCH(U$1,StructureInfoFromGPCRdb!$A$1:$U$1,0),FALSE)="","",VLOOKUP($C463,StructureInfoFromGPCRdb!$A:$U,MATCH(U$1,StructureInfoFromGPCRdb!$A$1:$U$1,0),FALSE))</f>
        <v/>
      </c>
      <c r="V463" s="52" t="str">
        <f>VLOOKUP($C463,StructureInfoFromGPCRdb!$A:$U,MATCH(V$1,StructureInfoFromGPCRdb!$A$1:$U$1,0),FALSE)</f>
        <v>-</v>
      </c>
      <c r="W463" s="10" t="str">
        <f>VLOOKUP($C463,StructureInfoFromGPCRdb!$A:$U,MATCH(W$1,StructureInfoFromGPCRdb!$A$1:$U$1,0),FALSE)</f>
        <v>-</v>
      </c>
      <c r="X463" s="52" t="str">
        <f>VLOOKUP($C463,StructureInfoFromGPCRdb!$A:$U,MATCH(X$1,StructureInfoFromGPCRdb!$A$1:$U$1,0),FALSE)</f>
        <v>NPS-2143</v>
      </c>
      <c r="Y463" s="10" t="str">
        <f>VLOOKUP($C463,StructureInfoFromGPCRdb!$A:$U,MATCH(Y$1,StructureInfoFromGPCRdb!$A$1:$U$1,0),FALSE)</f>
        <v>NAM</v>
      </c>
      <c r="Z463" s="5" t="s">
        <v>788</v>
      </c>
    </row>
    <row r="464" spans="1:28" x14ac:dyDescent="0.15">
      <c r="A464" s="4" t="str">
        <f t="shared" si="14"/>
        <v>CActive</v>
      </c>
      <c r="B464" s="4" t="str">
        <f t="shared" si="15"/>
        <v>GABR2Active</v>
      </c>
      <c r="C464" s="146" t="s">
        <v>1199</v>
      </c>
      <c r="D464" s="10" t="str">
        <f>VLOOKUP($C464,StructureInfoFromGPCRdb!$A:$U,MATCH(D$1,StructureInfoFromGPCRdb!$A$1:$U$1,0),FALSE)</f>
        <v>C</v>
      </c>
      <c r="E464" s="11" t="str">
        <f>VLOOKUP($C464,StructureInfoFromGPCRdb!$A:$U,MATCH(E$1,StructureInfoFromGPCRdb!$A$1:$U$1,0),FALSE)</f>
        <v>GABAB</v>
      </c>
      <c r="F464" s="11" t="str">
        <f>VLOOKUP($C464,StructureInfoFromGPCRdb!$A:$U,MATCH(F$1,StructureInfoFromGPCRdb!$A$1:$U$1,0),FALSE)</f>
        <v>GABR2</v>
      </c>
      <c r="G464" s="11" t="str">
        <f>VLOOKUP($C464,StructureInfoFromGPCRdb!$A:$U,MATCH(G$1,StructureInfoFromGPCRdb!$A$1:$U$1,0),FALSE)</f>
        <v>GABAB2</v>
      </c>
      <c r="J464" s="47">
        <f>VLOOKUP($C464,StructureInfoFromGPCRdb!$A:$U,MATCH(J$1,StructureInfoFromGPCRdb!$A$1:$U$1,0),FALSE)</f>
        <v>91</v>
      </c>
      <c r="K464" s="6" t="str">
        <f>VLOOKUP($C464,StructureInfoFromGPCRdb!$A:$U,MATCH(K$1,StructureInfoFromGPCRdb!$A$1:$U$1,0),FALSE)</f>
        <v>Human</v>
      </c>
      <c r="L464" s="10">
        <f>VLOOKUP($C464,StructureInfoFromGPCRdb!$A:$U,MATCH(L$1,StructureInfoFromGPCRdb!$A$1:$U$1,0),FALSE)</f>
        <v>100</v>
      </c>
      <c r="M464" s="50" t="str">
        <f>VLOOKUP($C464,StructureInfoFromGPCRdb!$A:$U,MATCH(M$1,StructureInfoFromGPCRdb!$A$1:$U$1,0),FALSE)</f>
        <v>cryo-EM</v>
      </c>
      <c r="N464" s="51">
        <f>VLOOKUP($C464,StructureInfoFromGPCRdb!$A:$U,MATCH(N$1,StructureInfoFromGPCRdb!$A$1:$U$1,0),FALSE)</f>
        <v>3.5</v>
      </c>
      <c r="O464" s="10" t="str">
        <f>VLOOKUP($C464,StructureInfoFromGPCRdb!$A:$U,MATCH(O$1,StructureInfoFromGPCRdb!$A$1:$U$1,0),FALSE)</f>
        <v>Active</v>
      </c>
      <c r="P464" s="10">
        <f>VLOOKUP($C464,StructureInfoFromGPCRdb!$A:$U,MATCH(P$1,StructureInfoFromGPCRdb!$A$1:$U$1,0),FALSE)</f>
        <v>100</v>
      </c>
      <c r="Q464" s="10">
        <f>VLOOKUP($C464,StructureInfoFromGPCRdb!$A:$U,MATCH(Q$1,StructureInfoFromGPCRdb!$A$1:$U$1,0),FALSE)</f>
        <v>64</v>
      </c>
      <c r="R464" s="42" t="str">
        <f>IF(VLOOKUP($C464,StructureInfoFromGPCRdb!$A:$U,MATCH(R$1,StructureInfoFromGPCRdb!$A$1:$U$1,0),FALSE)="","",VLOOKUP($C464,StructureInfoFromGPCRdb!$A:$U,MATCH(R$1,StructureInfoFromGPCRdb!$A$1:$U$1,0),FALSE))</f>
        <v>Gi/o</v>
      </c>
      <c r="S464" s="5" t="str">
        <f>IF(VLOOKUP($C464,StructureInfoFromGPCRdb!$A:$U,MATCH(S$1,StructureInfoFromGPCRdb!$A$1:$U$1,0),FALSE)="","",VLOOKUP($C464,StructureInfoFromGPCRdb!$A:$U,MATCH(S$1,StructureInfoFromGPCRdb!$A$1:$U$1,0),FALSE))</f>
        <v>αi1</v>
      </c>
      <c r="T464" s="5" t="str">
        <f>IF(VLOOKUP($C464,StructureInfoFromGPCRdb!$A:$U,MATCH(T$1,StructureInfoFromGPCRdb!$A$1:$U$1,0),FALSE)="","",VLOOKUP($C464,StructureInfoFromGPCRdb!$A:$U,MATCH(T$1,StructureInfoFromGPCRdb!$A$1:$U$1,0),FALSE))</f>
        <v/>
      </c>
      <c r="U464" s="5">
        <f>IF(VLOOKUP($C464,StructureInfoFromGPCRdb!$A:$U,MATCH(U$1,StructureInfoFromGPCRdb!$A$1:$U$1,0),FALSE)="","",VLOOKUP($C464,StructureInfoFromGPCRdb!$A:$U,MATCH(U$1,StructureInfoFromGPCRdb!$A$1:$U$1,0),FALSE))</f>
        <v>99</v>
      </c>
      <c r="V464" s="52" t="str">
        <f>VLOOKUP($C464,StructureInfoFromGPCRdb!$A:$U,MATCH(V$1,StructureInfoFromGPCRdb!$A$1:$U$1,0),FALSE)</f>
        <v>-</v>
      </c>
      <c r="W464" s="10" t="str">
        <f>VLOOKUP($C464,StructureInfoFromGPCRdb!$A:$U,MATCH(W$1,StructureInfoFromGPCRdb!$A$1:$U$1,0),FALSE)</f>
        <v>scFv16</v>
      </c>
      <c r="X464" s="52" t="str">
        <f>VLOOKUP($C464,StructureInfoFromGPCRdb!$A:$U,MATCH(X$1,StructureInfoFromGPCRdb!$A$1:$U$1,0),FALSE)</f>
        <v>Baclofen</v>
      </c>
      <c r="Y464" s="10" t="str">
        <f>VLOOKUP($C464,StructureInfoFromGPCRdb!$A:$U,MATCH(Y$1,StructureInfoFromGPCRdb!$A$1:$U$1,0),FALSE)</f>
        <v>Agonist</v>
      </c>
      <c r="Z464" s="5" t="s">
        <v>788</v>
      </c>
    </row>
    <row r="465" spans="1:28" x14ac:dyDescent="0.2">
      <c r="A465" s="4" t="str">
        <f t="shared" si="14"/>
        <v>CActive</v>
      </c>
      <c r="B465" s="4" t="str">
        <f t="shared" si="15"/>
        <v>GABR2Active</v>
      </c>
      <c r="C465" s="37" t="s">
        <v>920</v>
      </c>
      <c r="D465" s="10" t="str">
        <f>VLOOKUP($C465,StructureInfoFromGPCRdb!$A:$U,MATCH(D$1,StructureInfoFromGPCRdb!$A$1:$U$1,0),FALSE)</f>
        <v>C</v>
      </c>
      <c r="E465" s="11" t="str">
        <f>VLOOKUP($C465,StructureInfoFromGPCRdb!$A:$U,MATCH(E$1,StructureInfoFromGPCRdb!$A$1:$U$1,0),FALSE)</f>
        <v>GABAB</v>
      </c>
      <c r="F465" s="11" t="str">
        <f>VLOOKUP($C465,StructureInfoFromGPCRdb!$A:$U,MATCH(F$1,StructureInfoFromGPCRdb!$A$1:$U$1,0),FALSE)</f>
        <v>GABR2</v>
      </c>
      <c r="G465" s="11" t="str">
        <f>VLOOKUP($C465,StructureInfoFromGPCRdb!$A:$U,MATCH(G$1,StructureInfoFromGPCRdb!$A$1:$U$1,0),FALSE)</f>
        <v>GABAB2</v>
      </c>
      <c r="J465" s="47">
        <f>VLOOKUP($C465,StructureInfoFromGPCRdb!$A:$U,MATCH(J$1,StructureInfoFromGPCRdb!$A$1:$U$1,0),FALSE)</f>
        <v>82</v>
      </c>
      <c r="K465" s="6" t="str">
        <f>VLOOKUP($C465,StructureInfoFromGPCRdb!$A:$U,MATCH(K$1,StructureInfoFromGPCRdb!$A$1:$U$1,0),FALSE)</f>
        <v>Human</v>
      </c>
      <c r="L465" s="10">
        <f>VLOOKUP($C465,StructureInfoFromGPCRdb!$A:$U,MATCH(L$1,StructureInfoFromGPCRdb!$A$1:$U$1,0),FALSE)</f>
        <v>100</v>
      </c>
      <c r="M465" s="50" t="str">
        <f>VLOOKUP($C465,StructureInfoFromGPCRdb!$A:$U,MATCH(M$1,StructureInfoFromGPCRdb!$A$1:$U$1,0),FALSE)</f>
        <v>cryo-EM</v>
      </c>
      <c r="N465" s="51">
        <f>VLOOKUP($C465,StructureInfoFromGPCRdb!$A:$U,MATCH(N$1,StructureInfoFromGPCRdb!$A$1:$U$1,0),FALSE)</f>
        <v>3.6</v>
      </c>
      <c r="O465" s="10" t="str">
        <f>VLOOKUP($C465,StructureInfoFromGPCRdb!$A:$U,MATCH(O$1,StructureInfoFromGPCRdb!$A$1:$U$1,0),FALSE)</f>
        <v>Active</v>
      </c>
      <c r="P465" s="10">
        <f>VLOOKUP($C465,StructureInfoFromGPCRdb!$A:$U,MATCH(P$1,StructureInfoFromGPCRdb!$A$1:$U$1,0),FALSE)</f>
        <v>99</v>
      </c>
      <c r="Q465" s="10">
        <f>VLOOKUP($C465,StructureInfoFromGPCRdb!$A:$U,MATCH(Q$1,StructureInfoFromGPCRdb!$A$1:$U$1,0),FALSE)</f>
        <v>62</v>
      </c>
      <c r="R465" s="42" t="str">
        <f>IF(VLOOKUP($C465,StructureInfoFromGPCRdb!$A:$U,MATCH(R$1,StructureInfoFromGPCRdb!$A$1:$U$1,0),FALSE)="","",VLOOKUP($C465,StructureInfoFromGPCRdb!$A:$U,MATCH(R$1,StructureInfoFromGPCRdb!$A$1:$U$1,0),FALSE))</f>
        <v/>
      </c>
      <c r="S465" s="5" t="str">
        <f>IF(VLOOKUP($C465,StructureInfoFromGPCRdb!$A:$U,MATCH(S$1,StructureInfoFromGPCRdb!$A$1:$U$1,0),FALSE)="","",VLOOKUP($C465,StructureInfoFromGPCRdb!$A:$U,MATCH(S$1,StructureInfoFromGPCRdb!$A$1:$U$1,0),FALSE))</f>
        <v/>
      </c>
      <c r="T465" s="5" t="str">
        <f>IF(VLOOKUP($C465,StructureInfoFromGPCRdb!$A:$U,MATCH(T$1,StructureInfoFromGPCRdb!$A$1:$U$1,0),FALSE)="","",VLOOKUP($C465,StructureInfoFromGPCRdb!$A:$U,MATCH(T$1,StructureInfoFromGPCRdb!$A$1:$U$1,0),FALSE))</f>
        <v/>
      </c>
      <c r="U465" s="5" t="str">
        <f>IF(VLOOKUP($C465,StructureInfoFromGPCRdb!$A:$U,MATCH(U$1,StructureInfoFromGPCRdb!$A$1:$U$1,0),FALSE)="","",VLOOKUP($C465,StructureInfoFromGPCRdb!$A:$U,MATCH(U$1,StructureInfoFromGPCRdb!$A$1:$U$1,0),FALSE))</f>
        <v/>
      </c>
      <c r="V465" s="52" t="str">
        <f>VLOOKUP($C465,StructureInfoFromGPCRdb!$A:$U,MATCH(V$1,StructureInfoFromGPCRdb!$A$1:$U$1,0),FALSE)</f>
        <v>-</v>
      </c>
      <c r="W465" s="10" t="str">
        <f>VLOOKUP($C465,StructureInfoFromGPCRdb!$A:$U,MATCH(W$1,StructureInfoFromGPCRdb!$A$1:$U$1,0),FALSE)</f>
        <v>-</v>
      </c>
      <c r="X465" s="52" t="str">
        <f>VLOOKUP($C465,StructureInfoFromGPCRdb!$A:$U,MATCH(X$1,StructureInfoFromGPCRdb!$A$1:$U$1,0),FALSE)</f>
        <v>N~4~,N~6~-dicyclopen..</v>
      </c>
      <c r="Y465" s="10" t="str">
        <f>VLOOKUP($C465,StructureInfoFromGPCRdb!$A:$U,MATCH(Y$1,StructureInfoFromGPCRdb!$A$1:$U$1,0),FALSE)</f>
        <v>PAM</v>
      </c>
    </row>
    <row r="466" spans="1:28" x14ac:dyDescent="0.2">
      <c r="A466" s="4" t="str">
        <f t="shared" si="14"/>
        <v>CReprYesInactive</v>
      </c>
      <c r="B466" s="4" t="str">
        <f t="shared" si="15"/>
        <v>GABR1ReprYesInactive</v>
      </c>
      <c r="C466" s="9" t="s">
        <v>1134</v>
      </c>
      <c r="D466" s="10" t="str">
        <f>VLOOKUP($C466,StructureInfoFromGPCRdb!$A:$U,MATCH(D$1,StructureInfoFromGPCRdb!$A$1:$U$1,0),FALSE)</f>
        <v>C</v>
      </c>
      <c r="E466" s="11" t="str">
        <f>VLOOKUP($C466,StructureInfoFromGPCRdb!$A:$U,MATCH(E$1,StructureInfoFromGPCRdb!$A$1:$U$1,0),FALSE)</f>
        <v>GABAB</v>
      </c>
      <c r="F466" s="11" t="str">
        <f>VLOOKUP($C466,StructureInfoFromGPCRdb!$A:$U,MATCH(F$1,StructureInfoFromGPCRdb!$A$1:$U$1,0),FALSE)</f>
        <v>GABR1</v>
      </c>
      <c r="G466" s="11" t="str">
        <f>VLOOKUP($C466,StructureInfoFromGPCRdb!$A:$U,MATCH(G$1,StructureInfoFromGPCRdb!$A$1:$U$1,0),FALSE)</f>
        <v>GABAB1</v>
      </c>
      <c r="H466" s="42" t="s">
        <v>793</v>
      </c>
      <c r="I466" s="5" t="s">
        <v>788</v>
      </c>
      <c r="J466" s="47">
        <f>VLOOKUP($C466,StructureInfoFromGPCRdb!$A:$U,MATCH(J$1,StructureInfoFromGPCRdb!$A$1:$U$1,0),FALSE)</f>
        <v>95</v>
      </c>
      <c r="K466" s="6" t="str">
        <f>VLOOKUP($C466,StructureInfoFromGPCRdb!$A:$U,MATCH(K$1,StructureInfoFromGPCRdb!$A$1:$U$1,0),FALSE)</f>
        <v>Human</v>
      </c>
      <c r="L466" s="10">
        <f>VLOOKUP($C466,StructureInfoFromGPCRdb!$A:$U,MATCH(L$1,StructureInfoFromGPCRdb!$A$1:$U$1,0),FALSE)</f>
        <v>100</v>
      </c>
      <c r="M466" s="50" t="str">
        <f>VLOOKUP($C466,StructureInfoFromGPCRdb!$A:$U,MATCH(M$1,StructureInfoFromGPCRdb!$A$1:$U$1,0),FALSE)</f>
        <v>Unknown</v>
      </c>
      <c r="N466" s="51">
        <f>VLOOKUP($C466,StructureInfoFromGPCRdb!$A:$U,MATCH(N$1,StructureInfoFromGPCRdb!$A$1:$U$1,0),FALSE)</f>
        <v>2.9</v>
      </c>
      <c r="O466" s="10" t="str">
        <f>VLOOKUP($C466,StructureInfoFromGPCRdb!$A:$U,MATCH(O$1,StructureInfoFromGPCRdb!$A$1:$U$1,0),FALSE)</f>
        <v>Inactive</v>
      </c>
      <c r="P466" s="10">
        <f>VLOOKUP($C466,StructureInfoFromGPCRdb!$A:$U,MATCH(P$1,StructureInfoFromGPCRdb!$A$1:$U$1,0),FALSE)</f>
        <v>0</v>
      </c>
      <c r="Q466" s="10">
        <f>VLOOKUP($C466,StructureInfoFromGPCRdb!$A:$U,MATCH(Q$1,StructureInfoFromGPCRdb!$A$1:$U$1,0),FALSE)</f>
        <v>24</v>
      </c>
      <c r="R466" s="42" t="str">
        <f>IF(VLOOKUP($C466,StructureInfoFromGPCRdb!$A:$U,MATCH(R$1,StructureInfoFromGPCRdb!$A$1:$U$1,0),FALSE)="","",VLOOKUP($C466,StructureInfoFromGPCRdb!$A:$U,MATCH(R$1,StructureInfoFromGPCRdb!$A$1:$U$1,0),FALSE))</f>
        <v/>
      </c>
      <c r="S466" s="5" t="str">
        <f>IF(VLOOKUP($C466,StructureInfoFromGPCRdb!$A:$U,MATCH(S$1,StructureInfoFromGPCRdb!$A$1:$U$1,0),FALSE)="","",VLOOKUP($C466,StructureInfoFromGPCRdb!$A:$U,MATCH(S$1,StructureInfoFromGPCRdb!$A$1:$U$1,0),FALSE))</f>
        <v/>
      </c>
      <c r="T466" s="5" t="str">
        <f>IF(VLOOKUP($C466,StructureInfoFromGPCRdb!$A:$U,MATCH(T$1,StructureInfoFromGPCRdb!$A$1:$U$1,0),FALSE)="","",VLOOKUP($C466,StructureInfoFromGPCRdb!$A:$U,MATCH(T$1,StructureInfoFromGPCRdb!$A$1:$U$1,0),FALSE))</f>
        <v/>
      </c>
      <c r="U466" s="5" t="str">
        <f>IF(VLOOKUP($C466,StructureInfoFromGPCRdb!$A:$U,MATCH(U$1,StructureInfoFromGPCRdb!$A$1:$U$1,0),FALSE)="","",VLOOKUP($C466,StructureInfoFromGPCRdb!$A:$U,MATCH(U$1,StructureInfoFromGPCRdb!$A$1:$U$1,0),FALSE))</f>
        <v/>
      </c>
      <c r="V466" s="52" t="str">
        <f>VLOOKUP($C466,StructureInfoFromGPCRdb!$A:$U,MATCH(V$1,StructureInfoFromGPCRdb!$A$1:$U$1,0),FALSE)</f>
        <v>-</v>
      </c>
      <c r="W466" s="10" t="str">
        <f>VLOOKUP($C466,StructureInfoFromGPCRdb!$A:$U,MATCH(W$1,StructureInfoFromGPCRdb!$A$1:$U$1,0),FALSE)</f>
        <v>-</v>
      </c>
      <c r="X466" s="52" t="str">
        <f>VLOOKUP($C466,StructureInfoFromGPCRdb!$A:$U,MATCH(X$1,StructureInfoFromGPCRdb!$A$1:$U$1,0),FALSE)</f>
        <v>CGP54626</v>
      </c>
      <c r="Y466" s="10" t="str">
        <f>VLOOKUP($C466,StructureInfoFromGPCRdb!$A:$U,MATCH(Y$1,StructureInfoFromGPCRdb!$A$1:$U$1,0),FALSE)</f>
        <v>Inverse agonist</v>
      </c>
      <c r="Z466" s="5" t="s">
        <v>788</v>
      </c>
      <c r="AB466" s="53" t="s">
        <v>1110</v>
      </c>
    </row>
    <row r="467" spans="1:28" x14ac:dyDescent="0.2">
      <c r="A467" s="4" t="str">
        <f t="shared" si="14"/>
        <v>CReprYesInactive</v>
      </c>
      <c r="B467" s="4" t="str">
        <f t="shared" si="15"/>
        <v>GABR2ReprYesInactive</v>
      </c>
      <c r="C467" s="9" t="s">
        <v>825</v>
      </c>
      <c r="D467" s="10" t="str">
        <f>VLOOKUP($C467,StructureInfoFromGPCRdb!$A:$U,MATCH(D$1,StructureInfoFromGPCRdb!$A$1:$U$1,0),FALSE)</f>
        <v>C</v>
      </c>
      <c r="E467" s="11" t="str">
        <f>VLOOKUP($C467,StructureInfoFromGPCRdb!$A:$U,MATCH(E$1,StructureInfoFromGPCRdb!$A$1:$U$1,0),FALSE)</f>
        <v>GABAB</v>
      </c>
      <c r="F467" s="11" t="str">
        <f>VLOOKUP($C467,StructureInfoFromGPCRdb!$A:$U,MATCH(F$1,StructureInfoFromGPCRdb!$A$1:$U$1,0),FALSE)</f>
        <v>GABR2</v>
      </c>
      <c r="G467" s="11" t="str">
        <f>VLOOKUP($C467,StructureInfoFromGPCRdb!$A:$U,MATCH(G$1,StructureInfoFromGPCRdb!$A$1:$U$1,0),FALSE)</f>
        <v>GABAB2</v>
      </c>
      <c r="H467" s="42" t="s">
        <v>793</v>
      </c>
      <c r="I467" s="5" t="s">
        <v>788</v>
      </c>
      <c r="J467" s="47">
        <f>VLOOKUP($C467,StructureInfoFromGPCRdb!$A:$U,MATCH(J$1,StructureInfoFromGPCRdb!$A$1:$U$1,0),FALSE)</f>
        <v>91</v>
      </c>
      <c r="K467" s="6" t="str">
        <f>VLOOKUP($C467,StructureInfoFromGPCRdb!$A:$U,MATCH(K$1,StructureInfoFromGPCRdb!$A$1:$U$1,0),FALSE)</f>
        <v>Human</v>
      </c>
      <c r="L467" s="10">
        <f>VLOOKUP($C467,StructureInfoFromGPCRdb!$A:$U,MATCH(L$1,StructureInfoFromGPCRdb!$A$1:$U$1,0),FALSE)</f>
        <v>100</v>
      </c>
      <c r="M467" s="50" t="str">
        <f>VLOOKUP($C467,StructureInfoFromGPCRdb!$A:$U,MATCH(M$1,StructureInfoFromGPCRdb!$A$1:$U$1,0),FALSE)</f>
        <v>cryo-EM</v>
      </c>
      <c r="N467" s="51">
        <f>VLOOKUP($C467,StructureInfoFromGPCRdb!$A:$U,MATCH(N$1,StructureInfoFromGPCRdb!$A$1:$U$1,0),FALSE)</f>
        <v>2.9</v>
      </c>
      <c r="O467" s="10" t="str">
        <f>VLOOKUP($C467,StructureInfoFromGPCRdb!$A:$U,MATCH(O$1,StructureInfoFromGPCRdb!$A$1:$U$1,0),FALSE)</f>
        <v>Inactive</v>
      </c>
      <c r="P467" s="10">
        <f>VLOOKUP($C467,StructureInfoFromGPCRdb!$A:$U,MATCH(P$1,StructureInfoFromGPCRdb!$A$1:$U$1,0),FALSE)</f>
        <v>0</v>
      </c>
      <c r="Q467" s="10">
        <f>VLOOKUP($C467,StructureInfoFromGPCRdb!$A:$U,MATCH(Q$1,StructureInfoFromGPCRdb!$A$1:$U$1,0),FALSE)</f>
        <v>27</v>
      </c>
      <c r="R467" s="42" t="str">
        <f>IF(VLOOKUP($C467,StructureInfoFromGPCRdb!$A:$U,MATCH(R$1,StructureInfoFromGPCRdb!$A$1:$U$1,0),FALSE)="","",VLOOKUP($C467,StructureInfoFromGPCRdb!$A:$U,MATCH(R$1,StructureInfoFromGPCRdb!$A$1:$U$1,0),FALSE))</f>
        <v/>
      </c>
      <c r="S467" s="5" t="str">
        <f>IF(VLOOKUP($C467,StructureInfoFromGPCRdb!$A:$U,MATCH(S$1,StructureInfoFromGPCRdb!$A$1:$U$1,0),FALSE)="","",VLOOKUP($C467,StructureInfoFromGPCRdb!$A:$U,MATCH(S$1,StructureInfoFromGPCRdb!$A$1:$U$1,0),FALSE))</f>
        <v/>
      </c>
      <c r="T467" s="5" t="str">
        <f>IF(VLOOKUP($C467,StructureInfoFromGPCRdb!$A:$U,MATCH(T$1,StructureInfoFromGPCRdb!$A$1:$U$1,0),FALSE)="","",VLOOKUP($C467,StructureInfoFromGPCRdb!$A:$U,MATCH(T$1,StructureInfoFromGPCRdb!$A$1:$U$1,0),FALSE))</f>
        <v/>
      </c>
      <c r="U467" s="5" t="str">
        <f>IF(VLOOKUP($C467,StructureInfoFromGPCRdb!$A:$U,MATCH(U$1,StructureInfoFromGPCRdb!$A$1:$U$1,0),FALSE)="","",VLOOKUP($C467,StructureInfoFromGPCRdb!$A:$U,MATCH(U$1,StructureInfoFromGPCRdb!$A$1:$U$1,0),FALSE))</f>
        <v/>
      </c>
      <c r="V467" s="52" t="str">
        <f>VLOOKUP($C467,StructureInfoFromGPCRdb!$A:$U,MATCH(V$1,StructureInfoFromGPCRdb!$A$1:$U$1,0),FALSE)</f>
        <v>-</v>
      </c>
      <c r="W467" s="10" t="str">
        <f>VLOOKUP($C467,StructureInfoFromGPCRdb!$A:$U,MATCH(W$1,StructureInfoFromGPCRdb!$A$1:$U$1,0),FALSE)</f>
        <v>-</v>
      </c>
      <c r="X467" s="52" t="str">
        <f>VLOOKUP($C467,StructureInfoFromGPCRdb!$A:$U,MATCH(X$1,StructureInfoFromGPCRdb!$A$1:$U$1,0),FALSE)</f>
        <v>CGP54626</v>
      </c>
      <c r="Y467" s="10" t="str">
        <f>VLOOKUP($C467,StructureInfoFromGPCRdb!$A:$U,MATCH(Y$1,StructureInfoFromGPCRdb!$A$1:$U$1,0),FALSE)</f>
        <v>Antagonist</v>
      </c>
      <c r="Z467" s="5" t="s">
        <v>788</v>
      </c>
      <c r="AB467" s="9" t="s">
        <v>827</v>
      </c>
    </row>
    <row r="468" spans="1:28" x14ac:dyDescent="0.2">
      <c r="A468" s="4" t="str">
        <f t="shared" si="14"/>
        <v>CReprYesInactive</v>
      </c>
      <c r="B468" s="4" t="str">
        <f t="shared" si="15"/>
        <v>GRM1ReprYesInactive</v>
      </c>
      <c r="C468" s="9" t="s">
        <v>512</v>
      </c>
      <c r="D468" s="10" t="str">
        <f>VLOOKUP($C468,StructureInfoFromGPCRdb!$A:$U,MATCH(D$1,StructureInfoFromGPCRdb!$A$1:$U$1,0),FALSE)</f>
        <v>C</v>
      </c>
      <c r="E468" s="11" t="str">
        <f>VLOOKUP($C468,StructureInfoFromGPCRdb!$A:$U,MATCH(E$1,StructureInfoFromGPCRdb!$A$1:$U$1,0),FALSE)</f>
        <v>Metabotropic glutamate</v>
      </c>
      <c r="F468" s="11" t="str">
        <f>VLOOKUP($C468,StructureInfoFromGPCRdb!$A:$U,MATCH(F$1,StructureInfoFromGPCRdb!$A$1:$U$1,0),FALSE)</f>
        <v>GRM1</v>
      </c>
      <c r="G468" s="11" t="str">
        <f>VLOOKUP($C468,StructureInfoFromGPCRdb!$A:$U,MATCH(G$1,StructureInfoFromGPCRdb!$A$1:$U$1,0),FALSE)</f>
        <v>mGlu1</v>
      </c>
      <c r="H468" s="42" t="s">
        <v>793</v>
      </c>
      <c r="I468" s="5" t="s">
        <v>788</v>
      </c>
      <c r="J468" s="47">
        <f>VLOOKUP($C468,StructureInfoFromGPCRdb!$A:$U,MATCH(J$1,StructureInfoFromGPCRdb!$A$1:$U$1,0),FALSE)</f>
        <v>94</v>
      </c>
      <c r="K468" s="6" t="str">
        <f>VLOOKUP($C468,StructureInfoFromGPCRdb!$A:$U,MATCH(K$1,StructureInfoFromGPCRdb!$A$1:$U$1,0),FALSE)</f>
        <v>Human</v>
      </c>
      <c r="L468" s="10">
        <f>VLOOKUP($C468,StructureInfoFromGPCRdb!$A:$U,MATCH(L$1,StructureInfoFromGPCRdb!$A$1:$U$1,0),FALSE)</f>
        <v>100</v>
      </c>
      <c r="M468" s="50" t="str">
        <f>VLOOKUP($C468,StructureInfoFromGPCRdb!$A:$U,MATCH(M$1,StructureInfoFromGPCRdb!$A$1:$U$1,0),FALSE)</f>
        <v>X-ray</v>
      </c>
      <c r="N468" s="51">
        <f>VLOOKUP($C468,StructureInfoFromGPCRdb!$A:$U,MATCH(N$1,StructureInfoFromGPCRdb!$A$1:$U$1,0),FALSE)</f>
        <v>2.8</v>
      </c>
      <c r="O468" s="10" t="str">
        <f>VLOOKUP($C468,StructureInfoFromGPCRdb!$A:$U,MATCH(O$1,StructureInfoFromGPCRdb!$A$1:$U$1,0),FALSE)</f>
        <v>Inactive</v>
      </c>
      <c r="P468" s="10">
        <f>VLOOKUP($C468,StructureInfoFromGPCRdb!$A:$U,MATCH(P$1,StructureInfoFromGPCRdb!$A$1:$U$1,0),FALSE)</f>
        <v>39</v>
      </c>
      <c r="Q468" s="10">
        <f>VLOOKUP($C468,StructureInfoFromGPCRdb!$A:$U,MATCH(Q$1,StructureInfoFromGPCRdb!$A$1:$U$1,0),FALSE)</f>
        <v>47</v>
      </c>
      <c r="R468" s="42" t="str">
        <f>IF(VLOOKUP($C468,StructureInfoFromGPCRdb!$A:$U,MATCH(R$1,StructureInfoFromGPCRdb!$A$1:$U$1,0),FALSE)="","",VLOOKUP($C468,StructureInfoFromGPCRdb!$A:$U,MATCH(R$1,StructureInfoFromGPCRdb!$A$1:$U$1,0),FALSE))</f>
        <v/>
      </c>
      <c r="S468" s="5" t="str">
        <f>IF(VLOOKUP($C468,StructureInfoFromGPCRdb!$A:$U,MATCH(S$1,StructureInfoFromGPCRdb!$A$1:$U$1,0),FALSE)="","",VLOOKUP($C468,StructureInfoFromGPCRdb!$A:$U,MATCH(S$1,StructureInfoFromGPCRdb!$A$1:$U$1,0),FALSE))</f>
        <v/>
      </c>
      <c r="T468" s="5" t="str">
        <f>IF(VLOOKUP($C468,StructureInfoFromGPCRdb!$A:$U,MATCH(T$1,StructureInfoFromGPCRdb!$A$1:$U$1,0),FALSE)="","",VLOOKUP($C468,StructureInfoFromGPCRdb!$A:$U,MATCH(T$1,StructureInfoFromGPCRdb!$A$1:$U$1,0),FALSE))</f>
        <v/>
      </c>
      <c r="U468" s="5" t="str">
        <f>IF(VLOOKUP($C468,StructureInfoFromGPCRdb!$A:$U,MATCH(U$1,StructureInfoFromGPCRdb!$A$1:$U$1,0),FALSE)="","",VLOOKUP($C468,StructureInfoFromGPCRdb!$A:$U,MATCH(U$1,StructureInfoFromGPCRdb!$A$1:$U$1,0),FALSE))</f>
        <v/>
      </c>
      <c r="V468" s="52" t="str">
        <f>VLOOKUP($C468,StructureInfoFromGPCRdb!$A:$U,MATCH(V$1,StructureInfoFromGPCRdb!$A$1:$U$1,0),FALSE)</f>
        <v>BRIL</v>
      </c>
      <c r="W468" s="10" t="str">
        <f>VLOOKUP($C468,StructureInfoFromGPCRdb!$A:$U,MATCH(W$1,StructureInfoFromGPCRdb!$A$1:$U$1,0),FALSE)</f>
        <v>-</v>
      </c>
      <c r="X468" s="52" t="str">
        <f>VLOOKUP($C468,StructureInfoFromGPCRdb!$A:$U,MATCH(X$1,StructureInfoFromGPCRdb!$A$1:$U$1,0),FALSE)</f>
        <v>FITM</v>
      </c>
      <c r="Y468" s="10" t="str">
        <f>VLOOKUP($C468,StructureInfoFromGPCRdb!$A:$U,MATCH(Y$1,StructureInfoFromGPCRdb!$A$1:$U$1,0),FALSE)</f>
        <v>NAM</v>
      </c>
      <c r="Z468" s="5" t="s">
        <v>788</v>
      </c>
      <c r="AA468" s="128"/>
    </row>
    <row r="469" spans="1:28" x14ac:dyDescent="0.2">
      <c r="A469" s="4" t="str">
        <f t="shared" si="14"/>
        <v>CReprYesInactive</v>
      </c>
      <c r="B469" s="4" t="str">
        <f t="shared" si="15"/>
        <v>GRM5ReprYesInactive</v>
      </c>
      <c r="C469" s="9" t="s">
        <v>505</v>
      </c>
      <c r="D469" s="10" t="str">
        <f>VLOOKUP($C469,StructureInfoFromGPCRdb!$A:$U,MATCH(D$1,StructureInfoFromGPCRdb!$A$1:$U$1,0),FALSE)</f>
        <v>C</v>
      </c>
      <c r="E469" s="11" t="str">
        <f>VLOOKUP($C469,StructureInfoFromGPCRdb!$A:$U,MATCH(E$1,StructureInfoFromGPCRdb!$A$1:$U$1,0),FALSE)</f>
        <v>Metabotropic glutamate</v>
      </c>
      <c r="F469" s="11" t="str">
        <f>VLOOKUP($C469,StructureInfoFromGPCRdb!$A:$U,MATCH(F$1,StructureInfoFromGPCRdb!$A$1:$U$1,0),FALSE)</f>
        <v>GRM5</v>
      </c>
      <c r="G469" s="11" t="str">
        <f>VLOOKUP($C469,StructureInfoFromGPCRdb!$A:$U,MATCH(G$1,StructureInfoFromGPCRdb!$A$1:$U$1,0),FALSE)</f>
        <v>mGlu5</v>
      </c>
      <c r="H469" s="42" t="s">
        <v>793</v>
      </c>
      <c r="I469" s="5" t="s">
        <v>788</v>
      </c>
      <c r="J469" s="47">
        <f>VLOOKUP($C469,StructureInfoFromGPCRdb!$A:$U,MATCH(J$1,StructureInfoFromGPCRdb!$A$1:$U$1,0),FALSE)</f>
        <v>99</v>
      </c>
      <c r="K469" s="6" t="str">
        <f>VLOOKUP($C469,StructureInfoFromGPCRdb!$A:$U,MATCH(K$1,StructureInfoFromGPCRdb!$A$1:$U$1,0),FALSE)</f>
        <v>Human</v>
      </c>
      <c r="L469" s="10">
        <f>VLOOKUP($C469,StructureInfoFromGPCRdb!$A:$U,MATCH(L$1,StructureInfoFromGPCRdb!$A$1:$U$1,0),FALSE)</f>
        <v>100</v>
      </c>
      <c r="M469" s="50" t="str">
        <f>VLOOKUP($C469,StructureInfoFromGPCRdb!$A:$U,MATCH(M$1,StructureInfoFromGPCRdb!$A$1:$U$1,0),FALSE)</f>
        <v>X-ray</v>
      </c>
      <c r="N469" s="51">
        <f>VLOOKUP($C469,StructureInfoFromGPCRdb!$A:$U,MATCH(N$1,StructureInfoFromGPCRdb!$A$1:$U$1,0),FALSE)</f>
        <v>2.2000000000000002</v>
      </c>
      <c r="O469" s="10" t="str">
        <f>VLOOKUP($C469,StructureInfoFromGPCRdb!$A:$U,MATCH(O$1,StructureInfoFromGPCRdb!$A$1:$U$1,0),FALSE)</f>
        <v>Inactive</v>
      </c>
      <c r="P469" s="10">
        <f>VLOOKUP($C469,StructureInfoFromGPCRdb!$A:$U,MATCH(P$1,StructureInfoFromGPCRdb!$A$1:$U$1,0),FALSE)</f>
        <v>38</v>
      </c>
      <c r="Q469" s="10">
        <f>VLOOKUP($C469,StructureInfoFromGPCRdb!$A:$U,MATCH(Q$1,StructureInfoFromGPCRdb!$A$1:$U$1,0),FALSE)</f>
        <v>47</v>
      </c>
      <c r="R469" s="42" t="str">
        <f>IF(VLOOKUP($C469,StructureInfoFromGPCRdb!$A:$U,MATCH(R$1,StructureInfoFromGPCRdb!$A$1:$U$1,0),FALSE)="","",VLOOKUP($C469,StructureInfoFromGPCRdb!$A:$U,MATCH(R$1,StructureInfoFromGPCRdb!$A$1:$U$1,0),FALSE))</f>
        <v/>
      </c>
      <c r="S469" s="5" t="str">
        <f>IF(VLOOKUP($C469,StructureInfoFromGPCRdb!$A:$U,MATCH(S$1,StructureInfoFromGPCRdb!$A$1:$U$1,0),FALSE)="","",VLOOKUP($C469,StructureInfoFromGPCRdb!$A:$U,MATCH(S$1,StructureInfoFromGPCRdb!$A$1:$U$1,0),FALSE))</f>
        <v/>
      </c>
      <c r="T469" s="5" t="str">
        <f>IF(VLOOKUP($C469,StructureInfoFromGPCRdb!$A:$U,MATCH(T$1,StructureInfoFromGPCRdb!$A$1:$U$1,0),FALSE)="","",VLOOKUP($C469,StructureInfoFromGPCRdb!$A:$U,MATCH(T$1,StructureInfoFromGPCRdb!$A$1:$U$1,0),FALSE))</f>
        <v/>
      </c>
      <c r="U469" s="5" t="str">
        <f>IF(VLOOKUP($C469,StructureInfoFromGPCRdb!$A:$U,MATCH(U$1,StructureInfoFromGPCRdb!$A$1:$U$1,0),FALSE)="","",VLOOKUP($C469,StructureInfoFromGPCRdb!$A:$U,MATCH(U$1,StructureInfoFromGPCRdb!$A$1:$U$1,0),FALSE))</f>
        <v/>
      </c>
      <c r="V469" s="52" t="str">
        <f>VLOOKUP($C469,StructureInfoFromGPCRdb!$A:$U,MATCH(V$1,StructureInfoFromGPCRdb!$A$1:$U$1,0),FALSE)</f>
        <v>T4-Lysozyme</v>
      </c>
      <c r="W469" s="10" t="str">
        <f>VLOOKUP($C469,StructureInfoFromGPCRdb!$A:$U,MATCH(W$1,StructureInfoFromGPCRdb!$A$1:$U$1,0),FALSE)</f>
        <v>-</v>
      </c>
      <c r="X469" s="52" t="str">
        <f>VLOOKUP($C469,StructureInfoFromGPCRdb!$A:$U,MATCH(X$1,StructureInfoFromGPCRdb!$A$1:$U$1,0),FALSE)</f>
        <v>2-[2-(3-methoxypheny..</v>
      </c>
      <c r="Y469" s="10" t="str">
        <f>VLOOKUP($C469,StructureInfoFromGPCRdb!$A:$U,MATCH(Y$1,StructureInfoFromGPCRdb!$A$1:$U$1,0),FALSE)</f>
        <v>NAM</v>
      </c>
      <c r="Z469" s="5" t="s">
        <v>788</v>
      </c>
      <c r="AA469" s="128"/>
    </row>
    <row r="470" spans="1:28" x14ac:dyDescent="0.15">
      <c r="A470" s="4" t="str">
        <f t="shared" si="14"/>
        <v>CReprNoInactive</v>
      </c>
      <c r="B470" s="4" t="str">
        <f t="shared" si="15"/>
        <v>CASRReprNoInactive</v>
      </c>
      <c r="C470" s="146" t="s">
        <v>1188</v>
      </c>
      <c r="D470" s="10" t="str">
        <f>VLOOKUP($C470,StructureInfoFromGPCRdb!$A:$U,MATCH(D$1,StructureInfoFromGPCRdb!$A$1:$U$1,0),FALSE)</f>
        <v>C</v>
      </c>
      <c r="E470" s="11" t="str">
        <f>VLOOKUP($C470,StructureInfoFromGPCRdb!$A:$U,MATCH(E$1,StructureInfoFromGPCRdb!$A$1:$U$1,0),FALSE)</f>
        <v>Calcium-sensing</v>
      </c>
      <c r="F470" s="11" t="str">
        <f>VLOOKUP($C470,StructureInfoFromGPCRdb!$A:$U,MATCH(F$1,StructureInfoFromGPCRdb!$A$1:$U$1,0),FALSE)</f>
        <v>CASR</v>
      </c>
      <c r="G470" s="11" t="str">
        <f>VLOOKUP($C470,StructureInfoFromGPCRdb!$A:$U,MATCH(G$1,StructureInfoFromGPCRdb!$A$1:$U$1,0),FALSE)</f>
        <v>CaS</v>
      </c>
      <c r="H470" s="42" t="s">
        <v>793</v>
      </c>
      <c r="I470" s="147" t="s">
        <v>790</v>
      </c>
      <c r="J470" s="47">
        <f>VLOOKUP($C470,StructureInfoFromGPCRdb!$A:$U,MATCH(J$1,StructureInfoFromGPCRdb!$A$1:$U$1,0),FALSE)</f>
        <v>77</v>
      </c>
      <c r="K470" s="6" t="str">
        <f>VLOOKUP($C470,StructureInfoFromGPCRdb!$A:$U,MATCH(K$1,StructureInfoFromGPCRdb!$A$1:$U$1,0),FALSE)</f>
        <v>Human</v>
      </c>
      <c r="L470" s="10">
        <f>VLOOKUP($C470,StructureInfoFromGPCRdb!$A:$U,MATCH(L$1,StructureInfoFromGPCRdb!$A$1:$U$1,0),FALSE)</f>
        <v>100</v>
      </c>
      <c r="M470" s="50" t="str">
        <f>VLOOKUP($C470,StructureInfoFromGPCRdb!$A:$U,MATCH(M$1,StructureInfoFromGPCRdb!$A$1:$U$1,0),FALSE)</f>
        <v>cryo-EM</v>
      </c>
      <c r="N470" s="51">
        <f>VLOOKUP($C470,StructureInfoFromGPCRdb!$A:$U,MATCH(N$1,StructureInfoFromGPCRdb!$A$1:$U$1,0),FALSE)</f>
        <v>3.5</v>
      </c>
      <c r="O470" s="10" t="str">
        <f>VLOOKUP($C470,StructureInfoFromGPCRdb!$A:$U,MATCH(O$1,StructureInfoFromGPCRdb!$A$1:$U$1,0),FALSE)</f>
        <v>Inactive</v>
      </c>
      <c r="P470" s="10">
        <f>VLOOKUP($C470,StructureInfoFromGPCRdb!$A:$U,MATCH(P$1,StructureInfoFromGPCRdb!$A$1:$U$1,0),FALSE)</f>
        <v>33</v>
      </c>
      <c r="Q470" s="10">
        <f>VLOOKUP($C470,StructureInfoFromGPCRdb!$A:$U,MATCH(Q$1,StructureInfoFromGPCRdb!$A$1:$U$1,0),FALSE)</f>
        <v>62</v>
      </c>
      <c r="R470" s="42" t="str">
        <f>IF(VLOOKUP($C470,StructureInfoFromGPCRdb!$A:$U,MATCH(R$1,StructureInfoFromGPCRdb!$A$1:$U$1,0),FALSE)="","",VLOOKUP($C470,StructureInfoFromGPCRdb!$A:$U,MATCH(R$1,StructureInfoFromGPCRdb!$A$1:$U$1,0),FALSE))</f>
        <v/>
      </c>
      <c r="S470" s="5" t="str">
        <f>IF(VLOOKUP($C470,StructureInfoFromGPCRdb!$A:$U,MATCH(S$1,StructureInfoFromGPCRdb!$A$1:$U$1,0),FALSE)="","",VLOOKUP($C470,StructureInfoFromGPCRdb!$A:$U,MATCH(S$1,StructureInfoFromGPCRdb!$A$1:$U$1,0),FALSE))</f>
        <v/>
      </c>
      <c r="T470" s="5" t="str">
        <f>IF(VLOOKUP($C470,StructureInfoFromGPCRdb!$A:$U,MATCH(T$1,StructureInfoFromGPCRdb!$A$1:$U$1,0),FALSE)="","",VLOOKUP($C470,StructureInfoFromGPCRdb!$A:$U,MATCH(T$1,StructureInfoFromGPCRdb!$A$1:$U$1,0),FALSE))</f>
        <v/>
      </c>
      <c r="U470" s="5" t="str">
        <f>IF(VLOOKUP($C470,StructureInfoFromGPCRdb!$A:$U,MATCH(U$1,StructureInfoFromGPCRdb!$A$1:$U$1,0),FALSE)="","",VLOOKUP($C470,StructureInfoFromGPCRdb!$A:$U,MATCH(U$1,StructureInfoFromGPCRdb!$A$1:$U$1,0),FALSE))</f>
        <v/>
      </c>
      <c r="V470" s="52" t="str">
        <f>VLOOKUP($C470,StructureInfoFromGPCRdb!$A:$U,MATCH(V$1,StructureInfoFromGPCRdb!$A$1:$U$1,0),FALSE)</f>
        <v>-</v>
      </c>
      <c r="W470" s="10" t="str">
        <f>VLOOKUP($C470,StructureInfoFromGPCRdb!$A:$U,MATCH(W$1,StructureInfoFromGPCRdb!$A$1:$U$1,0),FALSE)</f>
        <v>-</v>
      </c>
      <c r="X470" s="52" t="str">
        <f>VLOOKUP($C470,StructureInfoFromGPCRdb!$A:$U,MATCH(X$1,StructureInfoFromGPCRdb!$A$1:$U$1,0),FALSE)</f>
        <v>Tryptophan</v>
      </c>
      <c r="Y470" s="10" t="str">
        <f>VLOOKUP($C470,StructureInfoFromGPCRdb!$A:$U,MATCH(Y$1,StructureInfoFromGPCRdb!$A$1:$U$1,0),FALSE)</f>
        <v>PAM</v>
      </c>
      <c r="Z470" s="5" t="s">
        <v>790</v>
      </c>
      <c r="AA470" s="49" t="s">
        <v>1220</v>
      </c>
    </row>
    <row r="471" spans="1:28" x14ac:dyDescent="0.15">
      <c r="A471" s="4" t="str">
        <f t="shared" si="14"/>
        <v>CReprNoInactive</v>
      </c>
      <c r="B471" s="4" t="str">
        <f t="shared" si="15"/>
        <v>GRM2ReprNoInactive</v>
      </c>
      <c r="C471" s="146" t="s">
        <v>1208</v>
      </c>
      <c r="D471" s="10" t="str">
        <f>VLOOKUP($C471,StructureInfoFromGPCRdb!$A:$U,MATCH(D$1,StructureInfoFromGPCRdb!$A$1:$U$1,0),FALSE)</f>
        <v>C</v>
      </c>
      <c r="E471" s="11" t="str">
        <f>VLOOKUP($C471,StructureInfoFromGPCRdb!$A:$U,MATCH(E$1,StructureInfoFromGPCRdb!$A$1:$U$1,0),FALSE)</f>
        <v>Metabotropic glutamate</v>
      </c>
      <c r="F471" s="11" t="str">
        <f>VLOOKUP($C471,StructureInfoFromGPCRdb!$A:$U,MATCH(F$1,StructureInfoFromGPCRdb!$A$1:$U$1,0),FALSE)</f>
        <v>GRM2</v>
      </c>
      <c r="G471" s="11" t="str">
        <f>VLOOKUP($C471,StructureInfoFromGPCRdb!$A:$U,MATCH(G$1,StructureInfoFromGPCRdb!$A$1:$U$1,0),FALSE)</f>
        <v>mGlu2</v>
      </c>
      <c r="H471" s="42" t="s">
        <v>793</v>
      </c>
      <c r="I471" s="147" t="s">
        <v>790</v>
      </c>
      <c r="J471" s="47">
        <f>VLOOKUP($C471,StructureInfoFromGPCRdb!$A:$U,MATCH(J$1,StructureInfoFromGPCRdb!$A$1:$U$1,0),FALSE)</f>
        <v>88</v>
      </c>
      <c r="K471" s="6" t="str">
        <f>VLOOKUP($C471,StructureInfoFromGPCRdb!$A:$U,MATCH(K$1,StructureInfoFromGPCRdb!$A$1:$U$1,0),FALSE)</f>
        <v>Human</v>
      </c>
      <c r="L471" s="10">
        <f>VLOOKUP($C471,StructureInfoFromGPCRdb!$A:$U,MATCH(L$1,StructureInfoFromGPCRdb!$A$1:$U$1,0),FALSE)</f>
        <v>100</v>
      </c>
      <c r="M471" s="50" t="str">
        <f>VLOOKUP($C471,StructureInfoFromGPCRdb!$A:$U,MATCH(M$1,StructureInfoFromGPCRdb!$A$1:$U$1,0),FALSE)</f>
        <v>cryo-EM</v>
      </c>
      <c r="N471" s="51">
        <f>VLOOKUP($C471,StructureInfoFromGPCRdb!$A:$U,MATCH(N$1,StructureInfoFromGPCRdb!$A$1:$U$1,0),FALSE)</f>
        <v>3.6</v>
      </c>
      <c r="O471" s="10" t="str">
        <f>VLOOKUP($C471,StructureInfoFromGPCRdb!$A:$U,MATCH(O$1,StructureInfoFromGPCRdb!$A$1:$U$1,0),FALSE)</f>
        <v>Inactive</v>
      </c>
      <c r="P471" s="10">
        <f>VLOOKUP($C471,StructureInfoFromGPCRdb!$A:$U,MATCH(P$1,StructureInfoFromGPCRdb!$A$1:$U$1,0),FALSE)</f>
        <v>45</v>
      </c>
      <c r="Q471" s="10">
        <f>VLOOKUP($C471,StructureInfoFromGPCRdb!$A:$U,MATCH(Q$1,StructureInfoFromGPCRdb!$A$1:$U$1,0),FALSE)</f>
        <v>54</v>
      </c>
      <c r="R471" s="42" t="str">
        <f>IF(VLOOKUP($C471,StructureInfoFromGPCRdb!$A:$U,MATCH(R$1,StructureInfoFromGPCRdb!$A$1:$U$1,0),FALSE)="","",VLOOKUP($C471,StructureInfoFromGPCRdb!$A:$U,MATCH(R$1,StructureInfoFromGPCRdb!$A$1:$U$1,0),FALSE))</f>
        <v/>
      </c>
      <c r="S471" s="5" t="str">
        <f>IF(VLOOKUP($C471,StructureInfoFromGPCRdb!$A:$U,MATCH(S$1,StructureInfoFromGPCRdb!$A$1:$U$1,0),FALSE)="","",VLOOKUP($C471,StructureInfoFromGPCRdb!$A:$U,MATCH(S$1,StructureInfoFromGPCRdb!$A$1:$U$1,0),FALSE))</f>
        <v/>
      </c>
      <c r="T471" s="5" t="str">
        <f>IF(VLOOKUP($C471,StructureInfoFromGPCRdb!$A:$U,MATCH(T$1,StructureInfoFromGPCRdb!$A$1:$U$1,0),FALSE)="","",VLOOKUP($C471,StructureInfoFromGPCRdb!$A:$U,MATCH(T$1,StructureInfoFromGPCRdb!$A$1:$U$1,0),FALSE))</f>
        <v/>
      </c>
      <c r="U471" s="5" t="str">
        <f>IF(VLOOKUP($C471,StructureInfoFromGPCRdb!$A:$U,MATCH(U$1,StructureInfoFromGPCRdb!$A$1:$U$1,0),FALSE)="","",VLOOKUP($C471,StructureInfoFromGPCRdb!$A:$U,MATCH(U$1,StructureInfoFromGPCRdb!$A$1:$U$1,0),FALSE))</f>
        <v/>
      </c>
      <c r="V471" s="52" t="str">
        <f>VLOOKUP($C471,StructureInfoFromGPCRdb!$A:$U,MATCH(V$1,StructureInfoFromGPCRdb!$A$1:$U$1,0),FALSE)</f>
        <v>-</v>
      </c>
      <c r="W471" s="10" t="str">
        <f>VLOOKUP($C471,StructureInfoFromGPCRdb!$A:$U,MATCH(W$1,StructureInfoFromGPCRdb!$A$1:$U$1,0),FALSE)</f>
        <v>-</v>
      </c>
      <c r="X471" s="52" t="str">
        <f>VLOOKUP($C471,StructureInfoFromGPCRdb!$A:$U,MATCH(X$1,StructureInfoFromGPCRdb!$A$1:$U$1,0),FALSE)</f>
        <v>Apo (no ligand)</v>
      </c>
      <c r="Y471" s="10" t="str">
        <f>VLOOKUP($C471,StructureInfoFromGPCRdb!$A:$U,MATCH(Y$1,StructureInfoFromGPCRdb!$A$1:$U$1,0),FALSE)</f>
        <v>Apo (no ligand)</v>
      </c>
      <c r="Z471" s="5" t="s">
        <v>788</v>
      </c>
      <c r="AA471" s="49" t="s">
        <v>1219</v>
      </c>
    </row>
    <row r="472" spans="1:28" x14ac:dyDescent="0.15">
      <c r="A472" s="4" t="str">
        <f t="shared" si="14"/>
        <v>CInactive</v>
      </c>
      <c r="B472" s="4" t="str">
        <f t="shared" si="15"/>
        <v>CASRInactive</v>
      </c>
      <c r="C472" s="146" t="s">
        <v>1190</v>
      </c>
      <c r="D472" s="10" t="str">
        <f>VLOOKUP($C472,StructureInfoFromGPCRdb!$A:$U,MATCH(D$1,StructureInfoFromGPCRdb!$A$1:$U$1,0),FALSE)</f>
        <v>C</v>
      </c>
      <c r="E472" s="11" t="str">
        <f>VLOOKUP($C472,StructureInfoFromGPCRdb!$A:$U,MATCH(E$1,StructureInfoFromGPCRdb!$A$1:$U$1,0),FALSE)</f>
        <v>Calcium-sensing</v>
      </c>
      <c r="F472" s="11" t="str">
        <f>VLOOKUP($C472,StructureInfoFromGPCRdb!$A:$U,MATCH(F$1,StructureInfoFromGPCRdb!$A$1:$U$1,0),FALSE)</f>
        <v>CASR</v>
      </c>
      <c r="G472" s="11" t="str">
        <f>VLOOKUP($C472,StructureInfoFromGPCRdb!$A:$U,MATCH(G$1,StructureInfoFromGPCRdb!$A$1:$U$1,0),FALSE)</f>
        <v>CaS</v>
      </c>
      <c r="J472" s="47">
        <f>VLOOKUP($C472,StructureInfoFromGPCRdb!$A:$U,MATCH(J$1,StructureInfoFromGPCRdb!$A$1:$U$1,0),FALSE)</f>
        <v>78</v>
      </c>
      <c r="K472" s="6" t="str">
        <f>VLOOKUP($C472,StructureInfoFromGPCRdb!$A:$U,MATCH(K$1,StructureInfoFromGPCRdb!$A$1:$U$1,0),FALSE)</f>
        <v>Human</v>
      </c>
      <c r="L472" s="10">
        <f>VLOOKUP($C472,StructureInfoFromGPCRdb!$A:$U,MATCH(L$1,StructureInfoFromGPCRdb!$A$1:$U$1,0),FALSE)</f>
        <v>100</v>
      </c>
      <c r="M472" s="50" t="str">
        <f>VLOOKUP($C472,StructureInfoFromGPCRdb!$A:$U,MATCH(M$1,StructureInfoFromGPCRdb!$A$1:$U$1,0),FALSE)</f>
        <v>cryo-EM</v>
      </c>
      <c r="N472" s="51">
        <f>VLOOKUP($C472,StructureInfoFromGPCRdb!$A:$U,MATCH(N$1,StructureInfoFromGPCRdb!$A$1:$U$1,0),FALSE)</f>
        <v>3.8</v>
      </c>
      <c r="O472" s="10" t="str">
        <f>VLOOKUP($C472,StructureInfoFromGPCRdb!$A:$U,MATCH(O$1,StructureInfoFromGPCRdb!$A$1:$U$1,0),FALSE)</f>
        <v>Inactive</v>
      </c>
      <c r="P472" s="10">
        <f>VLOOKUP($C472,StructureInfoFromGPCRdb!$A:$U,MATCH(P$1,StructureInfoFromGPCRdb!$A$1:$U$1,0),FALSE)</f>
        <v>33</v>
      </c>
      <c r="Q472" s="10">
        <f>VLOOKUP($C472,StructureInfoFromGPCRdb!$A:$U,MATCH(Q$1,StructureInfoFromGPCRdb!$A$1:$U$1,0),FALSE)</f>
        <v>58</v>
      </c>
      <c r="R472" s="42" t="str">
        <f>IF(VLOOKUP($C472,StructureInfoFromGPCRdb!$A:$U,MATCH(R$1,StructureInfoFromGPCRdb!$A$1:$U$1,0),FALSE)="","",VLOOKUP($C472,StructureInfoFromGPCRdb!$A:$U,MATCH(R$1,StructureInfoFromGPCRdb!$A$1:$U$1,0),FALSE))</f>
        <v/>
      </c>
      <c r="S472" s="5" t="str">
        <f>IF(VLOOKUP($C472,StructureInfoFromGPCRdb!$A:$U,MATCH(S$1,StructureInfoFromGPCRdb!$A$1:$U$1,0),FALSE)="","",VLOOKUP($C472,StructureInfoFromGPCRdb!$A:$U,MATCH(S$1,StructureInfoFromGPCRdb!$A$1:$U$1,0),FALSE))</f>
        <v/>
      </c>
      <c r="T472" s="5" t="str">
        <f>IF(VLOOKUP($C472,StructureInfoFromGPCRdb!$A:$U,MATCH(T$1,StructureInfoFromGPCRdb!$A$1:$U$1,0),FALSE)="","",VLOOKUP($C472,StructureInfoFromGPCRdb!$A:$U,MATCH(T$1,StructureInfoFromGPCRdb!$A$1:$U$1,0),FALSE))</f>
        <v/>
      </c>
      <c r="U472" s="5" t="str">
        <f>IF(VLOOKUP($C472,StructureInfoFromGPCRdb!$A:$U,MATCH(U$1,StructureInfoFromGPCRdb!$A$1:$U$1,0),FALSE)="","",VLOOKUP($C472,StructureInfoFromGPCRdb!$A:$U,MATCH(U$1,StructureInfoFromGPCRdb!$A$1:$U$1,0),FALSE))</f>
        <v/>
      </c>
      <c r="V472" s="52" t="str">
        <f>VLOOKUP($C472,StructureInfoFromGPCRdb!$A:$U,MATCH(V$1,StructureInfoFromGPCRdb!$A$1:$U$1,0),FALSE)</f>
        <v>-</v>
      </c>
      <c r="W472" s="10" t="str">
        <f>VLOOKUP($C472,StructureInfoFromGPCRdb!$A:$U,MATCH(W$1,StructureInfoFromGPCRdb!$A$1:$U$1,0),FALSE)</f>
        <v>-</v>
      </c>
      <c r="X472" s="52" t="str">
        <f>VLOOKUP($C472,StructureInfoFromGPCRdb!$A:$U,MATCH(X$1,StructureInfoFromGPCRdb!$A$1:$U$1,0),FALSE)</f>
        <v>Calcium ion</v>
      </c>
      <c r="Y472" s="10" t="str">
        <f>VLOOKUP($C472,StructureInfoFromGPCRdb!$A:$U,MATCH(Y$1,StructureInfoFromGPCRdb!$A$1:$U$1,0),FALSE)</f>
        <v>Agonist</v>
      </c>
      <c r="Z472" s="5" t="s">
        <v>790</v>
      </c>
    </row>
    <row r="473" spans="1:28" x14ac:dyDescent="0.15">
      <c r="A473" s="4" t="str">
        <f t="shared" si="14"/>
        <v>CInactive</v>
      </c>
      <c r="B473" s="4" t="str">
        <f t="shared" si="15"/>
        <v>CASRInactive</v>
      </c>
      <c r="C473" s="146" t="s">
        <v>1215</v>
      </c>
      <c r="D473" s="10" t="str">
        <f>VLOOKUP($C473,StructureInfoFromGPCRdb!$A:$U,MATCH(D$1,StructureInfoFromGPCRdb!$A$1:$U$1,0),FALSE)</f>
        <v>C</v>
      </c>
      <c r="E473" s="11" t="str">
        <f>VLOOKUP($C473,StructureInfoFromGPCRdb!$A:$U,MATCH(E$1,StructureInfoFromGPCRdb!$A$1:$U$1,0),FALSE)</f>
        <v>Calcium-sensing</v>
      </c>
      <c r="F473" s="11" t="str">
        <f>VLOOKUP($C473,StructureInfoFromGPCRdb!$A:$U,MATCH(F$1,StructureInfoFromGPCRdb!$A$1:$U$1,0),FALSE)</f>
        <v>CASR</v>
      </c>
      <c r="G473" s="11" t="str">
        <f>VLOOKUP($C473,StructureInfoFromGPCRdb!$A:$U,MATCH(G$1,StructureInfoFromGPCRdb!$A$1:$U$1,0),FALSE)</f>
        <v>CaS</v>
      </c>
      <c r="J473" s="47">
        <f>VLOOKUP($C473,StructureInfoFromGPCRdb!$A:$U,MATCH(J$1,StructureInfoFromGPCRdb!$A$1:$U$1,0),FALSE)</f>
        <v>78</v>
      </c>
      <c r="K473" s="6" t="str">
        <f>VLOOKUP($C473,StructureInfoFromGPCRdb!$A:$U,MATCH(K$1,StructureInfoFromGPCRdb!$A$1:$U$1,0),FALSE)</f>
        <v>Human</v>
      </c>
      <c r="L473" s="10">
        <f>VLOOKUP($C473,StructureInfoFromGPCRdb!$A:$U,MATCH(L$1,StructureInfoFromGPCRdb!$A$1:$U$1,0),FALSE)</f>
        <v>100</v>
      </c>
      <c r="M473" s="50" t="str">
        <f>VLOOKUP($C473,StructureInfoFromGPCRdb!$A:$U,MATCH(M$1,StructureInfoFromGPCRdb!$A$1:$U$1,0),FALSE)</f>
        <v>cryo-EM</v>
      </c>
      <c r="N473" s="51">
        <f>VLOOKUP($C473,StructureInfoFromGPCRdb!$A:$U,MATCH(N$1,StructureInfoFromGPCRdb!$A$1:$U$1,0),FALSE)</f>
        <v>4.4000000000000004</v>
      </c>
      <c r="O473" s="10" t="str">
        <f>VLOOKUP($C473,StructureInfoFromGPCRdb!$A:$U,MATCH(O$1,StructureInfoFromGPCRdb!$A$1:$U$1,0),FALSE)</f>
        <v>Inactive</v>
      </c>
      <c r="P473" s="10">
        <f>VLOOKUP($C473,StructureInfoFromGPCRdb!$A:$U,MATCH(P$1,StructureInfoFromGPCRdb!$A$1:$U$1,0),FALSE)</f>
        <v>33</v>
      </c>
      <c r="Q473" s="10">
        <f>VLOOKUP($C473,StructureInfoFromGPCRdb!$A:$U,MATCH(Q$1,StructureInfoFromGPCRdb!$A$1:$U$1,0),FALSE)</f>
        <v>57</v>
      </c>
      <c r="R473" s="42" t="str">
        <f>IF(VLOOKUP($C473,StructureInfoFromGPCRdb!$A:$U,MATCH(R$1,StructureInfoFromGPCRdb!$A$1:$U$1,0),FALSE)="","",VLOOKUP($C473,StructureInfoFromGPCRdb!$A:$U,MATCH(R$1,StructureInfoFromGPCRdb!$A$1:$U$1,0),FALSE))</f>
        <v/>
      </c>
      <c r="S473" s="5" t="str">
        <f>IF(VLOOKUP($C473,StructureInfoFromGPCRdb!$A:$U,MATCH(S$1,StructureInfoFromGPCRdb!$A$1:$U$1,0),FALSE)="","",VLOOKUP($C473,StructureInfoFromGPCRdb!$A:$U,MATCH(S$1,StructureInfoFromGPCRdb!$A$1:$U$1,0),FALSE))</f>
        <v/>
      </c>
      <c r="T473" s="5" t="str">
        <f>IF(VLOOKUP($C473,StructureInfoFromGPCRdb!$A:$U,MATCH(T$1,StructureInfoFromGPCRdb!$A$1:$U$1,0),FALSE)="","",VLOOKUP($C473,StructureInfoFromGPCRdb!$A:$U,MATCH(T$1,StructureInfoFromGPCRdb!$A$1:$U$1,0),FALSE))</f>
        <v/>
      </c>
      <c r="U473" s="5" t="str">
        <f>IF(VLOOKUP($C473,StructureInfoFromGPCRdb!$A:$U,MATCH(U$1,StructureInfoFromGPCRdb!$A$1:$U$1,0),FALSE)="","",VLOOKUP($C473,StructureInfoFromGPCRdb!$A:$U,MATCH(U$1,StructureInfoFromGPCRdb!$A$1:$U$1,0),FALSE))</f>
        <v/>
      </c>
      <c r="V473" s="52" t="str">
        <f>VLOOKUP($C473,StructureInfoFromGPCRdb!$A:$U,MATCH(V$1,StructureInfoFromGPCRdb!$A$1:$U$1,0),FALSE)</f>
        <v>-</v>
      </c>
      <c r="W473" s="10" t="str">
        <f>VLOOKUP($C473,StructureInfoFromGPCRdb!$A:$U,MATCH(W$1,StructureInfoFromGPCRdb!$A$1:$U$1,0),FALSE)</f>
        <v>-</v>
      </c>
      <c r="X473" s="52" t="str">
        <f>VLOOKUP($C473,StructureInfoFromGPCRdb!$A:$U,MATCH(X$1,StructureInfoFromGPCRdb!$A$1:$U$1,0),FALSE)</f>
        <v>Tryptophan</v>
      </c>
      <c r="Y473" s="10" t="str">
        <f>VLOOKUP($C473,StructureInfoFromGPCRdb!$A:$U,MATCH(Y$1,StructureInfoFromGPCRdb!$A$1:$U$1,0),FALSE)</f>
        <v>PAM</v>
      </c>
      <c r="Z473" s="5" t="s">
        <v>790</v>
      </c>
    </row>
    <row r="474" spans="1:28" x14ac:dyDescent="0.15">
      <c r="A474" s="4" t="str">
        <f t="shared" si="14"/>
        <v>CInactive</v>
      </c>
      <c r="B474" s="4" t="str">
        <f t="shared" si="15"/>
        <v>CASRInactive</v>
      </c>
      <c r="C474" s="146" t="s">
        <v>1189</v>
      </c>
      <c r="D474" s="10" t="str">
        <f>VLOOKUP($C474,StructureInfoFromGPCRdb!$A:$U,MATCH(D$1,StructureInfoFromGPCRdb!$A$1:$U$1,0),FALSE)</f>
        <v>C</v>
      </c>
      <c r="E474" s="11" t="str">
        <f>VLOOKUP($C474,StructureInfoFromGPCRdb!$A:$U,MATCH(E$1,StructureInfoFromGPCRdb!$A$1:$U$1,0),FALSE)</f>
        <v>Calcium-sensing</v>
      </c>
      <c r="F474" s="11" t="str">
        <f>VLOOKUP($C474,StructureInfoFromGPCRdb!$A:$U,MATCH(F$1,StructureInfoFromGPCRdb!$A$1:$U$1,0),FALSE)</f>
        <v>CASR</v>
      </c>
      <c r="G474" s="11" t="str">
        <f>VLOOKUP($C474,StructureInfoFromGPCRdb!$A:$U,MATCH(G$1,StructureInfoFromGPCRdb!$A$1:$U$1,0),FALSE)</f>
        <v>CaS</v>
      </c>
      <c r="J474" s="47">
        <f>VLOOKUP($C474,StructureInfoFromGPCRdb!$A:$U,MATCH(J$1,StructureInfoFromGPCRdb!$A$1:$U$1,0),FALSE)</f>
        <v>78</v>
      </c>
      <c r="K474" s="6" t="str">
        <f>VLOOKUP($C474,StructureInfoFromGPCRdb!$A:$U,MATCH(K$1,StructureInfoFromGPCRdb!$A$1:$U$1,0),FALSE)</f>
        <v>Human</v>
      </c>
      <c r="L474" s="10">
        <f>VLOOKUP($C474,StructureInfoFromGPCRdb!$A:$U,MATCH(L$1,StructureInfoFromGPCRdb!$A$1:$U$1,0),FALSE)</f>
        <v>100</v>
      </c>
      <c r="M474" s="50" t="str">
        <f>VLOOKUP($C474,StructureInfoFromGPCRdb!$A:$U,MATCH(M$1,StructureInfoFromGPCRdb!$A$1:$U$1,0),FALSE)</f>
        <v>cryo-EM</v>
      </c>
      <c r="N474" s="51">
        <f>VLOOKUP($C474,StructureInfoFromGPCRdb!$A:$U,MATCH(N$1,StructureInfoFromGPCRdb!$A$1:$U$1,0),FALSE)</f>
        <v>4.5</v>
      </c>
      <c r="O474" s="10" t="str">
        <f>VLOOKUP($C474,StructureInfoFromGPCRdb!$A:$U,MATCH(O$1,StructureInfoFromGPCRdb!$A$1:$U$1,0),FALSE)</f>
        <v>Inactive</v>
      </c>
      <c r="P474" s="10">
        <f>VLOOKUP($C474,StructureInfoFromGPCRdb!$A:$U,MATCH(P$1,StructureInfoFromGPCRdb!$A$1:$U$1,0),FALSE)</f>
        <v>33</v>
      </c>
      <c r="Q474" s="10">
        <f>VLOOKUP($C474,StructureInfoFromGPCRdb!$A:$U,MATCH(Q$1,StructureInfoFromGPCRdb!$A$1:$U$1,0),FALSE)</f>
        <v>69</v>
      </c>
      <c r="R474" s="42" t="str">
        <f>IF(VLOOKUP($C474,StructureInfoFromGPCRdb!$A:$U,MATCH(R$1,StructureInfoFromGPCRdb!$A$1:$U$1,0),FALSE)="","",VLOOKUP($C474,StructureInfoFromGPCRdb!$A:$U,MATCH(R$1,StructureInfoFromGPCRdb!$A$1:$U$1,0),FALSE))</f>
        <v/>
      </c>
      <c r="S474" s="5" t="str">
        <f>IF(VLOOKUP($C474,StructureInfoFromGPCRdb!$A:$U,MATCH(S$1,StructureInfoFromGPCRdb!$A$1:$U$1,0),FALSE)="","",VLOOKUP($C474,StructureInfoFromGPCRdb!$A:$U,MATCH(S$1,StructureInfoFromGPCRdb!$A$1:$U$1,0),FALSE))</f>
        <v/>
      </c>
      <c r="T474" s="5" t="str">
        <f>IF(VLOOKUP($C474,StructureInfoFromGPCRdb!$A:$U,MATCH(T$1,StructureInfoFromGPCRdb!$A$1:$U$1,0),FALSE)="","",VLOOKUP($C474,StructureInfoFromGPCRdb!$A:$U,MATCH(T$1,StructureInfoFromGPCRdb!$A$1:$U$1,0),FALSE))</f>
        <v/>
      </c>
      <c r="U474" s="5" t="str">
        <f>IF(VLOOKUP($C474,StructureInfoFromGPCRdb!$A:$U,MATCH(U$1,StructureInfoFromGPCRdb!$A$1:$U$1,0),FALSE)="","",VLOOKUP($C474,StructureInfoFromGPCRdb!$A:$U,MATCH(U$1,StructureInfoFromGPCRdb!$A$1:$U$1,0),FALSE))</f>
        <v/>
      </c>
      <c r="V474" s="52" t="str">
        <f>VLOOKUP($C474,StructureInfoFromGPCRdb!$A:$U,MATCH(V$1,StructureInfoFromGPCRdb!$A$1:$U$1,0),FALSE)</f>
        <v>-</v>
      </c>
      <c r="W474" s="10" t="str">
        <f>VLOOKUP($C474,StructureInfoFromGPCRdb!$A:$U,MATCH(W$1,StructureInfoFromGPCRdb!$A$1:$U$1,0),FALSE)</f>
        <v>-</v>
      </c>
      <c r="X474" s="52" t="str">
        <f>VLOOKUP($C474,StructureInfoFromGPCRdb!$A:$U,MATCH(X$1,StructureInfoFromGPCRdb!$A$1:$U$1,0),FALSE)</f>
        <v>Apo (no ligand)</v>
      </c>
      <c r="Y474" s="10" t="str">
        <f>VLOOKUP($C474,StructureInfoFromGPCRdb!$A:$U,MATCH(Y$1,StructureInfoFromGPCRdb!$A$1:$U$1,0),FALSE)</f>
        <v>Apo (no ligand)</v>
      </c>
      <c r="Z474" s="5" t="s">
        <v>788</v>
      </c>
      <c r="AA474" s="49" t="s">
        <v>1221</v>
      </c>
    </row>
    <row r="475" spans="1:28" x14ac:dyDescent="0.2">
      <c r="A475" s="4" t="str">
        <f t="shared" si="14"/>
        <v>CInactive</v>
      </c>
      <c r="B475" s="4" t="str">
        <f t="shared" si="15"/>
        <v>GABR1Inactive</v>
      </c>
      <c r="C475" s="9" t="s">
        <v>1133</v>
      </c>
      <c r="D475" s="10" t="str">
        <f>VLOOKUP($C475,StructureInfoFromGPCRdb!$A:$U,MATCH(D$1,StructureInfoFromGPCRdb!$A$1:$U$1,0),FALSE)</f>
        <v>C</v>
      </c>
      <c r="E475" s="11" t="str">
        <f>VLOOKUP($C475,StructureInfoFromGPCRdb!$A:$U,MATCH(E$1,StructureInfoFromGPCRdb!$A$1:$U$1,0),FALSE)</f>
        <v>GABAB</v>
      </c>
      <c r="F475" s="11" t="str">
        <f>VLOOKUP($C475,StructureInfoFromGPCRdb!$A:$U,MATCH(F$1,StructureInfoFromGPCRdb!$A$1:$U$1,0),FALSE)</f>
        <v>GABR1</v>
      </c>
      <c r="G475" s="11" t="str">
        <f>VLOOKUP($C475,StructureInfoFromGPCRdb!$A:$U,MATCH(G$1,StructureInfoFromGPCRdb!$A$1:$U$1,0),FALSE)</f>
        <v>GABAB1</v>
      </c>
      <c r="J475" s="47">
        <f>VLOOKUP($C475,StructureInfoFromGPCRdb!$A:$U,MATCH(J$1,StructureInfoFromGPCRdb!$A$1:$U$1,0),FALSE)</f>
        <v>94</v>
      </c>
      <c r="K475" s="6" t="str">
        <f>VLOOKUP($C475,StructureInfoFromGPCRdb!$A:$U,MATCH(K$1,StructureInfoFromGPCRdb!$A$1:$U$1,0),FALSE)</f>
        <v>Human</v>
      </c>
      <c r="L475" s="10">
        <f>VLOOKUP($C475,StructureInfoFromGPCRdb!$A:$U,MATCH(L$1,StructureInfoFromGPCRdb!$A$1:$U$1,0),FALSE)</f>
        <v>100</v>
      </c>
      <c r="M475" s="50" t="str">
        <f>VLOOKUP($C475,StructureInfoFromGPCRdb!$A:$U,MATCH(M$1,StructureInfoFromGPCRdb!$A$1:$U$1,0),FALSE)</f>
        <v>Unknown</v>
      </c>
      <c r="N475" s="51">
        <f>VLOOKUP($C475,StructureInfoFromGPCRdb!$A:$U,MATCH(N$1,StructureInfoFromGPCRdb!$A$1:$U$1,0),FALSE)</f>
        <v>0</v>
      </c>
      <c r="O475" s="10" t="str">
        <f>VLOOKUP($C475,StructureInfoFromGPCRdb!$A:$U,MATCH(O$1,StructureInfoFromGPCRdb!$A$1:$U$1,0),FALSE)</f>
        <v>Inactive</v>
      </c>
      <c r="P475" s="10">
        <f>VLOOKUP($C475,StructureInfoFromGPCRdb!$A:$U,MATCH(P$1,StructureInfoFromGPCRdb!$A$1:$U$1,0),FALSE)</f>
        <v>0</v>
      </c>
      <c r="Q475" s="10">
        <f>VLOOKUP($C475,StructureInfoFromGPCRdb!$A:$U,MATCH(Q$1,StructureInfoFromGPCRdb!$A$1:$U$1,0),FALSE)</f>
        <v>15</v>
      </c>
      <c r="R475" s="42" t="str">
        <f>IF(VLOOKUP($C475,StructureInfoFromGPCRdb!$A:$U,MATCH(R$1,StructureInfoFromGPCRdb!$A$1:$U$1,0),FALSE)="","",VLOOKUP($C475,StructureInfoFromGPCRdb!$A:$U,MATCH(R$1,StructureInfoFromGPCRdb!$A$1:$U$1,0),FALSE))</f>
        <v/>
      </c>
      <c r="S475" s="5" t="str">
        <f>IF(VLOOKUP($C475,StructureInfoFromGPCRdb!$A:$U,MATCH(S$1,StructureInfoFromGPCRdb!$A$1:$U$1,0),FALSE)="","",VLOOKUP($C475,StructureInfoFromGPCRdb!$A:$U,MATCH(S$1,StructureInfoFromGPCRdb!$A$1:$U$1,0),FALSE))</f>
        <v/>
      </c>
      <c r="T475" s="5" t="str">
        <f>IF(VLOOKUP($C475,StructureInfoFromGPCRdb!$A:$U,MATCH(T$1,StructureInfoFromGPCRdb!$A$1:$U$1,0),FALSE)="","",VLOOKUP($C475,StructureInfoFromGPCRdb!$A:$U,MATCH(T$1,StructureInfoFromGPCRdb!$A$1:$U$1,0),FALSE))</f>
        <v/>
      </c>
      <c r="U475" s="5" t="str">
        <f>IF(VLOOKUP($C475,StructureInfoFromGPCRdb!$A:$U,MATCH(U$1,StructureInfoFromGPCRdb!$A$1:$U$1,0),FALSE)="","",VLOOKUP($C475,StructureInfoFromGPCRdb!$A:$U,MATCH(U$1,StructureInfoFromGPCRdb!$A$1:$U$1,0),FALSE))</f>
        <v/>
      </c>
      <c r="V475" s="52" t="str">
        <f>VLOOKUP($C475,StructureInfoFromGPCRdb!$A:$U,MATCH(V$1,StructureInfoFromGPCRdb!$A$1:$U$1,0),FALSE)</f>
        <v>-</v>
      </c>
      <c r="W475" s="10" t="str">
        <f>VLOOKUP($C475,StructureInfoFromGPCRdb!$A:$U,MATCH(W$1,StructureInfoFromGPCRdb!$A$1:$U$1,0),FALSE)</f>
        <v>-</v>
      </c>
      <c r="X475" s="52" t="str">
        <f>VLOOKUP($C475,StructureInfoFromGPCRdb!$A:$U,MATCH(X$1,StructureInfoFromGPCRdb!$A$1:$U$1,0),FALSE)</f>
        <v>Baclofen</v>
      </c>
      <c r="Y475" s="10" t="str">
        <f>VLOOKUP($C475,StructureInfoFromGPCRdb!$A:$U,MATCH(Y$1,StructureInfoFromGPCRdb!$A$1:$U$1,0),FALSE)</f>
        <v>Agonist</v>
      </c>
      <c r="Z475" s="5" t="s">
        <v>788</v>
      </c>
      <c r="AA475" s="43" t="s">
        <v>834</v>
      </c>
      <c r="AB475" s="53" t="s">
        <v>1109</v>
      </c>
    </row>
    <row r="476" spans="1:28" x14ac:dyDescent="0.2">
      <c r="A476" s="4" t="str">
        <f t="shared" si="14"/>
        <v>CInactive</v>
      </c>
      <c r="B476" s="4" t="str">
        <f t="shared" si="15"/>
        <v>GABR1Inactive</v>
      </c>
      <c r="C476" s="37" t="s">
        <v>903</v>
      </c>
      <c r="D476" s="10" t="str">
        <f>VLOOKUP($C476,StructureInfoFromGPCRdb!$A:$U,MATCH(D$1,StructureInfoFromGPCRdb!$A$1:$U$1,0),FALSE)</f>
        <v>C</v>
      </c>
      <c r="E476" s="11" t="str">
        <f>VLOOKUP($C476,StructureInfoFromGPCRdb!$A:$U,MATCH(E$1,StructureInfoFromGPCRdb!$A$1:$U$1,0),FALSE)</f>
        <v>GABAB</v>
      </c>
      <c r="F476" s="11" t="str">
        <f>VLOOKUP($C476,StructureInfoFromGPCRdb!$A:$U,MATCH(F$1,StructureInfoFromGPCRdb!$A$1:$U$1,0),FALSE)</f>
        <v>GABR1</v>
      </c>
      <c r="G476" s="11" t="str">
        <f>VLOOKUP($C476,StructureInfoFromGPCRdb!$A:$U,MATCH(G$1,StructureInfoFromGPCRdb!$A$1:$U$1,0),FALSE)</f>
        <v>GABAB1</v>
      </c>
      <c r="J476" s="47">
        <f>VLOOKUP($C476,StructureInfoFromGPCRdb!$A:$U,MATCH(J$1,StructureInfoFromGPCRdb!$A$1:$U$1,0),FALSE)</f>
        <v>92</v>
      </c>
      <c r="K476" s="6" t="str">
        <f>VLOOKUP($C476,StructureInfoFromGPCRdb!$A:$U,MATCH(K$1,StructureInfoFromGPCRdb!$A$1:$U$1,0),FALSE)</f>
        <v>Human</v>
      </c>
      <c r="L476" s="10">
        <f>VLOOKUP($C476,StructureInfoFromGPCRdb!$A:$U,MATCH(L$1,StructureInfoFromGPCRdb!$A$1:$U$1,0),FALSE)</f>
        <v>100</v>
      </c>
      <c r="M476" s="50" t="str">
        <f>VLOOKUP($C476,StructureInfoFromGPCRdb!$A:$U,MATCH(M$1,StructureInfoFromGPCRdb!$A$1:$U$1,0),FALSE)</f>
        <v>cryo-EM</v>
      </c>
      <c r="N476" s="51">
        <f>VLOOKUP($C476,StructureInfoFromGPCRdb!$A:$U,MATCH(N$1,StructureInfoFromGPCRdb!$A$1:$U$1,0),FALSE)</f>
        <v>3.2</v>
      </c>
      <c r="O476" s="10" t="str">
        <f>VLOOKUP($C476,StructureInfoFromGPCRdb!$A:$U,MATCH(O$1,StructureInfoFromGPCRdb!$A$1:$U$1,0),FALSE)</f>
        <v>Inactive</v>
      </c>
      <c r="P476" s="10">
        <f>VLOOKUP($C476,StructureInfoFromGPCRdb!$A:$U,MATCH(P$1,StructureInfoFromGPCRdb!$A$1:$U$1,0),FALSE)</f>
        <v>0</v>
      </c>
      <c r="Q476" s="10">
        <f>VLOOKUP($C476,StructureInfoFromGPCRdb!$A:$U,MATCH(Q$1,StructureInfoFromGPCRdb!$A$1:$U$1,0),FALSE)</f>
        <v>14</v>
      </c>
      <c r="R476" s="42" t="str">
        <f>IF(VLOOKUP($C476,StructureInfoFromGPCRdb!$A:$U,MATCH(R$1,StructureInfoFromGPCRdb!$A$1:$U$1,0),FALSE)="","",VLOOKUP($C476,StructureInfoFromGPCRdb!$A:$U,MATCH(R$1,StructureInfoFromGPCRdb!$A$1:$U$1,0),FALSE))</f>
        <v/>
      </c>
      <c r="S476" s="5" t="str">
        <f>IF(VLOOKUP($C476,StructureInfoFromGPCRdb!$A:$U,MATCH(S$1,StructureInfoFromGPCRdb!$A$1:$U$1,0),FALSE)="","",VLOOKUP($C476,StructureInfoFromGPCRdb!$A:$U,MATCH(S$1,StructureInfoFromGPCRdb!$A$1:$U$1,0),FALSE))</f>
        <v/>
      </c>
      <c r="T476" s="5" t="str">
        <f>IF(VLOOKUP($C476,StructureInfoFromGPCRdb!$A:$U,MATCH(T$1,StructureInfoFromGPCRdb!$A$1:$U$1,0),FALSE)="","",VLOOKUP($C476,StructureInfoFromGPCRdb!$A:$U,MATCH(T$1,StructureInfoFromGPCRdb!$A$1:$U$1,0),FALSE))</f>
        <v/>
      </c>
      <c r="U476" s="5" t="str">
        <f>IF(VLOOKUP($C476,StructureInfoFromGPCRdb!$A:$U,MATCH(U$1,StructureInfoFromGPCRdb!$A$1:$U$1,0),FALSE)="","",VLOOKUP($C476,StructureInfoFromGPCRdb!$A:$U,MATCH(U$1,StructureInfoFromGPCRdb!$A$1:$U$1,0),FALSE))</f>
        <v/>
      </c>
      <c r="V476" s="52" t="str">
        <f>VLOOKUP($C476,StructureInfoFromGPCRdb!$A:$U,MATCH(V$1,StructureInfoFromGPCRdb!$A$1:$U$1,0),FALSE)</f>
        <v>-</v>
      </c>
      <c r="W476" s="10" t="str">
        <f>VLOOKUP($C476,StructureInfoFromGPCRdb!$A:$U,MATCH(W$1,StructureInfoFromGPCRdb!$A$1:$U$1,0),FALSE)</f>
        <v>-</v>
      </c>
      <c r="X476" s="52" t="str">
        <f>VLOOKUP($C476,StructureInfoFromGPCRdb!$A:$U,MATCH(X$1,StructureInfoFromGPCRdb!$A$1:$U$1,0),FALSE)</f>
        <v>1-Stearoyl-2-oleoyl-..</v>
      </c>
      <c r="Y476" s="10" t="str">
        <f>VLOOKUP($C476,StructureInfoFromGPCRdb!$A:$U,MATCH(Y$1,StructureInfoFromGPCRdb!$A$1:$U$1,0),FALSE)</f>
        <v>NAM</v>
      </c>
      <c r="AA476" s="49" t="s">
        <v>1111</v>
      </c>
    </row>
    <row r="477" spans="1:28" x14ac:dyDescent="0.2">
      <c r="A477" s="4" t="str">
        <f t="shared" si="14"/>
        <v>CInactive</v>
      </c>
      <c r="B477" s="4" t="str">
        <f t="shared" si="15"/>
        <v>GABR2Inactive</v>
      </c>
      <c r="C477" s="37" t="s">
        <v>906</v>
      </c>
      <c r="D477" s="10" t="str">
        <f>VLOOKUP($C477,StructureInfoFromGPCRdb!$A:$U,MATCH(D$1,StructureInfoFromGPCRdb!$A$1:$U$1,0),FALSE)</f>
        <v>C</v>
      </c>
      <c r="E477" s="11" t="str">
        <f>VLOOKUP($C477,StructureInfoFromGPCRdb!$A:$U,MATCH(E$1,StructureInfoFromGPCRdb!$A$1:$U$1,0),FALSE)</f>
        <v>GABAB</v>
      </c>
      <c r="F477" s="11" t="str">
        <f>VLOOKUP($C477,StructureInfoFromGPCRdb!$A:$U,MATCH(F$1,StructureInfoFromGPCRdb!$A$1:$U$1,0),FALSE)</f>
        <v>GABR2</v>
      </c>
      <c r="G477" s="11" t="str">
        <f>VLOOKUP($C477,StructureInfoFromGPCRdb!$A:$U,MATCH(G$1,StructureInfoFromGPCRdb!$A$1:$U$1,0),FALSE)</f>
        <v>GABAB2</v>
      </c>
      <c r="J477" s="47">
        <f>VLOOKUP($C477,StructureInfoFromGPCRdb!$A:$U,MATCH(J$1,StructureInfoFromGPCRdb!$A$1:$U$1,0),FALSE)</f>
        <v>92</v>
      </c>
      <c r="K477" s="6" t="str">
        <f>VLOOKUP($C477,StructureInfoFromGPCRdb!$A:$U,MATCH(K$1,StructureInfoFromGPCRdb!$A$1:$U$1,0),FALSE)</f>
        <v>Human</v>
      </c>
      <c r="L477" s="10">
        <f>VLOOKUP($C477,StructureInfoFromGPCRdb!$A:$U,MATCH(L$1,StructureInfoFromGPCRdb!$A$1:$U$1,0),FALSE)</f>
        <v>100</v>
      </c>
      <c r="M477" s="50" t="str">
        <f>VLOOKUP($C477,StructureInfoFromGPCRdb!$A:$U,MATCH(M$1,StructureInfoFromGPCRdb!$A$1:$U$1,0),FALSE)</f>
        <v>cryo-EM</v>
      </c>
      <c r="N477" s="51">
        <f>VLOOKUP($C477,StructureInfoFromGPCRdb!$A:$U,MATCH(N$1,StructureInfoFromGPCRdb!$A$1:$U$1,0),FALSE)</f>
        <v>3.3</v>
      </c>
      <c r="O477" s="10" t="str">
        <f>VLOOKUP($C477,StructureInfoFromGPCRdb!$A:$U,MATCH(O$1,StructureInfoFromGPCRdb!$A$1:$U$1,0),FALSE)</f>
        <v>Inactive</v>
      </c>
      <c r="P477" s="10">
        <f>VLOOKUP($C477,StructureInfoFromGPCRdb!$A:$U,MATCH(P$1,StructureInfoFromGPCRdb!$A$1:$U$1,0),FALSE)</f>
        <v>0</v>
      </c>
      <c r="Q477" s="10">
        <f>VLOOKUP($C477,StructureInfoFromGPCRdb!$A:$U,MATCH(Q$1,StructureInfoFromGPCRdb!$A$1:$U$1,0),FALSE)</f>
        <v>30</v>
      </c>
      <c r="R477" s="42" t="str">
        <f>IF(VLOOKUP($C477,StructureInfoFromGPCRdb!$A:$U,MATCH(R$1,StructureInfoFromGPCRdb!$A$1:$U$1,0),FALSE)="","",VLOOKUP($C477,StructureInfoFromGPCRdb!$A:$U,MATCH(R$1,StructureInfoFromGPCRdb!$A$1:$U$1,0),FALSE))</f>
        <v/>
      </c>
      <c r="S477" s="5" t="str">
        <f>IF(VLOOKUP($C477,StructureInfoFromGPCRdb!$A:$U,MATCH(S$1,StructureInfoFromGPCRdb!$A$1:$U$1,0),FALSE)="","",VLOOKUP($C477,StructureInfoFromGPCRdb!$A:$U,MATCH(S$1,StructureInfoFromGPCRdb!$A$1:$U$1,0),FALSE))</f>
        <v/>
      </c>
      <c r="T477" s="5" t="str">
        <f>IF(VLOOKUP($C477,StructureInfoFromGPCRdb!$A:$U,MATCH(T$1,StructureInfoFromGPCRdb!$A$1:$U$1,0),FALSE)="","",VLOOKUP($C477,StructureInfoFromGPCRdb!$A:$U,MATCH(T$1,StructureInfoFromGPCRdb!$A$1:$U$1,0),FALSE))</f>
        <v/>
      </c>
      <c r="U477" s="5" t="str">
        <f>IF(VLOOKUP($C477,StructureInfoFromGPCRdb!$A:$U,MATCH(U$1,StructureInfoFromGPCRdb!$A$1:$U$1,0),FALSE)="","",VLOOKUP($C477,StructureInfoFromGPCRdb!$A:$U,MATCH(U$1,StructureInfoFromGPCRdb!$A$1:$U$1,0),FALSE))</f>
        <v/>
      </c>
      <c r="V477" s="52" t="str">
        <f>VLOOKUP($C477,StructureInfoFromGPCRdb!$A:$U,MATCH(V$1,StructureInfoFromGPCRdb!$A$1:$U$1,0),FALSE)</f>
        <v>-</v>
      </c>
      <c r="W477" s="10" t="str">
        <f>VLOOKUP($C477,StructureInfoFromGPCRdb!$A:$U,MATCH(W$1,StructureInfoFromGPCRdb!$A$1:$U$1,0),FALSE)</f>
        <v>-</v>
      </c>
      <c r="X477" s="52" t="str">
        <f>VLOOKUP($C477,StructureInfoFromGPCRdb!$A:$U,MATCH(X$1,StructureInfoFromGPCRdb!$A$1:$U$1,0),FALSE)</f>
        <v>(2R)-3-{[(S)-(2-amin..</v>
      </c>
      <c r="Y477" s="10" t="str">
        <f>VLOOKUP($C477,StructureInfoFromGPCRdb!$A:$U,MATCH(Y$1,StructureInfoFromGPCRdb!$A$1:$U$1,0),FALSE)</f>
        <v>NAM</v>
      </c>
    </row>
    <row r="478" spans="1:28" x14ac:dyDescent="0.15">
      <c r="A478" s="4" t="str">
        <f t="shared" si="14"/>
        <v>CInactive</v>
      </c>
      <c r="B478" s="4" t="str">
        <f t="shared" si="15"/>
        <v>GABR2Inactive</v>
      </c>
      <c r="C478" s="146" t="s">
        <v>1176</v>
      </c>
      <c r="D478" s="10" t="str">
        <f>VLOOKUP($C478,StructureInfoFromGPCRdb!$A:$U,MATCH(D$1,StructureInfoFromGPCRdb!$A$1:$U$1,0),FALSE)</f>
        <v>C</v>
      </c>
      <c r="E478" s="11" t="str">
        <f>VLOOKUP($C478,StructureInfoFromGPCRdb!$A:$U,MATCH(E$1,StructureInfoFromGPCRdb!$A$1:$U$1,0),FALSE)</f>
        <v>GABAB</v>
      </c>
      <c r="F478" s="11" t="str">
        <f>VLOOKUP($C478,StructureInfoFromGPCRdb!$A:$U,MATCH(F$1,StructureInfoFromGPCRdb!$A$1:$U$1,0),FALSE)</f>
        <v>GABR2</v>
      </c>
      <c r="G478" s="11" t="str">
        <f>VLOOKUP($C478,StructureInfoFromGPCRdb!$A:$U,MATCH(G$1,StructureInfoFromGPCRdb!$A$1:$U$1,0),FALSE)</f>
        <v>GABAB2</v>
      </c>
      <c r="J478" s="47">
        <f>VLOOKUP($C478,StructureInfoFromGPCRdb!$A:$U,MATCH(J$1,StructureInfoFromGPCRdb!$A$1:$U$1,0),FALSE)</f>
        <v>84</v>
      </c>
      <c r="K478" s="6" t="str">
        <f>VLOOKUP($C478,StructureInfoFromGPCRdb!$A:$U,MATCH(K$1,StructureInfoFromGPCRdb!$A$1:$U$1,0),FALSE)</f>
        <v>Human</v>
      </c>
      <c r="L478" s="10">
        <f>VLOOKUP($C478,StructureInfoFromGPCRdb!$A:$U,MATCH(L$1,StructureInfoFromGPCRdb!$A$1:$U$1,0),FALSE)</f>
        <v>100</v>
      </c>
      <c r="M478" s="50" t="str">
        <f>VLOOKUP($C478,StructureInfoFromGPCRdb!$A:$U,MATCH(M$1,StructureInfoFromGPCRdb!$A$1:$U$1,0),FALSE)</f>
        <v>cryo-EM</v>
      </c>
      <c r="N478" s="51">
        <f>VLOOKUP($C478,StructureInfoFromGPCRdb!$A:$U,MATCH(N$1,StructureInfoFromGPCRdb!$A$1:$U$1,0),FALSE)</f>
        <v>3.5</v>
      </c>
      <c r="O478" s="10" t="str">
        <f>VLOOKUP($C478,StructureInfoFromGPCRdb!$A:$U,MATCH(O$1,StructureInfoFromGPCRdb!$A$1:$U$1,0),FALSE)</f>
        <v>Inactive</v>
      </c>
      <c r="P478" s="10">
        <f>VLOOKUP($C478,StructureInfoFromGPCRdb!$A:$U,MATCH(P$1,StructureInfoFromGPCRdb!$A$1:$U$1,0),FALSE)</f>
        <v>1</v>
      </c>
      <c r="Q478" s="10">
        <f>VLOOKUP($C478,StructureInfoFromGPCRdb!$A:$U,MATCH(Q$1,StructureInfoFromGPCRdb!$A$1:$U$1,0),FALSE)</f>
        <v>32</v>
      </c>
      <c r="R478" s="42" t="str">
        <f>IF(VLOOKUP($C478,StructureInfoFromGPCRdb!$A:$U,MATCH(R$1,StructureInfoFromGPCRdb!$A$1:$U$1,0),FALSE)="","",VLOOKUP($C478,StructureInfoFromGPCRdb!$A:$U,MATCH(R$1,StructureInfoFromGPCRdb!$A$1:$U$1,0),FALSE))</f>
        <v/>
      </c>
      <c r="S478" s="5" t="str">
        <f>IF(VLOOKUP($C478,StructureInfoFromGPCRdb!$A:$U,MATCH(S$1,StructureInfoFromGPCRdb!$A$1:$U$1,0),FALSE)="","",VLOOKUP($C478,StructureInfoFromGPCRdb!$A:$U,MATCH(S$1,StructureInfoFromGPCRdb!$A$1:$U$1,0),FALSE))</f>
        <v/>
      </c>
      <c r="T478" s="5" t="str">
        <f>IF(VLOOKUP($C478,StructureInfoFromGPCRdb!$A:$U,MATCH(T$1,StructureInfoFromGPCRdb!$A$1:$U$1,0),FALSE)="","",VLOOKUP($C478,StructureInfoFromGPCRdb!$A:$U,MATCH(T$1,StructureInfoFromGPCRdb!$A$1:$U$1,0),FALSE))</f>
        <v/>
      </c>
      <c r="U478" s="5" t="str">
        <f>IF(VLOOKUP($C478,StructureInfoFromGPCRdb!$A:$U,MATCH(U$1,StructureInfoFromGPCRdb!$A$1:$U$1,0),FALSE)="","",VLOOKUP($C478,StructureInfoFromGPCRdb!$A:$U,MATCH(U$1,StructureInfoFromGPCRdb!$A$1:$U$1,0),FALSE))</f>
        <v/>
      </c>
      <c r="V478" s="52" t="str">
        <f>VLOOKUP($C478,StructureInfoFromGPCRdb!$A:$U,MATCH(V$1,StructureInfoFromGPCRdb!$A$1:$U$1,0),FALSE)</f>
        <v>-</v>
      </c>
      <c r="W478" s="10" t="str">
        <f>VLOOKUP($C478,StructureInfoFromGPCRdb!$A:$U,MATCH(W$1,StructureInfoFromGPCRdb!$A$1:$U$1,0),FALSE)</f>
        <v>-</v>
      </c>
      <c r="X478" s="52" t="str">
        <f>VLOOKUP($C478,StructureInfoFromGPCRdb!$A:$U,MATCH(X$1,StructureInfoFromGPCRdb!$A$1:$U$1,0),FALSE)</f>
        <v>CGP54626</v>
      </c>
      <c r="Y478" s="10" t="str">
        <f>VLOOKUP($C478,StructureInfoFromGPCRdb!$A:$U,MATCH(Y$1,StructureInfoFromGPCRdb!$A$1:$U$1,0),FALSE)</f>
        <v>Antagonist</v>
      </c>
      <c r="Z478" s="5" t="s">
        <v>788</v>
      </c>
    </row>
    <row r="479" spans="1:28" x14ac:dyDescent="0.2">
      <c r="A479" s="4" t="str">
        <f t="shared" si="14"/>
        <v>CInactive</v>
      </c>
      <c r="B479" s="4" t="str">
        <f t="shared" si="15"/>
        <v>GABR2Inactive</v>
      </c>
      <c r="C479" s="37" t="s">
        <v>905</v>
      </c>
      <c r="D479" s="10" t="str">
        <f>VLOOKUP($C479,StructureInfoFromGPCRdb!$A:$U,MATCH(D$1,StructureInfoFromGPCRdb!$A$1:$U$1,0),FALSE)</f>
        <v>C</v>
      </c>
      <c r="E479" s="11" t="str">
        <f>VLOOKUP($C479,StructureInfoFromGPCRdb!$A:$U,MATCH(E$1,StructureInfoFromGPCRdb!$A$1:$U$1,0),FALSE)</f>
        <v>GABAB</v>
      </c>
      <c r="F479" s="11" t="str">
        <f>VLOOKUP($C479,StructureInfoFromGPCRdb!$A:$U,MATCH(F$1,StructureInfoFromGPCRdb!$A$1:$U$1,0),FALSE)</f>
        <v>GABR2</v>
      </c>
      <c r="G479" s="11" t="str">
        <f>VLOOKUP($C479,StructureInfoFromGPCRdb!$A:$U,MATCH(G$1,StructureInfoFromGPCRdb!$A$1:$U$1,0),FALSE)</f>
        <v>GABAB2</v>
      </c>
      <c r="J479" s="47">
        <f>VLOOKUP($C479,StructureInfoFromGPCRdb!$A:$U,MATCH(J$1,StructureInfoFromGPCRdb!$A$1:$U$1,0),FALSE)</f>
        <v>90</v>
      </c>
      <c r="K479" s="6" t="str">
        <f>VLOOKUP($C479,StructureInfoFromGPCRdb!$A:$U,MATCH(K$1,StructureInfoFromGPCRdb!$A$1:$U$1,0),FALSE)</f>
        <v>Human</v>
      </c>
      <c r="L479" s="10">
        <f>VLOOKUP($C479,StructureInfoFromGPCRdb!$A:$U,MATCH(L$1,StructureInfoFromGPCRdb!$A$1:$U$1,0),FALSE)</f>
        <v>100</v>
      </c>
      <c r="M479" s="50" t="str">
        <f>VLOOKUP($C479,StructureInfoFromGPCRdb!$A:$U,MATCH(M$1,StructureInfoFromGPCRdb!$A$1:$U$1,0),FALSE)</f>
        <v>cryo-EM</v>
      </c>
      <c r="N479" s="51">
        <f>VLOOKUP($C479,StructureInfoFromGPCRdb!$A:$U,MATCH(N$1,StructureInfoFromGPCRdb!$A$1:$U$1,0),FALSE)</f>
        <v>3.6</v>
      </c>
      <c r="O479" s="10" t="str">
        <f>VLOOKUP($C479,StructureInfoFromGPCRdb!$A:$U,MATCH(O$1,StructureInfoFromGPCRdb!$A$1:$U$1,0),FALSE)</f>
        <v>Inactive</v>
      </c>
      <c r="P479" s="10">
        <f>VLOOKUP($C479,StructureInfoFromGPCRdb!$A:$U,MATCH(P$1,StructureInfoFromGPCRdb!$A$1:$U$1,0),FALSE)</f>
        <v>1</v>
      </c>
      <c r="Q479" s="10">
        <f>VLOOKUP($C479,StructureInfoFromGPCRdb!$A:$U,MATCH(Q$1,StructureInfoFromGPCRdb!$A$1:$U$1,0),FALSE)</f>
        <v>34</v>
      </c>
      <c r="R479" s="42" t="str">
        <f>IF(VLOOKUP($C479,StructureInfoFromGPCRdb!$A:$U,MATCH(R$1,StructureInfoFromGPCRdb!$A$1:$U$1,0),FALSE)="","",VLOOKUP($C479,StructureInfoFromGPCRdb!$A:$U,MATCH(R$1,StructureInfoFromGPCRdb!$A$1:$U$1,0),FALSE))</f>
        <v/>
      </c>
      <c r="S479" s="5" t="str">
        <f>IF(VLOOKUP($C479,StructureInfoFromGPCRdb!$A:$U,MATCH(S$1,StructureInfoFromGPCRdb!$A$1:$U$1,0),FALSE)="","",VLOOKUP($C479,StructureInfoFromGPCRdb!$A:$U,MATCH(S$1,StructureInfoFromGPCRdb!$A$1:$U$1,0),FALSE))</f>
        <v/>
      </c>
      <c r="T479" s="5" t="str">
        <f>IF(VLOOKUP($C479,StructureInfoFromGPCRdb!$A:$U,MATCH(T$1,StructureInfoFromGPCRdb!$A$1:$U$1,0),FALSE)="","",VLOOKUP($C479,StructureInfoFromGPCRdb!$A:$U,MATCH(T$1,StructureInfoFromGPCRdb!$A$1:$U$1,0),FALSE))</f>
        <v/>
      </c>
      <c r="U479" s="5" t="str">
        <f>IF(VLOOKUP($C479,StructureInfoFromGPCRdb!$A:$U,MATCH(U$1,StructureInfoFromGPCRdb!$A$1:$U$1,0),FALSE)="","",VLOOKUP($C479,StructureInfoFromGPCRdb!$A:$U,MATCH(U$1,StructureInfoFromGPCRdb!$A$1:$U$1,0),FALSE))</f>
        <v/>
      </c>
      <c r="V479" s="52" t="str">
        <f>VLOOKUP($C479,StructureInfoFromGPCRdb!$A:$U,MATCH(V$1,StructureInfoFromGPCRdb!$A$1:$U$1,0),FALSE)</f>
        <v>-</v>
      </c>
      <c r="W479" s="10" t="str">
        <f>VLOOKUP($C479,StructureInfoFromGPCRdb!$A:$U,MATCH(W$1,StructureInfoFromGPCRdb!$A$1:$U$1,0),FALSE)</f>
        <v>-</v>
      </c>
      <c r="X479" s="52" t="str">
        <f>VLOOKUP($C479,StructureInfoFromGPCRdb!$A:$U,MATCH(X$1,StructureInfoFromGPCRdb!$A$1:$U$1,0),FALSE)</f>
        <v>1-Stearoyl-2-oleoyl-..</v>
      </c>
      <c r="Y479" s="10" t="str">
        <f>VLOOKUP($C479,StructureInfoFromGPCRdb!$A:$U,MATCH(Y$1,StructureInfoFromGPCRdb!$A$1:$U$1,0),FALSE)</f>
        <v>NAM</v>
      </c>
    </row>
    <row r="480" spans="1:28" x14ac:dyDescent="0.2">
      <c r="A480" s="4" t="str">
        <f t="shared" si="14"/>
        <v>CInactive</v>
      </c>
      <c r="B480" s="4" t="str">
        <f t="shared" si="15"/>
        <v>GABR2Inactive</v>
      </c>
      <c r="C480" s="37" t="s">
        <v>921</v>
      </c>
      <c r="D480" s="10" t="str">
        <f>VLOOKUP($C480,StructureInfoFromGPCRdb!$A:$U,MATCH(D$1,StructureInfoFromGPCRdb!$A$1:$U$1,0),FALSE)</f>
        <v>C</v>
      </c>
      <c r="E480" s="11" t="str">
        <f>VLOOKUP($C480,StructureInfoFromGPCRdb!$A:$U,MATCH(E$1,StructureInfoFromGPCRdb!$A$1:$U$1,0),FALSE)</f>
        <v>GABAB</v>
      </c>
      <c r="F480" s="11" t="str">
        <f>VLOOKUP($C480,StructureInfoFromGPCRdb!$A:$U,MATCH(F$1,StructureInfoFromGPCRdb!$A$1:$U$1,0),FALSE)</f>
        <v>GABR2</v>
      </c>
      <c r="G480" s="11" t="str">
        <f>VLOOKUP($C480,StructureInfoFromGPCRdb!$A:$U,MATCH(G$1,StructureInfoFromGPCRdb!$A$1:$U$1,0),FALSE)</f>
        <v>GABAB2</v>
      </c>
      <c r="J480" s="47">
        <f>VLOOKUP($C480,StructureInfoFromGPCRdb!$A:$U,MATCH(J$1,StructureInfoFromGPCRdb!$A$1:$U$1,0),FALSE)</f>
        <v>84</v>
      </c>
      <c r="K480" s="6" t="str">
        <f>VLOOKUP($C480,StructureInfoFromGPCRdb!$A:$U,MATCH(K$1,StructureInfoFromGPCRdb!$A$1:$U$1,0),FALSE)</f>
        <v>Human</v>
      </c>
      <c r="L480" s="10">
        <f>VLOOKUP($C480,StructureInfoFromGPCRdb!$A:$U,MATCH(L$1,StructureInfoFromGPCRdb!$A$1:$U$1,0),FALSE)</f>
        <v>100</v>
      </c>
      <c r="M480" s="50" t="str">
        <f>VLOOKUP($C480,StructureInfoFromGPCRdb!$A:$U,MATCH(M$1,StructureInfoFromGPCRdb!$A$1:$U$1,0),FALSE)</f>
        <v>cryo-EM</v>
      </c>
      <c r="N480" s="51">
        <f>VLOOKUP($C480,StructureInfoFromGPCRdb!$A:$U,MATCH(N$1,StructureInfoFromGPCRdb!$A$1:$U$1,0),FALSE)</f>
        <v>4</v>
      </c>
      <c r="O480" s="10" t="str">
        <f>VLOOKUP($C480,StructureInfoFromGPCRdb!$A:$U,MATCH(O$1,StructureInfoFromGPCRdb!$A$1:$U$1,0),FALSE)</f>
        <v>Inactive</v>
      </c>
      <c r="P480" s="10">
        <f>VLOOKUP($C480,StructureInfoFromGPCRdb!$A:$U,MATCH(P$1,StructureInfoFromGPCRdb!$A$1:$U$1,0),FALSE)</f>
        <v>7</v>
      </c>
      <c r="Q480" s="10">
        <f>VLOOKUP($C480,StructureInfoFromGPCRdb!$A:$U,MATCH(Q$1,StructureInfoFromGPCRdb!$A$1:$U$1,0),FALSE)</f>
        <v>54</v>
      </c>
      <c r="R480" s="42" t="str">
        <f>IF(VLOOKUP($C480,StructureInfoFromGPCRdb!$A:$U,MATCH(R$1,StructureInfoFromGPCRdb!$A$1:$U$1,0),FALSE)="","",VLOOKUP($C480,StructureInfoFromGPCRdb!$A:$U,MATCH(R$1,StructureInfoFromGPCRdb!$A$1:$U$1,0),FALSE))</f>
        <v/>
      </c>
      <c r="S480" s="5" t="str">
        <f>IF(VLOOKUP($C480,StructureInfoFromGPCRdb!$A:$U,MATCH(S$1,StructureInfoFromGPCRdb!$A$1:$U$1,0),FALSE)="","",VLOOKUP($C480,StructureInfoFromGPCRdb!$A:$U,MATCH(S$1,StructureInfoFromGPCRdb!$A$1:$U$1,0),FALSE))</f>
        <v/>
      </c>
      <c r="T480" s="5" t="str">
        <f>IF(VLOOKUP($C480,StructureInfoFromGPCRdb!$A:$U,MATCH(T$1,StructureInfoFromGPCRdb!$A$1:$U$1,0),FALSE)="","",VLOOKUP($C480,StructureInfoFromGPCRdb!$A:$U,MATCH(T$1,StructureInfoFromGPCRdb!$A$1:$U$1,0),FALSE))</f>
        <v/>
      </c>
      <c r="U480" s="5" t="str">
        <f>IF(VLOOKUP($C480,StructureInfoFromGPCRdb!$A:$U,MATCH(U$1,StructureInfoFromGPCRdb!$A$1:$U$1,0),FALSE)="","",VLOOKUP($C480,StructureInfoFromGPCRdb!$A:$U,MATCH(U$1,StructureInfoFromGPCRdb!$A$1:$U$1,0),FALSE))</f>
        <v/>
      </c>
      <c r="V480" s="52" t="str">
        <f>VLOOKUP($C480,StructureInfoFromGPCRdb!$A:$U,MATCH(V$1,StructureInfoFromGPCRdb!$A$1:$U$1,0),FALSE)</f>
        <v>-</v>
      </c>
      <c r="W480" s="10" t="str">
        <f>VLOOKUP($C480,StructureInfoFromGPCRdb!$A:$U,MATCH(W$1,StructureInfoFromGPCRdb!$A$1:$U$1,0),FALSE)</f>
        <v>-</v>
      </c>
      <c r="X480" s="52" t="str">
        <f>VLOOKUP($C480,StructureInfoFromGPCRdb!$A:$U,MATCH(X$1,StructureInfoFromGPCRdb!$A$1:$U$1,0),FALSE)</f>
        <v>Apo (no ligand)</v>
      </c>
      <c r="Y480" s="10" t="str">
        <f>VLOOKUP($C480,StructureInfoFromGPCRdb!$A:$U,MATCH(Y$1,StructureInfoFromGPCRdb!$A$1:$U$1,0),FALSE)</f>
        <v>Apo (no ligand)</v>
      </c>
    </row>
    <row r="481" spans="1:27" x14ac:dyDescent="0.15">
      <c r="A481" s="4" t="str">
        <f t="shared" si="14"/>
        <v>CInactive</v>
      </c>
      <c r="B481" s="4" t="str">
        <f t="shared" si="15"/>
        <v>GABR2Inactive</v>
      </c>
      <c r="C481" s="146" t="s">
        <v>1168</v>
      </c>
      <c r="D481" s="10" t="str">
        <f>VLOOKUP($C481,StructureInfoFromGPCRdb!$A:$U,MATCH(D$1,StructureInfoFromGPCRdb!$A$1:$U$1,0),FALSE)</f>
        <v>C</v>
      </c>
      <c r="E481" s="11" t="str">
        <f>VLOOKUP($C481,StructureInfoFromGPCRdb!$A:$U,MATCH(E$1,StructureInfoFromGPCRdb!$A$1:$U$1,0),FALSE)</f>
        <v>GABAB</v>
      </c>
      <c r="F481" s="11" t="str">
        <f>VLOOKUP($C481,StructureInfoFromGPCRdb!$A:$U,MATCH(F$1,StructureInfoFromGPCRdb!$A$1:$U$1,0),FALSE)</f>
        <v>GABR2</v>
      </c>
      <c r="G481" s="11" t="str">
        <f>VLOOKUP($C481,StructureInfoFromGPCRdb!$A:$U,MATCH(G$1,StructureInfoFromGPCRdb!$A$1:$U$1,0),FALSE)</f>
        <v>GABAB2</v>
      </c>
      <c r="J481" s="47">
        <f>VLOOKUP($C481,StructureInfoFromGPCRdb!$A:$U,MATCH(J$1,StructureInfoFromGPCRdb!$A$1:$U$1,0),FALSE)</f>
        <v>83</v>
      </c>
      <c r="K481" s="6" t="str">
        <f>VLOOKUP($C481,StructureInfoFromGPCRdb!$A:$U,MATCH(K$1,StructureInfoFromGPCRdb!$A$1:$U$1,0),FALSE)</f>
        <v>Human</v>
      </c>
      <c r="L481" s="10">
        <f>VLOOKUP($C481,StructureInfoFromGPCRdb!$A:$U,MATCH(L$1,StructureInfoFromGPCRdb!$A$1:$U$1,0),FALSE)</f>
        <v>100</v>
      </c>
      <c r="M481" s="50" t="str">
        <f>VLOOKUP($C481,StructureInfoFromGPCRdb!$A:$U,MATCH(M$1,StructureInfoFromGPCRdb!$A$1:$U$1,0),FALSE)</f>
        <v>cryo-EM</v>
      </c>
      <c r="N481" s="51">
        <f>VLOOKUP($C481,StructureInfoFromGPCRdb!$A:$U,MATCH(N$1,StructureInfoFromGPCRdb!$A$1:$U$1,0),FALSE)</f>
        <v>4.5</v>
      </c>
      <c r="O481" s="10" t="str">
        <f>VLOOKUP($C481,StructureInfoFromGPCRdb!$A:$U,MATCH(O$1,StructureInfoFromGPCRdb!$A$1:$U$1,0),FALSE)</f>
        <v>Inactive</v>
      </c>
      <c r="P481" s="10">
        <f>VLOOKUP($C481,StructureInfoFromGPCRdb!$A:$U,MATCH(P$1,StructureInfoFromGPCRdb!$A$1:$U$1,0),FALSE)</f>
        <v>38</v>
      </c>
      <c r="Q481" s="10">
        <f>VLOOKUP($C481,StructureInfoFromGPCRdb!$A:$U,MATCH(Q$1,StructureInfoFromGPCRdb!$A$1:$U$1,0),FALSE)</f>
        <v>53</v>
      </c>
      <c r="R481" s="42" t="str">
        <f>IF(VLOOKUP($C481,StructureInfoFromGPCRdb!$A:$U,MATCH(R$1,StructureInfoFromGPCRdb!$A$1:$U$1,0),FALSE)="","",VLOOKUP($C481,StructureInfoFromGPCRdb!$A:$U,MATCH(R$1,StructureInfoFromGPCRdb!$A$1:$U$1,0),FALSE))</f>
        <v/>
      </c>
      <c r="S481" s="5" t="str">
        <f>IF(VLOOKUP($C481,StructureInfoFromGPCRdb!$A:$U,MATCH(S$1,StructureInfoFromGPCRdb!$A$1:$U$1,0),FALSE)="","",VLOOKUP($C481,StructureInfoFromGPCRdb!$A:$U,MATCH(S$1,StructureInfoFromGPCRdb!$A$1:$U$1,0),FALSE))</f>
        <v/>
      </c>
      <c r="T481" s="5" t="str">
        <f>IF(VLOOKUP($C481,StructureInfoFromGPCRdb!$A:$U,MATCH(T$1,StructureInfoFromGPCRdb!$A$1:$U$1,0),FALSE)="","",VLOOKUP($C481,StructureInfoFromGPCRdb!$A:$U,MATCH(T$1,StructureInfoFromGPCRdb!$A$1:$U$1,0),FALSE))</f>
        <v/>
      </c>
      <c r="U481" s="5" t="str">
        <f>IF(VLOOKUP($C481,StructureInfoFromGPCRdb!$A:$U,MATCH(U$1,StructureInfoFromGPCRdb!$A$1:$U$1,0),FALSE)="","",VLOOKUP($C481,StructureInfoFromGPCRdb!$A:$U,MATCH(U$1,StructureInfoFromGPCRdb!$A$1:$U$1,0),FALSE))</f>
        <v/>
      </c>
      <c r="V481" s="52" t="str">
        <f>VLOOKUP($C481,StructureInfoFromGPCRdb!$A:$U,MATCH(V$1,StructureInfoFromGPCRdb!$A$1:$U$1,0),FALSE)</f>
        <v>-</v>
      </c>
      <c r="W481" s="10" t="str">
        <f>VLOOKUP($C481,StructureInfoFromGPCRdb!$A:$U,MATCH(W$1,StructureInfoFromGPCRdb!$A$1:$U$1,0),FALSE)</f>
        <v>-</v>
      </c>
      <c r="X481" s="52" t="str">
        <f>VLOOKUP($C481,StructureInfoFromGPCRdb!$A:$U,MATCH(X$1,StructureInfoFromGPCRdb!$A$1:$U$1,0),FALSE)</f>
        <v>BHFF</v>
      </c>
      <c r="Y481" s="10" t="str">
        <f>VLOOKUP($C481,StructureInfoFromGPCRdb!$A:$U,MATCH(Y$1,StructureInfoFromGPCRdb!$A$1:$U$1,0),FALSE)</f>
        <v>PAM</v>
      </c>
      <c r="Z481" s="5" t="s">
        <v>788</v>
      </c>
    </row>
    <row r="482" spans="1:27" x14ac:dyDescent="0.2">
      <c r="A482" s="4" t="str">
        <f t="shared" si="14"/>
        <v>CInactive</v>
      </c>
      <c r="B482" s="4" t="str">
        <f t="shared" si="15"/>
        <v>GABR2Inactive</v>
      </c>
      <c r="C482" s="37" t="s">
        <v>922</v>
      </c>
      <c r="D482" s="10" t="str">
        <f>VLOOKUP($C482,StructureInfoFromGPCRdb!$A:$U,MATCH(D$1,StructureInfoFromGPCRdb!$A$1:$U$1,0),FALSE)</f>
        <v>C</v>
      </c>
      <c r="E482" s="11" t="str">
        <f>VLOOKUP($C482,StructureInfoFromGPCRdb!$A:$U,MATCH(E$1,StructureInfoFromGPCRdb!$A$1:$U$1,0),FALSE)</f>
        <v>GABAB</v>
      </c>
      <c r="F482" s="11" t="str">
        <f>VLOOKUP($C482,StructureInfoFromGPCRdb!$A:$U,MATCH(F$1,StructureInfoFromGPCRdb!$A$1:$U$1,0),FALSE)</f>
        <v>GABR2</v>
      </c>
      <c r="G482" s="11" t="str">
        <f>VLOOKUP($C482,StructureInfoFromGPCRdb!$A:$U,MATCH(G$1,StructureInfoFromGPCRdb!$A$1:$U$1,0),FALSE)</f>
        <v>GABAB2</v>
      </c>
      <c r="J482" s="47">
        <f>VLOOKUP($C482,StructureInfoFromGPCRdb!$A:$U,MATCH(J$1,StructureInfoFromGPCRdb!$A$1:$U$1,0),FALSE)</f>
        <v>84</v>
      </c>
      <c r="K482" s="6" t="str">
        <f>VLOOKUP($C482,StructureInfoFromGPCRdb!$A:$U,MATCH(K$1,StructureInfoFromGPCRdb!$A$1:$U$1,0),FALSE)</f>
        <v>Human</v>
      </c>
      <c r="L482" s="10">
        <f>VLOOKUP($C482,StructureInfoFromGPCRdb!$A:$U,MATCH(L$1,StructureInfoFromGPCRdb!$A$1:$U$1,0),FALSE)</f>
        <v>100</v>
      </c>
      <c r="M482" s="50" t="str">
        <f>VLOOKUP($C482,StructureInfoFromGPCRdb!$A:$U,MATCH(M$1,StructureInfoFromGPCRdb!$A$1:$U$1,0),FALSE)</f>
        <v>cryo-EM</v>
      </c>
      <c r="N482" s="51">
        <f>VLOOKUP($C482,StructureInfoFromGPCRdb!$A:$U,MATCH(N$1,StructureInfoFromGPCRdb!$A$1:$U$1,0),FALSE)</f>
        <v>4.8</v>
      </c>
      <c r="O482" s="10" t="str">
        <f>VLOOKUP($C482,StructureInfoFromGPCRdb!$A:$U,MATCH(O$1,StructureInfoFromGPCRdb!$A$1:$U$1,0),FALSE)</f>
        <v>Inactive</v>
      </c>
      <c r="P482" s="10">
        <f>VLOOKUP($C482,StructureInfoFromGPCRdb!$A:$U,MATCH(P$1,StructureInfoFromGPCRdb!$A$1:$U$1,0),FALSE)</f>
        <v>14</v>
      </c>
      <c r="Q482" s="10">
        <f>VLOOKUP($C482,StructureInfoFromGPCRdb!$A:$U,MATCH(Q$1,StructureInfoFromGPCRdb!$A$1:$U$1,0),FALSE)</f>
        <v>30</v>
      </c>
      <c r="R482" s="42" t="str">
        <f>IF(VLOOKUP($C482,StructureInfoFromGPCRdb!$A:$U,MATCH(R$1,StructureInfoFromGPCRdb!$A$1:$U$1,0),FALSE)="","",VLOOKUP($C482,StructureInfoFromGPCRdb!$A:$U,MATCH(R$1,StructureInfoFromGPCRdb!$A$1:$U$1,0),FALSE))</f>
        <v/>
      </c>
      <c r="S482" s="5" t="str">
        <f>IF(VLOOKUP($C482,StructureInfoFromGPCRdb!$A:$U,MATCH(S$1,StructureInfoFromGPCRdb!$A$1:$U$1,0),FALSE)="","",VLOOKUP($C482,StructureInfoFromGPCRdb!$A:$U,MATCH(S$1,StructureInfoFromGPCRdb!$A$1:$U$1,0),FALSE))</f>
        <v/>
      </c>
      <c r="T482" s="5" t="str">
        <f>IF(VLOOKUP($C482,StructureInfoFromGPCRdb!$A:$U,MATCH(T$1,StructureInfoFromGPCRdb!$A$1:$U$1,0),FALSE)="","",VLOOKUP($C482,StructureInfoFromGPCRdb!$A:$U,MATCH(T$1,StructureInfoFromGPCRdb!$A$1:$U$1,0),FALSE))</f>
        <v/>
      </c>
      <c r="U482" s="5" t="str">
        <f>IF(VLOOKUP($C482,StructureInfoFromGPCRdb!$A:$U,MATCH(U$1,StructureInfoFromGPCRdb!$A$1:$U$1,0),FALSE)="","",VLOOKUP($C482,StructureInfoFromGPCRdb!$A:$U,MATCH(U$1,StructureInfoFromGPCRdb!$A$1:$U$1,0),FALSE))</f>
        <v/>
      </c>
      <c r="V482" s="52" t="str">
        <f>VLOOKUP($C482,StructureInfoFromGPCRdb!$A:$U,MATCH(V$1,StructureInfoFromGPCRdb!$A$1:$U$1,0),FALSE)</f>
        <v>-</v>
      </c>
      <c r="W482" s="10" t="str">
        <f>VLOOKUP($C482,StructureInfoFromGPCRdb!$A:$U,MATCH(W$1,StructureInfoFromGPCRdb!$A$1:$U$1,0),FALSE)</f>
        <v>-</v>
      </c>
      <c r="X482" s="52" t="str">
        <f>VLOOKUP($C482,StructureInfoFromGPCRdb!$A:$U,MATCH(X$1,StructureInfoFromGPCRdb!$A$1:$U$1,0),FALSE)</f>
        <v>(R)-(3-aminopropyl)m..</v>
      </c>
      <c r="Y482" s="10" t="str">
        <f>VLOOKUP($C482,StructureInfoFromGPCRdb!$A:$U,MATCH(Y$1,StructureInfoFromGPCRdb!$A$1:$U$1,0),FALSE)</f>
        <v>Agonist</v>
      </c>
    </row>
    <row r="483" spans="1:27" x14ac:dyDescent="0.2">
      <c r="A483" s="4" t="str">
        <f t="shared" si="14"/>
        <v>CInactive</v>
      </c>
      <c r="B483" s="4" t="str">
        <f t="shared" si="15"/>
        <v>GABR2Inactive</v>
      </c>
      <c r="C483" s="37" t="s">
        <v>923</v>
      </c>
      <c r="D483" s="10" t="str">
        <f>VLOOKUP($C483,StructureInfoFromGPCRdb!$A:$U,MATCH(D$1,StructureInfoFromGPCRdb!$A$1:$U$1,0),FALSE)</f>
        <v>C</v>
      </c>
      <c r="E483" s="11" t="str">
        <f>VLOOKUP($C483,StructureInfoFromGPCRdb!$A:$U,MATCH(E$1,StructureInfoFromGPCRdb!$A$1:$U$1,0),FALSE)</f>
        <v>GABAB</v>
      </c>
      <c r="F483" s="11" t="str">
        <f>VLOOKUP($C483,StructureInfoFromGPCRdb!$A:$U,MATCH(F$1,StructureInfoFromGPCRdb!$A$1:$U$1,0),FALSE)</f>
        <v>GABR2</v>
      </c>
      <c r="G483" s="11" t="str">
        <f>VLOOKUP($C483,StructureInfoFromGPCRdb!$A:$U,MATCH(G$1,StructureInfoFromGPCRdb!$A$1:$U$1,0),FALSE)</f>
        <v>GABAB2</v>
      </c>
      <c r="J483" s="47">
        <f>VLOOKUP($C483,StructureInfoFromGPCRdb!$A:$U,MATCH(J$1,StructureInfoFromGPCRdb!$A$1:$U$1,0),FALSE)</f>
        <v>82</v>
      </c>
      <c r="K483" s="6" t="str">
        <f>VLOOKUP($C483,StructureInfoFromGPCRdb!$A:$U,MATCH(K$1,StructureInfoFromGPCRdb!$A$1:$U$1,0),FALSE)</f>
        <v>Human</v>
      </c>
      <c r="L483" s="10">
        <f>VLOOKUP($C483,StructureInfoFromGPCRdb!$A:$U,MATCH(L$1,StructureInfoFromGPCRdb!$A$1:$U$1,0),FALSE)</f>
        <v>100</v>
      </c>
      <c r="M483" s="50" t="str">
        <f>VLOOKUP($C483,StructureInfoFromGPCRdb!$A:$U,MATCH(M$1,StructureInfoFromGPCRdb!$A$1:$U$1,0),FALSE)</f>
        <v>cryo-EM</v>
      </c>
      <c r="N483" s="51">
        <f>VLOOKUP($C483,StructureInfoFromGPCRdb!$A:$U,MATCH(N$1,StructureInfoFromGPCRdb!$A$1:$U$1,0),FALSE)</f>
        <v>6.3</v>
      </c>
      <c r="O483" s="10" t="str">
        <f>VLOOKUP($C483,StructureInfoFromGPCRdb!$A:$U,MATCH(O$1,StructureInfoFromGPCRdb!$A$1:$U$1,0),FALSE)</f>
        <v>Inactive</v>
      </c>
      <c r="P483" s="10">
        <f>VLOOKUP($C483,StructureInfoFromGPCRdb!$A:$U,MATCH(P$1,StructureInfoFromGPCRdb!$A$1:$U$1,0),FALSE)</f>
        <v>7</v>
      </c>
      <c r="Q483" s="10">
        <f>VLOOKUP($C483,StructureInfoFromGPCRdb!$A:$U,MATCH(Q$1,StructureInfoFromGPCRdb!$A$1:$U$1,0),FALSE)</f>
        <v>66</v>
      </c>
      <c r="R483" s="42" t="str">
        <f>IF(VLOOKUP($C483,StructureInfoFromGPCRdb!$A:$U,MATCH(R$1,StructureInfoFromGPCRdb!$A$1:$U$1,0),FALSE)="","",VLOOKUP($C483,StructureInfoFromGPCRdb!$A:$U,MATCH(R$1,StructureInfoFromGPCRdb!$A$1:$U$1,0),FALSE))</f>
        <v/>
      </c>
      <c r="S483" s="5" t="str">
        <f>IF(VLOOKUP($C483,StructureInfoFromGPCRdb!$A:$U,MATCH(S$1,StructureInfoFromGPCRdb!$A$1:$U$1,0),FALSE)="","",VLOOKUP($C483,StructureInfoFromGPCRdb!$A:$U,MATCH(S$1,StructureInfoFromGPCRdb!$A$1:$U$1,0),FALSE))</f>
        <v/>
      </c>
      <c r="T483" s="5" t="str">
        <f>IF(VLOOKUP($C483,StructureInfoFromGPCRdb!$A:$U,MATCH(T$1,StructureInfoFromGPCRdb!$A$1:$U$1,0),FALSE)="","",VLOOKUP($C483,StructureInfoFromGPCRdb!$A:$U,MATCH(T$1,StructureInfoFromGPCRdb!$A$1:$U$1,0),FALSE))</f>
        <v/>
      </c>
      <c r="U483" s="5" t="str">
        <f>IF(VLOOKUP($C483,StructureInfoFromGPCRdb!$A:$U,MATCH(U$1,StructureInfoFromGPCRdb!$A$1:$U$1,0),FALSE)="","",VLOOKUP($C483,StructureInfoFromGPCRdb!$A:$U,MATCH(U$1,StructureInfoFromGPCRdb!$A$1:$U$1,0),FALSE))</f>
        <v/>
      </c>
      <c r="V483" s="52" t="str">
        <f>VLOOKUP($C483,StructureInfoFromGPCRdb!$A:$U,MATCH(V$1,StructureInfoFromGPCRdb!$A$1:$U$1,0),FALSE)</f>
        <v>-</v>
      </c>
      <c r="W483" s="10" t="str">
        <f>VLOOKUP($C483,StructureInfoFromGPCRdb!$A:$U,MATCH(W$1,StructureInfoFromGPCRdb!$A$1:$U$1,0),FALSE)</f>
        <v>-</v>
      </c>
      <c r="X483" s="52" t="str">
        <f>VLOOKUP($C483,StructureInfoFromGPCRdb!$A:$U,MATCH(X$1,StructureInfoFromGPCRdb!$A$1:$U$1,0),FALSE)</f>
        <v>(R)-(3-aminopropyl)m..</v>
      </c>
      <c r="Y483" s="10" t="str">
        <f>VLOOKUP($C483,StructureInfoFromGPCRdb!$A:$U,MATCH(Y$1,StructureInfoFromGPCRdb!$A$1:$U$1,0),FALSE)</f>
        <v>Agonist</v>
      </c>
    </row>
    <row r="484" spans="1:27" x14ac:dyDescent="0.15">
      <c r="A484" s="4" t="str">
        <f t="shared" si="14"/>
        <v>CInactive</v>
      </c>
      <c r="B484" s="4" t="str">
        <f t="shared" si="15"/>
        <v>GRM2Inactive</v>
      </c>
      <c r="C484" s="146" t="s">
        <v>1205</v>
      </c>
      <c r="D484" s="10" t="str">
        <f>VLOOKUP($C484,StructureInfoFromGPCRdb!$A:$U,MATCH(D$1,StructureInfoFromGPCRdb!$A$1:$U$1,0),FALSE)</f>
        <v>C</v>
      </c>
      <c r="E484" s="11" t="str">
        <f>VLOOKUP($C484,StructureInfoFromGPCRdb!$A:$U,MATCH(E$1,StructureInfoFromGPCRdb!$A$1:$U$1,0),FALSE)</f>
        <v>Metabotropic glutamate</v>
      </c>
      <c r="F484" s="11" t="str">
        <f>VLOOKUP($C484,StructureInfoFromGPCRdb!$A:$U,MATCH(F$1,StructureInfoFromGPCRdb!$A$1:$U$1,0),FALSE)</f>
        <v>GRM2</v>
      </c>
      <c r="G484" s="11" t="str">
        <f>VLOOKUP($C484,StructureInfoFromGPCRdb!$A:$U,MATCH(G$1,StructureInfoFromGPCRdb!$A$1:$U$1,0),FALSE)</f>
        <v>mGlu2</v>
      </c>
      <c r="J484" s="47">
        <f>VLOOKUP($C484,StructureInfoFromGPCRdb!$A:$U,MATCH(J$1,StructureInfoFromGPCRdb!$A$1:$U$1,0),FALSE)</f>
        <v>84</v>
      </c>
      <c r="K484" s="6" t="str">
        <f>VLOOKUP($C484,StructureInfoFromGPCRdb!$A:$U,MATCH(K$1,StructureInfoFromGPCRdb!$A$1:$U$1,0),FALSE)</f>
        <v>Human</v>
      </c>
      <c r="L484" s="10">
        <f>VLOOKUP($C484,StructureInfoFromGPCRdb!$A:$U,MATCH(L$1,StructureInfoFromGPCRdb!$A$1:$U$1,0),FALSE)</f>
        <v>100</v>
      </c>
      <c r="M484" s="50" t="str">
        <f>VLOOKUP($C484,StructureInfoFromGPCRdb!$A:$U,MATCH(M$1,StructureInfoFromGPCRdb!$A$1:$U$1,0),FALSE)</f>
        <v>cryo-EM</v>
      </c>
      <c r="N484" s="51">
        <f>VLOOKUP($C484,StructureInfoFromGPCRdb!$A:$U,MATCH(N$1,StructureInfoFromGPCRdb!$A$1:$U$1,0),FALSE)</f>
        <v>3.1</v>
      </c>
      <c r="O484" s="10" t="str">
        <f>VLOOKUP($C484,StructureInfoFromGPCRdb!$A:$U,MATCH(O$1,StructureInfoFromGPCRdb!$A$1:$U$1,0),FALSE)</f>
        <v>Inactive</v>
      </c>
      <c r="P484" s="10">
        <f>VLOOKUP($C484,StructureInfoFromGPCRdb!$A:$U,MATCH(P$1,StructureInfoFromGPCRdb!$A$1:$U$1,0),FALSE)</f>
        <v>45</v>
      </c>
      <c r="Q484" s="10">
        <f>VLOOKUP($C484,StructureInfoFromGPCRdb!$A:$U,MATCH(Q$1,StructureInfoFromGPCRdb!$A$1:$U$1,0),FALSE)</f>
        <v>90</v>
      </c>
      <c r="R484" s="42" t="str">
        <f>IF(VLOOKUP($C484,StructureInfoFromGPCRdb!$A:$U,MATCH(R$1,StructureInfoFromGPCRdb!$A$1:$U$1,0),FALSE)="","",VLOOKUP($C484,StructureInfoFromGPCRdb!$A:$U,MATCH(R$1,StructureInfoFromGPCRdb!$A$1:$U$1,0),FALSE))</f>
        <v/>
      </c>
      <c r="S484" s="5" t="str">
        <f>IF(VLOOKUP($C484,StructureInfoFromGPCRdb!$A:$U,MATCH(S$1,StructureInfoFromGPCRdb!$A$1:$U$1,0),FALSE)="","",VLOOKUP($C484,StructureInfoFromGPCRdb!$A:$U,MATCH(S$1,StructureInfoFromGPCRdb!$A$1:$U$1,0),FALSE))</f>
        <v/>
      </c>
      <c r="T484" s="5" t="str">
        <f>IF(VLOOKUP($C484,StructureInfoFromGPCRdb!$A:$U,MATCH(T$1,StructureInfoFromGPCRdb!$A$1:$U$1,0),FALSE)="","",VLOOKUP($C484,StructureInfoFromGPCRdb!$A:$U,MATCH(T$1,StructureInfoFromGPCRdb!$A$1:$U$1,0),FALSE))</f>
        <v/>
      </c>
      <c r="U484" s="5" t="str">
        <f>IF(VLOOKUP($C484,StructureInfoFromGPCRdb!$A:$U,MATCH(U$1,StructureInfoFromGPCRdb!$A$1:$U$1,0),FALSE)="","",VLOOKUP($C484,StructureInfoFromGPCRdb!$A:$U,MATCH(U$1,StructureInfoFromGPCRdb!$A$1:$U$1,0),FALSE))</f>
        <v/>
      </c>
      <c r="V484" s="52" t="str">
        <f>VLOOKUP($C484,StructureInfoFromGPCRdb!$A:$U,MATCH(V$1,StructureInfoFromGPCRdb!$A$1:$U$1,0),FALSE)</f>
        <v>-</v>
      </c>
      <c r="W484" s="10" t="str">
        <f>VLOOKUP($C484,StructureInfoFromGPCRdb!$A:$U,MATCH(W$1,StructureInfoFromGPCRdb!$A$1:$U$1,0),FALSE)</f>
        <v>Anti-RON nanobody</v>
      </c>
      <c r="X484" s="52" t="str">
        <f>VLOOKUP($C484,StructureInfoFromGPCRdb!$A:$U,MATCH(X$1,StructureInfoFromGPCRdb!$A$1:$U$1,0),FALSE)</f>
        <v>Eglumetad</v>
      </c>
      <c r="Y484" s="10" t="str">
        <f>VLOOKUP($C484,StructureInfoFromGPCRdb!$A:$U,MATCH(Y$1,StructureInfoFromGPCRdb!$A$1:$U$1,0),FALSE)</f>
        <v>Agonist</v>
      </c>
      <c r="Z484" s="5" t="s">
        <v>790</v>
      </c>
    </row>
    <row r="485" spans="1:27" x14ac:dyDescent="0.15">
      <c r="A485" s="4" t="str">
        <f t="shared" si="14"/>
        <v>CInactive</v>
      </c>
      <c r="B485" s="4" t="str">
        <f t="shared" si="15"/>
        <v>GRM2Inactive</v>
      </c>
      <c r="C485" s="146" t="s">
        <v>1202</v>
      </c>
      <c r="D485" s="10" t="str">
        <f>VLOOKUP($C485,StructureInfoFromGPCRdb!$A:$U,MATCH(D$1,StructureInfoFromGPCRdb!$A$1:$U$1,0),FALSE)</f>
        <v>C</v>
      </c>
      <c r="E485" s="11" t="str">
        <f>VLOOKUP($C485,StructureInfoFromGPCRdb!$A:$U,MATCH(E$1,StructureInfoFromGPCRdb!$A$1:$U$1,0),FALSE)</f>
        <v>Metabotropic glutamate</v>
      </c>
      <c r="F485" s="11" t="str">
        <f>VLOOKUP($C485,StructureInfoFromGPCRdb!$A:$U,MATCH(F$1,StructureInfoFromGPCRdb!$A$1:$U$1,0),FALSE)</f>
        <v>GRM2</v>
      </c>
      <c r="G485" s="11" t="str">
        <f>VLOOKUP($C485,StructureInfoFromGPCRdb!$A:$U,MATCH(G$1,StructureInfoFromGPCRdb!$A$1:$U$1,0),FALSE)</f>
        <v>mGlu2</v>
      </c>
      <c r="J485" s="47">
        <f>VLOOKUP($C485,StructureInfoFromGPCRdb!$A:$U,MATCH(J$1,StructureInfoFromGPCRdb!$A$1:$U$1,0),FALSE)</f>
        <v>90</v>
      </c>
      <c r="K485" s="6" t="str">
        <f>VLOOKUP($C485,StructureInfoFromGPCRdb!$A:$U,MATCH(K$1,StructureInfoFromGPCRdb!$A$1:$U$1,0),FALSE)</f>
        <v>Human</v>
      </c>
      <c r="L485" s="10">
        <f>VLOOKUP($C485,StructureInfoFromGPCRdb!$A:$U,MATCH(L$1,StructureInfoFromGPCRdb!$A$1:$U$1,0),FALSE)</f>
        <v>100</v>
      </c>
      <c r="M485" s="50" t="str">
        <f>VLOOKUP($C485,StructureInfoFromGPCRdb!$A:$U,MATCH(M$1,StructureInfoFromGPCRdb!$A$1:$U$1,0),FALSE)</f>
        <v>cryo-EM</v>
      </c>
      <c r="N485" s="51">
        <f>VLOOKUP($C485,StructureInfoFromGPCRdb!$A:$U,MATCH(N$1,StructureInfoFromGPCRdb!$A$1:$U$1,0),FALSE)</f>
        <v>3.9</v>
      </c>
      <c r="O485" s="10" t="str">
        <f>VLOOKUP($C485,StructureInfoFromGPCRdb!$A:$U,MATCH(O$1,StructureInfoFromGPCRdb!$A$1:$U$1,0),FALSE)</f>
        <v>Inactive</v>
      </c>
      <c r="P485" s="10">
        <f>VLOOKUP($C485,StructureInfoFromGPCRdb!$A:$U,MATCH(P$1,StructureInfoFromGPCRdb!$A$1:$U$1,0),FALSE)</f>
        <v>45</v>
      </c>
      <c r="Q485" s="10">
        <f>VLOOKUP($C485,StructureInfoFromGPCRdb!$A:$U,MATCH(Q$1,StructureInfoFromGPCRdb!$A$1:$U$1,0),FALSE)</f>
        <v>54</v>
      </c>
      <c r="R485" s="42" t="str">
        <f>IF(VLOOKUP($C485,StructureInfoFromGPCRdb!$A:$U,MATCH(R$1,StructureInfoFromGPCRdb!$A$1:$U$1,0),FALSE)="","",VLOOKUP($C485,StructureInfoFromGPCRdb!$A:$U,MATCH(R$1,StructureInfoFromGPCRdb!$A$1:$U$1,0),FALSE))</f>
        <v/>
      </c>
      <c r="S485" s="5" t="str">
        <f>IF(VLOOKUP($C485,StructureInfoFromGPCRdb!$A:$U,MATCH(S$1,StructureInfoFromGPCRdb!$A$1:$U$1,0),FALSE)="","",VLOOKUP($C485,StructureInfoFromGPCRdb!$A:$U,MATCH(S$1,StructureInfoFromGPCRdb!$A$1:$U$1,0),FALSE))</f>
        <v/>
      </c>
      <c r="T485" s="5" t="str">
        <f>IF(VLOOKUP($C485,StructureInfoFromGPCRdb!$A:$U,MATCH(T$1,StructureInfoFromGPCRdb!$A$1:$U$1,0),FALSE)="","",VLOOKUP($C485,StructureInfoFromGPCRdb!$A:$U,MATCH(T$1,StructureInfoFromGPCRdb!$A$1:$U$1,0),FALSE))</f>
        <v/>
      </c>
      <c r="U485" s="5" t="str">
        <f>IF(VLOOKUP($C485,StructureInfoFromGPCRdb!$A:$U,MATCH(U$1,StructureInfoFromGPCRdb!$A$1:$U$1,0),FALSE)="","",VLOOKUP($C485,StructureInfoFromGPCRdb!$A:$U,MATCH(U$1,StructureInfoFromGPCRdb!$A$1:$U$1,0),FALSE))</f>
        <v/>
      </c>
      <c r="V485" s="52" t="str">
        <f>VLOOKUP($C485,StructureInfoFromGPCRdb!$A:$U,MATCH(V$1,StructureInfoFromGPCRdb!$A$1:$U$1,0),FALSE)</f>
        <v>-</v>
      </c>
      <c r="W485" s="10" t="str">
        <f>VLOOKUP($C485,StructureInfoFromGPCRdb!$A:$U,MATCH(W$1,StructureInfoFromGPCRdb!$A$1:$U$1,0),FALSE)</f>
        <v>-</v>
      </c>
      <c r="X485" s="52" t="str">
        <f>VLOOKUP($C485,StructureInfoFromGPCRdb!$A:$U,MATCH(X$1,StructureInfoFromGPCRdb!$A$1:$U$1,0),FALSE)</f>
        <v>Apo (no ligand)</v>
      </c>
      <c r="Y485" s="10" t="str">
        <f>VLOOKUP($C485,StructureInfoFromGPCRdb!$A:$U,MATCH(Y$1,StructureInfoFromGPCRdb!$A$1:$U$1,0),FALSE)</f>
        <v>Apo (no ligand)</v>
      </c>
      <c r="Z485" s="5" t="s">
        <v>788</v>
      </c>
    </row>
    <row r="486" spans="1:27" x14ac:dyDescent="0.2">
      <c r="A486" s="4" t="str">
        <f t="shared" si="14"/>
        <v>CInactive</v>
      </c>
      <c r="B486" s="4" t="str">
        <f t="shared" si="15"/>
        <v>GRM5Inactive</v>
      </c>
      <c r="C486" s="9" t="s">
        <v>507</v>
      </c>
      <c r="D486" s="10" t="str">
        <f>VLOOKUP($C486,StructureInfoFromGPCRdb!$A:$U,MATCH(D$1,StructureInfoFromGPCRdb!$A$1:$U$1,0),FALSE)</f>
        <v>C</v>
      </c>
      <c r="E486" s="11" t="str">
        <f>VLOOKUP($C486,StructureInfoFromGPCRdb!$A:$U,MATCH(E$1,StructureInfoFromGPCRdb!$A$1:$U$1,0),FALSE)</f>
        <v>Metabotropic glutamate</v>
      </c>
      <c r="F486" s="11" t="str">
        <f>VLOOKUP($C486,StructureInfoFromGPCRdb!$A:$U,MATCH(F$1,StructureInfoFromGPCRdb!$A$1:$U$1,0),FALSE)</f>
        <v>GRM5</v>
      </c>
      <c r="G486" s="11" t="str">
        <f>VLOOKUP($C486,StructureInfoFromGPCRdb!$A:$U,MATCH(G$1,StructureInfoFromGPCRdb!$A$1:$U$1,0),FALSE)</f>
        <v>mGlu5</v>
      </c>
      <c r="J486" s="47">
        <f>VLOOKUP($C486,StructureInfoFromGPCRdb!$A:$U,MATCH(J$1,StructureInfoFromGPCRdb!$A$1:$U$1,0),FALSE)</f>
        <v>98</v>
      </c>
      <c r="K486" s="6" t="str">
        <f>VLOOKUP($C486,StructureInfoFromGPCRdb!$A:$U,MATCH(K$1,StructureInfoFromGPCRdb!$A$1:$U$1,0),FALSE)</f>
        <v>Human</v>
      </c>
      <c r="L486" s="10">
        <f>VLOOKUP($C486,StructureInfoFromGPCRdb!$A:$U,MATCH(L$1,StructureInfoFromGPCRdb!$A$1:$U$1,0),FALSE)</f>
        <v>100</v>
      </c>
      <c r="M486" s="50" t="str">
        <f>VLOOKUP($C486,StructureInfoFromGPCRdb!$A:$U,MATCH(M$1,StructureInfoFromGPCRdb!$A$1:$U$1,0),FALSE)</f>
        <v>X-ray</v>
      </c>
      <c r="N486" s="51">
        <f>VLOOKUP($C486,StructureInfoFromGPCRdb!$A:$U,MATCH(N$1,StructureInfoFromGPCRdb!$A$1:$U$1,0),FALSE)</f>
        <v>2.6</v>
      </c>
      <c r="O486" s="10" t="str">
        <f>VLOOKUP($C486,StructureInfoFromGPCRdb!$A:$U,MATCH(O$1,StructureInfoFromGPCRdb!$A$1:$U$1,0),FALSE)</f>
        <v>Inactive</v>
      </c>
      <c r="P486" s="10">
        <f>VLOOKUP($C486,StructureInfoFromGPCRdb!$A:$U,MATCH(P$1,StructureInfoFromGPCRdb!$A$1:$U$1,0),FALSE)</f>
        <v>38</v>
      </c>
      <c r="Q486" s="10">
        <f>VLOOKUP($C486,StructureInfoFromGPCRdb!$A:$U,MATCH(Q$1,StructureInfoFromGPCRdb!$A$1:$U$1,0),FALSE)</f>
        <v>48</v>
      </c>
      <c r="R486" s="42" t="str">
        <f>IF(VLOOKUP($C486,StructureInfoFromGPCRdb!$A:$U,MATCH(R$1,StructureInfoFromGPCRdb!$A$1:$U$1,0),FALSE)="","",VLOOKUP($C486,StructureInfoFromGPCRdb!$A:$U,MATCH(R$1,StructureInfoFromGPCRdb!$A$1:$U$1,0),FALSE))</f>
        <v/>
      </c>
      <c r="S486" s="5" t="str">
        <f>IF(VLOOKUP($C486,StructureInfoFromGPCRdb!$A:$U,MATCH(S$1,StructureInfoFromGPCRdb!$A$1:$U$1,0),FALSE)="","",VLOOKUP($C486,StructureInfoFromGPCRdb!$A:$U,MATCH(S$1,StructureInfoFromGPCRdb!$A$1:$U$1,0),FALSE))</f>
        <v/>
      </c>
      <c r="T486" s="5" t="str">
        <f>IF(VLOOKUP($C486,StructureInfoFromGPCRdb!$A:$U,MATCH(T$1,StructureInfoFromGPCRdb!$A$1:$U$1,0),FALSE)="","",VLOOKUP($C486,StructureInfoFromGPCRdb!$A:$U,MATCH(T$1,StructureInfoFromGPCRdb!$A$1:$U$1,0),FALSE))</f>
        <v/>
      </c>
      <c r="U486" s="5" t="str">
        <f>IF(VLOOKUP($C486,StructureInfoFromGPCRdb!$A:$U,MATCH(U$1,StructureInfoFromGPCRdb!$A$1:$U$1,0),FALSE)="","",VLOOKUP($C486,StructureInfoFromGPCRdb!$A:$U,MATCH(U$1,StructureInfoFromGPCRdb!$A$1:$U$1,0),FALSE))</f>
        <v/>
      </c>
      <c r="V486" s="52" t="str">
        <f>VLOOKUP($C486,StructureInfoFromGPCRdb!$A:$U,MATCH(V$1,StructureInfoFromGPCRdb!$A$1:$U$1,0),FALSE)</f>
        <v>T4-Lysozyme</v>
      </c>
      <c r="W486" s="10" t="str">
        <f>VLOOKUP($C486,StructureInfoFromGPCRdb!$A:$U,MATCH(W$1,StructureInfoFromGPCRdb!$A$1:$U$1,0),FALSE)</f>
        <v>-</v>
      </c>
      <c r="X486" s="52" t="str">
        <f>VLOOKUP($C486,StructureInfoFromGPCRdb!$A:$U,MATCH(X$1,StructureInfoFromGPCRdb!$A$1:$U$1,0),FALSE)</f>
        <v>Fenobam</v>
      </c>
      <c r="Y486" s="10" t="str">
        <f>VLOOKUP($C486,StructureInfoFromGPCRdb!$A:$U,MATCH(Y$1,StructureInfoFromGPCRdb!$A$1:$U$1,0),FALSE)</f>
        <v>NAM</v>
      </c>
    </row>
    <row r="487" spans="1:27" x14ac:dyDescent="0.2">
      <c r="A487" s="4" t="str">
        <f t="shared" si="14"/>
        <v>CInactive</v>
      </c>
      <c r="B487" s="4" t="str">
        <f t="shared" si="15"/>
        <v>GRM5Inactive</v>
      </c>
      <c r="C487" s="9" t="s">
        <v>509</v>
      </c>
      <c r="D487" s="10" t="str">
        <f>VLOOKUP($C487,StructureInfoFromGPCRdb!$A:$U,MATCH(D$1,StructureInfoFromGPCRdb!$A$1:$U$1,0),FALSE)</f>
        <v>C</v>
      </c>
      <c r="E487" s="11" t="str">
        <f>VLOOKUP($C487,StructureInfoFromGPCRdb!$A:$U,MATCH(E$1,StructureInfoFromGPCRdb!$A$1:$U$1,0),FALSE)</f>
        <v>Metabotropic glutamate</v>
      </c>
      <c r="F487" s="11" t="str">
        <f>VLOOKUP($C487,StructureInfoFromGPCRdb!$A:$U,MATCH(F$1,StructureInfoFromGPCRdb!$A$1:$U$1,0),FALSE)</f>
        <v>GRM5</v>
      </c>
      <c r="G487" s="11" t="str">
        <f>VLOOKUP($C487,StructureInfoFromGPCRdb!$A:$U,MATCH(G$1,StructureInfoFromGPCRdb!$A$1:$U$1,0),FALSE)</f>
        <v>mGlu5</v>
      </c>
      <c r="J487" s="47">
        <f>VLOOKUP($C487,StructureInfoFromGPCRdb!$A:$U,MATCH(J$1,StructureInfoFromGPCRdb!$A$1:$U$1,0),FALSE)</f>
        <v>97</v>
      </c>
      <c r="K487" s="6" t="str">
        <f>VLOOKUP($C487,StructureInfoFromGPCRdb!$A:$U,MATCH(K$1,StructureInfoFromGPCRdb!$A$1:$U$1,0),FALSE)</f>
        <v>Human</v>
      </c>
      <c r="L487" s="10">
        <f>VLOOKUP($C487,StructureInfoFromGPCRdb!$A:$U,MATCH(L$1,StructureInfoFromGPCRdb!$A$1:$U$1,0),FALSE)</f>
        <v>100</v>
      </c>
      <c r="M487" s="50" t="str">
        <f>VLOOKUP($C487,StructureInfoFromGPCRdb!$A:$U,MATCH(M$1,StructureInfoFromGPCRdb!$A$1:$U$1,0),FALSE)</f>
        <v>X-ray</v>
      </c>
      <c r="N487" s="51">
        <f>VLOOKUP($C487,StructureInfoFromGPCRdb!$A:$U,MATCH(N$1,StructureInfoFromGPCRdb!$A$1:$U$1,0),FALSE)</f>
        <v>2.6</v>
      </c>
      <c r="O487" s="10" t="str">
        <f>VLOOKUP($C487,StructureInfoFromGPCRdb!$A:$U,MATCH(O$1,StructureInfoFromGPCRdb!$A$1:$U$1,0),FALSE)</f>
        <v>Inactive</v>
      </c>
      <c r="P487" s="10">
        <f>VLOOKUP($C487,StructureInfoFromGPCRdb!$A:$U,MATCH(P$1,StructureInfoFromGPCRdb!$A$1:$U$1,0),FALSE)</f>
        <v>38</v>
      </c>
      <c r="Q487" s="10">
        <f>VLOOKUP($C487,StructureInfoFromGPCRdb!$A:$U,MATCH(Q$1,StructureInfoFromGPCRdb!$A$1:$U$1,0),FALSE)</f>
        <v>47</v>
      </c>
      <c r="R487" s="42" t="str">
        <f>IF(VLOOKUP($C487,StructureInfoFromGPCRdb!$A:$U,MATCH(R$1,StructureInfoFromGPCRdb!$A$1:$U$1,0),FALSE)="","",VLOOKUP($C487,StructureInfoFromGPCRdb!$A:$U,MATCH(R$1,StructureInfoFromGPCRdb!$A$1:$U$1,0),FALSE))</f>
        <v/>
      </c>
      <c r="S487" s="5" t="str">
        <f>IF(VLOOKUP($C487,StructureInfoFromGPCRdb!$A:$U,MATCH(S$1,StructureInfoFromGPCRdb!$A$1:$U$1,0),FALSE)="","",VLOOKUP($C487,StructureInfoFromGPCRdb!$A:$U,MATCH(S$1,StructureInfoFromGPCRdb!$A$1:$U$1,0),FALSE))</f>
        <v/>
      </c>
      <c r="T487" s="5" t="str">
        <f>IF(VLOOKUP($C487,StructureInfoFromGPCRdb!$A:$U,MATCH(T$1,StructureInfoFromGPCRdb!$A$1:$U$1,0),FALSE)="","",VLOOKUP($C487,StructureInfoFromGPCRdb!$A:$U,MATCH(T$1,StructureInfoFromGPCRdb!$A$1:$U$1,0),FALSE))</f>
        <v/>
      </c>
      <c r="U487" s="5" t="str">
        <f>IF(VLOOKUP($C487,StructureInfoFromGPCRdb!$A:$U,MATCH(U$1,StructureInfoFromGPCRdb!$A$1:$U$1,0),FALSE)="","",VLOOKUP($C487,StructureInfoFromGPCRdb!$A:$U,MATCH(U$1,StructureInfoFromGPCRdb!$A$1:$U$1,0),FALSE))</f>
        <v/>
      </c>
      <c r="V487" s="52" t="str">
        <f>VLOOKUP($C487,StructureInfoFromGPCRdb!$A:$U,MATCH(V$1,StructureInfoFromGPCRdb!$A$1:$U$1,0),FALSE)</f>
        <v>T4-Lysozyme</v>
      </c>
      <c r="W487" s="10" t="str">
        <f>VLOOKUP($C487,StructureInfoFromGPCRdb!$A:$U,MATCH(W$1,StructureInfoFromGPCRdb!$A$1:$U$1,0),FALSE)</f>
        <v>-</v>
      </c>
      <c r="X487" s="52" t="str">
        <f>VLOOKUP($C487,StructureInfoFromGPCRdb!$A:$U,MATCH(X$1,StructureInfoFromGPCRdb!$A$1:$U$1,0),FALSE)</f>
        <v>Q27455393</v>
      </c>
      <c r="Y487" s="10" t="str">
        <f>VLOOKUP($C487,StructureInfoFromGPCRdb!$A:$U,MATCH(Y$1,StructureInfoFromGPCRdb!$A$1:$U$1,0),FALSE)</f>
        <v>NAM</v>
      </c>
    </row>
    <row r="488" spans="1:27" x14ac:dyDescent="0.2">
      <c r="A488" s="4" t="str">
        <f t="shared" si="14"/>
        <v>CInactive</v>
      </c>
      <c r="B488" s="4" t="str">
        <f t="shared" si="15"/>
        <v>GRM5Inactive</v>
      </c>
      <c r="C488" s="9" t="s">
        <v>510</v>
      </c>
      <c r="D488" s="10" t="str">
        <f>VLOOKUP($C488,StructureInfoFromGPCRdb!$A:$U,MATCH(D$1,StructureInfoFromGPCRdb!$A$1:$U$1,0),FALSE)</f>
        <v>C</v>
      </c>
      <c r="E488" s="11" t="str">
        <f>VLOOKUP($C488,StructureInfoFromGPCRdb!$A:$U,MATCH(E$1,StructureInfoFromGPCRdb!$A$1:$U$1,0),FALSE)</f>
        <v>Metabotropic glutamate</v>
      </c>
      <c r="F488" s="11" t="str">
        <f>VLOOKUP($C488,StructureInfoFromGPCRdb!$A:$U,MATCH(F$1,StructureInfoFromGPCRdb!$A$1:$U$1,0),FALSE)</f>
        <v>GRM5</v>
      </c>
      <c r="G488" s="11" t="str">
        <f>VLOOKUP($C488,StructureInfoFromGPCRdb!$A:$U,MATCH(G$1,StructureInfoFromGPCRdb!$A$1:$U$1,0),FALSE)</f>
        <v>mGlu5</v>
      </c>
      <c r="J488" s="47">
        <f>VLOOKUP($C488,StructureInfoFromGPCRdb!$A:$U,MATCH(J$1,StructureInfoFromGPCRdb!$A$1:$U$1,0),FALSE)</f>
        <v>97</v>
      </c>
      <c r="K488" s="6" t="str">
        <f>VLOOKUP($C488,StructureInfoFromGPCRdb!$A:$U,MATCH(K$1,StructureInfoFromGPCRdb!$A$1:$U$1,0),FALSE)</f>
        <v>Human</v>
      </c>
      <c r="L488" s="10">
        <f>VLOOKUP($C488,StructureInfoFromGPCRdb!$A:$U,MATCH(L$1,StructureInfoFromGPCRdb!$A$1:$U$1,0),FALSE)</f>
        <v>100</v>
      </c>
      <c r="M488" s="50" t="str">
        <f>VLOOKUP($C488,StructureInfoFromGPCRdb!$A:$U,MATCH(M$1,StructureInfoFromGPCRdb!$A$1:$U$1,0),FALSE)</f>
        <v>X-ray</v>
      </c>
      <c r="N488" s="51">
        <f>VLOOKUP($C488,StructureInfoFromGPCRdb!$A:$U,MATCH(N$1,StructureInfoFromGPCRdb!$A$1:$U$1,0),FALSE)</f>
        <v>2.6</v>
      </c>
      <c r="O488" s="10" t="str">
        <f>VLOOKUP($C488,StructureInfoFromGPCRdb!$A:$U,MATCH(O$1,StructureInfoFromGPCRdb!$A$1:$U$1,0),FALSE)</f>
        <v>Inactive</v>
      </c>
      <c r="P488" s="10">
        <f>VLOOKUP($C488,StructureInfoFromGPCRdb!$A:$U,MATCH(P$1,StructureInfoFromGPCRdb!$A$1:$U$1,0),FALSE)</f>
        <v>38</v>
      </c>
      <c r="Q488" s="10">
        <f>VLOOKUP($C488,StructureInfoFromGPCRdb!$A:$U,MATCH(Q$1,StructureInfoFromGPCRdb!$A$1:$U$1,0),FALSE)</f>
        <v>45</v>
      </c>
      <c r="R488" s="42" t="str">
        <f>IF(VLOOKUP($C488,StructureInfoFromGPCRdb!$A:$U,MATCH(R$1,StructureInfoFromGPCRdb!$A$1:$U$1,0),FALSE)="","",VLOOKUP($C488,StructureInfoFromGPCRdb!$A:$U,MATCH(R$1,StructureInfoFromGPCRdb!$A$1:$U$1,0),FALSE))</f>
        <v/>
      </c>
      <c r="S488" s="5" t="str">
        <f>IF(VLOOKUP($C488,StructureInfoFromGPCRdb!$A:$U,MATCH(S$1,StructureInfoFromGPCRdb!$A$1:$U$1,0),FALSE)="","",VLOOKUP($C488,StructureInfoFromGPCRdb!$A:$U,MATCH(S$1,StructureInfoFromGPCRdb!$A$1:$U$1,0),FALSE))</f>
        <v/>
      </c>
      <c r="T488" s="5" t="str">
        <f>IF(VLOOKUP($C488,StructureInfoFromGPCRdb!$A:$U,MATCH(T$1,StructureInfoFromGPCRdb!$A$1:$U$1,0),FALSE)="","",VLOOKUP($C488,StructureInfoFromGPCRdb!$A:$U,MATCH(T$1,StructureInfoFromGPCRdb!$A$1:$U$1,0),FALSE))</f>
        <v/>
      </c>
      <c r="U488" s="5" t="str">
        <f>IF(VLOOKUP($C488,StructureInfoFromGPCRdb!$A:$U,MATCH(U$1,StructureInfoFromGPCRdb!$A$1:$U$1,0),FALSE)="","",VLOOKUP($C488,StructureInfoFromGPCRdb!$A:$U,MATCH(U$1,StructureInfoFromGPCRdb!$A$1:$U$1,0),FALSE))</f>
        <v/>
      </c>
      <c r="V488" s="52" t="str">
        <f>VLOOKUP($C488,StructureInfoFromGPCRdb!$A:$U,MATCH(V$1,StructureInfoFromGPCRdb!$A$1:$U$1,0),FALSE)</f>
        <v>T4-Lysozyme</v>
      </c>
      <c r="W488" s="10" t="str">
        <f>VLOOKUP($C488,StructureInfoFromGPCRdb!$A:$U,MATCH(W$1,StructureInfoFromGPCRdb!$A$1:$U$1,0),FALSE)</f>
        <v>-</v>
      </c>
      <c r="X488" s="52" t="str">
        <f>VLOOKUP($C488,StructureInfoFromGPCRdb!$A:$U,MATCH(X$1,StructureInfoFromGPCRdb!$A$1:$U$1,0),FALSE)</f>
        <v>Mavoglurant</v>
      </c>
      <c r="Y488" s="10" t="str">
        <f>VLOOKUP($C488,StructureInfoFromGPCRdb!$A:$U,MATCH(Y$1,StructureInfoFromGPCRdb!$A$1:$U$1,0),FALSE)</f>
        <v>NAM</v>
      </c>
    </row>
    <row r="489" spans="1:27" x14ac:dyDescent="0.2">
      <c r="A489" s="4" t="str">
        <f t="shared" si="14"/>
        <v>CInactive</v>
      </c>
      <c r="B489" s="4" t="str">
        <f t="shared" si="15"/>
        <v>GRM5Inactive</v>
      </c>
      <c r="C489" s="9" t="s">
        <v>508</v>
      </c>
      <c r="D489" s="10" t="str">
        <f>VLOOKUP($C489,StructureInfoFromGPCRdb!$A:$U,MATCH(D$1,StructureInfoFromGPCRdb!$A$1:$U$1,0),FALSE)</f>
        <v>C</v>
      </c>
      <c r="E489" s="11" t="str">
        <f>VLOOKUP($C489,StructureInfoFromGPCRdb!$A:$U,MATCH(E$1,StructureInfoFromGPCRdb!$A$1:$U$1,0),FALSE)</f>
        <v>Metabotropic glutamate</v>
      </c>
      <c r="F489" s="11" t="str">
        <f>VLOOKUP($C489,StructureInfoFromGPCRdb!$A:$U,MATCH(F$1,StructureInfoFromGPCRdb!$A$1:$U$1,0),FALSE)</f>
        <v>GRM5</v>
      </c>
      <c r="G489" s="11" t="str">
        <f>VLOOKUP($C489,StructureInfoFromGPCRdb!$A:$U,MATCH(G$1,StructureInfoFromGPCRdb!$A$1:$U$1,0),FALSE)</f>
        <v>mGlu5</v>
      </c>
      <c r="J489" s="47">
        <f>VLOOKUP($C489,StructureInfoFromGPCRdb!$A:$U,MATCH(J$1,StructureInfoFromGPCRdb!$A$1:$U$1,0),FALSE)</f>
        <v>98</v>
      </c>
      <c r="K489" s="6" t="str">
        <f>VLOOKUP($C489,StructureInfoFromGPCRdb!$A:$U,MATCH(K$1,StructureInfoFromGPCRdb!$A$1:$U$1,0),FALSE)</f>
        <v>Human</v>
      </c>
      <c r="L489" s="10">
        <f>VLOOKUP($C489,StructureInfoFromGPCRdb!$A:$U,MATCH(L$1,StructureInfoFromGPCRdb!$A$1:$U$1,0),FALSE)</f>
        <v>100</v>
      </c>
      <c r="M489" s="50" t="str">
        <f>VLOOKUP($C489,StructureInfoFromGPCRdb!$A:$U,MATCH(M$1,StructureInfoFromGPCRdb!$A$1:$U$1,0),FALSE)</f>
        <v>X-ray</v>
      </c>
      <c r="N489" s="51">
        <f>VLOOKUP($C489,StructureInfoFromGPCRdb!$A:$U,MATCH(N$1,StructureInfoFromGPCRdb!$A$1:$U$1,0),FALSE)</f>
        <v>3.1</v>
      </c>
      <c r="O489" s="10" t="str">
        <f>VLOOKUP($C489,StructureInfoFromGPCRdb!$A:$U,MATCH(O$1,StructureInfoFromGPCRdb!$A$1:$U$1,0),FALSE)</f>
        <v>Inactive</v>
      </c>
      <c r="P489" s="10">
        <f>VLOOKUP($C489,StructureInfoFromGPCRdb!$A:$U,MATCH(P$1,StructureInfoFromGPCRdb!$A$1:$U$1,0),FALSE)</f>
        <v>38</v>
      </c>
      <c r="Q489" s="10">
        <f>VLOOKUP($C489,StructureInfoFromGPCRdb!$A:$U,MATCH(Q$1,StructureInfoFromGPCRdb!$A$1:$U$1,0),FALSE)</f>
        <v>46</v>
      </c>
      <c r="R489" s="42" t="str">
        <f>IF(VLOOKUP($C489,StructureInfoFromGPCRdb!$A:$U,MATCH(R$1,StructureInfoFromGPCRdb!$A$1:$U$1,0),FALSE)="","",VLOOKUP($C489,StructureInfoFromGPCRdb!$A:$U,MATCH(R$1,StructureInfoFromGPCRdb!$A$1:$U$1,0),FALSE))</f>
        <v/>
      </c>
      <c r="S489" s="5" t="str">
        <f>IF(VLOOKUP($C489,StructureInfoFromGPCRdb!$A:$U,MATCH(S$1,StructureInfoFromGPCRdb!$A$1:$U$1,0),FALSE)="","",VLOOKUP($C489,StructureInfoFromGPCRdb!$A:$U,MATCH(S$1,StructureInfoFromGPCRdb!$A$1:$U$1,0),FALSE))</f>
        <v/>
      </c>
      <c r="T489" s="5" t="str">
        <f>IF(VLOOKUP($C489,StructureInfoFromGPCRdb!$A:$U,MATCH(T$1,StructureInfoFromGPCRdb!$A$1:$U$1,0),FALSE)="","",VLOOKUP($C489,StructureInfoFromGPCRdb!$A:$U,MATCH(T$1,StructureInfoFromGPCRdb!$A$1:$U$1,0),FALSE))</f>
        <v/>
      </c>
      <c r="U489" s="5" t="str">
        <f>IF(VLOOKUP($C489,StructureInfoFromGPCRdb!$A:$U,MATCH(U$1,StructureInfoFromGPCRdb!$A$1:$U$1,0),FALSE)="","",VLOOKUP($C489,StructureInfoFromGPCRdb!$A:$U,MATCH(U$1,StructureInfoFromGPCRdb!$A$1:$U$1,0),FALSE))</f>
        <v/>
      </c>
      <c r="V489" s="52" t="str">
        <f>VLOOKUP($C489,StructureInfoFromGPCRdb!$A:$U,MATCH(V$1,StructureInfoFromGPCRdb!$A$1:$U$1,0),FALSE)</f>
        <v>T4-Lysozyme</v>
      </c>
      <c r="W489" s="10" t="str">
        <f>VLOOKUP($C489,StructureInfoFromGPCRdb!$A:$U,MATCH(W$1,StructureInfoFromGPCRdb!$A$1:$U$1,0),FALSE)</f>
        <v>-</v>
      </c>
      <c r="X489" s="52" t="str">
        <f>VLOOKUP($C489,StructureInfoFromGPCRdb!$A:$U,MATCH(X$1,StructureInfoFromGPCRdb!$A$1:$U$1,0),FALSE)</f>
        <v>Q27455391</v>
      </c>
      <c r="Y489" s="10" t="str">
        <f>VLOOKUP($C489,StructureInfoFromGPCRdb!$A:$U,MATCH(Y$1,StructureInfoFromGPCRdb!$A$1:$U$1,0),FALSE)</f>
        <v>NAM</v>
      </c>
    </row>
    <row r="490" spans="1:27" x14ac:dyDescent="0.2">
      <c r="A490" s="4" t="str">
        <f t="shared" si="14"/>
        <v>CInactive</v>
      </c>
      <c r="B490" s="4" t="str">
        <f t="shared" si="15"/>
        <v>GRM5Inactive</v>
      </c>
      <c r="C490" s="9" t="s">
        <v>471</v>
      </c>
      <c r="D490" s="10" t="str">
        <f>VLOOKUP($C490,StructureInfoFromGPCRdb!$A:$U,MATCH(D$1,StructureInfoFromGPCRdb!$A$1:$U$1,0),FALSE)</f>
        <v>C</v>
      </c>
      <c r="E490" s="11" t="str">
        <f>VLOOKUP($C490,StructureInfoFromGPCRdb!$A:$U,MATCH(E$1,StructureInfoFromGPCRdb!$A$1:$U$1,0),FALSE)</f>
        <v>Metabotropic glutamate</v>
      </c>
      <c r="F490" s="11" t="str">
        <f>VLOOKUP($C490,StructureInfoFromGPCRdb!$A:$U,MATCH(F$1,StructureInfoFromGPCRdb!$A$1:$U$1,0),FALSE)</f>
        <v>GRM5</v>
      </c>
      <c r="G490" s="11" t="str">
        <f>VLOOKUP($C490,StructureInfoFromGPCRdb!$A:$U,MATCH(G$1,StructureInfoFromGPCRdb!$A$1:$U$1,0),FALSE)</f>
        <v>mGlu5</v>
      </c>
      <c r="J490" s="47">
        <f>VLOOKUP($C490,StructureInfoFromGPCRdb!$A:$U,MATCH(J$1,StructureInfoFromGPCRdb!$A$1:$U$1,0),FALSE)</f>
        <v>87</v>
      </c>
      <c r="K490" s="6" t="str">
        <f>VLOOKUP($C490,StructureInfoFromGPCRdb!$A:$U,MATCH(K$1,StructureInfoFromGPCRdb!$A$1:$U$1,0),FALSE)</f>
        <v>Human</v>
      </c>
      <c r="L490" s="10">
        <f>VLOOKUP($C490,StructureInfoFromGPCRdb!$A:$U,MATCH(L$1,StructureInfoFromGPCRdb!$A$1:$U$1,0),FALSE)</f>
        <v>100</v>
      </c>
      <c r="M490" s="50" t="str">
        <f>VLOOKUP($C490,StructureInfoFromGPCRdb!$A:$U,MATCH(M$1,StructureInfoFromGPCRdb!$A$1:$U$1,0),FALSE)</f>
        <v>cryo-EM</v>
      </c>
      <c r="N490" s="51">
        <f>VLOOKUP($C490,StructureInfoFromGPCRdb!$A:$U,MATCH(N$1,StructureInfoFromGPCRdb!$A$1:$U$1,0),FALSE)</f>
        <v>4</v>
      </c>
      <c r="O490" s="10" t="str">
        <f>VLOOKUP($C490,StructureInfoFromGPCRdb!$A:$U,MATCH(O$1,StructureInfoFromGPCRdb!$A$1:$U$1,0),FALSE)</f>
        <v>Inactive</v>
      </c>
      <c r="P490" s="10">
        <f>VLOOKUP($C490,StructureInfoFromGPCRdb!$A:$U,MATCH(P$1,StructureInfoFromGPCRdb!$A$1:$U$1,0),FALSE)</f>
        <v>41</v>
      </c>
      <c r="Q490" s="10">
        <f>VLOOKUP($C490,StructureInfoFromGPCRdb!$A:$U,MATCH(Q$1,StructureInfoFromGPCRdb!$A$1:$U$1,0),FALSE)</f>
        <v>50</v>
      </c>
      <c r="R490" s="42" t="str">
        <f>IF(VLOOKUP($C490,StructureInfoFromGPCRdb!$A:$U,MATCH(R$1,StructureInfoFromGPCRdb!$A$1:$U$1,0),FALSE)="","",VLOOKUP($C490,StructureInfoFromGPCRdb!$A:$U,MATCH(R$1,StructureInfoFromGPCRdb!$A$1:$U$1,0),FALSE))</f>
        <v/>
      </c>
      <c r="S490" s="5" t="str">
        <f>IF(VLOOKUP($C490,StructureInfoFromGPCRdb!$A:$U,MATCH(S$1,StructureInfoFromGPCRdb!$A$1:$U$1,0),FALSE)="","",VLOOKUP($C490,StructureInfoFromGPCRdb!$A:$U,MATCH(S$1,StructureInfoFromGPCRdb!$A$1:$U$1,0),FALSE))</f>
        <v/>
      </c>
      <c r="T490" s="5" t="str">
        <f>IF(VLOOKUP($C490,StructureInfoFromGPCRdb!$A:$U,MATCH(T$1,StructureInfoFromGPCRdb!$A$1:$U$1,0),FALSE)="","",VLOOKUP($C490,StructureInfoFromGPCRdb!$A:$U,MATCH(T$1,StructureInfoFromGPCRdb!$A$1:$U$1,0),FALSE))</f>
        <v/>
      </c>
      <c r="U490" s="5" t="str">
        <f>IF(VLOOKUP($C490,StructureInfoFromGPCRdb!$A:$U,MATCH(U$1,StructureInfoFromGPCRdb!$A$1:$U$1,0),FALSE)="","",VLOOKUP($C490,StructureInfoFromGPCRdb!$A:$U,MATCH(U$1,StructureInfoFromGPCRdb!$A$1:$U$1,0),FALSE))</f>
        <v/>
      </c>
      <c r="V490" s="52" t="str">
        <f>VLOOKUP($C490,StructureInfoFromGPCRdb!$A:$U,MATCH(V$1,StructureInfoFromGPCRdb!$A$1:$U$1,0),FALSE)</f>
        <v>-</v>
      </c>
      <c r="W490" s="10" t="str">
        <f>VLOOKUP($C490,StructureInfoFromGPCRdb!$A:$U,MATCH(W$1,StructureInfoFromGPCRdb!$A$1:$U$1,0),FALSE)</f>
        <v>Nanobody 43</v>
      </c>
      <c r="X490" s="52" t="str">
        <f>VLOOKUP($C490,StructureInfoFromGPCRdb!$A:$U,MATCH(X$1,StructureInfoFromGPCRdb!$A$1:$U$1,0),FALSE)</f>
        <v>-</v>
      </c>
      <c r="Y490" s="10" t="str">
        <f>VLOOKUP($C490,StructureInfoFromGPCRdb!$A:$U,MATCH(Y$1,StructureInfoFromGPCRdb!$A$1:$U$1,0),FALSE)</f>
        <v>-</v>
      </c>
    </row>
    <row r="491" spans="1:27" x14ac:dyDescent="0.15">
      <c r="A491" s="4" t="str">
        <f t="shared" si="14"/>
        <v>CInactive</v>
      </c>
      <c r="B491" s="4" t="str">
        <f t="shared" si="15"/>
        <v>GRM7Inactive</v>
      </c>
      <c r="C491" s="146" t="s">
        <v>1214</v>
      </c>
      <c r="D491" s="10" t="str">
        <f>VLOOKUP($C491,StructureInfoFromGPCRdb!$A:$U,MATCH(D$1,StructureInfoFromGPCRdb!$A$1:$U$1,0),FALSE)</f>
        <v>C</v>
      </c>
      <c r="E491" s="11" t="str">
        <f>VLOOKUP($C491,StructureInfoFromGPCRdb!$A:$U,MATCH(E$1,StructureInfoFromGPCRdb!$A$1:$U$1,0),FALSE)</f>
        <v>Metabotropic glutamate</v>
      </c>
      <c r="F491" s="11" t="str">
        <f>VLOOKUP($C491,StructureInfoFromGPCRdb!$A:$U,MATCH(F$1,StructureInfoFromGPCRdb!$A$1:$U$1,0),FALSE)</f>
        <v>GRM7</v>
      </c>
      <c r="G491" s="11" t="str">
        <f>VLOOKUP($C491,StructureInfoFromGPCRdb!$A:$U,MATCH(G$1,StructureInfoFromGPCRdb!$A$1:$U$1,0),FALSE)</f>
        <v>mGlu7</v>
      </c>
      <c r="J491" s="47">
        <f>VLOOKUP($C491,StructureInfoFromGPCRdb!$A:$U,MATCH(J$1,StructureInfoFromGPCRdb!$A$1:$U$1,0),FALSE)</f>
        <v>86</v>
      </c>
      <c r="K491" s="6" t="str">
        <f>VLOOKUP($C491,StructureInfoFromGPCRdb!$A:$U,MATCH(K$1,StructureInfoFromGPCRdb!$A$1:$U$1,0),FALSE)</f>
        <v>Human</v>
      </c>
      <c r="L491" s="10">
        <f>VLOOKUP($C491,StructureInfoFromGPCRdb!$A:$U,MATCH(L$1,StructureInfoFromGPCRdb!$A$1:$U$1,0),FALSE)</f>
        <v>100</v>
      </c>
      <c r="M491" s="50" t="str">
        <f>VLOOKUP($C491,StructureInfoFromGPCRdb!$A:$U,MATCH(M$1,StructureInfoFromGPCRdb!$A$1:$U$1,0),FALSE)</f>
        <v>cryo-EM</v>
      </c>
      <c r="N491" s="51">
        <f>VLOOKUP($C491,StructureInfoFromGPCRdb!$A:$U,MATCH(N$1,StructureInfoFromGPCRdb!$A$1:$U$1,0),FALSE)</f>
        <v>4</v>
      </c>
      <c r="O491" s="10" t="str">
        <f>VLOOKUP($C491,StructureInfoFromGPCRdb!$A:$U,MATCH(O$1,StructureInfoFromGPCRdb!$A$1:$U$1,0),FALSE)</f>
        <v>Inactive</v>
      </c>
      <c r="P491" s="10">
        <f>VLOOKUP($C491,StructureInfoFromGPCRdb!$A:$U,MATCH(P$1,StructureInfoFromGPCRdb!$A$1:$U$1,0),FALSE)</f>
        <v>39</v>
      </c>
      <c r="Q491" s="10">
        <f>VLOOKUP($C491,StructureInfoFromGPCRdb!$A:$U,MATCH(Q$1,StructureInfoFromGPCRdb!$A$1:$U$1,0),FALSE)</f>
        <v>100</v>
      </c>
      <c r="R491" s="42" t="str">
        <f>IF(VLOOKUP($C491,StructureInfoFromGPCRdb!$A:$U,MATCH(R$1,StructureInfoFromGPCRdb!$A$1:$U$1,0),FALSE)="","",VLOOKUP($C491,StructureInfoFromGPCRdb!$A:$U,MATCH(R$1,StructureInfoFromGPCRdb!$A$1:$U$1,0),FALSE))</f>
        <v/>
      </c>
      <c r="S491" s="5" t="str">
        <f>IF(VLOOKUP($C491,StructureInfoFromGPCRdb!$A:$U,MATCH(S$1,StructureInfoFromGPCRdb!$A$1:$U$1,0),FALSE)="","",VLOOKUP($C491,StructureInfoFromGPCRdb!$A:$U,MATCH(S$1,StructureInfoFromGPCRdb!$A$1:$U$1,0),FALSE))</f>
        <v/>
      </c>
      <c r="T491" s="5" t="str">
        <f>IF(VLOOKUP($C491,StructureInfoFromGPCRdb!$A:$U,MATCH(T$1,StructureInfoFromGPCRdb!$A$1:$U$1,0),FALSE)="","",VLOOKUP($C491,StructureInfoFromGPCRdb!$A:$U,MATCH(T$1,StructureInfoFromGPCRdb!$A$1:$U$1,0),FALSE))</f>
        <v/>
      </c>
      <c r="U491" s="5" t="str">
        <f>IF(VLOOKUP($C491,StructureInfoFromGPCRdb!$A:$U,MATCH(U$1,StructureInfoFromGPCRdb!$A$1:$U$1,0),FALSE)="","",VLOOKUP($C491,StructureInfoFromGPCRdb!$A:$U,MATCH(U$1,StructureInfoFromGPCRdb!$A$1:$U$1,0),FALSE))</f>
        <v/>
      </c>
      <c r="V491" s="52" t="str">
        <f>VLOOKUP($C491,StructureInfoFromGPCRdb!$A:$U,MATCH(V$1,StructureInfoFromGPCRdb!$A$1:$U$1,0),FALSE)</f>
        <v>-</v>
      </c>
      <c r="W491" s="10" t="str">
        <f>VLOOKUP($C491,StructureInfoFromGPCRdb!$A:$U,MATCH(W$1,StructureInfoFromGPCRdb!$A$1:$U$1,0),FALSE)</f>
        <v>-</v>
      </c>
      <c r="X491" s="52" t="str">
        <f>VLOOKUP($C491,StructureInfoFromGPCRdb!$A:$U,MATCH(X$1,StructureInfoFromGPCRdb!$A$1:$U$1,0),FALSE)</f>
        <v>Apo (no ligand)</v>
      </c>
      <c r="Y491" s="10" t="str">
        <f>VLOOKUP($C491,StructureInfoFromGPCRdb!$A:$U,MATCH(Y$1,StructureInfoFromGPCRdb!$A$1:$U$1,0),FALSE)</f>
        <v>Apo (no ligand)</v>
      </c>
      <c r="Z491" s="5" t="s">
        <v>788</v>
      </c>
    </row>
    <row r="492" spans="1:27" x14ac:dyDescent="0.2">
      <c r="A492" s="4" t="str">
        <f t="shared" si="14"/>
        <v>CReprNoIntermediate</v>
      </c>
      <c r="B492" s="4" t="str">
        <f t="shared" si="15"/>
        <v>GRM5ReprNoIntermediate</v>
      </c>
      <c r="C492" s="9" t="s">
        <v>66</v>
      </c>
      <c r="D492" s="10" t="str">
        <f>VLOOKUP($C492,StructureInfoFromGPCRdb!$A:$U,MATCH(D$1,StructureInfoFromGPCRdb!$A$1:$U$1,0),FALSE)</f>
        <v>C</v>
      </c>
      <c r="E492" s="11" t="str">
        <f>VLOOKUP($C492,StructureInfoFromGPCRdb!$A:$U,MATCH(E$1,StructureInfoFromGPCRdb!$A$1:$U$1,0),FALSE)</f>
        <v>Metabotropic glutamate</v>
      </c>
      <c r="F492" s="11" t="str">
        <f>VLOOKUP($C492,StructureInfoFromGPCRdb!$A:$U,MATCH(F$1,StructureInfoFromGPCRdb!$A$1:$U$1,0),FALSE)</f>
        <v>GRM5</v>
      </c>
      <c r="G492" s="11" t="str">
        <f>VLOOKUP($C492,StructureInfoFromGPCRdb!$A:$U,MATCH(G$1,StructureInfoFromGPCRdb!$A$1:$U$1,0),FALSE)</f>
        <v>mGlu5</v>
      </c>
      <c r="H492" s="42" t="s">
        <v>793</v>
      </c>
      <c r="I492" s="5" t="s">
        <v>790</v>
      </c>
      <c r="J492" s="47">
        <f>VLOOKUP($C492,StructureInfoFromGPCRdb!$A:$U,MATCH(J$1,StructureInfoFromGPCRdb!$A$1:$U$1,0),FALSE)</f>
        <v>89</v>
      </c>
      <c r="K492" s="6" t="str">
        <f>VLOOKUP($C492,StructureInfoFromGPCRdb!$A:$U,MATCH(K$1,StructureInfoFromGPCRdb!$A$1:$U$1,0),FALSE)</f>
        <v>Human</v>
      </c>
      <c r="L492" s="10">
        <f>VLOOKUP($C492,StructureInfoFromGPCRdb!$A:$U,MATCH(L$1,StructureInfoFromGPCRdb!$A$1:$U$1,0),FALSE)</f>
        <v>100</v>
      </c>
      <c r="M492" s="50" t="str">
        <f>VLOOKUP($C492,StructureInfoFromGPCRdb!$A:$U,MATCH(M$1,StructureInfoFromGPCRdb!$A$1:$U$1,0),FALSE)</f>
        <v>cryo-EM</v>
      </c>
      <c r="N492" s="51">
        <f>VLOOKUP($C492,StructureInfoFromGPCRdb!$A:$U,MATCH(N$1,StructureInfoFromGPCRdb!$A$1:$U$1,0),FALSE)</f>
        <v>4</v>
      </c>
      <c r="O492" s="10" t="str">
        <f>VLOOKUP($C492,StructureInfoFromGPCRdb!$A:$U,MATCH(O$1,StructureInfoFromGPCRdb!$A$1:$U$1,0),FALSE)</f>
        <v>Intermediate</v>
      </c>
      <c r="P492" s="10">
        <f>VLOOKUP($C492,StructureInfoFromGPCRdb!$A:$U,MATCH(P$1,StructureInfoFromGPCRdb!$A$1:$U$1,0),FALSE)</f>
        <v>39</v>
      </c>
      <c r="Q492" s="10">
        <f>VLOOKUP($C492,StructureInfoFromGPCRdb!$A:$U,MATCH(Q$1,StructureInfoFromGPCRdb!$A$1:$U$1,0),FALSE)</f>
        <v>76</v>
      </c>
      <c r="R492" s="42" t="str">
        <f>IF(VLOOKUP($C492,StructureInfoFromGPCRdb!$A:$U,MATCH(R$1,StructureInfoFromGPCRdb!$A$1:$U$1,0),FALSE)="","",VLOOKUP($C492,StructureInfoFromGPCRdb!$A:$U,MATCH(R$1,StructureInfoFromGPCRdb!$A$1:$U$1,0),FALSE))</f>
        <v/>
      </c>
      <c r="S492" s="5" t="str">
        <f>IF(VLOOKUP($C492,StructureInfoFromGPCRdb!$A:$U,MATCH(S$1,StructureInfoFromGPCRdb!$A$1:$U$1,0),FALSE)="","",VLOOKUP($C492,StructureInfoFromGPCRdb!$A:$U,MATCH(S$1,StructureInfoFromGPCRdb!$A$1:$U$1,0),FALSE))</f>
        <v/>
      </c>
      <c r="T492" s="5" t="str">
        <f>IF(VLOOKUP($C492,StructureInfoFromGPCRdb!$A:$U,MATCH(T$1,StructureInfoFromGPCRdb!$A$1:$U$1,0),FALSE)="","",VLOOKUP($C492,StructureInfoFromGPCRdb!$A:$U,MATCH(T$1,StructureInfoFromGPCRdb!$A$1:$U$1,0),FALSE))</f>
        <v/>
      </c>
      <c r="U492" s="5" t="str">
        <f>IF(VLOOKUP($C492,StructureInfoFromGPCRdb!$A:$U,MATCH(U$1,StructureInfoFromGPCRdb!$A$1:$U$1,0),FALSE)="","",VLOOKUP($C492,StructureInfoFromGPCRdb!$A:$U,MATCH(U$1,StructureInfoFromGPCRdb!$A$1:$U$1,0),FALSE))</f>
        <v/>
      </c>
      <c r="V492" s="52" t="str">
        <f>VLOOKUP($C492,StructureInfoFromGPCRdb!$A:$U,MATCH(V$1,StructureInfoFromGPCRdb!$A$1:$U$1,0),FALSE)</f>
        <v>-</v>
      </c>
      <c r="W492" s="10" t="str">
        <f>VLOOKUP($C492,StructureInfoFromGPCRdb!$A:$U,MATCH(W$1,StructureInfoFromGPCRdb!$A$1:$U$1,0),FALSE)</f>
        <v>Nanobody 43</v>
      </c>
      <c r="X492" s="52" t="str">
        <f>VLOOKUP($C492,StructureInfoFromGPCRdb!$A:$U,MATCH(X$1,StructureInfoFromGPCRdb!$A$1:$U$1,0),FALSE)</f>
        <v>Quisqualic acid</v>
      </c>
      <c r="Y492" s="10" t="str">
        <f>VLOOKUP($C492,StructureInfoFromGPCRdb!$A:$U,MATCH(Y$1,StructureInfoFromGPCRdb!$A$1:$U$1,0),FALSE)</f>
        <v>Agonist</v>
      </c>
      <c r="Z492" s="5" t="s">
        <v>788</v>
      </c>
      <c r="AA492" s="46" t="s">
        <v>1137</v>
      </c>
    </row>
    <row r="493" spans="1:27" x14ac:dyDescent="0.15">
      <c r="A493" s="4" t="str">
        <f t="shared" si="14"/>
        <v>CIntermediate</v>
      </c>
      <c r="B493" s="4" t="str">
        <f t="shared" si="15"/>
        <v>GABR2Intermediate</v>
      </c>
      <c r="C493" s="146" t="s">
        <v>1170</v>
      </c>
      <c r="D493" s="10" t="str">
        <f>VLOOKUP($C493,StructureInfoFromGPCRdb!$A:$U,MATCH(D$1,StructureInfoFromGPCRdb!$A$1:$U$1,0),FALSE)</f>
        <v>C</v>
      </c>
      <c r="E493" s="11" t="str">
        <f>VLOOKUP($C493,StructureInfoFromGPCRdb!$A:$U,MATCH(E$1,StructureInfoFromGPCRdb!$A$1:$U$1,0),FALSE)</f>
        <v>GABAB</v>
      </c>
      <c r="F493" s="11" t="str">
        <f>VLOOKUP($C493,StructureInfoFromGPCRdb!$A:$U,MATCH(F$1,StructureInfoFromGPCRdb!$A$1:$U$1,0),FALSE)</f>
        <v>GABR2</v>
      </c>
      <c r="G493" s="11" t="str">
        <f>VLOOKUP($C493,StructureInfoFromGPCRdb!$A:$U,MATCH(G$1,StructureInfoFromGPCRdb!$A$1:$U$1,0),FALSE)</f>
        <v>GABAB2</v>
      </c>
      <c r="J493" s="47">
        <f>VLOOKUP($C493,StructureInfoFromGPCRdb!$A:$U,MATCH(J$1,StructureInfoFromGPCRdb!$A$1:$U$1,0),FALSE)</f>
        <v>84</v>
      </c>
      <c r="K493" s="6" t="str">
        <f>VLOOKUP($C493,StructureInfoFromGPCRdb!$A:$U,MATCH(K$1,StructureInfoFromGPCRdb!$A$1:$U$1,0),FALSE)</f>
        <v>Human</v>
      </c>
      <c r="L493" s="10">
        <f>VLOOKUP($C493,StructureInfoFromGPCRdb!$A:$U,MATCH(L$1,StructureInfoFromGPCRdb!$A$1:$U$1,0),FALSE)</f>
        <v>100</v>
      </c>
      <c r="M493" s="50" t="str">
        <f>VLOOKUP($C493,StructureInfoFromGPCRdb!$A:$U,MATCH(M$1,StructureInfoFromGPCRdb!$A$1:$U$1,0),FALSE)</f>
        <v>cryo-EM</v>
      </c>
      <c r="N493" s="51">
        <f>VLOOKUP($C493,StructureInfoFromGPCRdb!$A:$U,MATCH(N$1,StructureInfoFromGPCRdb!$A$1:$U$1,0),FALSE)</f>
        <v>7.6</v>
      </c>
      <c r="O493" s="10" t="str">
        <f>VLOOKUP($C493,StructureInfoFromGPCRdb!$A:$U,MATCH(O$1,StructureInfoFromGPCRdb!$A$1:$U$1,0),FALSE)</f>
        <v>Intermediate</v>
      </c>
      <c r="P493" s="10">
        <f>VLOOKUP($C493,StructureInfoFromGPCRdb!$A:$U,MATCH(P$1,StructureInfoFromGPCRdb!$A$1:$U$1,0),FALSE)</f>
        <v>26</v>
      </c>
      <c r="Q493" s="10">
        <f>VLOOKUP($C493,StructureInfoFromGPCRdb!$A:$U,MATCH(Q$1,StructureInfoFromGPCRdb!$A$1:$U$1,0),FALSE)</f>
        <v>0</v>
      </c>
      <c r="R493" s="42" t="str">
        <f>IF(VLOOKUP($C493,StructureInfoFromGPCRdb!$A:$U,MATCH(R$1,StructureInfoFromGPCRdb!$A$1:$U$1,0),FALSE)="","",VLOOKUP($C493,StructureInfoFromGPCRdb!$A:$U,MATCH(R$1,StructureInfoFromGPCRdb!$A$1:$U$1,0),FALSE))</f>
        <v/>
      </c>
      <c r="S493" s="5" t="str">
        <f>IF(VLOOKUP($C493,StructureInfoFromGPCRdb!$A:$U,MATCH(S$1,StructureInfoFromGPCRdb!$A$1:$U$1,0),FALSE)="","",VLOOKUP($C493,StructureInfoFromGPCRdb!$A:$U,MATCH(S$1,StructureInfoFromGPCRdb!$A$1:$U$1,0),FALSE))</f>
        <v/>
      </c>
      <c r="T493" s="5" t="str">
        <f>IF(VLOOKUP($C493,StructureInfoFromGPCRdb!$A:$U,MATCH(T$1,StructureInfoFromGPCRdb!$A$1:$U$1,0),FALSE)="","",VLOOKUP($C493,StructureInfoFromGPCRdb!$A:$U,MATCH(T$1,StructureInfoFromGPCRdb!$A$1:$U$1,0),FALSE))</f>
        <v/>
      </c>
      <c r="U493" s="5" t="str">
        <f>IF(VLOOKUP($C493,StructureInfoFromGPCRdb!$A:$U,MATCH(U$1,StructureInfoFromGPCRdb!$A$1:$U$1,0),FALSE)="","",VLOOKUP($C493,StructureInfoFromGPCRdb!$A:$U,MATCH(U$1,StructureInfoFromGPCRdb!$A$1:$U$1,0),FALSE))</f>
        <v/>
      </c>
      <c r="V493" s="52" t="str">
        <f>VLOOKUP($C493,StructureInfoFromGPCRdb!$A:$U,MATCH(V$1,StructureInfoFromGPCRdb!$A$1:$U$1,0),FALSE)</f>
        <v>-</v>
      </c>
      <c r="W493" s="10" t="str">
        <f>VLOOKUP($C493,StructureInfoFromGPCRdb!$A:$U,MATCH(W$1,StructureInfoFromGPCRdb!$A$1:$U$1,0),FALSE)</f>
        <v>-</v>
      </c>
      <c r="X493" s="52" t="str">
        <f>VLOOKUP($C493,StructureInfoFromGPCRdb!$A:$U,MATCH(X$1,StructureInfoFromGPCRdb!$A$1:$U$1,0),FALSE)</f>
        <v>Apo (no ligand)</v>
      </c>
      <c r="Y493" s="10" t="str">
        <f>VLOOKUP($C493,StructureInfoFromGPCRdb!$A:$U,MATCH(Y$1,StructureInfoFromGPCRdb!$A$1:$U$1,0),FALSE)</f>
        <v>Apo (no ligand)</v>
      </c>
      <c r="Z493" s="5" t="s">
        <v>788</v>
      </c>
    </row>
    <row r="494" spans="1:27" x14ac:dyDescent="0.2">
      <c r="A494" s="4" t="str">
        <f t="shared" si="14"/>
        <v>FReprYesActive</v>
      </c>
      <c r="B494" s="4" t="str">
        <f t="shared" si="15"/>
        <v>FZD7ReprYesActive</v>
      </c>
      <c r="C494" s="37" t="s">
        <v>1180</v>
      </c>
      <c r="D494" s="10" t="str">
        <f>VLOOKUP($C494,StructureInfoFromGPCRdb!$A:$U,MATCH(D$1,StructureInfoFromGPCRdb!$A$1:$U$1,0),FALSE)</f>
        <v>F</v>
      </c>
      <c r="E494" s="11" t="str">
        <f>VLOOKUP($C494,StructureInfoFromGPCRdb!$A:$U,MATCH(E$1,StructureInfoFromGPCRdb!$A$1:$U$1,0),FALSE)</f>
        <v>Frizzled</v>
      </c>
      <c r="F494" s="11" t="str">
        <f>VLOOKUP($C494,StructureInfoFromGPCRdb!$A:$U,MATCH(F$1,StructureInfoFromGPCRdb!$A$1:$U$1,0),FALSE)</f>
        <v>FZD7</v>
      </c>
      <c r="G494" s="11" t="str">
        <f>VLOOKUP($C494,StructureInfoFromGPCRdb!$A:$U,MATCH(G$1,StructureInfoFromGPCRdb!$A$1:$U$1,0),FALSE)</f>
        <v>FZD7</v>
      </c>
      <c r="H494" s="42" t="s">
        <v>793</v>
      </c>
      <c r="I494" s="5" t="s">
        <v>788</v>
      </c>
      <c r="J494" s="47">
        <f>VLOOKUP($C494,StructureInfoFromGPCRdb!$A:$U,MATCH(J$1,StructureInfoFromGPCRdb!$A$1:$U$1,0),FALSE)</f>
        <v>0</v>
      </c>
      <c r="K494" s="6" t="str">
        <f>VLOOKUP($C494,StructureInfoFromGPCRdb!$A:$U,MATCH(K$1,StructureInfoFromGPCRdb!$A$1:$U$1,0),FALSE)</f>
        <v>Human</v>
      </c>
      <c r="L494" s="10">
        <f>VLOOKUP($C494,StructureInfoFromGPCRdb!$A:$U,MATCH(L$1,StructureInfoFromGPCRdb!$A$1:$U$1,0),FALSE)</f>
        <v>100</v>
      </c>
      <c r="M494" s="50" t="str">
        <f>VLOOKUP($C494,StructureInfoFromGPCRdb!$A:$U,MATCH(M$1,StructureInfoFromGPCRdb!$A$1:$U$1,0),FALSE)</f>
        <v>cryo-EM</v>
      </c>
      <c r="N494" s="51">
        <f>VLOOKUP($C494,StructureInfoFromGPCRdb!$A:$U,MATCH(N$1,StructureInfoFromGPCRdb!$A$1:$U$1,0),FALSE)</f>
        <v>3.2</v>
      </c>
      <c r="O494" s="10" t="str">
        <f>VLOOKUP($C494,StructureInfoFromGPCRdb!$A:$U,MATCH(O$1,StructureInfoFromGPCRdb!$A$1:$U$1,0),FALSE)</f>
        <v>Active</v>
      </c>
      <c r="P494" s="10">
        <f>VLOOKUP($C494,StructureInfoFromGPCRdb!$A:$U,MATCH(P$1,StructureInfoFromGPCRdb!$A$1:$U$1,0),FALSE)</f>
        <v>0</v>
      </c>
      <c r="Q494" s="10">
        <f>VLOOKUP($C494,StructureInfoFromGPCRdb!$A:$U,MATCH(Q$1,StructureInfoFromGPCRdb!$A$1:$U$1,0),FALSE)</f>
        <v>0</v>
      </c>
      <c r="R494" s="42" t="str">
        <f>IF(VLOOKUP($C494,StructureInfoFromGPCRdb!$A:$U,MATCH(R$1,StructureInfoFromGPCRdb!$A$1:$U$1,0),FALSE)="","",VLOOKUP($C494,StructureInfoFromGPCRdb!$A:$U,MATCH(R$1,StructureInfoFromGPCRdb!$A$1:$U$1,0),FALSE))</f>
        <v>Gs</v>
      </c>
      <c r="S494" s="5" t="str">
        <f>IF(VLOOKUP($C494,StructureInfoFromGPCRdb!$A:$U,MATCH(S$1,StructureInfoFromGPCRdb!$A$1:$U$1,0),FALSE)="","",VLOOKUP($C494,StructureInfoFromGPCRdb!$A:$U,MATCH(S$1,StructureInfoFromGPCRdb!$A$1:$U$1,0),FALSE))</f>
        <v>Gs</v>
      </c>
      <c r="T494" s="5" t="str">
        <f>IF(VLOOKUP($C494,StructureInfoFromGPCRdb!$A:$U,MATCH(T$1,StructureInfoFromGPCRdb!$A$1:$U$1,0),FALSE)="","",VLOOKUP($C494,StructureInfoFromGPCRdb!$A:$U,MATCH(T$1,StructureInfoFromGPCRdb!$A$1:$U$1,0),FALSE))</f>
        <v/>
      </c>
      <c r="U494" s="5" t="str">
        <f>IF(VLOOKUP($C494,StructureInfoFromGPCRdb!$A:$U,MATCH(U$1,StructureInfoFromGPCRdb!$A$1:$U$1,0),FALSE)="","",VLOOKUP($C494,StructureInfoFromGPCRdb!$A:$U,MATCH(U$1,StructureInfoFromGPCRdb!$A$1:$U$1,0),FALSE))</f>
        <v/>
      </c>
      <c r="V494" s="52" t="str">
        <f>VLOOKUP($C494,StructureInfoFromGPCRdb!$A:$U,MATCH(V$1,StructureInfoFromGPCRdb!$A$1:$U$1,0),FALSE)</f>
        <v>-</v>
      </c>
      <c r="W494" s="10" t="str">
        <f>VLOOKUP($C494,StructureInfoFromGPCRdb!$A:$U,MATCH(W$1,StructureInfoFromGPCRdb!$A$1:$U$1,0),FALSE)</f>
        <v>Nanobody-35</v>
      </c>
      <c r="X494" s="52" t="str">
        <f>VLOOKUP($C494,StructureInfoFromGPCRdb!$A:$U,MATCH(X$1,StructureInfoFromGPCRdb!$A$1:$U$1,0),FALSE)</f>
        <v>Apo (no ligand)</v>
      </c>
      <c r="Y494" s="10" t="str">
        <f>VLOOKUP($C494,StructureInfoFromGPCRdb!$A:$U,MATCH(Y$1,StructureInfoFromGPCRdb!$A$1:$U$1,0),FALSE)</f>
        <v>Apo (no ligand)</v>
      </c>
      <c r="Z494" s="5" t="s">
        <v>788</v>
      </c>
      <c r="AA494" s="43" t="s">
        <v>1182</v>
      </c>
    </row>
    <row r="495" spans="1:27" x14ac:dyDescent="0.2">
      <c r="A495" s="4" t="str">
        <f t="shared" si="14"/>
        <v>FReprYesActive</v>
      </c>
      <c r="B495" s="4" t="str">
        <f t="shared" si="15"/>
        <v>SMOReprYesActive</v>
      </c>
      <c r="C495" s="37" t="s">
        <v>836</v>
      </c>
      <c r="D495" s="10" t="str">
        <f>VLOOKUP($C495,StructureInfoFromGPCRdb!$A:$U,MATCH(D$1,StructureInfoFromGPCRdb!$A$1:$U$1,0),FALSE)</f>
        <v>F</v>
      </c>
      <c r="E495" s="11" t="str">
        <f>VLOOKUP($C495,StructureInfoFromGPCRdb!$A:$U,MATCH(E$1,StructureInfoFromGPCRdb!$A$1:$U$1,0),FALSE)</f>
        <v>Frizzled</v>
      </c>
      <c r="F495" s="11" t="str">
        <f>VLOOKUP($C495,StructureInfoFromGPCRdb!$A:$U,MATCH(F$1,StructureInfoFromGPCRdb!$A$1:$U$1,0),FALSE)</f>
        <v>SMO</v>
      </c>
      <c r="G495" s="11" t="str">
        <f>VLOOKUP($C495,StructureInfoFromGPCRdb!$A:$U,MATCH(G$1,StructureInfoFromGPCRdb!$A$1:$U$1,0),FALSE)</f>
        <v>SMO</v>
      </c>
      <c r="H495" s="42" t="s">
        <v>793</v>
      </c>
      <c r="I495" s="5" t="s">
        <v>788</v>
      </c>
      <c r="J495" s="47">
        <f>VLOOKUP($C495,StructureInfoFromGPCRdb!$A:$U,MATCH(J$1,StructureInfoFromGPCRdb!$A$1:$U$1,0),FALSE)</f>
        <v>88</v>
      </c>
      <c r="K495" s="6" t="str">
        <f>VLOOKUP($C495,StructureInfoFromGPCRdb!$A:$U,MATCH(K$1,StructureInfoFromGPCRdb!$A$1:$U$1,0),FALSE)</f>
        <v>Human</v>
      </c>
      <c r="L495" s="10">
        <f>VLOOKUP($C495,StructureInfoFromGPCRdb!$A:$U,MATCH(L$1,StructureInfoFromGPCRdb!$A$1:$U$1,0),FALSE)</f>
        <v>100</v>
      </c>
      <c r="M495" s="50" t="str">
        <f>VLOOKUP($C495,StructureInfoFromGPCRdb!$A:$U,MATCH(M$1,StructureInfoFromGPCRdb!$A$1:$U$1,0),FALSE)</f>
        <v>cryo-EM</v>
      </c>
      <c r="N495" s="51">
        <f>VLOOKUP($C495,StructureInfoFromGPCRdb!$A:$U,MATCH(N$1,StructureInfoFromGPCRdb!$A$1:$U$1,0),FALSE)</f>
        <v>3.2</v>
      </c>
      <c r="O495" s="10" t="str">
        <f>VLOOKUP($C495,StructureInfoFromGPCRdb!$A:$U,MATCH(O$1,StructureInfoFromGPCRdb!$A$1:$U$1,0),FALSE)</f>
        <v>Active</v>
      </c>
      <c r="P495" s="10">
        <f>VLOOKUP($C495,StructureInfoFromGPCRdb!$A:$U,MATCH(P$1,StructureInfoFromGPCRdb!$A$1:$U$1,0),FALSE)</f>
        <v>100</v>
      </c>
      <c r="Q495" s="10">
        <f>VLOOKUP($C495,StructureInfoFromGPCRdb!$A:$U,MATCH(Q$1,StructureInfoFromGPCRdb!$A$1:$U$1,0),FALSE)</f>
        <v>97</v>
      </c>
      <c r="R495" s="42" t="str">
        <f>IF(VLOOKUP($C495,StructureInfoFromGPCRdb!$A:$U,MATCH(R$1,StructureInfoFromGPCRdb!$A$1:$U$1,0),FALSE)="","",VLOOKUP($C495,StructureInfoFromGPCRdb!$A:$U,MATCH(R$1,StructureInfoFromGPCRdb!$A$1:$U$1,0),FALSE))</f>
        <v>Gi/o</v>
      </c>
      <c r="S495" s="5" t="str">
        <f>IF(VLOOKUP($C495,StructureInfoFromGPCRdb!$A:$U,MATCH(S$1,StructureInfoFromGPCRdb!$A$1:$U$1,0),FALSE)="","",VLOOKUP($C495,StructureInfoFromGPCRdb!$A:$U,MATCH(S$1,StructureInfoFromGPCRdb!$A$1:$U$1,0),FALSE))</f>
        <v>αi1</v>
      </c>
      <c r="T495" s="5" t="str">
        <f>IF(VLOOKUP($C495,StructureInfoFromGPCRdb!$A:$U,MATCH(T$1,StructureInfoFromGPCRdb!$A$1:$U$1,0),FALSE)="","",VLOOKUP($C495,StructureInfoFromGPCRdb!$A:$U,MATCH(T$1,StructureInfoFromGPCRdb!$A$1:$U$1,0),FALSE))</f>
        <v/>
      </c>
      <c r="U495" s="5">
        <f>IF(VLOOKUP($C495,StructureInfoFromGPCRdb!$A:$U,MATCH(U$1,StructureInfoFromGPCRdb!$A$1:$U$1,0),FALSE)="","",VLOOKUP($C495,StructureInfoFromGPCRdb!$A:$U,MATCH(U$1,StructureInfoFromGPCRdb!$A$1:$U$1,0),FALSE))</f>
        <v>61</v>
      </c>
      <c r="V495" s="52" t="str">
        <f>VLOOKUP($C495,StructureInfoFromGPCRdb!$A:$U,MATCH(V$1,StructureInfoFromGPCRdb!$A$1:$U$1,0),FALSE)</f>
        <v>-</v>
      </c>
      <c r="W495" s="10" t="str">
        <f>VLOOKUP($C495,StructureInfoFromGPCRdb!$A:$U,MATCH(W$1,StructureInfoFromGPCRdb!$A$1:$U$1,0),FALSE)</f>
        <v>scFv16</v>
      </c>
      <c r="X495" s="52" t="str">
        <f>VLOOKUP($C495,StructureInfoFromGPCRdb!$A:$U,MATCH(X$1,StructureInfoFromGPCRdb!$A$1:$U$1,0),FALSE)</f>
        <v>Cholesterol</v>
      </c>
      <c r="Y495" s="10" t="str">
        <f>VLOOKUP($C495,StructureInfoFromGPCRdb!$A:$U,MATCH(Y$1,StructureInfoFromGPCRdb!$A$1:$U$1,0),FALSE)</f>
        <v>Agonist</v>
      </c>
      <c r="Z495" s="5" t="s">
        <v>788</v>
      </c>
    </row>
    <row r="496" spans="1:27" x14ac:dyDescent="0.2">
      <c r="A496" s="4" t="str">
        <f t="shared" si="14"/>
        <v>FActive</v>
      </c>
      <c r="B496" s="4" t="str">
        <f t="shared" si="15"/>
        <v>Q98SW5Active</v>
      </c>
      <c r="C496" s="9" t="s">
        <v>277</v>
      </c>
      <c r="D496" s="10" t="str">
        <f>VLOOKUP($C496,StructureInfoFromGPCRdb!$A:$U,MATCH(D$1,StructureInfoFromGPCRdb!$A$1:$U$1,0),FALSE)</f>
        <v>F</v>
      </c>
      <c r="E496" s="11" t="str">
        <f>VLOOKUP($C496,StructureInfoFromGPCRdb!$A:$U,MATCH(E$1,StructureInfoFromGPCRdb!$A$1:$U$1,0),FALSE)</f>
        <v>Frizzled</v>
      </c>
      <c r="F496" s="11" t="str">
        <f>VLOOKUP($C496,StructureInfoFromGPCRdb!$A:$U,MATCH(F$1,StructureInfoFromGPCRdb!$A$1:$U$1,0),FALSE)</f>
        <v>Q98SW5</v>
      </c>
      <c r="G496" s="11" t="str">
        <f>VLOOKUP($C496,StructureInfoFromGPCRdb!$A:$U,MATCH(G$1,StructureInfoFromGPCRdb!$A$1:$U$1,0),FALSE)</f>
        <v>SMO</v>
      </c>
      <c r="J496" s="47">
        <f>VLOOKUP($C496,StructureInfoFromGPCRdb!$A:$U,MATCH(J$1,StructureInfoFromGPCRdb!$A$1:$U$1,0),FALSE)</f>
        <v>92</v>
      </c>
      <c r="K496" s="6" t="str">
        <f>VLOOKUP($C496,StructureInfoFromGPCRdb!$A:$U,MATCH(K$1,StructureInfoFromGPCRdb!$A$1:$U$1,0),FALSE)</f>
        <v>African clawed frog</v>
      </c>
      <c r="L496" s="10">
        <f>VLOOKUP($C496,StructureInfoFromGPCRdb!$A:$U,MATCH(L$1,StructureInfoFromGPCRdb!$A$1:$U$1,0),FALSE)</f>
        <v>83</v>
      </c>
      <c r="M496" s="50" t="str">
        <f>VLOOKUP($C496,StructureInfoFromGPCRdb!$A:$U,MATCH(M$1,StructureInfoFromGPCRdb!$A$1:$U$1,0),FALSE)</f>
        <v>X-ray</v>
      </c>
      <c r="N496" s="51">
        <f>VLOOKUP($C496,StructureInfoFromGPCRdb!$A:$U,MATCH(N$1,StructureInfoFromGPCRdb!$A$1:$U$1,0),FALSE)</f>
        <v>3.8</v>
      </c>
      <c r="O496" s="10" t="str">
        <f>VLOOKUP($C496,StructureInfoFromGPCRdb!$A:$U,MATCH(O$1,StructureInfoFromGPCRdb!$A$1:$U$1,0),FALSE)</f>
        <v>Active</v>
      </c>
      <c r="P496" s="10">
        <f>VLOOKUP($C496,StructureInfoFromGPCRdb!$A:$U,MATCH(P$1,StructureInfoFromGPCRdb!$A$1:$U$1,0),FALSE)</f>
        <v>63</v>
      </c>
      <c r="Q496" s="10">
        <f>VLOOKUP($C496,StructureInfoFromGPCRdb!$A:$U,MATCH(Q$1,StructureInfoFromGPCRdb!$A$1:$U$1,0),FALSE)</f>
        <v>99</v>
      </c>
      <c r="R496" s="42" t="str">
        <f>IF(VLOOKUP($C496,StructureInfoFromGPCRdb!$A:$U,MATCH(R$1,StructureInfoFromGPCRdb!$A$1:$U$1,0),FALSE)="","",VLOOKUP($C496,StructureInfoFromGPCRdb!$A:$U,MATCH(R$1,StructureInfoFromGPCRdb!$A$1:$U$1,0),FALSE))</f>
        <v/>
      </c>
      <c r="S496" s="5" t="str">
        <f>IF(VLOOKUP($C496,StructureInfoFromGPCRdb!$A:$U,MATCH(S$1,StructureInfoFromGPCRdb!$A$1:$U$1,0),FALSE)="","",VLOOKUP($C496,StructureInfoFromGPCRdb!$A:$U,MATCH(S$1,StructureInfoFromGPCRdb!$A$1:$U$1,0),FALSE))</f>
        <v/>
      </c>
      <c r="T496" s="5" t="str">
        <f>IF(VLOOKUP($C496,StructureInfoFromGPCRdb!$A:$U,MATCH(T$1,StructureInfoFromGPCRdb!$A$1:$U$1,0),FALSE)="","",VLOOKUP($C496,StructureInfoFromGPCRdb!$A:$U,MATCH(T$1,StructureInfoFromGPCRdb!$A$1:$U$1,0),FALSE))</f>
        <v/>
      </c>
      <c r="U496" s="5" t="str">
        <f>IF(VLOOKUP($C496,StructureInfoFromGPCRdb!$A:$U,MATCH(U$1,StructureInfoFromGPCRdb!$A$1:$U$1,0),FALSE)="","",VLOOKUP($C496,StructureInfoFromGPCRdb!$A:$U,MATCH(U$1,StructureInfoFromGPCRdb!$A$1:$U$1,0),FALSE))</f>
        <v/>
      </c>
      <c r="V496" s="52" t="str">
        <f>VLOOKUP($C496,StructureInfoFromGPCRdb!$A:$U,MATCH(V$1,StructureInfoFromGPCRdb!$A$1:$U$1,0),FALSE)</f>
        <v>BRIL</v>
      </c>
      <c r="W496" s="10" t="str">
        <f>VLOOKUP($C496,StructureInfoFromGPCRdb!$A:$U,MATCH(W$1,StructureInfoFromGPCRdb!$A$1:$U$1,0),FALSE)</f>
        <v>-</v>
      </c>
      <c r="X496" s="52" t="str">
        <f>VLOOKUP($C496,StructureInfoFromGPCRdb!$A:$U,MATCH(X$1,StructureInfoFromGPCRdb!$A$1:$U$1,0),FALSE)</f>
        <v>Cyclopamine</v>
      </c>
      <c r="Y496" s="10" t="str">
        <f>VLOOKUP($C496,StructureInfoFromGPCRdb!$A:$U,MATCH(Y$1,StructureInfoFromGPCRdb!$A$1:$U$1,0),FALSE)</f>
        <v>Agonist (partial)</v>
      </c>
    </row>
    <row r="497" spans="1:27" x14ac:dyDescent="0.2">
      <c r="A497" s="4" t="str">
        <f t="shared" si="14"/>
        <v>FActive</v>
      </c>
      <c r="B497" s="4" t="str">
        <f t="shared" si="15"/>
        <v>Q98SW5Active</v>
      </c>
      <c r="C497" s="9" t="s">
        <v>476</v>
      </c>
      <c r="D497" s="10" t="str">
        <f>VLOOKUP($C497,StructureInfoFromGPCRdb!$A:$U,MATCH(D$1,StructureInfoFromGPCRdb!$A$1:$U$1,0),FALSE)</f>
        <v>F</v>
      </c>
      <c r="E497" s="11" t="str">
        <f>VLOOKUP($C497,StructureInfoFromGPCRdb!$A:$U,MATCH(E$1,StructureInfoFromGPCRdb!$A$1:$U$1,0),FALSE)</f>
        <v>Frizzled</v>
      </c>
      <c r="F497" s="11" t="str">
        <f>VLOOKUP($C497,StructureInfoFromGPCRdb!$A:$U,MATCH(F$1,StructureInfoFromGPCRdb!$A$1:$U$1,0),FALSE)</f>
        <v>Q98SW5</v>
      </c>
      <c r="G497" s="11" t="str">
        <f>VLOOKUP($C497,StructureInfoFromGPCRdb!$A:$U,MATCH(G$1,StructureInfoFromGPCRdb!$A$1:$U$1,0),FALSE)</f>
        <v>SMO</v>
      </c>
      <c r="J497" s="47">
        <f>VLOOKUP($C497,StructureInfoFromGPCRdb!$A:$U,MATCH(J$1,StructureInfoFromGPCRdb!$A$1:$U$1,0),FALSE)</f>
        <v>92</v>
      </c>
      <c r="K497" s="6" t="str">
        <f>VLOOKUP($C497,StructureInfoFromGPCRdb!$A:$U,MATCH(K$1,StructureInfoFromGPCRdb!$A$1:$U$1,0),FALSE)</f>
        <v>African clawed frog</v>
      </c>
      <c r="L497" s="10">
        <f>VLOOKUP($C497,StructureInfoFromGPCRdb!$A:$U,MATCH(L$1,StructureInfoFromGPCRdb!$A$1:$U$1,0),FALSE)</f>
        <v>83</v>
      </c>
      <c r="M497" s="50" t="str">
        <f>VLOOKUP($C497,StructureInfoFromGPCRdb!$A:$U,MATCH(M$1,StructureInfoFromGPCRdb!$A$1:$U$1,0),FALSE)</f>
        <v>X-ray</v>
      </c>
      <c r="N497" s="51">
        <f>VLOOKUP($C497,StructureInfoFromGPCRdb!$A:$U,MATCH(N$1,StructureInfoFromGPCRdb!$A$1:$U$1,0),FALSE)</f>
        <v>3.9</v>
      </c>
      <c r="O497" s="10" t="str">
        <f>VLOOKUP($C497,StructureInfoFromGPCRdb!$A:$U,MATCH(O$1,StructureInfoFromGPCRdb!$A$1:$U$1,0),FALSE)</f>
        <v>Active</v>
      </c>
      <c r="P497" s="10">
        <f>VLOOKUP($C497,StructureInfoFromGPCRdb!$A:$U,MATCH(P$1,StructureInfoFromGPCRdb!$A$1:$U$1,0),FALSE)</f>
        <v>63</v>
      </c>
      <c r="Q497" s="10">
        <f>VLOOKUP($C497,StructureInfoFromGPCRdb!$A:$U,MATCH(Q$1,StructureInfoFromGPCRdb!$A$1:$U$1,0),FALSE)</f>
        <v>99</v>
      </c>
      <c r="R497" s="42" t="str">
        <f>IF(VLOOKUP($C497,StructureInfoFromGPCRdb!$A:$U,MATCH(R$1,StructureInfoFromGPCRdb!$A$1:$U$1,0),FALSE)="","",VLOOKUP($C497,StructureInfoFromGPCRdb!$A:$U,MATCH(R$1,StructureInfoFromGPCRdb!$A$1:$U$1,0),FALSE))</f>
        <v/>
      </c>
      <c r="S497" s="5" t="str">
        <f>IF(VLOOKUP($C497,StructureInfoFromGPCRdb!$A:$U,MATCH(S$1,StructureInfoFromGPCRdb!$A$1:$U$1,0),FALSE)="","",VLOOKUP($C497,StructureInfoFromGPCRdb!$A:$U,MATCH(S$1,StructureInfoFromGPCRdb!$A$1:$U$1,0),FALSE))</f>
        <v/>
      </c>
      <c r="T497" s="5" t="str">
        <f>IF(VLOOKUP($C497,StructureInfoFromGPCRdb!$A:$U,MATCH(T$1,StructureInfoFromGPCRdb!$A$1:$U$1,0),FALSE)="","",VLOOKUP($C497,StructureInfoFromGPCRdb!$A:$U,MATCH(T$1,StructureInfoFromGPCRdb!$A$1:$U$1,0),FALSE))</f>
        <v/>
      </c>
      <c r="U497" s="5" t="str">
        <f>IF(VLOOKUP($C497,StructureInfoFromGPCRdb!$A:$U,MATCH(U$1,StructureInfoFromGPCRdb!$A$1:$U$1,0),FALSE)="","",VLOOKUP($C497,StructureInfoFromGPCRdb!$A:$U,MATCH(U$1,StructureInfoFromGPCRdb!$A$1:$U$1,0),FALSE))</f>
        <v/>
      </c>
      <c r="V497" s="52" t="str">
        <f>VLOOKUP($C497,StructureInfoFromGPCRdb!$A:$U,MATCH(V$1,StructureInfoFromGPCRdb!$A$1:$U$1,0),FALSE)</f>
        <v>BRIL</v>
      </c>
      <c r="W497" s="10" t="str">
        <f>VLOOKUP($C497,StructureInfoFromGPCRdb!$A:$U,MATCH(W$1,StructureInfoFromGPCRdb!$A$1:$U$1,0),FALSE)</f>
        <v>-</v>
      </c>
      <c r="X497" s="52" t="str">
        <f>VLOOKUP($C497,StructureInfoFromGPCRdb!$A:$U,MATCH(X$1,StructureInfoFromGPCRdb!$A$1:$U$1,0),FALSE)</f>
        <v>Cholesterol</v>
      </c>
      <c r="Y497" s="10" t="str">
        <f>VLOOKUP($C497,StructureInfoFromGPCRdb!$A:$U,MATCH(Y$1,StructureInfoFromGPCRdb!$A$1:$U$1,0),FALSE)</f>
        <v>Agonist</v>
      </c>
    </row>
    <row r="498" spans="1:27" x14ac:dyDescent="0.2">
      <c r="A498" s="4" t="str">
        <f t="shared" si="14"/>
        <v>FActive</v>
      </c>
      <c r="B498" s="4" t="str">
        <f t="shared" si="15"/>
        <v>SMOActive</v>
      </c>
      <c r="C498" s="9" t="s">
        <v>706</v>
      </c>
      <c r="D498" s="10" t="str">
        <f>VLOOKUP($C498,StructureInfoFromGPCRdb!$A:$U,MATCH(D$1,StructureInfoFromGPCRdb!$A$1:$U$1,0),FALSE)</f>
        <v>F</v>
      </c>
      <c r="E498" s="11" t="str">
        <f>VLOOKUP($C498,StructureInfoFromGPCRdb!$A:$U,MATCH(E$1,StructureInfoFromGPCRdb!$A$1:$U$1,0),FALSE)</f>
        <v>Frizzled</v>
      </c>
      <c r="F498" s="11" t="str">
        <f>VLOOKUP($C498,StructureInfoFromGPCRdb!$A:$U,MATCH(F$1,StructureInfoFromGPCRdb!$A$1:$U$1,0),FALSE)</f>
        <v>SMO</v>
      </c>
      <c r="G498" s="11" t="str">
        <f>VLOOKUP($C498,StructureInfoFromGPCRdb!$A:$U,MATCH(G$1,StructureInfoFromGPCRdb!$A$1:$U$1,0),FALSE)</f>
        <v>SMO</v>
      </c>
      <c r="J498" s="47">
        <f>VLOOKUP($C498,StructureInfoFromGPCRdb!$A:$U,MATCH(J$1,StructureInfoFromGPCRdb!$A$1:$U$1,0),FALSE)</f>
        <v>98</v>
      </c>
      <c r="K498" s="6" t="str">
        <f>VLOOKUP($C498,StructureInfoFromGPCRdb!$A:$U,MATCH(K$1,StructureInfoFromGPCRdb!$A$1:$U$1,0),FALSE)</f>
        <v>Mouse</v>
      </c>
      <c r="L498" s="10">
        <f>VLOOKUP($C498,StructureInfoFromGPCRdb!$A:$U,MATCH(L$1,StructureInfoFromGPCRdb!$A$1:$U$1,0),FALSE)</f>
        <v>100</v>
      </c>
      <c r="M498" s="50" t="str">
        <f>VLOOKUP($C498,StructureInfoFromGPCRdb!$A:$U,MATCH(M$1,StructureInfoFromGPCRdb!$A$1:$U$1,0),FALSE)</f>
        <v>X-ray</v>
      </c>
      <c r="N498" s="51">
        <f>VLOOKUP($C498,StructureInfoFromGPCRdb!$A:$U,MATCH(N$1,StructureInfoFromGPCRdb!$A$1:$U$1,0),FALSE)</f>
        <v>2.8</v>
      </c>
      <c r="O498" s="10" t="str">
        <f>VLOOKUP($C498,StructureInfoFromGPCRdb!$A:$U,MATCH(O$1,StructureInfoFromGPCRdb!$A$1:$U$1,0),FALSE)</f>
        <v>Active</v>
      </c>
      <c r="P498" s="10">
        <f>VLOOKUP($C498,StructureInfoFromGPCRdb!$A:$U,MATCH(P$1,StructureInfoFromGPCRdb!$A$1:$U$1,0),FALSE)</f>
        <v>91</v>
      </c>
      <c r="Q498" s="10">
        <f>VLOOKUP($C498,StructureInfoFromGPCRdb!$A:$U,MATCH(Q$1,StructureInfoFromGPCRdb!$A$1:$U$1,0),FALSE)</f>
        <v>83</v>
      </c>
      <c r="R498" s="42" t="str">
        <f>IF(VLOOKUP($C498,StructureInfoFromGPCRdb!$A:$U,MATCH(R$1,StructureInfoFromGPCRdb!$A$1:$U$1,0),FALSE)="","",VLOOKUP($C498,StructureInfoFromGPCRdb!$A:$U,MATCH(R$1,StructureInfoFromGPCRdb!$A$1:$U$1,0),FALSE))</f>
        <v/>
      </c>
      <c r="S498" s="5" t="str">
        <f>IF(VLOOKUP($C498,StructureInfoFromGPCRdb!$A:$U,MATCH(S$1,StructureInfoFromGPCRdb!$A$1:$U$1,0),FALSE)="","",VLOOKUP($C498,StructureInfoFromGPCRdb!$A:$U,MATCH(S$1,StructureInfoFromGPCRdb!$A$1:$U$1,0),FALSE))</f>
        <v/>
      </c>
      <c r="T498" s="5" t="str">
        <f>IF(VLOOKUP($C498,StructureInfoFromGPCRdb!$A:$U,MATCH(T$1,StructureInfoFromGPCRdb!$A$1:$U$1,0),FALSE)="","",VLOOKUP($C498,StructureInfoFromGPCRdb!$A:$U,MATCH(T$1,StructureInfoFromGPCRdb!$A$1:$U$1,0),FALSE))</f>
        <v/>
      </c>
      <c r="U498" s="5" t="str">
        <f>IF(VLOOKUP($C498,StructureInfoFromGPCRdb!$A:$U,MATCH(U$1,StructureInfoFromGPCRdb!$A$1:$U$1,0),FALSE)="","",VLOOKUP($C498,StructureInfoFromGPCRdb!$A:$U,MATCH(U$1,StructureInfoFromGPCRdb!$A$1:$U$1,0),FALSE))</f>
        <v/>
      </c>
      <c r="V498" s="52" t="str">
        <f>VLOOKUP($C498,StructureInfoFromGPCRdb!$A:$U,MATCH(V$1,StructureInfoFromGPCRdb!$A$1:$U$1,0),FALSE)</f>
        <v>-</v>
      </c>
      <c r="W498" s="10" t="str">
        <f>VLOOKUP($C498,StructureInfoFromGPCRdb!$A:$U,MATCH(W$1,StructureInfoFromGPCRdb!$A$1:$U$1,0),FALSE)</f>
        <v>Nanobody Smo8</v>
      </c>
      <c r="X498" s="52" t="str">
        <f>VLOOKUP($C498,StructureInfoFromGPCRdb!$A:$U,MATCH(X$1,StructureInfoFromGPCRdb!$A$1:$U$1,0),FALSE)</f>
        <v>SAG21k</v>
      </c>
      <c r="Y498" s="10" t="str">
        <f>VLOOKUP($C498,StructureInfoFromGPCRdb!$A:$U,MATCH(Y$1,StructureInfoFromGPCRdb!$A$1:$U$1,0),FALSE)</f>
        <v>Agonist</v>
      </c>
      <c r="Z498" s="5" t="s">
        <v>788</v>
      </c>
      <c r="AA498" s="43" t="s">
        <v>1112</v>
      </c>
    </row>
    <row r="499" spans="1:27" x14ac:dyDescent="0.2">
      <c r="A499" s="4" t="str">
        <f t="shared" si="14"/>
        <v>FActive</v>
      </c>
      <c r="B499" s="4" t="str">
        <f t="shared" si="15"/>
        <v>SMOActive</v>
      </c>
      <c r="C499" s="37" t="s">
        <v>839</v>
      </c>
      <c r="D499" s="10" t="str">
        <f>VLOOKUP($C499,StructureInfoFromGPCRdb!$A:$U,MATCH(D$1,StructureInfoFromGPCRdb!$A$1:$U$1,0),FALSE)</f>
        <v>F</v>
      </c>
      <c r="E499" s="11" t="str">
        <f>VLOOKUP($C499,StructureInfoFromGPCRdb!$A:$U,MATCH(E$1,StructureInfoFromGPCRdb!$A$1:$U$1,0),FALSE)</f>
        <v>Frizzled</v>
      </c>
      <c r="F499" s="11" t="str">
        <f>VLOOKUP($C499,StructureInfoFromGPCRdb!$A:$U,MATCH(F$1,StructureInfoFromGPCRdb!$A$1:$U$1,0),FALSE)</f>
        <v>SMO</v>
      </c>
      <c r="G499" s="11" t="str">
        <f>VLOOKUP($C499,StructureInfoFromGPCRdb!$A:$U,MATCH(G$1,StructureInfoFromGPCRdb!$A$1:$U$1,0),FALSE)</f>
        <v>SMO</v>
      </c>
      <c r="H499" s="43"/>
      <c r="I499" s="4"/>
      <c r="J499" s="47">
        <f>VLOOKUP($C499,StructureInfoFromGPCRdb!$A:$U,MATCH(J$1,StructureInfoFromGPCRdb!$A$1:$U$1,0),FALSE)</f>
        <v>91</v>
      </c>
      <c r="K499" s="6" t="str">
        <f>VLOOKUP($C499,StructureInfoFromGPCRdb!$A:$U,MATCH(K$1,StructureInfoFromGPCRdb!$A$1:$U$1,0),FALSE)</f>
        <v>Human</v>
      </c>
      <c r="L499" s="10">
        <f>VLOOKUP($C499,StructureInfoFromGPCRdb!$A:$U,MATCH(L$1,StructureInfoFromGPCRdb!$A$1:$U$1,0),FALSE)</f>
        <v>100</v>
      </c>
      <c r="M499" s="50" t="str">
        <f>VLOOKUP($C499,StructureInfoFromGPCRdb!$A:$U,MATCH(M$1,StructureInfoFromGPCRdb!$A$1:$U$1,0),FALSE)</f>
        <v>cryo-EM</v>
      </c>
      <c r="N499" s="51">
        <f>VLOOKUP($C499,StructureInfoFromGPCRdb!$A:$U,MATCH(N$1,StructureInfoFromGPCRdb!$A$1:$U$1,0),FALSE)</f>
        <v>3.2</v>
      </c>
      <c r="O499" s="10" t="str">
        <f>VLOOKUP($C499,StructureInfoFromGPCRdb!$A:$U,MATCH(O$1,StructureInfoFromGPCRdb!$A$1:$U$1,0),FALSE)</f>
        <v>Active</v>
      </c>
      <c r="P499" s="10">
        <f>VLOOKUP($C499,StructureInfoFromGPCRdb!$A:$U,MATCH(P$1,StructureInfoFromGPCRdb!$A$1:$U$1,0),FALSE)</f>
        <v>100</v>
      </c>
      <c r="Q499" s="10">
        <f>VLOOKUP($C499,StructureInfoFromGPCRdb!$A:$U,MATCH(Q$1,StructureInfoFromGPCRdb!$A$1:$U$1,0),FALSE)</f>
        <v>98</v>
      </c>
      <c r="R499" s="42" t="str">
        <f>IF(VLOOKUP($C499,StructureInfoFromGPCRdb!$A:$U,MATCH(R$1,StructureInfoFromGPCRdb!$A$1:$U$1,0),FALSE)="","",VLOOKUP($C499,StructureInfoFromGPCRdb!$A:$U,MATCH(R$1,StructureInfoFromGPCRdb!$A$1:$U$1,0),FALSE))</f>
        <v>Gi/o</v>
      </c>
      <c r="S499" s="5" t="str">
        <f>IF(VLOOKUP($C499,StructureInfoFromGPCRdb!$A:$U,MATCH(S$1,StructureInfoFromGPCRdb!$A$1:$U$1,0),FALSE)="","",VLOOKUP($C499,StructureInfoFromGPCRdb!$A:$U,MATCH(S$1,StructureInfoFromGPCRdb!$A$1:$U$1,0),FALSE))</f>
        <v>αi1</v>
      </c>
      <c r="T499" s="5" t="str">
        <f>IF(VLOOKUP($C499,StructureInfoFromGPCRdb!$A:$U,MATCH(T$1,StructureInfoFromGPCRdb!$A$1:$U$1,0),FALSE)="","",VLOOKUP($C499,StructureInfoFromGPCRdb!$A:$U,MATCH(T$1,StructureInfoFromGPCRdb!$A$1:$U$1,0),FALSE))</f>
        <v/>
      </c>
      <c r="U499" s="5">
        <f>IF(VLOOKUP($C499,StructureInfoFromGPCRdb!$A:$U,MATCH(U$1,StructureInfoFromGPCRdb!$A$1:$U$1,0),FALSE)="","",VLOOKUP($C499,StructureInfoFromGPCRdb!$A:$U,MATCH(U$1,StructureInfoFromGPCRdb!$A$1:$U$1,0),FALSE))</f>
        <v>61</v>
      </c>
      <c r="V499" s="52" t="str">
        <f>VLOOKUP($C499,StructureInfoFromGPCRdb!$A:$U,MATCH(V$1,StructureInfoFromGPCRdb!$A$1:$U$1,0),FALSE)</f>
        <v>-</v>
      </c>
      <c r="W499" s="10" t="str">
        <f>VLOOKUP($C499,StructureInfoFromGPCRdb!$A:$U,MATCH(W$1,StructureInfoFromGPCRdb!$A$1:$U$1,0),FALSE)</f>
        <v>scFv16</v>
      </c>
      <c r="X499" s="52" t="str">
        <f>VLOOKUP($C499,StructureInfoFromGPCRdb!$A:$U,MATCH(X$1,StructureInfoFromGPCRdb!$A$1:$U$1,0),FALSE)</f>
        <v>24,25-Epoxy-choleste..</v>
      </c>
      <c r="Y499" s="10" t="str">
        <f>VLOOKUP($C499,StructureInfoFromGPCRdb!$A:$U,MATCH(Y$1,StructureInfoFromGPCRdb!$A$1:$U$1,0),FALSE)</f>
        <v>PAM</v>
      </c>
    </row>
    <row r="500" spans="1:27" x14ac:dyDescent="0.2">
      <c r="A500" s="4" t="str">
        <f t="shared" si="14"/>
        <v>FActive</v>
      </c>
      <c r="B500" s="4" t="str">
        <f t="shared" si="15"/>
        <v>SMOActive</v>
      </c>
      <c r="C500" s="37" t="s">
        <v>838</v>
      </c>
      <c r="D500" s="10" t="str">
        <f>VLOOKUP($C500,StructureInfoFromGPCRdb!$A:$U,MATCH(D$1,StructureInfoFromGPCRdb!$A$1:$U$1,0),FALSE)</f>
        <v>F</v>
      </c>
      <c r="E500" s="11" t="str">
        <f>VLOOKUP($C500,StructureInfoFromGPCRdb!$A:$U,MATCH(E$1,StructureInfoFromGPCRdb!$A$1:$U$1,0),FALSE)</f>
        <v>Frizzled</v>
      </c>
      <c r="F500" s="11" t="str">
        <f>VLOOKUP($C500,StructureInfoFromGPCRdb!$A:$U,MATCH(F$1,StructureInfoFromGPCRdb!$A$1:$U$1,0),FALSE)</f>
        <v>SMO</v>
      </c>
      <c r="G500" s="11" t="str">
        <f>VLOOKUP($C500,StructureInfoFromGPCRdb!$A:$U,MATCH(G$1,StructureInfoFromGPCRdb!$A$1:$U$1,0),FALSE)</f>
        <v>SMO</v>
      </c>
      <c r="J500" s="47">
        <f>VLOOKUP($C500,StructureInfoFromGPCRdb!$A:$U,MATCH(J$1,StructureInfoFromGPCRdb!$A$1:$U$1,0),FALSE)</f>
        <v>86</v>
      </c>
      <c r="K500" s="6" t="str">
        <f>VLOOKUP($C500,StructureInfoFromGPCRdb!$A:$U,MATCH(K$1,StructureInfoFromGPCRdb!$A$1:$U$1,0),FALSE)</f>
        <v>Human</v>
      </c>
      <c r="L500" s="10">
        <f>VLOOKUP($C500,StructureInfoFromGPCRdb!$A:$U,MATCH(L$1,StructureInfoFromGPCRdb!$A$1:$U$1,0),FALSE)</f>
        <v>100</v>
      </c>
      <c r="M500" s="50" t="str">
        <f>VLOOKUP($C500,StructureInfoFromGPCRdb!$A:$U,MATCH(M$1,StructureInfoFromGPCRdb!$A$1:$U$1,0),FALSE)</f>
        <v>cryo-EM</v>
      </c>
      <c r="N500" s="51">
        <f>VLOOKUP($C500,StructureInfoFromGPCRdb!$A:$U,MATCH(N$1,StructureInfoFromGPCRdb!$A$1:$U$1,0),FALSE)</f>
        <v>3.9</v>
      </c>
      <c r="O500" s="10" t="str">
        <f>VLOOKUP($C500,StructureInfoFromGPCRdb!$A:$U,MATCH(O$1,StructureInfoFromGPCRdb!$A$1:$U$1,0),FALSE)</f>
        <v>Active</v>
      </c>
      <c r="P500" s="10">
        <f>VLOOKUP($C500,StructureInfoFromGPCRdb!$A:$U,MATCH(P$1,StructureInfoFromGPCRdb!$A$1:$U$1,0),FALSE)</f>
        <v>100</v>
      </c>
      <c r="Q500" s="10">
        <f>VLOOKUP($C500,StructureInfoFromGPCRdb!$A:$U,MATCH(Q$1,StructureInfoFromGPCRdb!$A$1:$U$1,0),FALSE)</f>
        <v>95</v>
      </c>
      <c r="R500" s="42" t="str">
        <f>IF(VLOOKUP($C500,StructureInfoFromGPCRdb!$A:$U,MATCH(R$1,StructureInfoFromGPCRdb!$A$1:$U$1,0),FALSE)="","",VLOOKUP($C500,StructureInfoFromGPCRdb!$A:$U,MATCH(R$1,StructureInfoFromGPCRdb!$A$1:$U$1,0),FALSE))</f>
        <v>Gi/o</v>
      </c>
      <c r="S500" s="5" t="str">
        <f>IF(VLOOKUP($C500,StructureInfoFromGPCRdb!$A:$U,MATCH(S$1,StructureInfoFromGPCRdb!$A$1:$U$1,0),FALSE)="","",VLOOKUP($C500,StructureInfoFromGPCRdb!$A:$U,MATCH(S$1,StructureInfoFromGPCRdb!$A$1:$U$1,0),FALSE))</f>
        <v>αi1</v>
      </c>
      <c r="T500" s="5" t="str">
        <f>IF(VLOOKUP($C500,StructureInfoFromGPCRdb!$A:$U,MATCH(T$1,StructureInfoFromGPCRdb!$A$1:$U$1,0),FALSE)="","",VLOOKUP($C500,StructureInfoFromGPCRdb!$A:$U,MATCH(T$1,StructureInfoFromGPCRdb!$A$1:$U$1,0),FALSE))</f>
        <v/>
      </c>
      <c r="U500" s="5">
        <f>IF(VLOOKUP($C500,StructureInfoFromGPCRdb!$A:$U,MATCH(U$1,StructureInfoFromGPCRdb!$A$1:$U$1,0),FALSE)="","",VLOOKUP($C500,StructureInfoFromGPCRdb!$A:$U,MATCH(U$1,StructureInfoFromGPCRdb!$A$1:$U$1,0),FALSE))</f>
        <v>61</v>
      </c>
      <c r="V500" s="52" t="str">
        <f>VLOOKUP($C500,StructureInfoFromGPCRdb!$A:$U,MATCH(V$1,StructureInfoFromGPCRdb!$A$1:$U$1,0),FALSE)</f>
        <v>-</v>
      </c>
      <c r="W500" s="10" t="str">
        <f>VLOOKUP($C500,StructureInfoFromGPCRdb!$A:$U,MATCH(W$1,StructureInfoFromGPCRdb!$A$1:$U$1,0),FALSE)</f>
        <v>scFv16</v>
      </c>
      <c r="X500" s="52" t="str">
        <f>VLOOKUP($C500,StructureInfoFromGPCRdb!$A:$U,MATCH(X$1,StructureInfoFromGPCRdb!$A$1:$U$1,0),FALSE)</f>
        <v>Cholesterol</v>
      </c>
      <c r="Y500" s="10" t="str">
        <f>VLOOKUP($C500,StructureInfoFromGPCRdb!$A:$U,MATCH(Y$1,StructureInfoFromGPCRdb!$A$1:$U$1,0),FALSE)</f>
        <v>Agonist</v>
      </c>
    </row>
    <row r="501" spans="1:27" x14ac:dyDescent="0.2">
      <c r="A501" s="4" t="str">
        <f t="shared" si="14"/>
        <v>FActive</v>
      </c>
      <c r="B501" s="4" t="str">
        <f t="shared" si="15"/>
        <v>SMOActive</v>
      </c>
      <c r="C501" s="37" t="s">
        <v>841</v>
      </c>
      <c r="D501" s="10" t="str">
        <f>VLOOKUP($C501,StructureInfoFromGPCRdb!$A:$U,MATCH(D$1,StructureInfoFromGPCRdb!$A$1:$U$1,0),FALSE)</f>
        <v>F</v>
      </c>
      <c r="E501" s="11" t="str">
        <f>VLOOKUP($C501,StructureInfoFromGPCRdb!$A:$U,MATCH(E$1,StructureInfoFromGPCRdb!$A$1:$U$1,0),FALSE)</f>
        <v>Frizzled</v>
      </c>
      <c r="F501" s="11" t="str">
        <f>VLOOKUP($C501,StructureInfoFromGPCRdb!$A:$U,MATCH(F$1,StructureInfoFromGPCRdb!$A$1:$U$1,0),FALSE)</f>
        <v>SMO</v>
      </c>
      <c r="G501" s="11" t="str">
        <f>VLOOKUP($C501,StructureInfoFromGPCRdb!$A:$U,MATCH(G$1,StructureInfoFromGPCRdb!$A$1:$U$1,0),FALSE)</f>
        <v>SMO</v>
      </c>
      <c r="J501" s="47">
        <f>VLOOKUP($C501,StructureInfoFromGPCRdb!$A:$U,MATCH(J$1,StructureInfoFromGPCRdb!$A$1:$U$1,0),FALSE)</f>
        <v>88</v>
      </c>
      <c r="K501" s="6" t="str">
        <f>VLOOKUP($C501,StructureInfoFromGPCRdb!$A:$U,MATCH(K$1,StructureInfoFromGPCRdb!$A$1:$U$1,0),FALSE)</f>
        <v>Human</v>
      </c>
      <c r="L501" s="10">
        <f>VLOOKUP($C501,StructureInfoFromGPCRdb!$A:$U,MATCH(L$1,StructureInfoFromGPCRdb!$A$1:$U$1,0),FALSE)</f>
        <v>100</v>
      </c>
      <c r="M501" s="50" t="str">
        <f>VLOOKUP($C501,StructureInfoFromGPCRdb!$A:$U,MATCH(M$1,StructureInfoFromGPCRdb!$A$1:$U$1,0),FALSE)</f>
        <v>cryo-EM</v>
      </c>
      <c r="N501" s="51">
        <f>VLOOKUP($C501,StructureInfoFromGPCRdb!$A:$U,MATCH(N$1,StructureInfoFromGPCRdb!$A$1:$U$1,0),FALSE)</f>
        <v>3.9</v>
      </c>
      <c r="O501" s="10" t="str">
        <f>VLOOKUP($C501,StructureInfoFromGPCRdb!$A:$U,MATCH(O$1,StructureInfoFromGPCRdb!$A$1:$U$1,0),FALSE)</f>
        <v>Active</v>
      </c>
      <c r="P501" s="10">
        <f>VLOOKUP($C501,StructureInfoFromGPCRdb!$A:$U,MATCH(P$1,StructureInfoFromGPCRdb!$A$1:$U$1,0),FALSE)</f>
        <v>100</v>
      </c>
      <c r="Q501" s="10">
        <f>VLOOKUP($C501,StructureInfoFromGPCRdb!$A:$U,MATCH(Q$1,StructureInfoFromGPCRdb!$A$1:$U$1,0),FALSE)</f>
        <v>100</v>
      </c>
      <c r="R501" s="42" t="str">
        <f>IF(VLOOKUP($C501,StructureInfoFromGPCRdb!$A:$U,MATCH(R$1,StructureInfoFromGPCRdb!$A$1:$U$1,0),FALSE)="","",VLOOKUP($C501,StructureInfoFromGPCRdb!$A:$U,MATCH(R$1,StructureInfoFromGPCRdb!$A$1:$U$1,0),FALSE))</f>
        <v>Gi/o</v>
      </c>
      <c r="S501" s="5" t="str">
        <f>IF(VLOOKUP($C501,StructureInfoFromGPCRdb!$A:$U,MATCH(S$1,StructureInfoFromGPCRdb!$A$1:$U$1,0),FALSE)="","",VLOOKUP($C501,StructureInfoFromGPCRdb!$A:$U,MATCH(S$1,StructureInfoFromGPCRdb!$A$1:$U$1,0),FALSE))</f>
        <v>αi1</v>
      </c>
      <c r="T501" s="5" t="str">
        <f>IF(VLOOKUP($C501,StructureInfoFromGPCRdb!$A:$U,MATCH(T$1,StructureInfoFromGPCRdb!$A$1:$U$1,0),FALSE)="","",VLOOKUP($C501,StructureInfoFromGPCRdb!$A:$U,MATCH(T$1,StructureInfoFromGPCRdb!$A$1:$U$1,0),FALSE))</f>
        <v/>
      </c>
      <c r="U501" s="5">
        <f>IF(VLOOKUP($C501,StructureInfoFromGPCRdb!$A:$U,MATCH(U$1,StructureInfoFromGPCRdb!$A$1:$U$1,0),FALSE)="","",VLOOKUP($C501,StructureInfoFromGPCRdb!$A:$U,MATCH(U$1,StructureInfoFromGPCRdb!$A$1:$U$1,0),FALSE))</f>
        <v>61</v>
      </c>
      <c r="V501" s="52" t="str">
        <f>VLOOKUP($C501,StructureInfoFromGPCRdb!$A:$U,MATCH(V$1,StructureInfoFromGPCRdb!$A$1:$U$1,0),FALSE)</f>
        <v>-</v>
      </c>
      <c r="W501" s="10" t="str">
        <f>VLOOKUP($C501,StructureInfoFromGPCRdb!$A:$U,MATCH(W$1,StructureInfoFromGPCRdb!$A$1:$U$1,0),FALSE)</f>
        <v>scFv16</v>
      </c>
      <c r="X501" s="52" t="str">
        <f>VLOOKUP($C501,StructureInfoFromGPCRdb!$A:$U,MATCH(X$1,StructureInfoFromGPCRdb!$A$1:$U$1,0),FALSE)</f>
        <v>Cholesterol</v>
      </c>
      <c r="Y501" s="10" t="str">
        <f>VLOOKUP($C501,StructureInfoFromGPCRdb!$A:$U,MATCH(Y$1,StructureInfoFromGPCRdb!$A$1:$U$1,0),FALSE)</f>
        <v>Agonist</v>
      </c>
    </row>
    <row r="502" spans="1:27" x14ac:dyDescent="0.2">
      <c r="A502" s="4" t="str">
        <f t="shared" si="14"/>
        <v>FActive</v>
      </c>
      <c r="B502" s="4" t="str">
        <f t="shared" si="15"/>
        <v>SMOActive</v>
      </c>
      <c r="C502" s="9" t="s">
        <v>21</v>
      </c>
      <c r="D502" s="10" t="str">
        <f>VLOOKUP($C502,StructureInfoFromGPCRdb!$A:$U,MATCH(D$1,StructureInfoFromGPCRdb!$A$1:$U$1,0),FALSE)</f>
        <v>F</v>
      </c>
      <c r="E502" s="11" t="str">
        <f>VLOOKUP($C502,StructureInfoFromGPCRdb!$A:$U,MATCH(E$1,StructureInfoFromGPCRdb!$A$1:$U$1,0),FALSE)</f>
        <v>Frizzled</v>
      </c>
      <c r="F502" s="11" t="str">
        <f>VLOOKUP($C502,StructureInfoFromGPCRdb!$A:$U,MATCH(F$1,StructureInfoFromGPCRdb!$A$1:$U$1,0),FALSE)</f>
        <v>SMO</v>
      </c>
      <c r="G502" s="11" t="str">
        <f>VLOOKUP($C502,StructureInfoFromGPCRdb!$A:$U,MATCH(G$1,StructureInfoFromGPCRdb!$A$1:$U$1,0),FALSE)</f>
        <v>SMO</v>
      </c>
      <c r="H502" s="43"/>
      <c r="I502" s="4"/>
      <c r="J502" s="47">
        <f>VLOOKUP($C502,StructureInfoFromGPCRdb!$A:$U,MATCH(J$1,StructureInfoFromGPCRdb!$A$1:$U$1,0),FALSE)</f>
        <v>88</v>
      </c>
      <c r="K502" s="6" t="str">
        <f>VLOOKUP($C502,StructureInfoFromGPCRdb!$A:$U,MATCH(K$1,StructureInfoFromGPCRdb!$A$1:$U$1,0),FALSE)</f>
        <v>Human</v>
      </c>
      <c r="L502" s="10">
        <f>VLOOKUP($C502,StructureInfoFromGPCRdb!$A:$U,MATCH(L$1,StructureInfoFromGPCRdb!$A$1:$U$1,0),FALSE)</f>
        <v>100</v>
      </c>
      <c r="M502" s="50" t="str">
        <f>VLOOKUP($C502,StructureInfoFromGPCRdb!$A:$U,MATCH(M$1,StructureInfoFromGPCRdb!$A$1:$U$1,0),FALSE)</f>
        <v>cryo-EM</v>
      </c>
      <c r="N502" s="51">
        <f>VLOOKUP($C502,StructureInfoFromGPCRdb!$A:$U,MATCH(N$1,StructureInfoFromGPCRdb!$A$1:$U$1,0),FALSE)</f>
        <v>3.9</v>
      </c>
      <c r="O502" s="10" t="str">
        <f>VLOOKUP($C502,StructureInfoFromGPCRdb!$A:$U,MATCH(O$1,StructureInfoFromGPCRdb!$A$1:$U$1,0),FALSE)</f>
        <v>Active</v>
      </c>
      <c r="P502" s="10">
        <f>VLOOKUP($C502,StructureInfoFromGPCRdb!$A:$U,MATCH(P$1,StructureInfoFromGPCRdb!$A$1:$U$1,0),FALSE)</f>
        <v>100</v>
      </c>
      <c r="Q502" s="10">
        <f>VLOOKUP($C502,StructureInfoFromGPCRdb!$A:$U,MATCH(Q$1,StructureInfoFromGPCRdb!$A$1:$U$1,0),FALSE)</f>
        <v>92</v>
      </c>
      <c r="R502" s="42" t="str">
        <f>IF(VLOOKUP($C502,StructureInfoFromGPCRdb!$A:$U,MATCH(R$1,StructureInfoFromGPCRdb!$A$1:$U$1,0),FALSE)="","",VLOOKUP($C502,StructureInfoFromGPCRdb!$A:$U,MATCH(R$1,StructureInfoFromGPCRdb!$A$1:$U$1,0),FALSE))</f>
        <v>Gi/o</v>
      </c>
      <c r="S502" s="5" t="str">
        <f>IF(VLOOKUP($C502,StructureInfoFromGPCRdb!$A:$U,MATCH(S$1,StructureInfoFromGPCRdb!$A$1:$U$1,0),FALSE)="","",VLOOKUP($C502,StructureInfoFromGPCRdb!$A:$U,MATCH(S$1,StructureInfoFromGPCRdb!$A$1:$U$1,0),FALSE))</f>
        <v>αi1</v>
      </c>
      <c r="T502" s="5" t="str">
        <f>IF(VLOOKUP($C502,StructureInfoFromGPCRdb!$A:$U,MATCH(T$1,StructureInfoFromGPCRdb!$A$1:$U$1,0),FALSE)="","",VLOOKUP($C502,StructureInfoFromGPCRdb!$A:$U,MATCH(T$1,StructureInfoFromGPCRdb!$A$1:$U$1,0),FALSE))</f>
        <v/>
      </c>
      <c r="U502" s="5">
        <f>IF(VLOOKUP($C502,StructureInfoFromGPCRdb!$A:$U,MATCH(U$1,StructureInfoFromGPCRdb!$A$1:$U$1,0),FALSE)="","",VLOOKUP($C502,StructureInfoFromGPCRdb!$A:$U,MATCH(U$1,StructureInfoFromGPCRdb!$A$1:$U$1,0),FALSE))</f>
        <v>100</v>
      </c>
      <c r="V502" s="52" t="str">
        <f>VLOOKUP($C502,StructureInfoFromGPCRdb!$A:$U,MATCH(V$1,StructureInfoFromGPCRdb!$A$1:$U$1,0),FALSE)</f>
        <v>-</v>
      </c>
      <c r="W502" s="10" t="str">
        <f>VLOOKUP($C502,StructureInfoFromGPCRdb!$A:$U,MATCH(W$1,StructureInfoFromGPCRdb!$A$1:$U$1,0),FALSE)</f>
        <v>Fab light chain Fab..</v>
      </c>
      <c r="X502" s="52" t="str">
        <f>VLOOKUP($C502,StructureInfoFromGPCRdb!$A:$U,MATCH(X$1,StructureInfoFromGPCRdb!$A$1:$U$1,0),FALSE)</f>
        <v>24,25-Epoxy-choleste..</v>
      </c>
      <c r="Y502" s="10" t="str">
        <f>VLOOKUP($C502,StructureInfoFromGPCRdb!$A:$U,MATCH(Y$1,StructureInfoFromGPCRdb!$A$1:$U$1,0),FALSE)</f>
        <v>Agonist</v>
      </c>
      <c r="Z502" s="5" t="s">
        <v>788</v>
      </c>
    </row>
    <row r="503" spans="1:27" x14ac:dyDescent="0.2">
      <c r="A503" s="4" t="str">
        <f t="shared" si="14"/>
        <v>FReprYesInactive</v>
      </c>
      <c r="B503" s="4" t="str">
        <f t="shared" si="15"/>
        <v>FZD4ReprYesInactive</v>
      </c>
      <c r="C503" s="9" t="s">
        <v>473</v>
      </c>
      <c r="D503" s="10" t="str">
        <f>VLOOKUP($C503,StructureInfoFromGPCRdb!$A:$U,MATCH(D$1,StructureInfoFromGPCRdb!$A$1:$U$1,0),FALSE)</f>
        <v>F</v>
      </c>
      <c r="E503" s="11" t="str">
        <f>VLOOKUP($C503,StructureInfoFromGPCRdb!$A:$U,MATCH(E$1,StructureInfoFromGPCRdb!$A$1:$U$1,0),FALSE)</f>
        <v>Frizzled</v>
      </c>
      <c r="F503" s="11" t="str">
        <f>VLOOKUP($C503,StructureInfoFromGPCRdb!$A:$U,MATCH(F$1,StructureInfoFromGPCRdb!$A$1:$U$1,0),FALSE)</f>
        <v>FZD4</v>
      </c>
      <c r="G503" s="11" t="str">
        <f>VLOOKUP($C503,StructureInfoFromGPCRdb!$A:$U,MATCH(G$1,StructureInfoFromGPCRdb!$A$1:$U$1,0),FALSE)</f>
        <v>FZD4</v>
      </c>
      <c r="H503" s="42" t="s">
        <v>793</v>
      </c>
      <c r="I503" s="5" t="s">
        <v>788</v>
      </c>
      <c r="J503" s="47">
        <f>VLOOKUP($C503,StructureInfoFromGPCRdb!$A:$U,MATCH(J$1,StructureInfoFromGPCRdb!$A$1:$U$1,0),FALSE)</f>
        <v>99</v>
      </c>
      <c r="K503" s="6" t="str">
        <f>VLOOKUP($C503,StructureInfoFromGPCRdb!$A:$U,MATCH(K$1,StructureInfoFromGPCRdb!$A$1:$U$1,0),FALSE)</f>
        <v>Human</v>
      </c>
      <c r="L503" s="10">
        <f>VLOOKUP($C503,StructureInfoFromGPCRdb!$A:$U,MATCH(L$1,StructureInfoFromGPCRdb!$A$1:$U$1,0),FALSE)</f>
        <v>100</v>
      </c>
      <c r="M503" s="50" t="str">
        <f>VLOOKUP($C503,StructureInfoFromGPCRdb!$A:$U,MATCH(M$1,StructureInfoFromGPCRdb!$A$1:$U$1,0),FALSE)</f>
        <v>X-ray</v>
      </c>
      <c r="N503" s="51">
        <f>VLOOKUP($C503,StructureInfoFromGPCRdb!$A:$U,MATCH(N$1,StructureInfoFromGPCRdb!$A$1:$U$1,0),FALSE)</f>
        <v>2.4</v>
      </c>
      <c r="O503" s="10" t="str">
        <f>VLOOKUP($C503,StructureInfoFromGPCRdb!$A:$U,MATCH(O$1,StructureInfoFromGPCRdb!$A$1:$U$1,0),FALSE)</f>
        <v>Inactive</v>
      </c>
      <c r="P503" s="10">
        <f>VLOOKUP($C503,StructureInfoFromGPCRdb!$A:$U,MATCH(P$1,StructureInfoFromGPCRdb!$A$1:$U$1,0),FALSE)</f>
        <v>20</v>
      </c>
      <c r="Q503" s="10">
        <f>VLOOKUP($C503,StructureInfoFromGPCRdb!$A:$U,MATCH(Q$1,StructureInfoFromGPCRdb!$A$1:$U$1,0),FALSE)</f>
        <v>0</v>
      </c>
      <c r="R503" s="42" t="str">
        <f>IF(VLOOKUP($C503,StructureInfoFromGPCRdb!$A:$U,MATCH(R$1,StructureInfoFromGPCRdb!$A$1:$U$1,0),FALSE)="","",VLOOKUP($C503,StructureInfoFromGPCRdb!$A:$U,MATCH(R$1,StructureInfoFromGPCRdb!$A$1:$U$1,0),FALSE))</f>
        <v/>
      </c>
      <c r="S503" s="5" t="str">
        <f>IF(VLOOKUP($C503,StructureInfoFromGPCRdb!$A:$U,MATCH(S$1,StructureInfoFromGPCRdb!$A$1:$U$1,0),FALSE)="","",VLOOKUP($C503,StructureInfoFromGPCRdb!$A:$U,MATCH(S$1,StructureInfoFromGPCRdb!$A$1:$U$1,0),FALSE))</f>
        <v/>
      </c>
      <c r="T503" s="5" t="str">
        <f>IF(VLOOKUP($C503,StructureInfoFromGPCRdb!$A:$U,MATCH(T$1,StructureInfoFromGPCRdb!$A$1:$U$1,0),FALSE)="","",VLOOKUP($C503,StructureInfoFromGPCRdb!$A:$U,MATCH(T$1,StructureInfoFromGPCRdb!$A$1:$U$1,0),FALSE))</f>
        <v/>
      </c>
      <c r="U503" s="5" t="str">
        <f>IF(VLOOKUP($C503,StructureInfoFromGPCRdb!$A:$U,MATCH(U$1,StructureInfoFromGPCRdb!$A$1:$U$1,0),FALSE)="","",VLOOKUP($C503,StructureInfoFromGPCRdb!$A:$U,MATCH(U$1,StructureInfoFromGPCRdb!$A$1:$U$1,0),FALSE))</f>
        <v/>
      </c>
      <c r="V503" s="52" t="str">
        <f>VLOOKUP($C503,StructureInfoFromGPCRdb!$A:$U,MATCH(V$1,StructureInfoFromGPCRdb!$A$1:$U$1,0),FALSE)</f>
        <v>Rubredoxin</v>
      </c>
      <c r="W503" s="10" t="str">
        <f>VLOOKUP($C503,StructureInfoFromGPCRdb!$A:$U,MATCH(W$1,StructureInfoFromGPCRdb!$A$1:$U$1,0),FALSE)</f>
        <v>-</v>
      </c>
      <c r="X503" s="52" t="str">
        <f>VLOOKUP($C503,StructureInfoFromGPCRdb!$A:$U,MATCH(X$1,StructureInfoFromGPCRdb!$A$1:$U$1,0),FALSE)</f>
        <v>-</v>
      </c>
      <c r="Y503" s="10" t="str">
        <f>VLOOKUP($C503,StructureInfoFromGPCRdb!$A:$U,MATCH(Y$1,StructureInfoFromGPCRdb!$A$1:$U$1,0),FALSE)</f>
        <v>-</v>
      </c>
      <c r="Z503" s="5" t="s">
        <v>788</v>
      </c>
    </row>
    <row r="504" spans="1:27" x14ac:dyDescent="0.2">
      <c r="A504" s="4" t="str">
        <f t="shared" si="14"/>
        <v>FReprYesInactive</v>
      </c>
      <c r="B504" s="4" t="str">
        <f t="shared" si="15"/>
        <v>SMOReprYesInactive</v>
      </c>
      <c r="C504" s="9" t="s">
        <v>387</v>
      </c>
      <c r="D504" s="10" t="str">
        <f>VLOOKUP($C504,StructureInfoFromGPCRdb!$A:$U,MATCH(D$1,StructureInfoFromGPCRdb!$A$1:$U$1,0),FALSE)</f>
        <v>F</v>
      </c>
      <c r="E504" s="11" t="str">
        <f>VLOOKUP($C504,StructureInfoFromGPCRdb!$A:$U,MATCH(E$1,StructureInfoFromGPCRdb!$A$1:$U$1,0),FALSE)</f>
        <v>Frizzled</v>
      </c>
      <c r="F504" s="11" t="str">
        <f>VLOOKUP($C504,StructureInfoFromGPCRdb!$A:$U,MATCH(F$1,StructureInfoFromGPCRdb!$A$1:$U$1,0),FALSE)</f>
        <v>SMO</v>
      </c>
      <c r="G504" s="11" t="str">
        <f>VLOOKUP($C504,StructureInfoFromGPCRdb!$A:$U,MATCH(G$1,StructureInfoFromGPCRdb!$A$1:$U$1,0),FALSE)</f>
        <v>SMO</v>
      </c>
      <c r="H504" s="42" t="s">
        <v>793</v>
      </c>
      <c r="I504" s="5" t="s">
        <v>788</v>
      </c>
      <c r="J504" s="47">
        <f>VLOOKUP($C504,StructureInfoFromGPCRdb!$A:$U,MATCH(J$1,StructureInfoFromGPCRdb!$A$1:$U$1,0),FALSE)</f>
        <v>95</v>
      </c>
      <c r="K504" s="6" t="str">
        <f>VLOOKUP($C504,StructureInfoFromGPCRdb!$A:$U,MATCH(K$1,StructureInfoFromGPCRdb!$A$1:$U$1,0),FALSE)</f>
        <v>Human</v>
      </c>
      <c r="L504" s="10">
        <f>VLOOKUP($C504,StructureInfoFromGPCRdb!$A:$U,MATCH(L$1,StructureInfoFromGPCRdb!$A$1:$U$1,0),FALSE)</f>
        <v>100</v>
      </c>
      <c r="M504" s="50" t="str">
        <f>VLOOKUP($C504,StructureInfoFromGPCRdb!$A:$U,MATCH(M$1,StructureInfoFromGPCRdb!$A$1:$U$1,0),FALSE)</f>
        <v>X-ray</v>
      </c>
      <c r="N504" s="51">
        <f>VLOOKUP($C504,StructureInfoFromGPCRdb!$A:$U,MATCH(N$1,StructureInfoFromGPCRdb!$A$1:$U$1,0),FALSE)</f>
        <v>2.4</v>
      </c>
      <c r="O504" s="10" t="str">
        <f>VLOOKUP($C504,StructureInfoFromGPCRdb!$A:$U,MATCH(O$1,StructureInfoFromGPCRdb!$A$1:$U$1,0),FALSE)</f>
        <v>Inactive</v>
      </c>
      <c r="P504" s="10">
        <f>VLOOKUP($C504,StructureInfoFromGPCRdb!$A:$U,MATCH(P$1,StructureInfoFromGPCRdb!$A$1:$U$1,0),FALSE)</f>
        <v>0</v>
      </c>
      <c r="Q504" s="10">
        <f>VLOOKUP($C504,StructureInfoFromGPCRdb!$A:$U,MATCH(Q$1,StructureInfoFromGPCRdb!$A$1:$U$1,0),FALSE)</f>
        <v>20</v>
      </c>
      <c r="R504" s="42" t="str">
        <f>IF(VLOOKUP($C504,StructureInfoFromGPCRdb!$A:$U,MATCH(R$1,StructureInfoFromGPCRdb!$A$1:$U$1,0),FALSE)="","",VLOOKUP($C504,StructureInfoFromGPCRdb!$A:$U,MATCH(R$1,StructureInfoFromGPCRdb!$A$1:$U$1,0),FALSE))</f>
        <v/>
      </c>
      <c r="S504" s="5" t="str">
        <f>IF(VLOOKUP($C504,StructureInfoFromGPCRdb!$A:$U,MATCH(S$1,StructureInfoFromGPCRdb!$A$1:$U$1,0),FALSE)="","",VLOOKUP($C504,StructureInfoFromGPCRdb!$A:$U,MATCH(S$1,StructureInfoFromGPCRdb!$A$1:$U$1,0),FALSE))</f>
        <v/>
      </c>
      <c r="T504" s="5" t="str">
        <f>IF(VLOOKUP($C504,StructureInfoFromGPCRdb!$A:$U,MATCH(T$1,StructureInfoFromGPCRdb!$A$1:$U$1,0),FALSE)="","",VLOOKUP($C504,StructureInfoFromGPCRdb!$A:$U,MATCH(T$1,StructureInfoFromGPCRdb!$A$1:$U$1,0),FALSE))</f>
        <v/>
      </c>
      <c r="U504" s="5" t="str">
        <f>IF(VLOOKUP($C504,StructureInfoFromGPCRdb!$A:$U,MATCH(U$1,StructureInfoFromGPCRdb!$A$1:$U$1,0),FALSE)="","",VLOOKUP($C504,StructureInfoFromGPCRdb!$A:$U,MATCH(U$1,StructureInfoFromGPCRdb!$A$1:$U$1,0),FALSE))</f>
        <v/>
      </c>
      <c r="V504" s="52" t="str">
        <f>VLOOKUP($C504,StructureInfoFromGPCRdb!$A:$U,MATCH(V$1,StructureInfoFromGPCRdb!$A$1:$U$1,0),FALSE)</f>
        <v>BRIL</v>
      </c>
      <c r="W504" s="10" t="str">
        <f>VLOOKUP($C504,StructureInfoFromGPCRdb!$A:$U,MATCH(W$1,StructureInfoFromGPCRdb!$A$1:$U$1,0),FALSE)</f>
        <v>-</v>
      </c>
      <c r="X504" s="52" t="str">
        <f>VLOOKUP($C504,StructureInfoFromGPCRdb!$A:$U,MATCH(X$1,StructureInfoFromGPCRdb!$A$1:$U$1,0),FALSE)</f>
        <v>Taladegib</v>
      </c>
      <c r="Y504" s="10" t="str">
        <f>VLOOKUP($C504,StructureInfoFromGPCRdb!$A:$U,MATCH(Y$1,StructureInfoFromGPCRdb!$A$1:$U$1,0),FALSE)</f>
        <v>Antagonist</v>
      </c>
      <c r="Z504" s="5" t="s">
        <v>788</v>
      </c>
    </row>
    <row r="505" spans="1:27" x14ac:dyDescent="0.2">
      <c r="A505" s="4" t="str">
        <f t="shared" si="14"/>
        <v>FReprNoInactive</v>
      </c>
      <c r="B505" s="4" t="str">
        <f t="shared" si="15"/>
        <v>FZD5ReprNoInactive</v>
      </c>
      <c r="C505" s="37" t="s">
        <v>874</v>
      </c>
      <c r="D505" s="10" t="str">
        <f>VLOOKUP($C505,StructureInfoFromGPCRdb!$A:$U,MATCH(D$1,StructureInfoFromGPCRdb!$A$1:$U$1,0),FALSE)</f>
        <v>F</v>
      </c>
      <c r="E505" s="11" t="str">
        <f>VLOOKUP($C505,StructureInfoFromGPCRdb!$A:$U,MATCH(E$1,StructureInfoFromGPCRdb!$A$1:$U$1,0),FALSE)</f>
        <v>Frizzled</v>
      </c>
      <c r="F505" s="11" t="str">
        <f>VLOOKUP($C505,StructureInfoFromGPCRdb!$A:$U,MATCH(F$1,StructureInfoFromGPCRdb!$A$1:$U$1,0),FALSE)</f>
        <v>FZD5</v>
      </c>
      <c r="G505" s="11" t="str">
        <f>VLOOKUP($C505,StructureInfoFromGPCRdb!$A:$U,MATCH(G$1,StructureInfoFromGPCRdb!$A$1:$U$1,0),FALSE)</f>
        <v>FZD5</v>
      </c>
      <c r="H505" s="42" t="s">
        <v>793</v>
      </c>
      <c r="I505" s="5" t="s">
        <v>790</v>
      </c>
      <c r="J505" s="47">
        <f>VLOOKUP($C505,StructureInfoFromGPCRdb!$A:$U,MATCH(J$1,StructureInfoFromGPCRdb!$A$1:$U$1,0),FALSE)</f>
        <v>93</v>
      </c>
      <c r="K505" s="6" t="str">
        <f>VLOOKUP($C505,StructureInfoFromGPCRdb!$A:$U,MATCH(K$1,StructureInfoFromGPCRdb!$A$1:$U$1,0),FALSE)</f>
        <v>Human</v>
      </c>
      <c r="L505" s="10">
        <f>VLOOKUP($C505,StructureInfoFromGPCRdb!$A:$U,MATCH(L$1,StructureInfoFromGPCRdb!$A$1:$U$1,0),FALSE)</f>
        <v>100</v>
      </c>
      <c r="M505" s="50" t="str">
        <f>VLOOKUP($C505,StructureInfoFromGPCRdb!$A:$U,MATCH(M$1,StructureInfoFromGPCRdb!$A$1:$U$1,0),FALSE)</f>
        <v>cryo-EM</v>
      </c>
      <c r="N505" s="51">
        <f>VLOOKUP($C505,StructureInfoFromGPCRdb!$A:$U,MATCH(N$1,StructureInfoFromGPCRdb!$A$1:$U$1,0),FALSE)</f>
        <v>3.7</v>
      </c>
      <c r="O505" s="10" t="str">
        <f>VLOOKUP($C505,StructureInfoFromGPCRdb!$A:$U,MATCH(O$1,StructureInfoFromGPCRdb!$A$1:$U$1,0),FALSE)</f>
        <v>Inactive</v>
      </c>
      <c r="P505" s="10">
        <f>VLOOKUP($C505,StructureInfoFromGPCRdb!$A:$U,MATCH(P$1,StructureInfoFromGPCRdb!$A$1:$U$1,0),FALSE)</f>
        <v>20</v>
      </c>
      <c r="Q505" s="10">
        <f>VLOOKUP($C505,StructureInfoFromGPCRdb!$A:$U,MATCH(Q$1,StructureInfoFromGPCRdb!$A$1:$U$1,0),FALSE)</f>
        <v>0</v>
      </c>
      <c r="R505" s="42" t="str">
        <f>IF(VLOOKUP($C505,StructureInfoFromGPCRdb!$A:$U,MATCH(R$1,StructureInfoFromGPCRdb!$A$1:$U$1,0),FALSE)="","",VLOOKUP($C505,StructureInfoFromGPCRdb!$A:$U,MATCH(R$1,StructureInfoFromGPCRdb!$A$1:$U$1,0),FALSE))</f>
        <v/>
      </c>
      <c r="S505" s="5" t="str">
        <f>IF(VLOOKUP($C505,StructureInfoFromGPCRdb!$A:$U,MATCH(S$1,StructureInfoFromGPCRdb!$A$1:$U$1,0),FALSE)="","",VLOOKUP($C505,StructureInfoFromGPCRdb!$A:$U,MATCH(S$1,StructureInfoFromGPCRdb!$A$1:$U$1,0),FALSE))</f>
        <v/>
      </c>
      <c r="T505" s="5" t="str">
        <f>IF(VLOOKUP($C505,StructureInfoFromGPCRdb!$A:$U,MATCH(T$1,StructureInfoFromGPCRdb!$A$1:$U$1,0),FALSE)="","",VLOOKUP($C505,StructureInfoFromGPCRdb!$A:$U,MATCH(T$1,StructureInfoFromGPCRdb!$A$1:$U$1,0),FALSE))</f>
        <v/>
      </c>
      <c r="U505" s="5" t="str">
        <f>IF(VLOOKUP($C505,StructureInfoFromGPCRdb!$A:$U,MATCH(U$1,StructureInfoFromGPCRdb!$A$1:$U$1,0),FALSE)="","",VLOOKUP($C505,StructureInfoFromGPCRdb!$A:$U,MATCH(U$1,StructureInfoFromGPCRdb!$A$1:$U$1,0),FALSE))</f>
        <v/>
      </c>
      <c r="V505" s="52" t="str">
        <f>VLOOKUP($C505,StructureInfoFromGPCRdb!$A:$U,MATCH(V$1,StructureInfoFromGPCRdb!$A$1:$U$1,0),FALSE)</f>
        <v>BRIL</v>
      </c>
      <c r="W505" s="10" t="str">
        <f>VLOOKUP($C505,StructureInfoFromGPCRdb!$A:$U,MATCH(W$1,StructureInfoFromGPCRdb!$A$1:$U$1,0),FALSE)</f>
        <v>anti-BRIL Fab Heavy..</v>
      </c>
      <c r="X505" s="52" t="str">
        <f>VLOOKUP($C505,StructureInfoFromGPCRdb!$A:$U,MATCH(X$1,StructureInfoFromGPCRdb!$A$1:$U$1,0),FALSE)</f>
        <v>Apo (no ligand)</v>
      </c>
      <c r="Y505" s="10" t="str">
        <f>VLOOKUP($C505,StructureInfoFromGPCRdb!$A:$U,MATCH(Y$1,StructureInfoFromGPCRdb!$A$1:$U$1,0),FALSE)</f>
        <v>Apo (no ligand)</v>
      </c>
      <c r="Z505" s="5" t="s">
        <v>1124</v>
      </c>
    </row>
    <row r="506" spans="1:27" x14ac:dyDescent="0.2">
      <c r="A506" s="4" t="str">
        <f t="shared" si="14"/>
        <v>FInactive</v>
      </c>
      <c r="B506" s="4" t="str">
        <f t="shared" si="15"/>
        <v>SMOInactive</v>
      </c>
      <c r="C506" s="9" t="s">
        <v>378</v>
      </c>
      <c r="D506" s="10" t="str">
        <f>VLOOKUP($C506,StructureInfoFromGPCRdb!$A:$U,MATCH(D$1,StructureInfoFromGPCRdb!$A$1:$U$1,0),FALSE)</f>
        <v>F</v>
      </c>
      <c r="E506" s="11" t="str">
        <f>VLOOKUP($C506,StructureInfoFromGPCRdb!$A:$U,MATCH(E$1,StructureInfoFromGPCRdb!$A$1:$U$1,0),FALSE)</f>
        <v>Frizzled</v>
      </c>
      <c r="F506" s="11" t="str">
        <f>VLOOKUP($C506,StructureInfoFromGPCRdb!$A:$U,MATCH(F$1,StructureInfoFromGPCRdb!$A$1:$U$1,0),FALSE)</f>
        <v>SMO</v>
      </c>
      <c r="G506" s="11" t="str">
        <f>VLOOKUP($C506,StructureInfoFromGPCRdb!$A:$U,MATCH(G$1,StructureInfoFromGPCRdb!$A$1:$U$1,0),FALSE)</f>
        <v>SMO</v>
      </c>
      <c r="J506" s="47">
        <f>VLOOKUP($C506,StructureInfoFromGPCRdb!$A:$U,MATCH(J$1,StructureInfoFromGPCRdb!$A$1:$U$1,0),FALSE)</f>
        <v>95</v>
      </c>
      <c r="K506" s="6" t="str">
        <f>VLOOKUP($C506,StructureInfoFromGPCRdb!$A:$U,MATCH(K$1,StructureInfoFromGPCRdb!$A$1:$U$1,0),FALSE)</f>
        <v>Human</v>
      </c>
      <c r="L506" s="10">
        <f>VLOOKUP($C506,StructureInfoFromGPCRdb!$A:$U,MATCH(L$1,StructureInfoFromGPCRdb!$A$1:$U$1,0),FALSE)</f>
        <v>100</v>
      </c>
      <c r="M506" s="50" t="str">
        <f>VLOOKUP($C506,StructureInfoFromGPCRdb!$A:$U,MATCH(M$1,StructureInfoFromGPCRdb!$A$1:$U$1,0),FALSE)</f>
        <v>X-ray</v>
      </c>
      <c r="N506" s="51">
        <f>VLOOKUP($C506,StructureInfoFromGPCRdb!$A:$U,MATCH(N$1,StructureInfoFromGPCRdb!$A$1:$U$1,0),FALSE)</f>
        <v>2.6</v>
      </c>
      <c r="O506" s="10" t="str">
        <f>VLOOKUP($C506,StructureInfoFromGPCRdb!$A:$U,MATCH(O$1,StructureInfoFromGPCRdb!$A$1:$U$1,0),FALSE)</f>
        <v>Inactive</v>
      </c>
      <c r="P506" s="10">
        <f>VLOOKUP($C506,StructureInfoFromGPCRdb!$A:$U,MATCH(P$1,StructureInfoFromGPCRdb!$A$1:$U$1,0),FALSE)</f>
        <v>10</v>
      </c>
      <c r="Q506" s="10">
        <f>VLOOKUP($C506,StructureInfoFromGPCRdb!$A:$U,MATCH(Q$1,StructureInfoFromGPCRdb!$A$1:$U$1,0),FALSE)</f>
        <v>0</v>
      </c>
      <c r="R506" s="42" t="str">
        <f>IF(VLOOKUP($C506,StructureInfoFromGPCRdb!$A:$U,MATCH(R$1,StructureInfoFromGPCRdb!$A$1:$U$1,0),FALSE)="","",VLOOKUP($C506,StructureInfoFromGPCRdb!$A:$U,MATCH(R$1,StructureInfoFromGPCRdb!$A$1:$U$1,0),FALSE))</f>
        <v/>
      </c>
      <c r="S506" s="5" t="str">
        <f>IF(VLOOKUP($C506,StructureInfoFromGPCRdb!$A:$U,MATCH(S$1,StructureInfoFromGPCRdb!$A$1:$U$1,0),FALSE)="","",VLOOKUP($C506,StructureInfoFromGPCRdb!$A:$U,MATCH(S$1,StructureInfoFromGPCRdb!$A$1:$U$1,0),FALSE))</f>
        <v/>
      </c>
      <c r="T506" s="5" t="str">
        <f>IF(VLOOKUP($C506,StructureInfoFromGPCRdb!$A:$U,MATCH(T$1,StructureInfoFromGPCRdb!$A$1:$U$1,0),FALSE)="","",VLOOKUP($C506,StructureInfoFromGPCRdb!$A:$U,MATCH(T$1,StructureInfoFromGPCRdb!$A$1:$U$1,0),FALSE))</f>
        <v/>
      </c>
      <c r="U506" s="5" t="str">
        <f>IF(VLOOKUP($C506,StructureInfoFromGPCRdb!$A:$U,MATCH(U$1,StructureInfoFromGPCRdb!$A$1:$U$1,0),FALSE)="","",VLOOKUP($C506,StructureInfoFromGPCRdb!$A:$U,MATCH(U$1,StructureInfoFromGPCRdb!$A$1:$U$1,0),FALSE))</f>
        <v/>
      </c>
      <c r="V506" s="52" t="str">
        <f>VLOOKUP($C506,StructureInfoFromGPCRdb!$A:$U,MATCH(V$1,StructureInfoFromGPCRdb!$A$1:$U$1,0),FALSE)</f>
        <v>BRIL</v>
      </c>
      <c r="W506" s="10" t="str">
        <f>VLOOKUP($C506,StructureInfoFromGPCRdb!$A:$U,MATCH(W$1,StructureInfoFromGPCRdb!$A$1:$U$1,0),FALSE)</f>
        <v>-</v>
      </c>
      <c r="X506" s="52" t="str">
        <f>VLOOKUP($C506,StructureInfoFromGPCRdb!$A:$U,MATCH(X$1,StructureInfoFromGPCRdb!$A$1:$U$1,0),FALSE)</f>
        <v>AntaXV</v>
      </c>
      <c r="Y506" s="10" t="str">
        <f>VLOOKUP($C506,StructureInfoFromGPCRdb!$A:$U,MATCH(Y$1,StructureInfoFromGPCRdb!$A$1:$U$1,0),FALSE)</f>
        <v>Antagonist</v>
      </c>
    </row>
    <row r="507" spans="1:27" x14ac:dyDescent="0.2">
      <c r="A507" s="4" t="str">
        <f t="shared" si="14"/>
        <v>FInactive</v>
      </c>
      <c r="B507" s="4" t="str">
        <f t="shared" si="15"/>
        <v>SMOInactive</v>
      </c>
      <c r="C507" s="9" t="s">
        <v>180</v>
      </c>
      <c r="D507" s="10" t="str">
        <f>VLOOKUP($C507,StructureInfoFromGPCRdb!$A:$U,MATCH(D$1,StructureInfoFromGPCRdb!$A$1:$U$1,0),FALSE)</f>
        <v>F</v>
      </c>
      <c r="E507" s="11" t="str">
        <f>VLOOKUP($C507,StructureInfoFromGPCRdb!$A:$U,MATCH(E$1,StructureInfoFromGPCRdb!$A$1:$U$1,0),FALSE)</f>
        <v>Frizzled</v>
      </c>
      <c r="F507" s="11" t="str">
        <f>VLOOKUP($C507,StructureInfoFromGPCRdb!$A:$U,MATCH(F$1,StructureInfoFromGPCRdb!$A$1:$U$1,0),FALSE)</f>
        <v>SMO</v>
      </c>
      <c r="G507" s="11" t="str">
        <f>VLOOKUP($C507,StructureInfoFromGPCRdb!$A:$U,MATCH(G$1,StructureInfoFromGPCRdb!$A$1:$U$1,0),FALSE)</f>
        <v>SMO</v>
      </c>
      <c r="J507" s="47">
        <f>VLOOKUP($C507,StructureInfoFromGPCRdb!$A:$U,MATCH(J$1,StructureInfoFromGPCRdb!$A$1:$U$1,0),FALSE)</f>
        <v>94</v>
      </c>
      <c r="K507" s="6" t="str">
        <f>VLOOKUP($C507,StructureInfoFromGPCRdb!$A:$U,MATCH(K$1,StructureInfoFromGPCRdb!$A$1:$U$1,0),FALSE)</f>
        <v>Human</v>
      </c>
      <c r="L507" s="10">
        <f>VLOOKUP($C507,StructureInfoFromGPCRdb!$A:$U,MATCH(L$1,StructureInfoFromGPCRdb!$A$1:$U$1,0),FALSE)</f>
        <v>100</v>
      </c>
      <c r="M507" s="50" t="str">
        <f>VLOOKUP($C507,StructureInfoFromGPCRdb!$A:$U,MATCH(M$1,StructureInfoFromGPCRdb!$A$1:$U$1,0),FALSE)</f>
        <v>X-ray</v>
      </c>
      <c r="N507" s="51">
        <f>VLOOKUP($C507,StructureInfoFromGPCRdb!$A:$U,MATCH(N$1,StructureInfoFromGPCRdb!$A$1:$U$1,0),FALSE)</f>
        <v>2.6</v>
      </c>
      <c r="O507" s="10" t="str">
        <f>VLOOKUP($C507,StructureInfoFromGPCRdb!$A:$U,MATCH(O$1,StructureInfoFromGPCRdb!$A$1:$U$1,0),FALSE)</f>
        <v>Inactive</v>
      </c>
      <c r="P507" s="10">
        <f>VLOOKUP($C507,StructureInfoFromGPCRdb!$A:$U,MATCH(P$1,StructureInfoFromGPCRdb!$A$1:$U$1,0),FALSE)</f>
        <v>15</v>
      </c>
      <c r="Q507" s="10">
        <f>VLOOKUP($C507,StructureInfoFromGPCRdb!$A:$U,MATCH(Q$1,StructureInfoFromGPCRdb!$A$1:$U$1,0),FALSE)</f>
        <v>0</v>
      </c>
      <c r="R507" s="42" t="str">
        <f>IF(VLOOKUP($C507,StructureInfoFromGPCRdb!$A:$U,MATCH(R$1,StructureInfoFromGPCRdb!$A$1:$U$1,0),FALSE)="","",VLOOKUP($C507,StructureInfoFromGPCRdb!$A:$U,MATCH(R$1,StructureInfoFromGPCRdb!$A$1:$U$1,0),FALSE))</f>
        <v/>
      </c>
      <c r="S507" s="5" t="str">
        <f>IF(VLOOKUP($C507,StructureInfoFromGPCRdb!$A:$U,MATCH(S$1,StructureInfoFromGPCRdb!$A$1:$U$1,0),FALSE)="","",VLOOKUP($C507,StructureInfoFromGPCRdb!$A:$U,MATCH(S$1,StructureInfoFromGPCRdb!$A$1:$U$1,0),FALSE))</f>
        <v/>
      </c>
      <c r="T507" s="5" t="str">
        <f>IF(VLOOKUP($C507,StructureInfoFromGPCRdb!$A:$U,MATCH(T$1,StructureInfoFromGPCRdb!$A$1:$U$1,0),FALSE)="","",VLOOKUP($C507,StructureInfoFromGPCRdb!$A:$U,MATCH(T$1,StructureInfoFromGPCRdb!$A$1:$U$1,0),FALSE))</f>
        <v/>
      </c>
      <c r="U507" s="5" t="str">
        <f>IF(VLOOKUP($C507,StructureInfoFromGPCRdb!$A:$U,MATCH(U$1,StructureInfoFromGPCRdb!$A$1:$U$1,0),FALSE)="","",VLOOKUP($C507,StructureInfoFromGPCRdb!$A:$U,MATCH(U$1,StructureInfoFromGPCRdb!$A$1:$U$1,0),FALSE))</f>
        <v/>
      </c>
      <c r="V507" s="52" t="str">
        <f>VLOOKUP($C507,StructureInfoFromGPCRdb!$A:$U,MATCH(V$1,StructureInfoFromGPCRdb!$A$1:$U$1,0),FALSE)</f>
        <v>BRIL</v>
      </c>
      <c r="W507" s="10" t="str">
        <f>VLOOKUP($C507,StructureInfoFromGPCRdb!$A:$U,MATCH(W$1,StructureInfoFromGPCRdb!$A$1:$U$1,0),FALSE)</f>
        <v>-</v>
      </c>
      <c r="X507" s="52" t="str">
        <f>VLOOKUP($C507,StructureInfoFromGPCRdb!$A:$U,MATCH(X$1,StructureInfoFromGPCRdb!$A$1:$U$1,0),FALSE)</f>
        <v>SAG1.5</v>
      </c>
      <c r="Y507" s="10" t="str">
        <f>VLOOKUP($C507,StructureInfoFromGPCRdb!$A:$U,MATCH(Y$1,StructureInfoFromGPCRdb!$A$1:$U$1,0),FALSE)</f>
        <v>Agonist</v>
      </c>
      <c r="Z507" s="5" t="s">
        <v>790</v>
      </c>
    </row>
    <row r="508" spans="1:27" x14ac:dyDescent="0.2">
      <c r="A508" s="4" t="str">
        <f t="shared" si="14"/>
        <v>FInactive</v>
      </c>
      <c r="B508" s="4" t="str">
        <f t="shared" si="15"/>
        <v>SMOInactive</v>
      </c>
      <c r="C508" s="9" t="s">
        <v>382</v>
      </c>
      <c r="D508" s="10" t="str">
        <f>VLOOKUP($C508,StructureInfoFromGPCRdb!$A:$U,MATCH(D$1,StructureInfoFromGPCRdb!$A$1:$U$1,0),FALSE)</f>
        <v>F</v>
      </c>
      <c r="E508" s="11" t="str">
        <f>VLOOKUP($C508,StructureInfoFromGPCRdb!$A:$U,MATCH(E$1,StructureInfoFromGPCRdb!$A$1:$U$1,0),FALSE)</f>
        <v>Frizzled</v>
      </c>
      <c r="F508" s="11" t="str">
        <f>VLOOKUP($C508,StructureInfoFromGPCRdb!$A:$U,MATCH(F$1,StructureInfoFromGPCRdb!$A$1:$U$1,0),FALSE)</f>
        <v>SMO</v>
      </c>
      <c r="G508" s="11" t="str">
        <f>VLOOKUP($C508,StructureInfoFromGPCRdb!$A:$U,MATCH(G$1,StructureInfoFromGPCRdb!$A$1:$U$1,0),FALSE)</f>
        <v>SMO</v>
      </c>
      <c r="J508" s="47">
        <f>VLOOKUP($C508,StructureInfoFromGPCRdb!$A:$U,MATCH(J$1,StructureInfoFromGPCRdb!$A$1:$U$1,0),FALSE)</f>
        <v>95</v>
      </c>
      <c r="K508" s="6" t="str">
        <f>VLOOKUP($C508,StructureInfoFromGPCRdb!$A:$U,MATCH(K$1,StructureInfoFromGPCRdb!$A$1:$U$1,0),FALSE)</f>
        <v>Human</v>
      </c>
      <c r="L508" s="10">
        <f>VLOOKUP($C508,StructureInfoFromGPCRdb!$A:$U,MATCH(L$1,StructureInfoFromGPCRdb!$A$1:$U$1,0),FALSE)</f>
        <v>100</v>
      </c>
      <c r="M508" s="50" t="str">
        <f>VLOOKUP($C508,StructureInfoFromGPCRdb!$A:$U,MATCH(M$1,StructureInfoFromGPCRdb!$A$1:$U$1,0),FALSE)</f>
        <v>X-ray</v>
      </c>
      <c r="N508" s="51">
        <f>VLOOKUP($C508,StructureInfoFromGPCRdb!$A:$U,MATCH(N$1,StructureInfoFromGPCRdb!$A$1:$U$1,0),FALSE)</f>
        <v>2.8</v>
      </c>
      <c r="O508" s="10" t="str">
        <f>VLOOKUP($C508,StructureInfoFromGPCRdb!$A:$U,MATCH(O$1,StructureInfoFromGPCRdb!$A$1:$U$1,0),FALSE)</f>
        <v>Inactive</v>
      </c>
      <c r="P508" s="10">
        <f>VLOOKUP($C508,StructureInfoFromGPCRdb!$A:$U,MATCH(P$1,StructureInfoFromGPCRdb!$A$1:$U$1,0),FALSE)</f>
        <v>0</v>
      </c>
      <c r="Q508" s="10">
        <f>VLOOKUP($C508,StructureInfoFromGPCRdb!$A:$U,MATCH(Q$1,StructureInfoFromGPCRdb!$A$1:$U$1,0),FALSE)</f>
        <v>9</v>
      </c>
      <c r="R508" s="42" t="str">
        <f>IF(VLOOKUP($C508,StructureInfoFromGPCRdb!$A:$U,MATCH(R$1,StructureInfoFromGPCRdb!$A$1:$U$1,0),FALSE)="","",VLOOKUP($C508,StructureInfoFromGPCRdb!$A:$U,MATCH(R$1,StructureInfoFromGPCRdb!$A$1:$U$1,0),FALSE))</f>
        <v/>
      </c>
      <c r="S508" s="5" t="str">
        <f>IF(VLOOKUP($C508,StructureInfoFromGPCRdb!$A:$U,MATCH(S$1,StructureInfoFromGPCRdb!$A$1:$U$1,0),FALSE)="","",VLOOKUP($C508,StructureInfoFromGPCRdb!$A:$U,MATCH(S$1,StructureInfoFromGPCRdb!$A$1:$U$1,0),FALSE))</f>
        <v/>
      </c>
      <c r="T508" s="5" t="str">
        <f>IF(VLOOKUP($C508,StructureInfoFromGPCRdb!$A:$U,MATCH(T$1,StructureInfoFromGPCRdb!$A$1:$U$1,0),FALSE)="","",VLOOKUP($C508,StructureInfoFromGPCRdb!$A:$U,MATCH(T$1,StructureInfoFromGPCRdb!$A$1:$U$1,0),FALSE))</f>
        <v/>
      </c>
      <c r="U508" s="5" t="str">
        <f>IF(VLOOKUP($C508,StructureInfoFromGPCRdb!$A:$U,MATCH(U$1,StructureInfoFromGPCRdb!$A$1:$U$1,0),FALSE)="","",VLOOKUP($C508,StructureInfoFromGPCRdb!$A:$U,MATCH(U$1,StructureInfoFromGPCRdb!$A$1:$U$1,0),FALSE))</f>
        <v/>
      </c>
      <c r="V508" s="52" t="str">
        <f>VLOOKUP($C508,StructureInfoFromGPCRdb!$A:$U,MATCH(V$1,StructureInfoFromGPCRdb!$A$1:$U$1,0),FALSE)</f>
        <v>BRIL</v>
      </c>
      <c r="W508" s="10" t="str">
        <f>VLOOKUP($C508,StructureInfoFromGPCRdb!$A:$U,MATCH(W$1,StructureInfoFromGPCRdb!$A$1:$U$1,0),FALSE)</f>
        <v>-</v>
      </c>
      <c r="X508" s="52" t="str">
        <f>VLOOKUP($C508,StructureInfoFromGPCRdb!$A:$U,MATCH(X$1,StructureInfoFromGPCRdb!$A$1:$U$1,0),FALSE)</f>
        <v>Sant-1</v>
      </c>
      <c r="Y508" s="10" t="str">
        <f>VLOOKUP($C508,StructureInfoFromGPCRdb!$A:$U,MATCH(Y$1,StructureInfoFromGPCRdb!$A$1:$U$1,0),FALSE)</f>
        <v>Antagonist</v>
      </c>
    </row>
    <row r="509" spans="1:27" x14ac:dyDescent="0.2">
      <c r="A509" s="4" t="str">
        <f t="shared" si="14"/>
        <v>FInactive</v>
      </c>
      <c r="B509" s="4" t="str">
        <f t="shared" si="15"/>
        <v>SMOInactive</v>
      </c>
      <c r="C509" s="9" t="s">
        <v>325</v>
      </c>
      <c r="D509" s="10" t="str">
        <f>VLOOKUP($C509,StructureInfoFromGPCRdb!$A:$U,MATCH(D$1,StructureInfoFromGPCRdb!$A$1:$U$1,0),FALSE)</f>
        <v>F</v>
      </c>
      <c r="E509" s="11" t="str">
        <f>VLOOKUP($C509,StructureInfoFromGPCRdb!$A:$U,MATCH(E$1,StructureInfoFromGPCRdb!$A$1:$U$1,0),FALSE)</f>
        <v>Frizzled</v>
      </c>
      <c r="F509" s="11" t="str">
        <f>VLOOKUP($C509,StructureInfoFromGPCRdb!$A:$U,MATCH(F$1,StructureInfoFromGPCRdb!$A$1:$U$1,0),FALSE)</f>
        <v>SMO</v>
      </c>
      <c r="G509" s="11" t="str">
        <f>VLOOKUP($C509,StructureInfoFromGPCRdb!$A:$U,MATCH(G$1,StructureInfoFromGPCRdb!$A$1:$U$1,0),FALSE)</f>
        <v>SMO</v>
      </c>
      <c r="J509" s="47">
        <f>VLOOKUP($C509,StructureInfoFromGPCRdb!$A:$U,MATCH(J$1,StructureInfoFromGPCRdb!$A$1:$U$1,0),FALSE)</f>
        <v>92</v>
      </c>
      <c r="K509" s="6" t="str">
        <f>VLOOKUP($C509,StructureInfoFromGPCRdb!$A:$U,MATCH(K$1,StructureInfoFromGPCRdb!$A$1:$U$1,0),FALSE)</f>
        <v>Human</v>
      </c>
      <c r="L509" s="10">
        <f>VLOOKUP($C509,StructureInfoFromGPCRdb!$A:$U,MATCH(L$1,StructureInfoFromGPCRdb!$A$1:$U$1,0),FALSE)</f>
        <v>100</v>
      </c>
      <c r="M509" s="50" t="str">
        <f>VLOOKUP($C509,StructureInfoFromGPCRdb!$A:$U,MATCH(M$1,StructureInfoFromGPCRdb!$A$1:$U$1,0),FALSE)</f>
        <v>X-ray</v>
      </c>
      <c r="N509" s="51">
        <f>VLOOKUP($C509,StructureInfoFromGPCRdb!$A:$U,MATCH(N$1,StructureInfoFromGPCRdb!$A$1:$U$1,0),FALSE)</f>
        <v>2.9</v>
      </c>
      <c r="O509" s="10" t="str">
        <f>VLOOKUP($C509,StructureInfoFromGPCRdb!$A:$U,MATCH(O$1,StructureInfoFromGPCRdb!$A$1:$U$1,0),FALSE)</f>
        <v>Inactive</v>
      </c>
      <c r="P509" s="10">
        <f>VLOOKUP($C509,StructureInfoFromGPCRdb!$A:$U,MATCH(P$1,StructureInfoFromGPCRdb!$A$1:$U$1,0),FALSE)</f>
        <v>1</v>
      </c>
      <c r="Q509" s="10">
        <f>VLOOKUP($C509,StructureInfoFromGPCRdb!$A:$U,MATCH(Q$1,StructureInfoFromGPCRdb!$A$1:$U$1,0),FALSE)</f>
        <v>17</v>
      </c>
      <c r="R509" s="42" t="str">
        <f>IF(VLOOKUP($C509,StructureInfoFromGPCRdb!$A:$U,MATCH(R$1,StructureInfoFromGPCRdb!$A$1:$U$1,0),FALSE)="","",VLOOKUP($C509,StructureInfoFromGPCRdb!$A:$U,MATCH(R$1,StructureInfoFromGPCRdb!$A$1:$U$1,0),FALSE))</f>
        <v/>
      </c>
      <c r="S509" s="5" t="str">
        <f>IF(VLOOKUP($C509,StructureInfoFromGPCRdb!$A:$U,MATCH(S$1,StructureInfoFromGPCRdb!$A$1:$U$1,0),FALSE)="","",VLOOKUP($C509,StructureInfoFromGPCRdb!$A:$U,MATCH(S$1,StructureInfoFromGPCRdb!$A$1:$U$1,0),FALSE))</f>
        <v/>
      </c>
      <c r="T509" s="5" t="str">
        <f>IF(VLOOKUP($C509,StructureInfoFromGPCRdb!$A:$U,MATCH(T$1,StructureInfoFromGPCRdb!$A$1:$U$1,0),FALSE)="","",VLOOKUP($C509,StructureInfoFromGPCRdb!$A:$U,MATCH(T$1,StructureInfoFromGPCRdb!$A$1:$U$1,0),FALSE))</f>
        <v/>
      </c>
      <c r="U509" s="5" t="str">
        <f>IF(VLOOKUP($C509,StructureInfoFromGPCRdb!$A:$U,MATCH(U$1,StructureInfoFromGPCRdb!$A$1:$U$1,0),FALSE)="","",VLOOKUP($C509,StructureInfoFromGPCRdb!$A:$U,MATCH(U$1,StructureInfoFromGPCRdb!$A$1:$U$1,0),FALSE))</f>
        <v/>
      </c>
      <c r="V509" s="52" t="str">
        <f>VLOOKUP($C509,StructureInfoFromGPCRdb!$A:$U,MATCH(V$1,StructureInfoFromGPCRdb!$A$1:$U$1,0),FALSE)</f>
        <v>Flavodoxin</v>
      </c>
      <c r="W509" s="10" t="str">
        <f>VLOOKUP($C509,StructureInfoFromGPCRdb!$A:$U,MATCH(W$1,StructureInfoFromGPCRdb!$A$1:$U$1,0),FALSE)</f>
        <v>-</v>
      </c>
      <c r="X509" s="52" t="str">
        <f>VLOOKUP($C509,StructureInfoFromGPCRdb!$A:$U,MATCH(X$1,StructureInfoFromGPCRdb!$A$1:$U$1,0),FALSE)</f>
        <v>N-methyl-N-[1-[4-(2-..</v>
      </c>
      <c r="Y509" s="10" t="str">
        <f>VLOOKUP($C509,StructureInfoFromGPCRdb!$A:$U,MATCH(Y$1,StructureInfoFromGPCRdb!$A$1:$U$1,0),FALSE)</f>
        <v>Antagonist</v>
      </c>
    </row>
    <row r="510" spans="1:27" x14ac:dyDescent="0.2">
      <c r="A510" s="4" t="str">
        <f t="shared" si="14"/>
        <v>FInactive</v>
      </c>
      <c r="B510" s="4" t="str">
        <f t="shared" si="15"/>
        <v>SMOInactive</v>
      </c>
      <c r="C510" s="9" t="s">
        <v>324</v>
      </c>
      <c r="D510" s="10" t="str">
        <f>VLOOKUP($C510,StructureInfoFromGPCRdb!$A:$U,MATCH(D$1,StructureInfoFromGPCRdb!$A$1:$U$1,0),FALSE)</f>
        <v>F</v>
      </c>
      <c r="E510" s="11" t="str">
        <f>VLOOKUP($C510,StructureInfoFromGPCRdb!$A:$U,MATCH(E$1,StructureInfoFromGPCRdb!$A$1:$U$1,0),FALSE)</f>
        <v>Frizzled</v>
      </c>
      <c r="F510" s="11" t="str">
        <f>VLOOKUP($C510,StructureInfoFromGPCRdb!$A:$U,MATCH(F$1,StructureInfoFromGPCRdb!$A$1:$U$1,0),FALSE)</f>
        <v>SMO</v>
      </c>
      <c r="G510" s="11" t="str">
        <f>VLOOKUP($C510,StructureInfoFromGPCRdb!$A:$U,MATCH(G$1,StructureInfoFromGPCRdb!$A$1:$U$1,0),FALSE)</f>
        <v>SMO</v>
      </c>
      <c r="J510" s="47">
        <f>VLOOKUP($C510,StructureInfoFromGPCRdb!$A:$U,MATCH(J$1,StructureInfoFromGPCRdb!$A$1:$U$1,0),FALSE)</f>
        <v>93</v>
      </c>
      <c r="K510" s="6" t="str">
        <f>VLOOKUP($C510,StructureInfoFromGPCRdb!$A:$U,MATCH(K$1,StructureInfoFromGPCRdb!$A$1:$U$1,0),FALSE)</f>
        <v>Human</v>
      </c>
      <c r="L510" s="10">
        <f>VLOOKUP($C510,StructureInfoFromGPCRdb!$A:$U,MATCH(L$1,StructureInfoFromGPCRdb!$A$1:$U$1,0),FALSE)</f>
        <v>100</v>
      </c>
      <c r="M510" s="50" t="str">
        <f>VLOOKUP($C510,StructureInfoFromGPCRdb!$A:$U,MATCH(M$1,StructureInfoFromGPCRdb!$A$1:$U$1,0),FALSE)</f>
        <v>X-ray</v>
      </c>
      <c r="N510" s="51">
        <f>VLOOKUP($C510,StructureInfoFromGPCRdb!$A:$U,MATCH(N$1,StructureInfoFromGPCRdb!$A$1:$U$1,0),FALSE)</f>
        <v>3</v>
      </c>
      <c r="O510" s="10" t="str">
        <f>VLOOKUP($C510,StructureInfoFromGPCRdb!$A:$U,MATCH(O$1,StructureInfoFromGPCRdb!$A$1:$U$1,0),FALSE)</f>
        <v>Inactive</v>
      </c>
      <c r="P510" s="10">
        <f>VLOOKUP($C510,StructureInfoFromGPCRdb!$A:$U,MATCH(P$1,StructureInfoFromGPCRdb!$A$1:$U$1,0),FALSE)</f>
        <v>1</v>
      </c>
      <c r="Q510" s="10">
        <f>VLOOKUP($C510,StructureInfoFromGPCRdb!$A:$U,MATCH(Q$1,StructureInfoFromGPCRdb!$A$1:$U$1,0),FALSE)</f>
        <v>0</v>
      </c>
      <c r="R510" s="42" t="str">
        <f>IF(VLOOKUP($C510,StructureInfoFromGPCRdb!$A:$U,MATCH(R$1,StructureInfoFromGPCRdb!$A$1:$U$1,0),FALSE)="","",VLOOKUP($C510,StructureInfoFromGPCRdb!$A:$U,MATCH(R$1,StructureInfoFromGPCRdb!$A$1:$U$1,0),FALSE))</f>
        <v/>
      </c>
      <c r="S510" s="5" t="str">
        <f>IF(VLOOKUP($C510,StructureInfoFromGPCRdb!$A:$U,MATCH(S$1,StructureInfoFromGPCRdb!$A$1:$U$1,0),FALSE)="","",VLOOKUP($C510,StructureInfoFromGPCRdb!$A:$U,MATCH(S$1,StructureInfoFromGPCRdb!$A$1:$U$1,0),FALSE))</f>
        <v/>
      </c>
      <c r="T510" s="5" t="str">
        <f>IF(VLOOKUP($C510,StructureInfoFromGPCRdb!$A:$U,MATCH(T$1,StructureInfoFromGPCRdb!$A$1:$U$1,0),FALSE)="","",VLOOKUP($C510,StructureInfoFromGPCRdb!$A:$U,MATCH(T$1,StructureInfoFromGPCRdb!$A$1:$U$1,0),FALSE))</f>
        <v/>
      </c>
      <c r="U510" s="5" t="str">
        <f>IF(VLOOKUP($C510,StructureInfoFromGPCRdb!$A:$U,MATCH(U$1,StructureInfoFromGPCRdb!$A$1:$U$1,0),FALSE)="","",VLOOKUP($C510,StructureInfoFromGPCRdb!$A:$U,MATCH(U$1,StructureInfoFromGPCRdb!$A$1:$U$1,0),FALSE))</f>
        <v/>
      </c>
      <c r="V510" s="52" t="str">
        <f>VLOOKUP($C510,StructureInfoFromGPCRdb!$A:$U,MATCH(V$1,StructureInfoFromGPCRdb!$A$1:$U$1,0),FALSE)</f>
        <v>Flavodoxin</v>
      </c>
      <c r="W510" s="10" t="str">
        <f>VLOOKUP($C510,StructureInfoFromGPCRdb!$A:$U,MATCH(W$1,StructureInfoFromGPCRdb!$A$1:$U$1,0),FALSE)</f>
        <v>-</v>
      </c>
      <c r="X510" s="52" t="str">
        <f>VLOOKUP($C510,StructureInfoFromGPCRdb!$A:$U,MATCH(X$1,StructureInfoFromGPCRdb!$A$1:$U$1,0),FALSE)</f>
        <v>N-methyl-N-[1-[4-(2-..</v>
      </c>
      <c r="Y510" s="10" t="str">
        <f>VLOOKUP($C510,StructureInfoFromGPCRdb!$A:$U,MATCH(Y$1,StructureInfoFromGPCRdb!$A$1:$U$1,0),FALSE)</f>
        <v>Antagonist</v>
      </c>
    </row>
    <row r="511" spans="1:27" x14ac:dyDescent="0.2">
      <c r="A511" s="4" t="str">
        <f t="shared" si="14"/>
        <v>FInactive</v>
      </c>
      <c r="B511" s="4" t="str">
        <f t="shared" si="15"/>
        <v>SMOInactive</v>
      </c>
      <c r="C511" s="9" t="s">
        <v>487</v>
      </c>
      <c r="D511" s="10" t="str">
        <f>VLOOKUP($C511,StructureInfoFromGPCRdb!$A:$U,MATCH(D$1,StructureInfoFromGPCRdb!$A$1:$U$1,0),FALSE)</f>
        <v>F</v>
      </c>
      <c r="E511" s="11" t="str">
        <f>VLOOKUP($C511,StructureInfoFromGPCRdb!$A:$U,MATCH(E$1,StructureInfoFromGPCRdb!$A$1:$U$1,0),FALSE)</f>
        <v>Frizzled</v>
      </c>
      <c r="F511" s="11" t="str">
        <f>VLOOKUP($C511,StructureInfoFromGPCRdb!$A:$U,MATCH(F$1,StructureInfoFromGPCRdb!$A$1:$U$1,0),FALSE)</f>
        <v>SMO</v>
      </c>
      <c r="G511" s="11" t="str">
        <f>VLOOKUP($C511,StructureInfoFromGPCRdb!$A:$U,MATCH(G$1,StructureInfoFromGPCRdb!$A$1:$U$1,0),FALSE)</f>
        <v>SMO</v>
      </c>
      <c r="J511" s="47">
        <f>VLOOKUP($C511,StructureInfoFromGPCRdb!$A:$U,MATCH(J$1,StructureInfoFromGPCRdb!$A$1:$U$1,0),FALSE)</f>
        <v>91</v>
      </c>
      <c r="K511" s="6" t="str">
        <f>VLOOKUP($C511,StructureInfoFromGPCRdb!$A:$U,MATCH(K$1,StructureInfoFromGPCRdb!$A$1:$U$1,0),FALSE)</f>
        <v>Human</v>
      </c>
      <c r="L511" s="10">
        <f>VLOOKUP($C511,StructureInfoFromGPCRdb!$A:$U,MATCH(L$1,StructureInfoFromGPCRdb!$A$1:$U$1,0),FALSE)</f>
        <v>100</v>
      </c>
      <c r="M511" s="50" t="str">
        <f>VLOOKUP($C511,StructureInfoFromGPCRdb!$A:$U,MATCH(M$1,StructureInfoFromGPCRdb!$A$1:$U$1,0),FALSE)</f>
        <v>X-ray</v>
      </c>
      <c r="N511" s="51">
        <f>VLOOKUP($C511,StructureInfoFromGPCRdb!$A:$U,MATCH(N$1,StructureInfoFromGPCRdb!$A$1:$U$1,0),FALSE)</f>
        <v>3.2</v>
      </c>
      <c r="O511" s="10" t="str">
        <f>VLOOKUP($C511,StructureInfoFromGPCRdb!$A:$U,MATCH(O$1,StructureInfoFromGPCRdb!$A$1:$U$1,0),FALSE)</f>
        <v>Inactive</v>
      </c>
      <c r="P511" s="10">
        <f>VLOOKUP($C511,StructureInfoFromGPCRdb!$A:$U,MATCH(P$1,StructureInfoFromGPCRdb!$A$1:$U$1,0),FALSE)</f>
        <v>5</v>
      </c>
      <c r="Q511" s="10">
        <f>VLOOKUP($C511,StructureInfoFromGPCRdb!$A:$U,MATCH(Q$1,StructureInfoFromGPCRdb!$A$1:$U$1,0),FALSE)</f>
        <v>0</v>
      </c>
      <c r="R511" s="42" t="str">
        <f>IF(VLOOKUP($C511,StructureInfoFromGPCRdb!$A:$U,MATCH(R$1,StructureInfoFromGPCRdb!$A$1:$U$1,0),FALSE)="","",VLOOKUP($C511,StructureInfoFromGPCRdb!$A:$U,MATCH(R$1,StructureInfoFromGPCRdb!$A$1:$U$1,0),FALSE))</f>
        <v/>
      </c>
      <c r="S511" s="5" t="str">
        <f>IF(VLOOKUP($C511,StructureInfoFromGPCRdb!$A:$U,MATCH(S$1,StructureInfoFromGPCRdb!$A$1:$U$1,0),FALSE)="","",VLOOKUP($C511,StructureInfoFromGPCRdb!$A:$U,MATCH(S$1,StructureInfoFromGPCRdb!$A$1:$U$1,0),FALSE))</f>
        <v/>
      </c>
      <c r="T511" s="5" t="str">
        <f>IF(VLOOKUP($C511,StructureInfoFromGPCRdb!$A:$U,MATCH(T$1,StructureInfoFromGPCRdb!$A$1:$U$1,0),FALSE)="","",VLOOKUP($C511,StructureInfoFromGPCRdb!$A:$U,MATCH(T$1,StructureInfoFromGPCRdb!$A$1:$U$1,0),FALSE))</f>
        <v/>
      </c>
      <c r="U511" s="5" t="str">
        <f>IF(VLOOKUP($C511,StructureInfoFromGPCRdb!$A:$U,MATCH(U$1,StructureInfoFromGPCRdb!$A$1:$U$1,0),FALSE)="","",VLOOKUP($C511,StructureInfoFromGPCRdb!$A:$U,MATCH(U$1,StructureInfoFromGPCRdb!$A$1:$U$1,0),FALSE))</f>
        <v/>
      </c>
      <c r="V511" s="52" t="str">
        <f>VLOOKUP($C511,StructureInfoFromGPCRdb!$A:$U,MATCH(V$1,StructureInfoFromGPCRdb!$A$1:$U$1,0),FALSE)</f>
        <v>BRIL</v>
      </c>
      <c r="W511" s="10" t="str">
        <f>VLOOKUP($C511,StructureInfoFromGPCRdb!$A:$U,MATCH(W$1,StructureInfoFromGPCRdb!$A$1:$U$1,0),FALSE)</f>
        <v>-</v>
      </c>
      <c r="X511" s="52" t="str">
        <f>VLOOKUP($C511,StructureInfoFromGPCRdb!$A:$U,MATCH(X$1,StructureInfoFromGPCRdb!$A$1:$U$1,0),FALSE)</f>
        <v>-</v>
      </c>
      <c r="Y511" s="10" t="str">
        <f>VLOOKUP($C511,StructureInfoFromGPCRdb!$A:$U,MATCH(Y$1,StructureInfoFromGPCRdb!$A$1:$U$1,0),FALSE)</f>
        <v>-</v>
      </c>
    </row>
    <row r="512" spans="1:27" x14ac:dyDescent="0.2">
      <c r="A512" s="4" t="str">
        <f t="shared" si="14"/>
        <v>FInactive</v>
      </c>
      <c r="B512" s="4" t="str">
        <f t="shared" si="15"/>
        <v>SMOInactive</v>
      </c>
      <c r="C512" s="9" t="s">
        <v>381</v>
      </c>
      <c r="D512" s="10" t="str">
        <f>VLOOKUP($C512,StructureInfoFromGPCRdb!$A:$U,MATCH(D$1,StructureInfoFromGPCRdb!$A$1:$U$1,0),FALSE)</f>
        <v>F</v>
      </c>
      <c r="E512" s="11" t="str">
        <f>VLOOKUP($C512,StructureInfoFromGPCRdb!$A:$U,MATCH(E$1,StructureInfoFromGPCRdb!$A$1:$U$1,0),FALSE)</f>
        <v>Frizzled</v>
      </c>
      <c r="F512" s="11" t="str">
        <f>VLOOKUP($C512,StructureInfoFromGPCRdb!$A:$U,MATCH(F$1,StructureInfoFromGPCRdb!$A$1:$U$1,0),FALSE)</f>
        <v>SMO</v>
      </c>
      <c r="G512" s="11" t="str">
        <f>VLOOKUP($C512,StructureInfoFromGPCRdb!$A:$U,MATCH(G$1,StructureInfoFromGPCRdb!$A$1:$U$1,0),FALSE)</f>
        <v>SMO</v>
      </c>
      <c r="J512" s="47">
        <f>VLOOKUP($C512,StructureInfoFromGPCRdb!$A:$U,MATCH(J$1,StructureInfoFromGPCRdb!$A$1:$U$1,0),FALSE)</f>
        <v>91</v>
      </c>
      <c r="K512" s="6" t="str">
        <f>VLOOKUP($C512,StructureInfoFromGPCRdb!$A:$U,MATCH(K$1,StructureInfoFromGPCRdb!$A$1:$U$1,0),FALSE)</f>
        <v>Human</v>
      </c>
      <c r="L512" s="10">
        <f>VLOOKUP($C512,StructureInfoFromGPCRdb!$A:$U,MATCH(L$1,StructureInfoFromGPCRdb!$A$1:$U$1,0),FALSE)</f>
        <v>100</v>
      </c>
      <c r="M512" s="50" t="str">
        <f>VLOOKUP($C512,StructureInfoFromGPCRdb!$A:$U,MATCH(M$1,StructureInfoFromGPCRdb!$A$1:$U$1,0),FALSE)</f>
        <v>X-ray</v>
      </c>
      <c r="N512" s="51">
        <f>VLOOKUP($C512,StructureInfoFromGPCRdb!$A:$U,MATCH(N$1,StructureInfoFromGPCRdb!$A$1:$U$1,0),FALSE)</f>
        <v>3.2</v>
      </c>
      <c r="O512" s="10" t="str">
        <f>VLOOKUP($C512,StructureInfoFromGPCRdb!$A:$U,MATCH(O$1,StructureInfoFromGPCRdb!$A$1:$U$1,0),FALSE)</f>
        <v>Inactive</v>
      </c>
      <c r="P512" s="10">
        <f>VLOOKUP($C512,StructureInfoFromGPCRdb!$A:$U,MATCH(P$1,StructureInfoFromGPCRdb!$A$1:$U$1,0),FALSE)</f>
        <v>15</v>
      </c>
      <c r="Q512" s="10">
        <f>VLOOKUP($C512,StructureInfoFromGPCRdb!$A:$U,MATCH(Q$1,StructureInfoFromGPCRdb!$A$1:$U$1,0),FALSE)</f>
        <v>0</v>
      </c>
      <c r="R512" s="42" t="str">
        <f>IF(VLOOKUP($C512,StructureInfoFromGPCRdb!$A:$U,MATCH(R$1,StructureInfoFromGPCRdb!$A$1:$U$1,0),FALSE)="","",VLOOKUP($C512,StructureInfoFromGPCRdb!$A:$U,MATCH(R$1,StructureInfoFromGPCRdb!$A$1:$U$1,0),FALSE))</f>
        <v/>
      </c>
      <c r="S512" s="5" t="str">
        <f>IF(VLOOKUP($C512,StructureInfoFromGPCRdb!$A:$U,MATCH(S$1,StructureInfoFromGPCRdb!$A$1:$U$1,0),FALSE)="","",VLOOKUP($C512,StructureInfoFromGPCRdb!$A:$U,MATCH(S$1,StructureInfoFromGPCRdb!$A$1:$U$1,0),FALSE))</f>
        <v/>
      </c>
      <c r="T512" s="5" t="str">
        <f>IF(VLOOKUP($C512,StructureInfoFromGPCRdb!$A:$U,MATCH(T$1,StructureInfoFromGPCRdb!$A$1:$U$1,0),FALSE)="","",VLOOKUP($C512,StructureInfoFromGPCRdb!$A:$U,MATCH(T$1,StructureInfoFromGPCRdb!$A$1:$U$1,0),FALSE))</f>
        <v/>
      </c>
      <c r="U512" s="5" t="str">
        <f>IF(VLOOKUP($C512,StructureInfoFromGPCRdb!$A:$U,MATCH(U$1,StructureInfoFromGPCRdb!$A$1:$U$1,0),FALSE)="","",VLOOKUP($C512,StructureInfoFromGPCRdb!$A:$U,MATCH(U$1,StructureInfoFromGPCRdb!$A$1:$U$1,0),FALSE))</f>
        <v/>
      </c>
      <c r="V512" s="52" t="str">
        <f>VLOOKUP($C512,StructureInfoFromGPCRdb!$A:$U,MATCH(V$1,StructureInfoFromGPCRdb!$A$1:$U$1,0),FALSE)</f>
        <v>BRIL</v>
      </c>
      <c r="W512" s="10" t="str">
        <f>VLOOKUP($C512,StructureInfoFromGPCRdb!$A:$U,MATCH(W$1,StructureInfoFromGPCRdb!$A$1:$U$1,0),FALSE)</f>
        <v>-</v>
      </c>
      <c r="X512" s="52" t="str">
        <f>VLOOKUP($C512,StructureInfoFromGPCRdb!$A:$U,MATCH(X$1,StructureInfoFromGPCRdb!$A$1:$U$1,0),FALSE)</f>
        <v>Cyclopamine</v>
      </c>
      <c r="Y512" s="10" t="str">
        <f>VLOOKUP($C512,StructureInfoFromGPCRdb!$A:$U,MATCH(Y$1,StructureInfoFromGPCRdb!$A$1:$U$1,0),FALSE)</f>
        <v>Antagonist</v>
      </c>
    </row>
    <row r="513" spans="1:25" x14ac:dyDescent="0.2">
      <c r="A513" s="4" t="str">
        <f t="shared" si="14"/>
        <v>FInactive</v>
      </c>
      <c r="B513" s="4" t="str">
        <f t="shared" si="15"/>
        <v>SMOInactive</v>
      </c>
      <c r="C513" s="9" t="s">
        <v>344</v>
      </c>
      <c r="D513" s="10" t="str">
        <f>VLOOKUP($C513,StructureInfoFromGPCRdb!$A:$U,MATCH(D$1,StructureInfoFromGPCRdb!$A$1:$U$1,0),FALSE)</f>
        <v>F</v>
      </c>
      <c r="E513" s="11" t="str">
        <f>VLOOKUP($C513,StructureInfoFromGPCRdb!$A:$U,MATCH(E$1,StructureInfoFromGPCRdb!$A$1:$U$1,0),FALSE)</f>
        <v>Frizzled</v>
      </c>
      <c r="F513" s="11" t="str">
        <f>VLOOKUP($C513,StructureInfoFromGPCRdb!$A:$U,MATCH(F$1,StructureInfoFromGPCRdb!$A$1:$U$1,0),FALSE)</f>
        <v>SMO</v>
      </c>
      <c r="G513" s="11" t="str">
        <f>VLOOKUP($C513,StructureInfoFromGPCRdb!$A:$U,MATCH(G$1,StructureInfoFromGPCRdb!$A$1:$U$1,0),FALSE)</f>
        <v>SMO</v>
      </c>
      <c r="J513" s="47">
        <f>VLOOKUP($C513,StructureInfoFromGPCRdb!$A:$U,MATCH(J$1,StructureInfoFromGPCRdb!$A$1:$U$1,0),FALSE)</f>
        <v>92</v>
      </c>
      <c r="K513" s="6" t="str">
        <f>VLOOKUP($C513,StructureInfoFromGPCRdb!$A:$U,MATCH(K$1,StructureInfoFromGPCRdb!$A$1:$U$1,0),FALSE)</f>
        <v>Human</v>
      </c>
      <c r="L513" s="10">
        <f>VLOOKUP($C513,StructureInfoFromGPCRdb!$A:$U,MATCH(L$1,StructureInfoFromGPCRdb!$A$1:$U$1,0),FALSE)</f>
        <v>100</v>
      </c>
      <c r="M513" s="50" t="str">
        <f>VLOOKUP($C513,StructureInfoFromGPCRdb!$A:$U,MATCH(M$1,StructureInfoFromGPCRdb!$A$1:$U$1,0),FALSE)</f>
        <v>X-ray</v>
      </c>
      <c r="N513" s="51">
        <f>VLOOKUP($C513,StructureInfoFromGPCRdb!$A:$U,MATCH(N$1,StructureInfoFromGPCRdb!$A$1:$U$1,0),FALSE)</f>
        <v>3.3</v>
      </c>
      <c r="O513" s="10" t="str">
        <f>VLOOKUP($C513,StructureInfoFromGPCRdb!$A:$U,MATCH(O$1,StructureInfoFromGPCRdb!$A$1:$U$1,0),FALSE)</f>
        <v>Inactive</v>
      </c>
      <c r="P513" s="10">
        <f>VLOOKUP($C513,StructureInfoFromGPCRdb!$A:$U,MATCH(P$1,StructureInfoFromGPCRdb!$A$1:$U$1,0),FALSE)</f>
        <v>5</v>
      </c>
      <c r="Q513" s="10">
        <f>VLOOKUP($C513,StructureInfoFromGPCRdb!$A:$U,MATCH(Q$1,StructureInfoFromGPCRdb!$A$1:$U$1,0),FALSE)</f>
        <v>0</v>
      </c>
      <c r="R513" s="42" t="str">
        <f>IF(VLOOKUP($C513,StructureInfoFromGPCRdb!$A:$U,MATCH(R$1,StructureInfoFromGPCRdb!$A$1:$U$1,0),FALSE)="","",VLOOKUP($C513,StructureInfoFromGPCRdb!$A:$U,MATCH(R$1,StructureInfoFromGPCRdb!$A$1:$U$1,0),FALSE))</f>
        <v/>
      </c>
      <c r="S513" s="5" t="str">
        <f>IF(VLOOKUP($C513,StructureInfoFromGPCRdb!$A:$U,MATCH(S$1,StructureInfoFromGPCRdb!$A$1:$U$1,0),FALSE)="","",VLOOKUP($C513,StructureInfoFromGPCRdb!$A:$U,MATCH(S$1,StructureInfoFromGPCRdb!$A$1:$U$1,0),FALSE))</f>
        <v/>
      </c>
      <c r="T513" s="5" t="str">
        <f>IF(VLOOKUP($C513,StructureInfoFromGPCRdb!$A:$U,MATCH(T$1,StructureInfoFromGPCRdb!$A$1:$U$1,0),FALSE)="","",VLOOKUP($C513,StructureInfoFromGPCRdb!$A:$U,MATCH(T$1,StructureInfoFromGPCRdb!$A$1:$U$1,0),FALSE))</f>
        <v/>
      </c>
      <c r="U513" s="5" t="str">
        <f>IF(VLOOKUP($C513,StructureInfoFromGPCRdb!$A:$U,MATCH(U$1,StructureInfoFromGPCRdb!$A$1:$U$1,0),FALSE)="","",VLOOKUP($C513,StructureInfoFromGPCRdb!$A:$U,MATCH(U$1,StructureInfoFromGPCRdb!$A$1:$U$1,0),FALSE))</f>
        <v/>
      </c>
      <c r="V513" s="52" t="str">
        <f>VLOOKUP($C513,StructureInfoFromGPCRdb!$A:$U,MATCH(V$1,StructureInfoFromGPCRdb!$A$1:$U$1,0),FALSE)</f>
        <v>BRIL</v>
      </c>
      <c r="W513" s="10" t="str">
        <f>VLOOKUP($C513,StructureInfoFromGPCRdb!$A:$U,MATCH(W$1,StructureInfoFromGPCRdb!$A$1:$U$1,0),FALSE)</f>
        <v>-</v>
      </c>
      <c r="X513" s="52" t="str">
        <f>VLOOKUP($C513,StructureInfoFromGPCRdb!$A:$U,MATCH(X$1,StructureInfoFromGPCRdb!$A$1:$U$1,0),FALSE)</f>
        <v>Vismodegib</v>
      </c>
      <c r="Y513" s="10" t="str">
        <f>VLOOKUP($C513,StructureInfoFromGPCRdb!$A:$U,MATCH(Y$1,StructureInfoFromGPCRdb!$A$1:$U$1,0),FALSE)</f>
        <v>Antagonist</v>
      </c>
    </row>
  </sheetData>
  <sortState xmlns:xlrd2="http://schemas.microsoft.com/office/spreadsheetml/2017/richdata2" ref="A2:AI514">
    <sortCondition ref="D2:D514"/>
    <sortCondition ref="O2:O514"/>
    <sortCondition descending="1" ref="I2:I514"/>
    <sortCondition ref="E2:E514"/>
    <sortCondition ref="F2:F514"/>
    <sortCondition ref="N2:N514"/>
    <sortCondition ref="P2:P514"/>
    <sortCondition descending="1" ref="H2:H514"/>
    <sortCondition ref="R2:R514"/>
  </sortState>
  <conditionalFormatting sqref="N2:N1048576">
    <cfRule type="cellIs" dxfId="49" priority="39" operator="greaterThan">
      <formula>3.7</formula>
    </cfRule>
    <cfRule type="colorScale" priority="55">
      <colorScale>
        <cfvo type="min"/>
        <cfvo type="percentile" val="50"/>
        <cfvo type="max"/>
        <color rgb="FF63BE7B"/>
        <color rgb="FFFFEB84"/>
        <color rgb="FFF8696B"/>
      </colorScale>
    </cfRule>
  </conditionalFormatting>
  <conditionalFormatting sqref="U514:U1048576 U1">
    <cfRule type="cellIs" dxfId="48" priority="35" operator="lessThan">
      <formula>43</formula>
    </cfRule>
    <cfRule type="colorScale" priority="54">
      <colorScale>
        <cfvo type="min"/>
        <cfvo type="percentile" val="50"/>
        <cfvo type="max"/>
        <color rgb="FFF8696B"/>
        <color rgb="FFFFEB84"/>
        <color rgb="FF63BE7B"/>
      </colorScale>
    </cfRule>
  </conditionalFormatting>
  <conditionalFormatting sqref="L1:L1048576">
    <cfRule type="cellIs" dxfId="47" priority="41" operator="lessThan">
      <formula>90</formula>
    </cfRule>
    <cfRule type="colorScale" priority="53">
      <colorScale>
        <cfvo type="min"/>
        <cfvo type="percentile" val="50"/>
        <cfvo type="max"/>
        <color rgb="FFF8696B"/>
        <color rgb="FFFFEB84"/>
        <color rgb="FF63BE7B"/>
      </colorScale>
    </cfRule>
  </conditionalFormatting>
  <conditionalFormatting sqref="Q1:Q1048576">
    <cfRule type="colorScale" priority="51">
      <colorScale>
        <cfvo type="min"/>
        <cfvo type="percentile" val="50"/>
        <cfvo type="max"/>
        <color rgb="FFF8696B"/>
        <color rgb="FFFFEB84"/>
        <color rgb="FF63BE7B"/>
      </colorScale>
    </cfRule>
  </conditionalFormatting>
  <conditionalFormatting sqref="J514:J1048576 J1">
    <cfRule type="cellIs" dxfId="46" priority="40" operator="lessThan">
      <formula>86</formula>
    </cfRule>
    <cfRule type="colorScale" priority="50">
      <colorScale>
        <cfvo type="min"/>
        <cfvo type="percentile" val="50"/>
        <cfvo type="max"/>
        <color rgb="FFF8696B"/>
        <color rgb="FFFFEB84"/>
        <color rgb="FF63BE7B"/>
      </colorScale>
    </cfRule>
  </conditionalFormatting>
  <conditionalFormatting sqref="O1:O1048576">
    <cfRule type="cellIs" dxfId="45" priority="31" operator="equal">
      <formula>"Other"</formula>
    </cfRule>
    <cfRule type="cellIs" dxfId="44" priority="32" operator="equal">
      <formula>"Intermediate"</formula>
    </cfRule>
    <cfRule type="cellIs" dxfId="43" priority="46" operator="equal">
      <formula>"Active"</formula>
    </cfRule>
    <cfRule type="cellIs" dxfId="42" priority="47" operator="equal">
      <formula>"Inactive"</formula>
    </cfRule>
  </conditionalFormatting>
  <conditionalFormatting sqref="I381:I408 I415:I435 I447:I451 I437:I445 F2:G61 I106:I107 I110:I379 I410:I413 D1:E61 Z1:Z379 I1:I104 D514:E1048576 I483:I1048576 D62:G513 Z381:Z1048576 I467:I479 I457:I464 I454:I455">
    <cfRule type="cellIs" dxfId="41" priority="34" operator="equal">
      <formula>"No"</formula>
    </cfRule>
  </conditionalFormatting>
  <conditionalFormatting sqref="F2:G61 D1:E61 D514:E1048576 D62:G513">
    <cfRule type="cellIs" dxfId="40" priority="26" operator="equal">
      <formula>"F"</formula>
    </cfRule>
    <cfRule type="cellIs" dxfId="39" priority="27" operator="equal">
      <formula>"C"</formula>
    </cfRule>
    <cfRule type="cellIs" dxfId="38" priority="28" operator="equal">
      <formula>"B1"</formula>
    </cfRule>
    <cfRule type="cellIs" dxfId="37" priority="29" operator="equal">
      <formula>"A"</formula>
    </cfRule>
  </conditionalFormatting>
  <conditionalFormatting sqref="P1:P1048576">
    <cfRule type="cellIs" dxfId="36" priority="24" operator="between">
      <formula>21</formula>
      <formula>89</formula>
    </cfRule>
    <cfRule type="colorScale" priority="25">
      <colorScale>
        <cfvo type="min"/>
        <cfvo type="percentile" val="50"/>
        <cfvo type="max"/>
        <color rgb="FFF8696B"/>
        <color rgb="FFFFEB84"/>
        <color rgb="FF63BE7B"/>
      </colorScale>
    </cfRule>
  </conditionalFormatting>
  <conditionalFormatting sqref="J2:J513">
    <cfRule type="cellIs" dxfId="35" priority="14" operator="equal">
      <formula>"No"</formula>
    </cfRule>
  </conditionalFormatting>
  <conditionalFormatting sqref="J2:J513">
    <cfRule type="cellIs" dxfId="34" priority="10" operator="equal">
      <formula>"F"</formula>
    </cfRule>
    <cfRule type="cellIs" dxfId="33" priority="11" operator="equal">
      <formula>"C"</formula>
    </cfRule>
    <cfRule type="cellIs" dxfId="32" priority="12" operator="equal">
      <formula>"B1"</formula>
    </cfRule>
    <cfRule type="cellIs" dxfId="31" priority="13" operator="equal">
      <formula>"A"</formula>
    </cfRule>
  </conditionalFormatting>
  <conditionalFormatting sqref="J1:J1048576">
    <cfRule type="cellIs" dxfId="30" priority="8" operator="lessThan">
      <formula>83</formula>
    </cfRule>
  </conditionalFormatting>
  <conditionalFormatting sqref="I414">
    <cfRule type="cellIs" dxfId="29" priority="7" operator="equal">
      <formula>"No"</formula>
    </cfRule>
  </conditionalFormatting>
  <conditionalFormatting sqref="I452">
    <cfRule type="cellIs" dxfId="28" priority="6" operator="equal">
      <formula>"No"</formula>
    </cfRule>
  </conditionalFormatting>
  <conditionalFormatting sqref="I453">
    <cfRule type="cellIs" dxfId="27" priority="5" operator="equal">
      <formula>"No"</formula>
    </cfRule>
  </conditionalFormatting>
  <conditionalFormatting sqref="I482">
    <cfRule type="cellIs" dxfId="26" priority="4" operator="equal">
      <formula>"No"</formula>
    </cfRule>
  </conditionalFormatting>
  <conditionalFormatting sqref="I105">
    <cfRule type="cellIs" dxfId="25" priority="3" operator="equal">
      <formula>"No"</formula>
    </cfRule>
  </conditionalFormatting>
  <conditionalFormatting sqref="I108">
    <cfRule type="cellIs" dxfId="24" priority="2" operator="equal">
      <formula>"No"</formula>
    </cfRule>
  </conditionalFormatting>
  <conditionalFormatting sqref="I409">
    <cfRule type="cellIs" dxfId="23" priority="1" operator="equal">
      <formula>"No"</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B3C3E-A40C-7A40-80A1-3F1C30403338}">
  <dimension ref="A1:H436"/>
  <sheetViews>
    <sheetView zoomScale="190" zoomScaleNormal="190" workbookViewId="0">
      <pane ySplit="1" topLeftCell="A6" activePane="bottomLeft" state="frozen"/>
      <selection pane="bottomLeft" activeCell="A32" sqref="A32"/>
    </sheetView>
  </sheetViews>
  <sheetFormatPr baseColWidth="10" defaultRowHeight="11" x14ac:dyDescent="0.2"/>
  <cols>
    <col min="1" max="1" width="5.6640625" style="2" bestFit="1" customWidth="1"/>
    <col min="2" max="2" width="5.6640625" style="2" customWidth="1"/>
    <col min="3" max="3" width="16.5" style="4" bestFit="1" customWidth="1"/>
    <col min="4" max="4" width="2.33203125" style="4" bestFit="1" customWidth="1"/>
    <col min="5" max="5" width="5.1640625" style="2" bestFit="1" customWidth="1"/>
    <col min="6" max="6" width="4.33203125" style="15" bestFit="1" customWidth="1"/>
    <col min="7" max="7" width="4.1640625" style="2" bestFit="1" customWidth="1"/>
    <col min="8" max="8" width="3.1640625" style="2" bestFit="1" customWidth="1"/>
    <col min="9" max="16384" width="10.83203125" style="2"/>
  </cols>
  <sheetData>
    <row r="1" spans="1:8" s="13" customFormat="1" ht="34" customHeight="1" x14ac:dyDescent="0.2">
      <c r="A1" s="13" t="s">
        <v>522</v>
      </c>
      <c r="B1" s="13" t="s">
        <v>523</v>
      </c>
      <c r="C1" s="7" t="s">
        <v>674</v>
      </c>
      <c r="D1" s="1" t="s">
        <v>526</v>
      </c>
      <c r="E1" s="14" t="s">
        <v>828</v>
      </c>
      <c r="F1" s="14" t="s">
        <v>829</v>
      </c>
      <c r="G1" s="14" t="s">
        <v>830</v>
      </c>
      <c r="H1" s="13" t="s">
        <v>1002</v>
      </c>
    </row>
    <row r="2" spans="1:8" x14ac:dyDescent="0.2">
      <c r="A2" s="3" t="s">
        <v>24</v>
      </c>
      <c r="B2" s="3" t="str">
        <f>VLOOKUP($A2,StructureInfoFromGPCRdb!$B:$U,MATCH(B$1,StructureInfoFromGPCRdb!$B$1:$U$1,0),FALSE)</f>
        <v>M1</v>
      </c>
      <c r="C2" s="3" t="str">
        <f>VLOOKUP($A2,StructureInfoFromGPCRdb!$B:$U,MATCH(C$1,StructureInfoFromGPCRdb!$B$1:$U$1,0),FALSE)</f>
        <v>Acetylcholine (muscarinic)</v>
      </c>
      <c r="D2" s="3" t="str">
        <f>VLOOKUP($A2,StructureInfoFromGPCRdb!$B:$U,MATCH(D$1,StructureInfoFromGPCRdb!$B$1:$U$1,0),FALSE)</f>
        <v>A</v>
      </c>
      <c r="E2" s="2" t="str">
        <f>_xlfn.IFNA(VLOOKUP(A2&amp;"ReprYesInactive",AnnotationAndRepresentative!B:C,2,FALSE),"")</f>
        <v>5CXV</v>
      </c>
      <c r="F2" s="12" t="str">
        <f>_xlfn.IFNA(VLOOKUP(A2&amp;"ReprYesActive",AnnotationAndRepresentative!B:C,2,FALSE),"")</f>
        <v>6OIJ</v>
      </c>
      <c r="G2" s="2">
        <f t="shared" ref="G2:G33" si="0">2-COUNTIF(E2:F2,"")</f>
        <v>2</v>
      </c>
    </row>
    <row r="3" spans="1:8" x14ac:dyDescent="0.2">
      <c r="A3" s="3" t="s">
        <v>29</v>
      </c>
      <c r="B3" s="3" t="str">
        <f>VLOOKUP($A3,StructureInfoFromGPCRdb!$B:$U,MATCH(B$1,StructureInfoFromGPCRdb!$B$1:$U$1,0),FALSE)</f>
        <v>M2</v>
      </c>
      <c r="C3" s="3" t="str">
        <f>VLOOKUP($A3,StructureInfoFromGPCRdb!$B:$U,MATCH(C$1,StructureInfoFromGPCRdb!$B$1:$U$1,0),FALSE)</f>
        <v>Acetylcholine (muscarinic)</v>
      </c>
      <c r="D3" s="3" t="str">
        <f>VLOOKUP($A3,StructureInfoFromGPCRdb!$B:$U,MATCH(D$1,StructureInfoFromGPCRdb!$B$1:$U$1,0),FALSE)</f>
        <v>A</v>
      </c>
      <c r="E3" s="2" t="str">
        <f>_xlfn.IFNA(VLOOKUP(A3&amp;"ReprYesInactive",AnnotationAndRepresentative!B:C,2,FALSE),"")</f>
        <v>5ZKC</v>
      </c>
      <c r="F3" s="12" t="str">
        <f>_xlfn.IFNA(VLOOKUP(A3&amp;"ReprYesActive",AnnotationAndRepresentative!B:C,2,FALSE),"")</f>
        <v>6OIK</v>
      </c>
      <c r="G3" s="2">
        <f t="shared" si="0"/>
        <v>2</v>
      </c>
    </row>
    <row r="4" spans="1:8" x14ac:dyDescent="0.2">
      <c r="A4" s="3" t="s">
        <v>96</v>
      </c>
      <c r="B4" s="3" t="str">
        <f>VLOOKUP($A4,StructureInfoFromGPCRdb!$B:$U,MATCH(B$1,StructureInfoFromGPCRdb!$B$1:$U$1,0),FALSE)</f>
        <v>A1</v>
      </c>
      <c r="C4" s="3" t="str">
        <f>VLOOKUP($A4,StructureInfoFromGPCRdb!$B:$U,MATCH(C$1,StructureInfoFromGPCRdb!$B$1:$U$1,0),FALSE)</f>
        <v>Adenosine</v>
      </c>
      <c r="D4" s="3" t="str">
        <f>VLOOKUP($A4,StructureInfoFromGPCRdb!$B:$U,MATCH(D$1,StructureInfoFromGPCRdb!$B$1:$U$1,0),FALSE)</f>
        <v>A</v>
      </c>
      <c r="E4" s="2" t="str">
        <f>_xlfn.IFNA(VLOOKUP(A4&amp;"ReprYesInactive",AnnotationAndRepresentative!B:C,2,FALSE),"")</f>
        <v>5UEN</v>
      </c>
      <c r="F4" s="12" t="str">
        <f>_xlfn.IFNA(VLOOKUP(A4&amp;"ReprYesActive",AnnotationAndRepresentative!B:C,2,FALSE),"")</f>
        <v>6D9H</v>
      </c>
      <c r="G4" s="2">
        <f t="shared" si="0"/>
        <v>2</v>
      </c>
    </row>
    <row r="5" spans="1:8" x14ac:dyDescent="0.2">
      <c r="A5" s="3" t="s">
        <v>113</v>
      </c>
      <c r="B5" s="3" t="str">
        <f>VLOOKUP($A5,StructureInfoFromGPCRdb!$B:$U,MATCH(B$1,StructureInfoFromGPCRdb!$B$1:$U$1,0),FALSE)</f>
        <v>A2A</v>
      </c>
      <c r="C5" s="3" t="str">
        <f>VLOOKUP($A5,StructureInfoFromGPCRdb!$B:$U,MATCH(C$1,StructureInfoFromGPCRdb!$B$1:$U$1,0),FALSE)</f>
        <v>Adenosine</v>
      </c>
      <c r="D5" s="3" t="str">
        <f>VLOOKUP($A5,StructureInfoFromGPCRdb!$B:$U,MATCH(D$1,StructureInfoFromGPCRdb!$B$1:$U$1,0),FALSE)</f>
        <v>A</v>
      </c>
      <c r="E5" s="2" t="str">
        <f>_xlfn.IFNA(VLOOKUP(A5&amp;"ReprYesInactive",AnnotationAndRepresentative!B:C,2,FALSE),"")</f>
        <v>5NM4</v>
      </c>
      <c r="F5" s="12" t="str">
        <f>_xlfn.IFNA(VLOOKUP(A5&amp;"ReprYesActive",AnnotationAndRepresentative!B:C,2,FALSE),"")</f>
        <v>5G53</v>
      </c>
      <c r="G5" s="2">
        <f t="shared" si="0"/>
        <v>2</v>
      </c>
    </row>
    <row r="6" spans="1:8" x14ac:dyDescent="0.2">
      <c r="A6" s="3" t="s">
        <v>13</v>
      </c>
      <c r="B6" s="3" t="str">
        <f>VLOOKUP($A6,StructureInfoFromGPCRdb!$B:$U,MATCH(B$1,StructureInfoFromGPCRdb!$B$1:$U$1,0),FALSE)</f>
        <v>β2</v>
      </c>
      <c r="C6" s="3" t="str">
        <f>VLOOKUP($A6,StructureInfoFromGPCRdb!$B:$U,MATCH(C$1,StructureInfoFromGPCRdb!$B$1:$U$1,0),FALSE)</f>
        <v>Adrenoceptors</v>
      </c>
      <c r="D6" s="3" t="str">
        <f>VLOOKUP($A6,StructureInfoFromGPCRdb!$B:$U,MATCH(D$1,StructureInfoFromGPCRdb!$B$1:$U$1,0),FALSE)</f>
        <v>A</v>
      </c>
      <c r="E6" s="2" t="str">
        <f>_xlfn.IFNA(VLOOKUP(A6&amp;"ReprYesInactive",AnnotationAndRepresentative!B:C,2,FALSE),"")</f>
        <v>2RH1</v>
      </c>
      <c r="F6" s="12" t="str">
        <f>_xlfn.IFNA(VLOOKUP(A6&amp;"ReprYesActive",AnnotationAndRepresentative!B:C,2,FALSE),"")</f>
        <v>3SN6</v>
      </c>
      <c r="G6" s="2">
        <f t="shared" si="0"/>
        <v>2</v>
      </c>
    </row>
    <row r="7" spans="1:8" x14ac:dyDescent="0.2">
      <c r="A7" s="3" t="s">
        <v>231</v>
      </c>
      <c r="B7" s="3" t="str">
        <f>VLOOKUP($A7,StructureInfoFromGPCRdb!$B:$U,MATCH(B$1,StructureInfoFromGPCRdb!$B$1:$U$1,0),FALSE)</f>
        <v>CB2</v>
      </c>
      <c r="C7" s="3" t="str">
        <f>VLOOKUP($A7,StructureInfoFromGPCRdb!$B:$U,MATCH(C$1,StructureInfoFromGPCRdb!$B$1:$U$1,0),FALSE)</f>
        <v>Cannabinoid</v>
      </c>
      <c r="D7" s="3" t="str">
        <f>VLOOKUP($A7,StructureInfoFromGPCRdb!$B:$U,MATCH(D$1,StructureInfoFromGPCRdb!$B$1:$U$1,0),FALSE)</f>
        <v>A</v>
      </c>
      <c r="E7" s="2" t="str">
        <f>_xlfn.IFNA(VLOOKUP(A7&amp;"ReprYesInactive",AnnotationAndRepresentative!B:C,2,FALSE),"")</f>
        <v>5ZTY</v>
      </c>
      <c r="F7" s="12" t="str">
        <f>_xlfn.IFNA(VLOOKUP(A7&amp;"ReprYesActive",AnnotationAndRepresentative!B:C,2,FALSE),"")</f>
        <v>6KPF</v>
      </c>
      <c r="G7" s="2">
        <f t="shared" si="0"/>
        <v>2</v>
      </c>
    </row>
    <row r="8" spans="1:8" x14ac:dyDescent="0.2">
      <c r="A8" s="3" t="s">
        <v>864</v>
      </c>
      <c r="B8" s="3" t="str">
        <f>VLOOKUP($A8,StructureInfoFromGPCRdb!$B:$U,MATCH(B$1,StructureInfoFromGPCRdb!$B$1:$U$1,0),FALSE)</f>
        <v>CXCR2</v>
      </c>
      <c r="C8" s="3" t="str">
        <f>VLOOKUP($A8,StructureInfoFromGPCRdb!$B:$U,MATCH(C$1,StructureInfoFromGPCRdb!$B$1:$U$1,0),FALSE)</f>
        <v>Chemokine</v>
      </c>
      <c r="D8" s="3" t="str">
        <f>VLOOKUP($A8,StructureInfoFromGPCRdb!$B:$U,MATCH(D$1,StructureInfoFromGPCRdb!$B$1:$U$1,0),FALSE)</f>
        <v>A</v>
      </c>
      <c r="E8" s="2" t="str">
        <f>_xlfn.IFNA(VLOOKUP(A8&amp;"ReprYesInactive",AnnotationAndRepresentative!B:C,2,FALSE),"")</f>
        <v>6LFL</v>
      </c>
      <c r="F8" s="12" t="str">
        <f>_xlfn.IFNA(VLOOKUP(A8&amp;"ReprYesActive",AnnotationAndRepresentative!B:C,2,FALSE),"")</f>
        <v>6LFO</v>
      </c>
      <c r="G8" s="2">
        <f t="shared" si="0"/>
        <v>2</v>
      </c>
      <c r="H8" s="2" t="s">
        <v>1002</v>
      </c>
    </row>
    <row r="9" spans="1:8" x14ac:dyDescent="0.2">
      <c r="A9" s="3" t="s">
        <v>99</v>
      </c>
      <c r="B9" s="3" t="str">
        <f>VLOOKUP($A9,StructureInfoFromGPCRdb!$B:$U,MATCH(B$1,StructureInfoFromGPCRdb!$B$1:$U$1,0),FALSE)</f>
        <v>μ</v>
      </c>
      <c r="C9" s="3" t="str">
        <f>VLOOKUP($A9,StructureInfoFromGPCRdb!$B:$U,MATCH(C$1,StructureInfoFromGPCRdb!$B$1:$U$1,0),FALSE)</f>
        <v>Opioid</v>
      </c>
      <c r="D9" s="3" t="str">
        <f>VLOOKUP($A9,StructureInfoFromGPCRdb!$B:$U,MATCH(D$1,StructureInfoFromGPCRdb!$B$1:$U$1,0),FALSE)</f>
        <v>A</v>
      </c>
      <c r="E9" s="2" t="str">
        <f>_xlfn.IFNA(VLOOKUP(A9&amp;"ReprYesInactive",AnnotationAndRepresentative!B:C,2,FALSE),"")</f>
        <v>4DKL</v>
      </c>
      <c r="F9" s="12" t="str">
        <f>_xlfn.IFNA(VLOOKUP(A9&amp;"ReprYesActive",AnnotationAndRepresentative!B:C,2,FALSE),"")</f>
        <v>6DDE</v>
      </c>
      <c r="G9" s="2">
        <f t="shared" si="0"/>
        <v>2</v>
      </c>
    </row>
    <row r="10" spans="1:8" x14ac:dyDescent="0.2">
      <c r="A10" s="3" t="s">
        <v>346</v>
      </c>
      <c r="B10" s="3" t="str">
        <f>VLOOKUP($A10,StructureInfoFromGPCRdb!$B:$U,MATCH(B$1,StructureInfoFromGPCRdb!$B$1:$U$1,0),FALSE)</f>
        <v>CRF1</v>
      </c>
      <c r="C10" s="3" t="str">
        <f>VLOOKUP($A10,StructureInfoFromGPCRdb!$B:$U,MATCH(C$1,StructureInfoFromGPCRdb!$B$1:$U$1,0),FALSE)</f>
        <v>Corticotropin-releasing factor</v>
      </c>
      <c r="D10" s="3" t="str">
        <f>VLOOKUP($A10,StructureInfoFromGPCRdb!$B:$U,MATCH(D$1,StructureInfoFromGPCRdb!$B$1:$U$1,0),FALSE)</f>
        <v>B1</v>
      </c>
      <c r="E10" s="2" t="str">
        <f>_xlfn.IFNA(VLOOKUP(A10&amp;"ReprYesInactive",AnnotationAndRepresentative!B:C,2,FALSE),"")</f>
        <v>4K5Y</v>
      </c>
      <c r="F10" s="12" t="str">
        <f>_xlfn.IFNA(VLOOKUP(A10&amp;"ReprYesActive",AnnotationAndRepresentative!B:C,2,FALSE),"")</f>
        <v>6P9X</v>
      </c>
      <c r="G10" s="2">
        <f t="shared" si="0"/>
        <v>2</v>
      </c>
      <c r="H10" s="2" t="s">
        <v>1002</v>
      </c>
    </row>
    <row r="11" spans="1:8" x14ac:dyDescent="0.2">
      <c r="A11" s="3" t="s">
        <v>130</v>
      </c>
      <c r="B11" s="3" t="str">
        <f>VLOOKUP($A11,StructureInfoFromGPCRdb!$B:$U,MATCH(B$1,StructureInfoFromGPCRdb!$B$1:$U$1,0),FALSE)</f>
        <v>GLP-1</v>
      </c>
      <c r="C11" s="3" t="str">
        <f>VLOOKUP($A11,StructureInfoFromGPCRdb!$B:$U,MATCH(C$1,StructureInfoFromGPCRdb!$B$1:$U$1,0),FALSE)</f>
        <v>Glucagon</v>
      </c>
      <c r="D11" s="3" t="str">
        <f>VLOOKUP($A11,StructureInfoFromGPCRdb!$B:$U,MATCH(D$1,StructureInfoFromGPCRdb!$B$1:$U$1,0),FALSE)</f>
        <v>B1</v>
      </c>
      <c r="E11" s="2" t="str">
        <f>_xlfn.IFNA(VLOOKUP(A11&amp;"ReprYesInactive",AnnotationAndRepresentative!B:C,2,FALSE),"")</f>
        <v>6LN2</v>
      </c>
      <c r="F11" s="12" t="str">
        <f>_xlfn.IFNA(VLOOKUP(A11&amp;"ReprYesActive",AnnotationAndRepresentative!B:C,2,FALSE),"")</f>
        <v>6X18</v>
      </c>
      <c r="G11" s="2">
        <f t="shared" si="0"/>
        <v>2</v>
      </c>
    </row>
    <row r="12" spans="1:8" x14ac:dyDescent="0.2">
      <c r="A12" s="3" t="s">
        <v>321</v>
      </c>
      <c r="B12" s="3" t="str">
        <f>VLOOKUP($A12,StructureInfoFromGPCRdb!$B:$U,MATCH(B$1,StructureInfoFromGPCRdb!$B$1:$U$1,0),FALSE)</f>
        <v>glucagon</v>
      </c>
      <c r="C12" s="3" t="str">
        <f>VLOOKUP($A12,StructureInfoFromGPCRdb!$B:$U,MATCH(C$1,StructureInfoFromGPCRdb!$B$1:$U$1,0),FALSE)</f>
        <v>Glucagon</v>
      </c>
      <c r="D12" s="3" t="str">
        <f>VLOOKUP($A12,StructureInfoFromGPCRdb!$B:$U,MATCH(D$1,StructureInfoFromGPCRdb!$B$1:$U$1,0),FALSE)</f>
        <v>B1</v>
      </c>
      <c r="E12" s="2" t="str">
        <f>_xlfn.IFNA(VLOOKUP(A12&amp;"ReprYesInactive",AnnotationAndRepresentative!B:C,2,FALSE),"")</f>
        <v>5EE7</v>
      </c>
      <c r="F12" s="12" t="str">
        <f>_xlfn.IFNA(VLOOKUP(A12&amp;"ReprYesActive",AnnotationAndRepresentative!B:C,2,FALSE),"")</f>
        <v>6WPW</v>
      </c>
      <c r="G12" s="2">
        <f t="shared" si="0"/>
        <v>2</v>
      </c>
    </row>
    <row r="13" spans="1:8" x14ac:dyDescent="0.2">
      <c r="A13" s="3" t="s">
        <v>550</v>
      </c>
      <c r="B13" s="3" t="str">
        <f>VLOOKUP($A13,StructureInfoFromGPCRdb!$B:$U,MATCH(B$1,StructureInfoFromGPCRdb!$B$1:$U$1,0),FALSE)</f>
        <v>GABAB2</v>
      </c>
      <c r="C13" s="3" t="str">
        <f>VLOOKUP($A13,StructureInfoFromGPCRdb!$B:$U,MATCH(C$1,StructureInfoFromGPCRdb!$B$1:$U$1,0),FALSE)</f>
        <v>GABAB</v>
      </c>
      <c r="D13" s="3" t="str">
        <f>VLOOKUP($A13,StructureInfoFromGPCRdb!$B:$U,MATCH(D$1,StructureInfoFromGPCRdb!$B$1:$U$1,0),FALSE)</f>
        <v>C</v>
      </c>
      <c r="E13" s="2" t="str">
        <f>_xlfn.IFNA(VLOOKUP(A13&amp;"ReprYesInactive",AnnotationAndRepresentative!B:C,2,FALSE),"")</f>
        <v>7C7S</v>
      </c>
      <c r="F13" s="12" t="str">
        <f>_xlfn.IFNA(VLOOKUP(A13&amp;"ReprYesActive",AnnotationAndRepresentative!B:C,2,FALSE),"")</f>
        <v>7C7Q</v>
      </c>
      <c r="G13" s="2">
        <f t="shared" si="0"/>
        <v>2</v>
      </c>
    </row>
    <row r="14" spans="1:8" x14ac:dyDescent="0.15">
      <c r="A14" s="55" t="s">
        <v>19</v>
      </c>
      <c r="B14" s="3" t="str">
        <f>VLOOKUP($A14,StructureInfoFromGPCRdb!$B:$U,MATCH(B$1,StructureInfoFromGPCRdb!$B$1:$U$1,0),FALSE)</f>
        <v>SMO</v>
      </c>
      <c r="C14" s="3" t="str">
        <f>VLOOKUP($A14,StructureInfoFromGPCRdb!$B:$U,MATCH(C$1,StructureInfoFromGPCRdb!$B$1:$U$1,0),FALSE)</f>
        <v>Frizzled</v>
      </c>
      <c r="D14" s="3" t="str">
        <f>VLOOKUP($A14,StructureInfoFromGPCRdb!$B:$U,MATCH(D$1,StructureInfoFromGPCRdb!$B$1:$U$1,0),FALSE)</f>
        <v>F</v>
      </c>
      <c r="E14" s="2" t="str">
        <f>_xlfn.IFNA(VLOOKUP(A14&amp;"ReprYesInactive",AnnotationAndRepresentative!B:C,2,FALSE),"")</f>
        <v>4JKV</v>
      </c>
      <c r="F14" s="12" t="str">
        <f>_xlfn.IFNA(VLOOKUP(A14&amp;"ReprYesActive",AnnotationAndRepresentative!B:C,2,FALSE),"")</f>
        <v>6XBK</v>
      </c>
      <c r="G14" s="2">
        <f t="shared" si="0"/>
        <v>2</v>
      </c>
    </row>
    <row r="15" spans="1:8" x14ac:dyDescent="0.2">
      <c r="A15" s="3" t="s">
        <v>228</v>
      </c>
      <c r="B15" s="3" t="str">
        <f>VLOOKUP($A15,StructureInfoFromGPCRdb!$B:$U,MATCH(B$1,StructureInfoFromGPCRdb!$B$1:$U$1,0),FALSE)</f>
        <v>5-HT2A</v>
      </c>
      <c r="C15" s="3" t="str">
        <f>VLOOKUP($A15,StructureInfoFromGPCRdb!$B:$U,MATCH(C$1,StructureInfoFromGPCRdb!$B$1:$U$1,0),FALSE)</f>
        <v>5-Hydroxytryptamine</v>
      </c>
      <c r="D15" s="3" t="str">
        <f>VLOOKUP($A15,StructureInfoFromGPCRdb!$B:$U,MATCH(D$1,StructureInfoFromGPCRdb!$B$1:$U$1,0),FALSE)</f>
        <v>A</v>
      </c>
      <c r="E15" s="2" t="str">
        <f>_xlfn.IFNA(VLOOKUP(A15&amp;"ReprYesInactive",AnnotationAndRepresentative!B:C,2,FALSE),"")</f>
        <v>6A94</v>
      </c>
      <c r="F15" s="12" t="str">
        <f>_xlfn.IFNA(VLOOKUP(A15&amp;"ReprYesActive",AnnotationAndRepresentative!B:C,2,FALSE),"")</f>
        <v/>
      </c>
      <c r="G15" s="2">
        <f t="shared" si="0"/>
        <v>1</v>
      </c>
    </row>
    <row r="16" spans="1:8" x14ac:dyDescent="0.2">
      <c r="A16" s="3" t="s">
        <v>135</v>
      </c>
      <c r="B16" s="3" t="str">
        <f>VLOOKUP($A16,StructureInfoFromGPCRdb!$B:$U,MATCH(B$1,StructureInfoFromGPCRdb!$B$1:$U$1,0),FALSE)</f>
        <v>5-HT2C</v>
      </c>
      <c r="C16" s="3" t="str">
        <f>VLOOKUP($A16,StructureInfoFromGPCRdb!$B:$U,MATCH(C$1,StructureInfoFromGPCRdb!$B$1:$U$1,0),FALSE)</f>
        <v>5-Hydroxytryptamine</v>
      </c>
      <c r="D16" s="3" t="str">
        <f>VLOOKUP($A16,StructureInfoFromGPCRdb!$B:$U,MATCH(D$1,StructureInfoFromGPCRdb!$B$1:$U$1,0),FALSE)</f>
        <v>A</v>
      </c>
      <c r="E16" s="2" t="str">
        <f>_xlfn.IFNA(VLOOKUP(A16&amp;"ReprYesInactive",AnnotationAndRepresentative!B:C,2,FALSE),"")</f>
        <v>6BQH</v>
      </c>
      <c r="F16" s="12" t="str">
        <f>_xlfn.IFNA(VLOOKUP(A16&amp;"ReprYesActive",AnnotationAndRepresentative!B:C,2,FALSE),"")</f>
        <v/>
      </c>
      <c r="G16" s="2">
        <f t="shared" si="0"/>
        <v>1</v>
      </c>
    </row>
    <row r="17" spans="1:7" x14ac:dyDescent="0.2">
      <c r="A17" s="3" t="s">
        <v>252</v>
      </c>
      <c r="B17" s="3" t="str">
        <f>VLOOKUP($A17,StructureInfoFromGPCRdb!$B:$U,MATCH(B$1,StructureInfoFromGPCRdb!$B$1:$U$1,0),FALSE)</f>
        <v>M3</v>
      </c>
      <c r="C17" s="3" t="str">
        <f>VLOOKUP($A17,StructureInfoFromGPCRdb!$B:$U,MATCH(C$1,StructureInfoFromGPCRdb!$B$1:$U$1,0),FALSE)</f>
        <v>Acetylcholine (muscarinic)</v>
      </c>
      <c r="D17" s="3" t="str">
        <f>VLOOKUP($A17,StructureInfoFromGPCRdb!$B:$U,MATCH(D$1,StructureInfoFromGPCRdb!$B$1:$U$1,0),FALSE)</f>
        <v>A</v>
      </c>
      <c r="E17" s="2" t="str">
        <f>_xlfn.IFNA(VLOOKUP(A17&amp;"ReprYesInactive",AnnotationAndRepresentative!B:C,2,FALSE),"")</f>
        <v>4U15</v>
      </c>
      <c r="F17" s="12" t="str">
        <f>_xlfn.IFNA(VLOOKUP(A17&amp;"ReprYesActive",AnnotationAndRepresentative!B:C,2,FALSE),"")</f>
        <v/>
      </c>
      <c r="G17" s="2">
        <f t="shared" si="0"/>
        <v>1</v>
      </c>
    </row>
    <row r="18" spans="1:7" x14ac:dyDescent="0.2">
      <c r="A18" s="3" t="s">
        <v>350</v>
      </c>
      <c r="B18" s="3" t="str">
        <f>VLOOKUP($A18,StructureInfoFromGPCRdb!$B:$U,MATCH(B$1,StructureInfoFromGPCRdb!$B$1:$U$1,0),FALSE)</f>
        <v>M4</v>
      </c>
      <c r="C18" s="3" t="str">
        <f>VLOOKUP($A18,StructureInfoFromGPCRdb!$B:$U,MATCH(C$1,StructureInfoFromGPCRdb!$B$1:$U$1,0),FALSE)</f>
        <v>Acetylcholine (muscarinic)</v>
      </c>
      <c r="D18" s="3" t="str">
        <f>VLOOKUP($A18,StructureInfoFromGPCRdb!$B:$U,MATCH(D$1,StructureInfoFromGPCRdb!$B$1:$U$1,0),FALSE)</f>
        <v>A</v>
      </c>
      <c r="E18" s="2" t="str">
        <f>_xlfn.IFNA(VLOOKUP(A18&amp;"ReprYesInactive",AnnotationAndRepresentative!B:C,2,FALSE),"")</f>
        <v>5DSG</v>
      </c>
      <c r="F18" s="12" t="str">
        <f>_xlfn.IFNA(VLOOKUP(A18&amp;"ReprYesActive",AnnotationAndRepresentative!B:C,2,FALSE),"")</f>
        <v/>
      </c>
      <c r="G18" s="2">
        <f t="shared" si="0"/>
        <v>1</v>
      </c>
    </row>
    <row r="19" spans="1:7" x14ac:dyDescent="0.2">
      <c r="A19" s="3" t="s">
        <v>682</v>
      </c>
      <c r="B19" s="3" t="str">
        <f>VLOOKUP($A19,StructureInfoFromGPCRdb!$B:$U,MATCH(B$1,StructureInfoFromGPCRdb!$B$1:$U$1,0),FALSE)</f>
        <v>M5</v>
      </c>
      <c r="C19" s="3" t="str">
        <f>VLOOKUP($A19,StructureInfoFromGPCRdb!$B:$U,MATCH(C$1,StructureInfoFromGPCRdb!$B$1:$U$1,0),FALSE)</f>
        <v>Acetylcholine (muscarinic)</v>
      </c>
      <c r="D19" s="3" t="str">
        <f>VLOOKUP($A19,StructureInfoFromGPCRdb!$B:$U,MATCH(D$1,StructureInfoFromGPCRdb!$B$1:$U$1,0),FALSE)</f>
        <v>A</v>
      </c>
      <c r="E19" s="2" t="str">
        <f>_xlfn.IFNA(VLOOKUP(A19&amp;"ReprYesInactive",AnnotationAndRepresentative!B:C,2,FALSE),"")</f>
        <v>6OL9</v>
      </c>
      <c r="F19" s="12" t="str">
        <f>_xlfn.IFNA(VLOOKUP(A19&amp;"ReprYesActive",AnnotationAndRepresentative!B:C,2,FALSE),"")</f>
        <v/>
      </c>
      <c r="G19" s="2">
        <f t="shared" si="0"/>
        <v>1</v>
      </c>
    </row>
    <row r="20" spans="1:7" x14ac:dyDescent="0.2">
      <c r="A20" s="3" t="s">
        <v>929</v>
      </c>
      <c r="B20" s="3" t="str">
        <f>VLOOKUP($A20,StructureInfoFromGPCRdb!$B:$U,MATCH(B$1,StructureInfoFromGPCRdb!$B$1:$U$1,0),FALSE)</f>
        <v>α2B</v>
      </c>
      <c r="C20" s="3" t="str">
        <f>VLOOKUP($A20,StructureInfoFromGPCRdb!$B:$U,MATCH(C$1,StructureInfoFromGPCRdb!$B$1:$U$1,0),FALSE)</f>
        <v>Adrenoceptors</v>
      </c>
      <c r="D20" s="3" t="str">
        <f>VLOOKUP($A20,StructureInfoFromGPCRdb!$B:$U,MATCH(D$1,StructureInfoFromGPCRdb!$B$1:$U$1,0),FALSE)</f>
        <v>A</v>
      </c>
      <c r="E20" s="2" t="str">
        <f>_xlfn.IFNA(VLOOKUP(A20&amp;"ReprYesInactive",AnnotationAndRepresentative!B:C,2,FALSE),"")</f>
        <v/>
      </c>
      <c r="F20" s="12" t="str">
        <f>_xlfn.IFNA(VLOOKUP(A20&amp;"ReprYesActive",AnnotationAndRepresentative!B:C,2,FALSE),"")</f>
        <v>6K41</v>
      </c>
      <c r="G20" s="2">
        <f t="shared" si="0"/>
        <v>1</v>
      </c>
    </row>
    <row r="21" spans="1:7" x14ac:dyDescent="0.2">
      <c r="A21" s="3" t="s">
        <v>964</v>
      </c>
      <c r="B21" s="3" t="str">
        <f>VLOOKUP($A21,StructureInfoFromGPCRdb!$B:$U,MATCH(B$1,StructureInfoFromGPCRdb!$B$1:$U$1,0),FALSE)</f>
        <v>α2C</v>
      </c>
      <c r="C21" s="3" t="str">
        <f>VLOOKUP($A21,StructureInfoFromGPCRdb!$B:$U,MATCH(C$1,StructureInfoFromGPCRdb!$B$1:$U$1,0),FALSE)</f>
        <v>Adrenoceptors</v>
      </c>
      <c r="D21" s="3" t="str">
        <f>VLOOKUP($A21,StructureInfoFromGPCRdb!$B:$U,MATCH(D$1,StructureInfoFromGPCRdb!$B$1:$U$1,0),FALSE)</f>
        <v>A</v>
      </c>
      <c r="E21" s="2" t="str">
        <f>_xlfn.IFNA(VLOOKUP(A21&amp;"ReprYesInactive",AnnotationAndRepresentative!B:C,2,FALSE),"")</f>
        <v>6KUW</v>
      </c>
      <c r="F21" s="12" t="str">
        <f>_xlfn.IFNA(VLOOKUP(A21&amp;"ReprYesActive",AnnotationAndRepresentative!B:C,2,FALSE),"")</f>
        <v/>
      </c>
      <c r="G21" s="2">
        <f t="shared" si="0"/>
        <v>1</v>
      </c>
    </row>
    <row r="22" spans="1:7" x14ac:dyDescent="0.2">
      <c r="A22" s="3" t="s">
        <v>53</v>
      </c>
      <c r="B22" s="3" t="str">
        <f>VLOOKUP($A22,StructureInfoFromGPCRdb!$B:$U,MATCH(B$1,StructureInfoFromGPCRdb!$B$1:$U$1,0),FALSE)</f>
        <v>AT1</v>
      </c>
      <c r="C22" s="3" t="str">
        <f>VLOOKUP($A22,StructureInfoFromGPCRdb!$B:$U,MATCH(C$1,StructureInfoFromGPCRdb!$B$1:$U$1,0),FALSE)</f>
        <v>Angiotensin</v>
      </c>
      <c r="D22" s="3" t="str">
        <f>VLOOKUP($A22,StructureInfoFromGPCRdb!$B:$U,MATCH(D$1,StructureInfoFromGPCRdb!$B$1:$U$1,0),FALSE)</f>
        <v>A</v>
      </c>
      <c r="E22" s="2" t="str">
        <f>_xlfn.IFNA(VLOOKUP(A22&amp;"ReprYesInactive",AnnotationAndRepresentative!B:C,2,FALSE),"")</f>
        <v>4ZUD</v>
      </c>
      <c r="F22" s="12" t="str">
        <f>_xlfn.IFNA(VLOOKUP(A22&amp;"ReprYesActive",AnnotationAndRepresentative!B:C,2,FALSE),"")</f>
        <v/>
      </c>
      <c r="G22" s="2">
        <f t="shared" si="0"/>
        <v>1</v>
      </c>
    </row>
    <row r="23" spans="1:7" x14ac:dyDescent="0.2">
      <c r="A23" s="3" t="s">
        <v>856</v>
      </c>
      <c r="B23" s="3" t="str">
        <f>VLOOKUP($A23,StructureInfoFromGPCRdb!$B:$U,MATCH(B$1,StructureInfoFromGPCRdb!$B$1:$U$1,0),FALSE)</f>
        <v>GPBA</v>
      </c>
      <c r="C23" s="3" t="str">
        <f>VLOOKUP($A23,StructureInfoFromGPCRdb!$B:$U,MATCH(C$1,StructureInfoFromGPCRdb!$B$1:$U$1,0),FALSE)</f>
        <v>Bile acid</v>
      </c>
      <c r="D23" s="3" t="str">
        <f>VLOOKUP($A23,StructureInfoFromGPCRdb!$B:$U,MATCH(D$1,StructureInfoFromGPCRdb!$B$1:$U$1,0),FALSE)</f>
        <v>A</v>
      </c>
      <c r="E23" s="2" t="str">
        <f>_xlfn.IFNA(VLOOKUP(A23&amp;"ReprYesInactive",AnnotationAndRepresentative!B:C,2,FALSE),"")</f>
        <v/>
      </c>
      <c r="F23" s="12" t="str">
        <f>_xlfn.IFNA(VLOOKUP(A23&amp;"ReprYesActive",AnnotationAndRepresentative!B:C,2,FALSE),"")</f>
        <v/>
      </c>
      <c r="G23" s="2">
        <f t="shared" si="0"/>
        <v>0</v>
      </c>
    </row>
    <row r="24" spans="1:7" x14ac:dyDescent="0.2">
      <c r="A24" s="3" t="s">
        <v>57</v>
      </c>
      <c r="B24" s="3" t="str">
        <f>VLOOKUP($A24,StructureInfoFromGPCRdb!$B:$U,MATCH(B$1,StructureInfoFromGPCRdb!$B$1:$U$1,0),FALSE)</f>
        <v>CB1</v>
      </c>
      <c r="C24" s="3" t="str">
        <f>VLOOKUP($A24,StructureInfoFromGPCRdb!$B:$U,MATCH(C$1,StructureInfoFromGPCRdb!$B$1:$U$1,0),FALSE)</f>
        <v>Cannabinoid</v>
      </c>
      <c r="D24" s="3" t="str">
        <f>VLOOKUP($A24,StructureInfoFromGPCRdb!$B:$U,MATCH(D$1,StructureInfoFromGPCRdb!$B$1:$U$1,0),FALSE)</f>
        <v>A</v>
      </c>
      <c r="E24" s="2" t="str">
        <f>_xlfn.IFNA(VLOOKUP(A24&amp;"ReprYesInactive",AnnotationAndRepresentative!B:C,2,FALSE),"")</f>
        <v/>
      </c>
      <c r="F24" s="12" t="str">
        <f>_xlfn.IFNA(VLOOKUP(A24&amp;"ReprYesActive",AnnotationAndRepresentative!B:C,2,FALSE),"")</f>
        <v>6N4B</v>
      </c>
      <c r="G24" s="2">
        <f t="shared" si="0"/>
        <v>1</v>
      </c>
    </row>
    <row r="25" spans="1:7" x14ac:dyDescent="0.2">
      <c r="A25" s="3" t="s">
        <v>911</v>
      </c>
      <c r="B25" s="3" t="str">
        <f>VLOOKUP($A25,StructureInfoFromGPCRdb!$B:$U,MATCH(B$1,StructureInfoFromGPCRdb!$B$1:$U$1,0),FALSE)</f>
        <v>CCR6</v>
      </c>
      <c r="C25" s="3" t="str">
        <f>VLOOKUP($A25,StructureInfoFromGPCRdb!$B:$U,MATCH(C$1,StructureInfoFromGPCRdb!$B$1:$U$1,0),FALSE)</f>
        <v>Chemokine</v>
      </c>
      <c r="D25" s="3" t="str">
        <f>VLOOKUP($A25,StructureInfoFromGPCRdb!$B:$U,MATCH(D$1,StructureInfoFromGPCRdb!$B$1:$U$1,0),FALSE)</f>
        <v>A</v>
      </c>
      <c r="E25" s="2" t="str">
        <f>_xlfn.IFNA(VLOOKUP(A25&amp;"ReprYesInactive",AnnotationAndRepresentative!B:C,2,FALSE),"")</f>
        <v/>
      </c>
      <c r="F25" s="12" t="str">
        <f>_xlfn.IFNA(VLOOKUP(A25&amp;"ReprYesActive",AnnotationAndRepresentative!B:C,2,FALSE),"")</f>
        <v>6WWZ</v>
      </c>
      <c r="G25" s="2">
        <f t="shared" si="0"/>
        <v>1</v>
      </c>
    </row>
    <row r="26" spans="1:7" x14ac:dyDescent="0.2">
      <c r="A26" s="3" t="s">
        <v>271</v>
      </c>
      <c r="B26" s="3" t="str">
        <f>VLOOKUP($A26,StructureInfoFromGPCRdb!$B:$U,MATCH(B$1,StructureInfoFromGPCRdb!$B$1:$U$1,0),FALSE)</f>
        <v>C5a1</v>
      </c>
      <c r="C26" s="3" t="str">
        <f>VLOOKUP($A26,StructureInfoFromGPCRdb!$B:$U,MATCH(C$1,StructureInfoFromGPCRdb!$B$1:$U$1,0),FALSE)</f>
        <v>Complement peptide</v>
      </c>
      <c r="D26" s="3" t="str">
        <f>VLOOKUP($A26,StructureInfoFromGPCRdb!$B:$U,MATCH(D$1,StructureInfoFromGPCRdb!$B$1:$U$1,0),FALSE)</f>
        <v>A</v>
      </c>
      <c r="E26" s="2" t="str">
        <f>_xlfn.IFNA(VLOOKUP(A26&amp;"ReprYesInactive",AnnotationAndRepresentative!B:C,2,FALSE),"")</f>
        <v>6C1R</v>
      </c>
      <c r="F26" s="12" t="str">
        <f>_xlfn.IFNA(VLOOKUP(A26&amp;"ReprYesActive",AnnotationAndRepresentative!B:C,2,FALSE),"")</f>
        <v/>
      </c>
      <c r="G26" s="2">
        <f t="shared" si="0"/>
        <v>1</v>
      </c>
    </row>
    <row r="27" spans="1:7" x14ac:dyDescent="0.2">
      <c r="A27" s="3" t="s">
        <v>436</v>
      </c>
      <c r="B27" s="3" t="str">
        <f>VLOOKUP($A27,StructureInfoFromGPCRdb!$B:$U,MATCH(B$1,StructureInfoFromGPCRdb!$B$1:$U$1,0),FALSE)</f>
        <v>D2</v>
      </c>
      <c r="C27" s="3" t="str">
        <f>VLOOKUP($A27,StructureInfoFromGPCRdb!$B:$U,MATCH(C$1,StructureInfoFromGPCRdb!$B$1:$U$1,0),FALSE)</f>
        <v>Dopamine</v>
      </c>
      <c r="D27" s="3" t="str">
        <f>VLOOKUP($A27,StructureInfoFromGPCRdb!$B:$U,MATCH(D$1,StructureInfoFromGPCRdb!$B$1:$U$1,0),FALSE)</f>
        <v>A</v>
      </c>
      <c r="E27" s="2" t="str">
        <f>_xlfn.IFNA(VLOOKUP(A27&amp;"ReprYesInactive",AnnotationAndRepresentative!B:C,2,FALSE),"")</f>
        <v>6CM4</v>
      </c>
      <c r="F27" s="12" t="str">
        <f>_xlfn.IFNA(VLOOKUP(A27&amp;"ReprYesActive",AnnotationAndRepresentative!B:C,2,FALSE),"")</f>
        <v/>
      </c>
      <c r="G27" s="2">
        <f t="shared" si="0"/>
        <v>1</v>
      </c>
    </row>
    <row r="28" spans="1:7" x14ac:dyDescent="0.2">
      <c r="A28" s="3" t="s">
        <v>418</v>
      </c>
      <c r="B28" s="3" t="str">
        <f>VLOOKUP($A28,StructureInfoFromGPCRdb!$B:$U,MATCH(B$1,StructureInfoFromGPCRdb!$B$1:$U$1,0),FALSE)</f>
        <v>D3</v>
      </c>
      <c r="C28" s="3" t="str">
        <f>VLOOKUP($A28,StructureInfoFromGPCRdb!$B:$U,MATCH(C$1,StructureInfoFromGPCRdb!$B$1:$U$1,0),FALSE)</f>
        <v>Dopamine</v>
      </c>
      <c r="D28" s="3" t="str">
        <f>VLOOKUP($A28,StructureInfoFromGPCRdb!$B:$U,MATCH(D$1,StructureInfoFromGPCRdb!$B$1:$U$1,0),FALSE)</f>
        <v>A</v>
      </c>
      <c r="E28" s="2" t="str">
        <f>_xlfn.IFNA(VLOOKUP(A28&amp;"ReprYesInactive",AnnotationAndRepresentative!B:C,2,FALSE),"")</f>
        <v>3PBL</v>
      </c>
      <c r="F28" s="12" t="str">
        <f>_xlfn.IFNA(VLOOKUP(A28&amp;"ReprYesActive",AnnotationAndRepresentative!B:C,2,FALSE),"")</f>
        <v/>
      </c>
      <c r="G28" s="2">
        <f t="shared" si="0"/>
        <v>1</v>
      </c>
    </row>
    <row r="29" spans="1:7" x14ac:dyDescent="0.2">
      <c r="A29" s="3" t="s">
        <v>304</v>
      </c>
      <c r="B29" s="3" t="str">
        <f>VLOOKUP($A29,StructureInfoFromGPCRdb!$B:$U,MATCH(B$1,StructureInfoFromGPCRdb!$B$1:$U$1,0),FALSE)</f>
        <v>D4</v>
      </c>
      <c r="C29" s="3" t="str">
        <f>VLOOKUP($A29,StructureInfoFromGPCRdb!$B:$U,MATCH(C$1,StructureInfoFromGPCRdb!$B$1:$U$1,0),FALSE)</f>
        <v>Dopamine</v>
      </c>
      <c r="D29" s="3" t="str">
        <f>VLOOKUP($A29,StructureInfoFromGPCRdb!$B:$U,MATCH(D$1,StructureInfoFromGPCRdb!$B$1:$U$1,0),FALSE)</f>
        <v>A</v>
      </c>
      <c r="E29" s="2" t="str">
        <f>_xlfn.IFNA(VLOOKUP(A29&amp;"ReprYesInactive",AnnotationAndRepresentative!B:C,2,FALSE),"")</f>
        <v>5WIU</v>
      </c>
      <c r="F29" s="12" t="str">
        <f>_xlfn.IFNA(VLOOKUP(A29&amp;"ReprYesActive",AnnotationAndRepresentative!B:C,2,FALSE),"")</f>
        <v/>
      </c>
      <c r="G29" s="2">
        <f t="shared" si="0"/>
        <v>1</v>
      </c>
    </row>
    <row r="30" spans="1:7" x14ac:dyDescent="0.2">
      <c r="A30" s="3" t="s">
        <v>74</v>
      </c>
      <c r="B30" s="3" t="str">
        <f>VLOOKUP($A30,StructureInfoFromGPCRdb!$B:$U,MATCH(B$1,StructureInfoFromGPCRdb!$B$1:$U$1,0),FALSE)</f>
        <v>ETB</v>
      </c>
      <c r="C30" s="3" t="str">
        <f>VLOOKUP($A30,StructureInfoFromGPCRdb!$B:$U,MATCH(C$1,StructureInfoFromGPCRdb!$B$1:$U$1,0),FALSE)</f>
        <v>Endothelin</v>
      </c>
      <c r="D30" s="3" t="str">
        <f>VLOOKUP($A30,StructureInfoFromGPCRdb!$B:$U,MATCH(D$1,StructureInfoFromGPCRdb!$B$1:$U$1,0),FALSE)</f>
        <v>A</v>
      </c>
      <c r="E30" s="2" t="str">
        <f>_xlfn.IFNA(VLOOKUP(A30&amp;"ReprYesInactive",AnnotationAndRepresentative!B:C,2,FALSE),"")</f>
        <v>5X93</v>
      </c>
      <c r="F30" s="12" t="str">
        <f>_xlfn.IFNA(VLOOKUP(A30&amp;"ReprYesActive",AnnotationAndRepresentative!B:C,2,FALSE),"")</f>
        <v/>
      </c>
      <c r="G30" s="2">
        <f t="shared" si="0"/>
        <v>1</v>
      </c>
    </row>
    <row r="31" spans="1:7" x14ac:dyDescent="0.2">
      <c r="A31" s="3" t="s">
        <v>738</v>
      </c>
      <c r="B31" s="3" t="str">
        <f>VLOOKUP($A31,StructureInfoFromGPCRdb!$B:$U,MATCH(B$1,StructureInfoFromGPCRdb!$B$1:$U$1,0),FALSE)</f>
        <v>FPR2/ALX</v>
      </c>
      <c r="C31" s="3" t="str">
        <f>VLOOKUP($A31,StructureInfoFromGPCRdb!$B:$U,MATCH(C$1,StructureInfoFromGPCRdb!$B$1:$U$1,0),FALSE)</f>
        <v>Formylpeptide</v>
      </c>
      <c r="D31" s="3" t="str">
        <f>VLOOKUP($A31,StructureInfoFromGPCRdb!$B:$U,MATCH(D$1,StructureInfoFromGPCRdb!$B$1:$U$1,0),FALSE)</f>
        <v>A</v>
      </c>
      <c r="E31" s="2" t="str">
        <f>_xlfn.IFNA(VLOOKUP(A31&amp;"ReprYesInactive",AnnotationAndRepresentative!B:C,2,FALSE),"")</f>
        <v/>
      </c>
      <c r="F31" s="12" t="str">
        <f>_xlfn.IFNA(VLOOKUP(A31&amp;"ReprYesActive",AnnotationAndRepresentative!B:C,2,FALSE),"")</f>
        <v>6OMM</v>
      </c>
      <c r="G31" s="2">
        <f t="shared" si="0"/>
        <v>1</v>
      </c>
    </row>
    <row r="32" spans="1:7" x14ac:dyDescent="0.2">
      <c r="A32" s="3" t="s">
        <v>876</v>
      </c>
      <c r="B32" s="3" t="str">
        <f>VLOOKUP($A32,StructureInfoFromGPCRdb!$B:$U,MATCH(B$1,StructureInfoFromGPCRdb!$B$1:$U$1,0),FALSE)</f>
        <v>ghrelin</v>
      </c>
      <c r="C32" s="3" t="str">
        <f>VLOOKUP($A32,StructureInfoFromGPCRdb!$B:$U,MATCH(C$1,StructureInfoFromGPCRdb!$B$1:$U$1,0),FALSE)</f>
        <v>Ghrelin</v>
      </c>
      <c r="D32" s="3" t="str">
        <f>VLOOKUP($A32,StructureInfoFromGPCRdb!$B:$U,MATCH(D$1,StructureInfoFromGPCRdb!$B$1:$U$1,0),FALSE)</f>
        <v>A</v>
      </c>
      <c r="E32" s="2" t="str">
        <f>_xlfn.IFNA(VLOOKUP(A32&amp;"ReprYesInactive",AnnotationAndRepresentative!B:C,2,FALSE),"")</f>
        <v>6KO5</v>
      </c>
      <c r="F32" s="12" t="str">
        <f>_xlfn.IFNA(VLOOKUP(A32&amp;"ReprYesActive",AnnotationAndRepresentative!B:C,2,FALSE),"")</f>
        <v/>
      </c>
      <c r="G32" s="2">
        <f t="shared" si="0"/>
        <v>1</v>
      </c>
    </row>
    <row r="33" spans="1:7" x14ac:dyDescent="0.2">
      <c r="A33" s="3" t="s">
        <v>412</v>
      </c>
      <c r="B33" s="3" t="str">
        <f>VLOOKUP($A33,StructureInfoFromGPCRdb!$B:$U,MATCH(B$1,StructureInfoFromGPCRdb!$B$1:$U$1,0),FALSE)</f>
        <v>H1</v>
      </c>
      <c r="C33" s="3" t="str">
        <f>VLOOKUP($A33,StructureInfoFromGPCRdb!$B:$U,MATCH(C$1,StructureInfoFromGPCRdb!$B$1:$U$1,0),FALSE)</f>
        <v>Histamine</v>
      </c>
      <c r="D33" s="3" t="str">
        <f>VLOOKUP($A33,StructureInfoFromGPCRdb!$B:$U,MATCH(D$1,StructureInfoFromGPCRdb!$B$1:$U$1,0),FALSE)</f>
        <v>A</v>
      </c>
      <c r="E33" s="2" t="str">
        <f>_xlfn.IFNA(VLOOKUP(A33&amp;"ReprYesInactive",AnnotationAndRepresentative!B:C,2,FALSE),"")</f>
        <v>3RZE</v>
      </c>
      <c r="F33" s="12" t="str">
        <f>_xlfn.IFNA(VLOOKUP(A33&amp;"ReprYesActive",AnnotationAndRepresentative!B:C,2,FALSE),"")</f>
        <v/>
      </c>
      <c r="G33" s="2">
        <f t="shared" si="0"/>
        <v>1</v>
      </c>
    </row>
    <row r="34" spans="1:7" x14ac:dyDescent="0.2">
      <c r="A34" s="3" t="s">
        <v>357</v>
      </c>
      <c r="B34" s="3" t="str">
        <f>VLOOKUP($A34,StructureInfoFromGPCRdb!$B:$U,MATCH(B$1,StructureInfoFromGPCRdb!$B$1:$U$1,0),FALSE)</f>
        <v>LPA1</v>
      </c>
      <c r="C34" s="3" t="str">
        <f>VLOOKUP($A34,StructureInfoFromGPCRdb!$B:$U,MATCH(C$1,StructureInfoFromGPCRdb!$B$1:$U$1,0),FALSE)</f>
        <v>Lysophospholipid (LPA)</v>
      </c>
      <c r="D34" s="3" t="str">
        <f>VLOOKUP($A34,StructureInfoFromGPCRdb!$B:$U,MATCH(D$1,StructureInfoFromGPCRdb!$B$1:$U$1,0),FALSE)</f>
        <v>A</v>
      </c>
      <c r="E34" s="2" t="str">
        <f>_xlfn.IFNA(VLOOKUP(A34&amp;"ReprYesInactive",AnnotationAndRepresentative!B:C,2,FALSE),"")</f>
        <v>4Z36</v>
      </c>
      <c r="F34" s="12" t="str">
        <f>_xlfn.IFNA(VLOOKUP(A34&amp;"ReprYesActive",AnnotationAndRepresentative!B:C,2,FALSE),"")</f>
        <v/>
      </c>
      <c r="G34" s="2">
        <f t="shared" ref="G34:G65" si="1">2-COUNTIF(E34:F34,"")</f>
        <v>1</v>
      </c>
    </row>
    <row r="35" spans="1:7" x14ac:dyDescent="0.15">
      <c r="A35" s="55" t="s">
        <v>402</v>
      </c>
      <c r="B35" s="3" t="str">
        <f>VLOOKUP($A35,StructureInfoFromGPCRdb!$B:$U,MATCH(B$1,StructureInfoFromGPCRdb!$B$1:$U$1,0),FALSE)</f>
        <v>S1P1</v>
      </c>
      <c r="C35" s="3" t="str">
        <f>VLOOKUP($A35,StructureInfoFromGPCRdb!$B:$U,MATCH(C$1,StructureInfoFromGPCRdb!$B$1:$U$1,0),FALSE)</f>
        <v>Lysophospholipid (S1P)</v>
      </c>
      <c r="D35" s="3" t="str">
        <f>VLOOKUP($A35,StructureInfoFromGPCRdb!$B:$U,MATCH(D$1,StructureInfoFromGPCRdb!$B$1:$U$1,0),FALSE)</f>
        <v>A</v>
      </c>
      <c r="E35" s="2" t="str">
        <f>_xlfn.IFNA(VLOOKUP(A35&amp;"ReprYesInactive",AnnotationAndRepresentative!B:C,2,FALSE),"")</f>
        <v>3V2Y</v>
      </c>
      <c r="F35" s="12" t="str">
        <f>_xlfn.IFNA(VLOOKUP(A35&amp;"ReprYesActive",AnnotationAndRepresentative!B:C,2,FALSE),"")</f>
        <v/>
      </c>
      <c r="G35" s="2">
        <f t="shared" si="1"/>
        <v>1</v>
      </c>
    </row>
    <row r="36" spans="1:7" x14ac:dyDescent="0.2">
      <c r="A36" s="3" t="s">
        <v>31</v>
      </c>
      <c r="B36" s="3" t="str">
        <f>VLOOKUP($A36,StructureInfoFromGPCRdb!$B:$U,MATCH(B$1,StructureInfoFromGPCRdb!$B$1:$U$1,0),FALSE)</f>
        <v>MT1</v>
      </c>
      <c r="C36" s="3" t="str">
        <f>VLOOKUP($A36,StructureInfoFromGPCRdb!$B:$U,MATCH(C$1,StructureInfoFromGPCRdb!$B$1:$U$1,0),FALSE)</f>
        <v>Melatonin</v>
      </c>
      <c r="D36" s="3" t="str">
        <f>VLOOKUP($A36,StructureInfoFromGPCRdb!$B:$U,MATCH(D$1,StructureInfoFromGPCRdb!$B$1:$U$1,0),FALSE)</f>
        <v>A</v>
      </c>
      <c r="E36" s="2" t="str">
        <f>_xlfn.IFNA(VLOOKUP(A36&amp;"ReprYesInactive",AnnotationAndRepresentative!B:C,2,FALSE),"")</f>
        <v>6PS8</v>
      </c>
      <c r="F36" s="12" t="str">
        <f>_xlfn.IFNA(VLOOKUP(A36&amp;"ReprYesActive",AnnotationAndRepresentative!B:C,2,FALSE),"")</f>
        <v/>
      </c>
      <c r="G36" s="2">
        <f t="shared" si="1"/>
        <v>1</v>
      </c>
    </row>
    <row r="37" spans="1:7" x14ac:dyDescent="0.2">
      <c r="A37" s="3" t="s">
        <v>279</v>
      </c>
      <c r="B37" s="3" t="str">
        <f>VLOOKUP($A37,StructureInfoFromGPCRdb!$B:$U,MATCH(B$1,StructureInfoFromGPCRdb!$B$1:$U$1,0),FALSE)</f>
        <v>Y1</v>
      </c>
      <c r="C37" s="3" t="str">
        <f>VLOOKUP($A37,StructureInfoFromGPCRdb!$B:$U,MATCH(C$1,StructureInfoFromGPCRdb!$B$1:$U$1,0),FALSE)</f>
        <v>Neuropeptide Y</v>
      </c>
      <c r="D37" s="3" t="str">
        <f>VLOOKUP($A37,StructureInfoFromGPCRdb!$B:$U,MATCH(D$1,StructureInfoFromGPCRdb!$B$1:$U$1,0),FALSE)</f>
        <v>A</v>
      </c>
      <c r="E37" s="2" t="str">
        <f>_xlfn.IFNA(VLOOKUP(A37&amp;"ReprYesInactive",AnnotationAndRepresentative!B:C,2,FALSE),"")</f>
        <v>5ZBQ</v>
      </c>
      <c r="F37" s="12" t="str">
        <f>_xlfn.IFNA(VLOOKUP(A37&amp;"ReprYesActive",AnnotationAndRepresentative!B:C,2,FALSE),"")</f>
        <v/>
      </c>
      <c r="G37" s="2">
        <f t="shared" si="1"/>
        <v>1</v>
      </c>
    </row>
    <row r="38" spans="1:7" x14ac:dyDescent="0.2">
      <c r="A38" s="3" t="s">
        <v>1</v>
      </c>
      <c r="B38" s="3" t="str">
        <f>VLOOKUP($A38,StructureInfoFromGPCRdb!$B:$U,MATCH(B$1,StructureInfoFromGPCRdb!$B$1:$U$1,0),FALSE)</f>
        <v>NTS1</v>
      </c>
      <c r="C38" s="3" t="str">
        <f>VLOOKUP($A38,StructureInfoFromGPCRdb!$B:$U,MATCH(C$1,StructureInfoFromGPCRdb!$B$1:$U$1,0),FALSE)</f>
        <v>Neurotensin</v>
      </c>
      <c r="D38" s="3" t="str">
        <f>VLOOKUP($A38,StructureInfoFromGPCRdb!$B:$U,MATCH(D$1,StructureInfoFromGPCRdb!$B$1:$U$1,0),FALSE)</f>
        <v>A</v>
      </c>
      <c r="E38" s="2" t="str">
        <f>_xlfn.IFNA(VLOOKUP(A38&amp;"ReprYesInactive",AnnotationAndRepresentative!B:C,2,FALSE),"")</f>
        <v/>
      </c>
      <c r="F38" s="12" t="str">
        <f>_xlfn.IFNA(VLOOKUP(A38&amp;"ReprYesActive",AnnotationAndRepresentative!B:C,2,FALSE),"")</f>
        <v>6OS9</v>
      </c>
      <c r="G38" s="2">
        <f t="shared" si="1"/>
        <v>1</v>
      </c>
    </row>
    <row r="39" spans="1:7" x14ac:dyDescent="0.2">
      <c r="A39" s="3" t="s">
        <v>369</v>
      </c>
      <c r="B39" s="3" t="str">
        <f>VLOOKUP($A39,StructureInfoFromGPCRdb!$B:$U,MATCH(B$1,StructureInfoFromGPCRdb!$B$1:$U$1,0),FALSE)</f>
        <v>δ</v>
      </c>
      <c r="C39" s="3" t="str">
        <f>VLOOKUP($A39,StructureInfoFromGPCRdb!$B:$U,MATCH(C$1,StructureInfoFromGPCRdb!$B$1:$U$1,0),FALSE)</f>
        <v>Opioid</v>
      </c>
      <c r="D39" s="3" t="str">
        <f>VLOOKUP($A39,StructureInfoFromGPCRdb!$B:$U,MATCH(D$1,StructureInfoFromGPCRdb!$B$1:$U$1,0),FALSE)</f>
        <v>A</v>
      </c>
      <c r="E39" s="2" t="str">
        <f>_xlfn.IFNA(VLOOKUP(A39&amp;"ReprYesInactive",AnnotationAndRepresentative!B:C,2,FALSE),"")</f>
        <v>4N6H</v>
      </c>
      <c r="F39" s="12" t="str">
        <f>_xlfn.IFNA(VLOOKUP(A39&amp;"ReprYesActive",AnnotationAndRepresentative!B:C,2,FALSE),"")</f>
        <v/>
      </c>
      <c r="G39" s="2">
        <f t="shared" si="1"/>
        <v>1</v>
      </c>
    </row>
    <row r="40" spans="1:7" x14ac:dyDescent="0.2">
      <c r="A40" s="3" t="s">
        <v>137</v>
      </c>
      <c r="B40" s="3" t="str">
        <f>VLOOKUP($A40,StructureInfoFromGPCRdb!$B:$U,MATCH(B$1,StructureInfoFromGPCRdb!$B$1:$U$1,0),FALSE)</f>
        <v>κ</v>
      </c>
      <c r="C40" s="3" t="str">
        <f>VLOOKUP($A40,StructureInfoFromGPCRdb!$B:$U,MATCH(C$1,StructureInfoFromGPCRdb!$B$1:$U$1,0),FALSE)</f>
        <v>Opioid</v>
      </c>
      <c r="D40" s="3" t="str">
        <f>VLOOKUP($A40,StructureInfoFromGPCRdb!$B:$U,MATCH(D$1,StructureInfoFromGPCRdb!$B$1:$U$1,0),FALSE)</f>
        <v>A</v>
      </c>
      <c r="E40" s="2" t="str">
        <f>_xlfn.IFNA(VLOOKUP(A40&amp;"ReprYesInactive",AnnotationAndRepresentative!B:C,2,FALSE),"")</f>
        <v>4DJH</v>
      </c>
      <c r="F40" s="12" t="str">
        <f>_xlfn.IFNA(VLOOKUP(A40&amp;"ReprYesActive",AnnotationAndRepresentative!B:C,2,FALSE),"")</f>
        <v/>
      </c>
      <c r="G40" s="2">
        <f t="shared" si="1"/>
        <v>1</v>
      </c>
    </row>
    <row r="41" spans="1:7" x14ac:dyDescent="0.2">
      <c r="A41" s="3" t="s">
        <v>394</v>
      </c>
      <c r="B41" s="3" t="str">
        <f>VLOOKUP($A41,StructureInfoFromGPCRdb!$B:$U,MATCH(B$1,StructureInfoFromGPCRdb!$B$1:$U$1,0),FALSE)</f>
        <v>NOP</v>
      </c>
      <c r="C41" s="3" t="str">
        <f>VLOOKUP($A41,StructureInfoFromGPCRdb!$B:$U,MATCH(C$1,StructureInfoFromGPCRdb!$B$1:$U$1,0),FALSE)</f>
        <v>Opioid</v>
      </c>
      <c r="D41" s="3" t="str">
        <f>VLOOKUP($A41,StructureInfoFromGPCRdb!$B:$U,MATCH(D$1,StructureInfoFromGPCRdb!$B$1:$U$1,0),FALSE)</f>
        <v>A</v>
      </c>
      <c r="E41" s="2" t="str">
        <f>_xlfn.IFNA(VLOOKUP(A41&amp;"ReprYesInactive",AnnotationAndRepresentative!B:C,2,FALSE),"")</f>
        <v>5DHH</v>
      </c>
      <c r="F41" s="12" t="str">
        <f>_xlfn.IFNA(VLOOKUP(A41&amp;"ReprYesActive",AnnotationAndRepresentative!B:C,2,FALSE),"")</f>
        <v/>
      </c>
      <c r="G41" s="2">
        <f t="shared" si="1"/>
        <v>1</v>
      </c>
    </row>
    <row r="42" spans="1:7" x14ac:dyDescent="0.2">
      <c r="A42" s="3" t="s">
        <v>353</v>
      </c>
      <c r="B42" s="3" t="str">
        <f>VLOOKUP($A42,StructureInfoFromGPCRdb!$B:$U,MATCH(B$1,StructureInfoFromGPCRdb!$B$1:$U$1,0),FALSE)</f>
        <v>OX1</v>
      </c>
      <c r="C42" s="3" t="str">
        <f>VLOOKUP($A42,StructureInfoFromGPCRdb!$B:$U,MATCH(C$1,StructureInfoFromGPCRdb!$B$1:$U$1,0),FALSE)</f>
        <v>Orexin</v>
      </c>
      <c r="D42" s="3" t="str">
        <f>VLOOKUP($A42,StructureInfoFromGPCRdb!$B:$U,MATCH(D$1,StructureInfoFromGPCRdb!$B$1:$U$1,0),FALSE)</f>
        <v>A</v>
      </c>
      <c r="E42" s="2" t="str">
        <f>_xlfn.IFNA(VLOOKUP(A42&amp;"ReprYesInactive",AnnotationAndRepresentative!B:C,2,FALSE),"")</f>
        <v>6TOD</v>
      </c>
      <c r="F42" s="12" t="str">
        <f>_xlfn.IFNA(VLOOKUP(A42&amp;"ReprYesActive",AnnotationAndRepresentative!B:C,2,FALSE),"")</f>
        <v/>
      </c>
      <c r="G42" s="2">
        <f t="shared" si="1"/>
        <v>1</v>
      </c>
    </row>
    <row r="43" spans="1:7" x14ac:dyDescent="0.2">
      <c r="A43" s="3" t="s">
        <v>299</v>
      </c>
      <c r="B43" s="3" t="str">
        <f>VLOOKUP($A43,StructureInfoFromGPCRdb!$B:$U,MATCH(B$1,StructureInfoFromGPCRdb!$B$1:$U$1,0),FALSE)</f>
        <v>OX2</v>
      </c>
      <c r="C43" s="3" t="str">
        <f>VLOOKUP($A43,StructureInfoFromGPCRdb!$B:$U,MATCH(C$1,StructureInfoFromGPCRdb!$B$1:$U$1,0),FALSE)</f>
        <v>Orexin</v>
      </c>
      <c r="D43" s="3" t="str">
        <f>VLOOKUP($A43,StructureInfoFromGPCRdb!$B:$U,MATCH(D$1,StructureInfoFromGPCRdb!$B$1:$U$1,0),FALSE)</f>
        <v>A</v>
      </c>
      <c r="E43" s="2" t="str">
        <f>_xlfn.IFNA(VLOOKUP(A43&amp;"ReprYesInactive",AnnotationAndRepresentative!B:C,2,FALSE),"")</f>
        <v>5WQC</v>
      </c>
      <c r="F43" s="12" t="str">
        <f>_xlfn.IFNA(VLOOKUP(A43&amp;"ReprYesActive",AnnotationAndRepresentative!B:C,2,FALSE),"")</f>
        <v/>
      </c>
      <c r="G43" s="2">
        <f t="shared" si="1"/>
        <v>1</v>
      </c>
    </row>
    <row r="44" spans="1:7" x14ac:dyDescent="0.2">
      <c r="A44" s="3" t="s">
        <v>224</v>
      </c>
      <c r="B44" s="3" t="str">
        <f>VLOOKUP($A44,StructureInfoFromGPCRdb!$B:$U,MATCH(B$1,StructureInfoFromGPCRdb!$B$1:$U$1,0),FALSE)</f>
        <v>NK1</v>
      </c>
      <c r="C44" s="3" t="str">
        <f>VLOOKUP($A44,StructureInfoFromGPCRdb!$B:$U,MATCH(C$1,StructureInfoFromGPCRdb!$B$1:$U$1,0),FALSE)</f>
        <v>Tachykinin</v>
      </c>
      <c r="D44" s="3" t="str">
        <f>VLOOKUP($A44,StructureInfoFromGPCRdb!$B:$U,MATCH(D$1,StructureInfoFromGPCRdb!$B$1:$U$1,0),FALSE)</f>
        <v>A</v>
      </c>
      <c r="E44" s="2" t="str">
        <f>_xlfn.IFNA(VLOOKUP(A44&amp;"ReprYesInactive",AnnotationAndRepresentative!B:C,2,FALSE),"")</f>
        <v>6HLP</v>
      </c>
      <c r="F44" s="12" t="str">
        <f>_xlfn.IFNA(VLOOKUP(A44&amp;"ReprYesActive",AnnotationAndRepresentative!B:C,2,FALSE),"")</f>
        <v/>
      </c>
      <c r="G44" s="2">
        <f t="shared" si="1"/>
        <v>1</v>
      </c>
    </row>
    <row r="45" spans="1:7" x14ac:dyDescent="0.2">
      <c r="A45" s="3" t="s">
        <v>888</v>
      </c>
      <c r="B45" s="3" t="str">
        <f>VLOOKUP($A45,StructureInfoFromGPCRdb!$B:$U,MATCH(B$1,StructureInfoFromGPCRdb!$B$1:$U$1,0),FALSE)</f>
        <v>OT</v>
      </c>
      <c r="C45" s="3" t="str">
        <f>VLOOKUP($A45,StructureInfoFromGPCRdb!$B:$U,MATCH(C$1,StructureInfoFromGPCRdb!$B$1:$U$1,0),FALSE)</f>
        <v>Vasopressin and oxytocin</v>
      </c>
      <c r="D45" s="3" t="str">
        <f>VLOOKUP($A45,StructureInfoFromGPCRdb!$B:$U,MATCH(D$1,StructureInfoFromGPCRdb!$B$1:$U$1,0),FALSE)</f>
        <v>A</v>
      </c>
      <c r="E45" s="2" t="str">
        <f>_xlfn.IFNA(VLOOKUP(A45&amp;"ReprYesInactive",AnnotationAndRepresentative!B:C,2,FALSE),"")</f>
        <v>6TPK</v>
      </c>
      <c r="F45" s="12" t="str">
        <f>_xlfn.IFNA(VLOOKUP(A45&amp;"ReprYesActive",AnnotationAndRepresentative!B:C,2,FALSE),"")</f>
        <v/>
      </c>
      <c r="G45" s="2">
        <f t="shared" si="1"/>
        <v>1</v>
      </c>
    </row>
    <row r="46" spans="1:7" x14ac:dyDescent="0.2">
      <c r="A46" s="3" t="s">
        <v>60</v>
      </c>
      <c r="B46" s="3" t="str">
        <f>VLOOKUP($A46,StructureInfoFromGPCRdb!$B:$U,MATCH(B$1,StructureInfoFromGPCRdb!$B$1:$U$1,0),FALSE)</f>
        <v>CT</v>
      </c>
      <c r="C46" s="3" t="str">
        <f>VLOOKUP($A46,StructureInfoFromGPCRdb!$B:$U,MATCH(C$1,StructureInfoFromGPCRdb!$B$1:$U$1,0),FALSE)</f>
        <v>Calcitonin</v>
      </c>
      <c r="D46" s="3" t="str">
        <f>VLOOKUP($A46,StructureInfoFromGPCRdb!$B:$U,MATCH(D$1,StructureInfoFromGPCRdb!$B$1:$U$1,0),FALSE)</f>
        <v>B1</v>
      </c>
      <c r="E46" s="2" t="str">
        <f>_xlfn.IFNA(VLOOKUP(A46&amp;"ReprYesInactive",AnnotationAndRepresentative!B:C,2,FALSE),"")</f>
        <v/>
      </c>
      <c r="F46" s="12" t="str">
        <f>_xlfn.IFNA(VLOOKUP(A46&amp;"ReprYesActive",AnnotationAndRepresentative!B:C,2,FALSE),"")</f>
        <v>6NIY</v>
      </c>
      <c r="G46" s="2">
        <f t="shared" si="1"/>
        <v>1</v>
      </c>
    </row>
    <row r="47" spans="1:7" x14ac:dyDescent="0.2">
      <c r="A47" s="3" t="s">
        <v>86</v>
      </c>
      <c r="B47" s="3" t="str">
        <f>VLOOKUP($A47,StructureInfoFromGPCRdb!$B:$U,MATCH(B$1,StructureInfoFromGPCRdb!$B$1:$U$1,0),FALSE)</f>
        <v>calcitonin-like</v>
      </c>
      <c r="C47" s="3" t="str">
        <f>VLOOKUP($A47,StructureInfoFromGPCRdb!$B:$U,MATCH(C$1,StructureInfoFromGPCRdb!$B$1:$U$1,0),FALSE)</f>
        <v>Calcitonin</v>
      </c>
      <c r="D47" s="3" t="str">
        <f>VLOOKUP($A47,StructureInfoFromGPCRdb!$B:$U,MATCH(D$1,StructureInfoFromGPCRdb!$B$1:$U$1,0),FALSE)</f>
        <v>B1</v>
      </c>
      <c r="E47" s="2" t="str">
        <f>_xlfn.IFNA(VLOOKUP(A47&amp;"ReprYesInactive",AnnotationAndRepresentative!B:C,2,FALSE),"")</f>
        <v/>
      </c>
      <c r="F47" s="12" t="str">
        <f>_xlfn.IFNA(VLOOKUP(A47&amp;"ReprYesActive",AnnotationAndRepresentative!B:C,2,FALSE),"")</f>
        <v>6UVA</v>
      </c>
      <c r="G47" s="2">
        <f t="shared" si="1"/>
        <v>1</v>
      </c>
    </row>
    <row r="48" spans="1:7" x14ac:dyDescent="0.2">
      <c r="A48" s="3" t="s">
        <v>778</v>
      </c>
      <c r="B48" s="3" t="str">
        <f>VLOOKUP($A48,StructureInfoFromGPCRdb!$B:$U,MATCH(B$1,StructureInfoFromGPCRdb!$B$1:$U$1,0),FALSE)</f>
        <v>CRF2</v>
      </c>
      <c r="C48" s="3" t="str">
        <f>VLOOKUP($A48,StructureInfoFromGPCRdb!$B:$U,MATCH(C$1,StructureInfoFromGPCRdb!$B$1:$U$1,0),FALSE)</f>
        <v>Corticotropin-releasing factor</v>
      </c>
      <c r="D48" s="3" t="str">
        <f>VLOOKUP($A48,StructureInfoFromGPCRdb!$B:$U,MATCH(D$1,StructureInfoFromGPCRdb!$B$1:$U$1,0),FALSE)</f>
        <v>B1</v>
      </c>
      <c r="E48" s="2" t="str">
        <f>_xlfn.IFNA(VLOOKUP(A48&amp;"ReprYesInactive",AnnotationAndRepresentative!B:C,2,FALSE),"")</f>
        <v/>
      </c>
      <c r="F48" s="12" t="str">
        <f>_xlfn.IFNA(VLOOKUP(A48&amp;"ReprYesActive",AnnotationAndRepresentative!B:C,2,FALSE),"")</f>
        <v>6PB1</v>
      </c>
      <c r="G48" s="2">
        <f t="shared" si="1"/>
        <v>1</v>
      </c>
    </row>
    <row r="49" spans="1:7" x14ac:dyDescent="0.15">
      <c r="A49" s="55" t="s">
        <v>882</v>
      </c>
      <c r="B49" s="3" t="str">
        <f>VLOOKUP($A49,StructureInfoFromGPCRdb!$B:$U,MATCH(B$1,StructureInfoFromGPCRdb!$B$1:$U$1,0),FALSE)</f>
        <v>secretin</v>
      </c>
      <c r="C49" s="3" t="str">
        <f>VLOOKUP($A49,StructureInfoFromGPCRdb!$B:$U,MATCH(C$1,StructureInfoFromGPCRdb!$B$1:$U$1,0),FALSE)</f>
        <v>Glucagon</v>
      </c>
      <c r="D49" s="3" t="str">
        <f>VLOOKUP($A49,StructureInfoFromGPCRdb!$B:$U,MATCH(D$1,StructureInfoFromGPCRdb!$B$1:$U$1,0),FALSE)</f>
        <v>B1</v>
      </c>
      <c r="E49" s="2" t="str">
        <f>_xlfn.IFNA(VLOOKUP(A49&amp;"ReprYesInactive",AnnotationAndRepresentative!B:C,2,FALSE),"")</f>
        <v/>
      </c>
      <c r="F49" s="12" t="str">
        <f>_xlfn.IFNA(VLOOKUP(A49&amp;"ReprYesActive",AnnotationAndRepresentative!B:C,2,FALSE),"")</f>
        <v>6WZG</v>
      </c>
      <c r="G49" s="2">
        <f t="shared" si="1"/>
        <v>1</v>
      </c>
    </row>
    <row r="50" spans="1:7" x14ac:dyDescent="0.15">
      <c r="A50" s="55" t="s">
        <v>46</v>
      </c>
      <c r="B50" s="3" t="str">
        <f>VLOOKUP($A50,StructureInfoFromGPCRdb!$B:$U,MATCH(B$1,StructureInfoFromGPCRdb!$B$1:$U$1,0),FALSE)</f>
        <v>PTH1</v>
      </c>
      <c r="C50" s="3" t="str">
        <f>VLOOKUP($A50,StructureInfoFromGPCRdb!$B:$U,MATCH(C$1,StructureInfoFromGPCRdb!$B$1:$U$1,0),FALSE)</f>
        <v>Parathyroid hormone</v>
      </c>
      <c r="D50" s="3" t="str">
        <f>VLOOKUP($A50,StructureInfoFromGPCRdb!$B:$U,MATCH(D$1,StructureInfoFromGPCRdb!$B$1:$U$1,0),FALSE)</f>
        <v>B1</v>
      </c>
      <c r="E50" s="2" t="str">
        <f>_xlfn.IFNA(VLOOKUP(A50&amp;"ReprYesInactive",AnnotationAndRepresentative!B:C,2,FALSE),"")</f>
        <v/>
      </c>
      <c r="F50" s="12" t="str">
        <f>_xlfn.IFNA(VLOOKUP(A50&amp;"ReprYesActive",AnnotationAndRepresentative!B:C,2,FALSE),"")</f>
        <v>6NBH</v>
      </c>
      <c r="G50" s="2">
        <f t="shared" si="1"/>
        <v>1</v>
      </c>
    </row>
    <row r="51" spans="1:7" x14ac:dyDescent="0.2">
      <c r="A51" s="3" t="s">
        <v>782</v>
      </c>
      <c r="B51" s="3" t="str">
        <f>VLOOKUP($A51,StructureInfoFromGPCRdb!$B:$U,MATCH(B$1,StructureInfoFromGPCRdb!$B$1:$U$1,0),FALSE)</f>
        <v>PAC1</v>
      </c>
      <c r="C51" s="3" t="str">
        <f>VLOOKUP($A51,StructureInfoFromGPCRdb!$B:$U,MATCH(C$1,StructureInfoFromGPCRdb!$B$1:$U$1,0),FALSE)</f>
        <v>VIP and PACAP</v>
      </c>
      <c r="D51" s="3" t="str">
        <f>VLOOKUP($A51,StructureInfoFromGPCRdb!$B:$U,MATCH(D$1,StructureInfoFromGPCRdb!$B$1:$U$1,0),FALSE)</f>
        <v>B1</v>
      </c>
      <c r="E51" s="2" t="str">
        <f>_xlfn.IFNA(VLOOKUP(A51&amp;"ReprYesInactive",AnnotationAndRepresentative!B:C,2,FALSE),"")</f>
        <v/>
      </c>
      <c r="F51" s="12" t="str">
        <f>_xlfn.IFNA(VLOOKUP(A51&amp;"ReprYesActive",AnnotationAndRepresentative!B:C,2,FALSE),"")</f>
        <v>6M1I</v>
      </c>
      <c r="G51" s="2">
        <f t="shared" si="1"/>
        <v>1</v>
      </c>
    </row>
    <row r="52" spans="1:7" x14ac:dyDescent="0.15">
      <c r="A52" s="55" t="s">
        <v>869</v>
      </c>
      <c r="B52" s="3" t="str">
        <f>VLOOKUP($A52,StructureInfoFromGPCRdb!$B:$U,MATCH(B$1,StructureInfoFromGPCRdb!$B$1:$U$1,0),FALSE)</f>
        <v>VPAC1</v>
      </c>
      <c r="C52" s="3" t="str">
        <f>VLOOKUP($A52,StructureInfoFromGPCRdb!$B:$U,MATCH(C$1,StructureInfoFromGPCRdb!$B$1:$U$1,0),FALSE)</f>
        <v>VIP and PACAP</v>
      </c>
      <c r="D52" s="3" t="str">
        <f>VLOOKUP($A52,StructureInfoFromGPCRdb!$B:$U,MATCH(D$1,StructureInfoFromGPCRdb!$B$1:$U$1,0),FALSE)</f>
        <v>B1</v>
      </c>
      <c r="E52" s="2" t="str">
        <f>_xlfn.IFNA(VLOOKUP(A52&amp;"ReprYesInactive",AnnotationAndRepresentative!B:C,2,FALSE),"")</f>
        <v/>
      </c>
      <c r="F52" s="12" t="str">
        <f>_xlfn.IFNA(VLOOKUP(A52&amp;"ReprYesActive",AnnotationAndRepresentative!B:C,2,FALSE),"")</f>
        <v>6VN7</v>
      </c>
      <c r="G52" s="2">
        <f t="shared" si="1"/>
        <v>1</v>
      </c>
    </row>
    <row r="53" spans="1:7" x14ac:dyDescent="0.2">
      <c r="A53" s="3" t="s">
        <v>511</v>
      </c>
      <c r="B53" s="3" t="str">
        <f>VLOOKUP($A53,StructureInfoFromGPCRdb!$B:$U,MATCH(B$1,StructureInfoFromGPCRdb!$B$1:$U$1,0),FALSE)</f>
        <v>mGlu1</v>
      </c>
      <c r="C53" s="3" t="str">
        <f>VLOOKUP($A53,StructureInfoFromGPCRdb!$B:$U,MATCH(C$1,StructureInfoFromGPCRdb!$B$1:$U$1,0),FALSE)</f>
        <v>Metabotropic glutamate</v>
      </c>
      <c r="D53" s="3" t="str">
        <f>VLOOKUP($A53,StructureInfoFromGPCRdb!$B:$U,MATCH(D$1,StructureInfoFromGPCRdb!$B$1:$U$1,0),FALSE)</f>
        <v>C</v>
      </c>
      <c r="E53" s="2" t="str">
        <f>_xlfn.IFNA(VLOOKUP(A53&amp;"ReprYesInactive",AnnotationAndRepresentative!B:C,2,FALSE),"")</f>
        <v>4OR2</v>
      </c>
      <c r="F53" s="12" t="str">
        <f>_xlfn.IFNA(VLOOKUP(A53&amp;"ReprYesActive",AnnotationAndRepresentative!B:C,2,FALSE),"")</f>
        <v/>
      </c>
      <c r="G53" s="2">
        <f t="shared" si="1"/>
        <v>1</v>
      </c>
    </row>
    <row r="54" spans="1:7" x14ac:dyDescent="0.2">
      <c r="A54" s="3" t="s">
        <v>64</v>
      </c>
      <c r="B54" s="3" t="str">
        <f>VLOOKUP($A54,StructureInfoFromGPCRdb!$B:$U,MATCH(B$1,StructureInfoFromGPCRdb!$B$1:$U$1,0),FALSE)</f>
        <v>mGlu5</v>
      </c>
      <c r="C54" s="3" t="str">
        <f>VLOOKUP($A54,StructureInfoFromGPCRdb!$B:$U,MATCH(C$1,StructureInfoFromGPCRdb!$B$1:$U$1,0),FALSE)</f>
        <v>Metabotropic glutamate</v>
      </c>
      <c r="D54" s="3" t="str">
        <f>VLOOKUP($A54,StructureInfoFromGPCRdb!$B:$U,MATCH(D$1,StructureInfoFromGPCRdb!$B$1:$U$1,0),FALSE)</f>
        <v>C</v>
      </c>
      <c r="E54" s="2" t="str">
        <f>_xlfn.IFNA(VLOOKUP(A54&amp;"ReprYesInactive",AnnotationAndRepresentative!B:C,2,FALSE),"")</f>
        <v>6FFI</v>
      </c>
      <c r="F54" s="12" t="str">
        <f>_xlfn.IFNA(VLOOKUP(A54&amp;"ReprYesActive",AnnotationAndRepresentative!B:C,2,FALSE),"")</f>
        <v/>
      </c>
      <c r="G54" s="2">
        <f t="shared" si="1"/>
        <v>1</v>
      </c>
    </row>
    <row r="55" spans="1:7" x14ac:dyDescent="0.2">
      <c r="A55" s="3" t="s">
        <v>472</v>
      </c>
      <c r="B55" s="3" t="str">
        <f>VLOOKUP($A55,StructureInfoFromGPCRdb!$B:$U,MATCH(B$1,StructureInfoFromGPCRdb!$B$1:$U$1,0),FALSE)</f>
        <v>FZD4</v>
      </c>
      <c r="C55" s="3" t="str">
        <f>VLOOKUP($A55,StructureInfoFromGPCRdb!$B:$U,MATCH(C$1,StructureInfoFromGPCRdb!$B$1:$U$1,0),FALSE)</f>
        <v>Frizzled</v>
      </c>
      <c r="D55" s="3" t="str">
        <f>VLOOKUP($A55,StructureInfoFromGPCRdb!$B:$U,MATCH(D$1,StructureInfoFromGPCRdb!$B$1:$U$1,0),FALSE)</f>
        <v>F</v>
      </c>
      <c r="E55" s="2" t="str">
        <f>_xlfn.IFNA(VLOOKUP(A55&amp;"ReprYesInactive",AnnotationAndRepresentative!B:C,2,FALSE),"")</f>
        <v>6BD4</v>
      </c>
      <c r="F55" s="12" t="str">
        <f>_xlfn.IFNA(VLOOKUP(A55&amp;"ReprYesActive",AnnotationAndRepresentative!B:C,2,FALSE),"")</f>
        <v/>
      </c>
      <c r="G55" s="2">
        <f t="shared" si="1"/>
        <v>1</v>
      </c>
    </row>
    <row r="56" spans="1:7" x14ac:dyDescent="0.2">
      <c r="A56" s="3" t="s">
        <v>873</v>
      </c>
      <c r="B56" s="3" t="str">
        <f>VLOOKUP($A56,StructureInfoFromGPCRdb!$B:$U,MATCH(B$1,StructureInfoFromGPCRdb!$B$1:$U$1,0),FALSE)</f>
        <v>FZD5</v>
      </c>
      <c r="C56" s="3" t="str">
        <f>VLOOKUP($A56,StructureInfoFromGPCRdb!$B:$U,MATCH(C$1,StructureInfoFromGPCRdb!$B$1:$U$1,0),FALSE)</f>
        <v>Frizzled</v>
      </c>
      <c r="D56" s="3" t="str">
        <f>VLOOKUP($A56,StructureInfoFromGPCRdb!$B:$U,MATCH(D$1,StructureInfoFromGPCRdb!$B$1:$U$1,0),FALSE)</f>
        <v>F</v>
      </c>
      <c r="E56" s="2" t="str">
        <f>_xlfn.IFNA(VLOOKUP(A56&amp;"ReprYesInactive",AnnotationAndRepresentative!B:C,2,FALSE),"")</f>
        <v/>
      </c>
      <c r="F56" s="12" t="str">
        <f>_xlfn.IFNA(VLOOKUP(A56&amp;"ReprYesActive",AnnotationAndRepresentative!B:C,2,FALSE),"")</f>
        <v/>
      </c>
      <c r="G56" s="2">
        <f t="shared" si="1"/>
        <v>0</v>
      </c>
    </row>
    <row r="57" spans="1:7" x14ac:dyDescent="0.2">
      <c r="A57" s="3" t="s">
        <v>94</v>
      </c>
      <c r="B57" s="3" t="str">
        <f>VLOOKUP($A57,StructureInfoFromGPCRdb!$B:$U,MATCH(B$1,StructureInfoFromGPCRdb!$B$1:$U$1,0),FALSE)</f>
        <v>5-HT1B</v>
      </c>
      <c r="C57" s="3" t="str">
        <f>VLOOKUP($A57,StructureInfoFromGPCRdb!$B:$U,MATCH(C$1,StructureInfoFromGPCRdb!$B$1:$U$1,0),FALSE)</f>
        <v>5-Hydroxytryptamine</v>
      </c>
      <c r="D57" s="3" t="str">
        <f>VLOOKUP($A57,StructureInfoFromGPCRdb!$B:$U,MATCH(D$1,StructureInfoFromGPCRdb!$B$1:$U$1,0),FALSE)</f>
        <v>A</v>
      </c>
      <c r="E57" s="2" t="str">
        <f>_xlfn.IFNA(VLOOKUP(A57&amp;"ReprYesInactive",AnnotationAndRepresentative!B:C,2,FALSE),"")</f>
        <v/>
      </c>
      <c r="F57" s="12" t="str">
        <f>_xlfn.IFNA(VLOOKUP(A57&amp;"ReprYesActive",AnnotationAndRepresentative!B:C,2,FALSE),"")</f>
        <v/>
      </c>
      <c r="G57" s="2">
        <f t="shared" si="1"/>
        <v>0</v>
      </c>
    </row>
    <row r="58" spans="1:7" x14ac:dyDescent="0.2">
      <c r="A58" s="3" t="s">
        <v>88</v>
      </c>
      <c r="B58" s="3" t="str">
        <f>VLOOKUP($A58,StructureInfoFromGPCRdb!$B:$U,MATCH(B$1,StructureInfoFromGPCRdb!$B$1:$U$1,0),FALSE)</f>
        <v>5-HT2B</v>
      </c>
      <c r="C58" s="3" t="str">
        <f>VLOOKUP($A58,StructureInfoFromGPCRdb!$B:$U,MATCH(C$1,StructureInfoFromGPCRdb!$B$1:$U$1,0),FALSE)</f>
        <v>5-Hydroxytryptamine</v>
      </c>
      <c r="D58" s="3" t="str">
        <f>VLOOKUP($A58,StructureInfoFromGPCRdb!$B:$U,MATCH(D$1,StructureInfoFromGPCRdb!$B$1:$U$1,0),FALSE)</f>
        <v>A</v>
      </c>
      <c r="E58" s="2" t="str">
        <f>_xlfn.IFNA(VLOOKUP(A58&amp;"ReprYesInactive",AnnotationAndRepresentative!B:C,2,FALSE),"")</f>
        <v/>
      </c>
      <c r="F58" s="12" t="str">
        <f>_xlfn.IFNA(VLOOKUP(A58&amp;"ReprYesActive",AnnotationAndRepresentative!B:C,2,FALSE),"")</f>
        <v/>
      </c>
      <c r="G58" s="2">
        <f t="shared" si="1"/>
        <v>0</v>
      </c>
    </row>
    <row r="59" spans="1:7" x14ac:dyDescent="0.2">
      <c r="A59" s="3" t="s">
        <v>699</v>
      </c>
      <c r="B59" s="3" t="str">
        <f>VLOOKUP($A59,StructureInfoFromGPCRdb!$B:$U,MATCH(B$1,StructureInfoFromGPCRdb!$B$1:$U$1,0),FALSE)</f>
        <v>GPR52</v>
      </c>
      <c r="C59" s="3" t="str">
        <f>VLOOKUP($A59,StructureInfoFromGPCRdb!$B:$U,MATCH(C$1,StructureInfoFromGPCRdb!$B$1:$U$1,0),FALSE)</f>
        <v>A orphans</v>
      </c>
      <c r="D59" s="3" t="str">
        <f>VLOOKUP($A59,StructureInfoFromGPCRdb!$B:$U,MATCH(D$1,StructureInfoFromGPCRdb!$B$1:$U$1,0),FALSE)</f>
        <v>A</v>
      </c>
      <c r="E59" s="2" t="str">
        <f>_xlfn.IFNA(VLOOKUP(A59&amp;"ReprYesInactive",AnnotationAndRepresentative!B:C,2,FALSE),"")</f>
        <v/>
      </c>
      <c r="F59" s="12" t="str">
        <f>_xlfn.IFNA(VLOOKUP(A59&amp;"ReprYesActive",AnnotationAndRepresentative!B:C,2,FALSE),"")</f>
        <v/>
      </c>
      <c r="G59" s="2">
        <f t="shared" si="1"/>
        <v>0</v>
      </c>
    </row>
    <row r="60" spans="1:7" x14ac:dyDescent="0.2">
      <c r="A60" s="3" t="s">
        <v>960</v>
      </c>
      <c r="B60" s="3" t="str">
        <f>VLOOKUP($A60,StructureInfoFromGPCRdb!$B:$U,MATCH(B$1,StructureInfoFromGPCRdb!$B$1:$U$1,0),FALSE)</f>
        <v>α2A</v>
      </c>
      <c r="C60" s="3" t="str">
        <f>VLOOKUP($A60,StructureInfoFromGPCRdb!$B:$U,MATCH(C$1,StructureInfoFromGPCRdb!$B$1:$U$1,0),FALSE)</f>
        <v>Adrenoceptors</v>
      </c>
      <c r="D60" s="3" t="str">
        <f>VLOOKUP($A60,StructureInfoFromGPCRdb!$B:$U,MATCH(D$1,StructureInfoFromGPCRdb!$B$1:$U$1,0),FALSE)</f>
        <v>A</v>
      </c>
      <c r="E60" s="2" t="str">
        <f>_xlfn.IFNA(VLOOKUP(A60&amp;"ReprYesInactive",AnnotationAndRepresentative!B:C,2,FALSE),"")</f>
        <v/>
      </c>
      <c r="F60" s="12" t="str">
        <f>_xlfn.IFNA(VLOOKUP(A60&amp;"ReprYesActive",AnnotationAndRepresentative!B:C,2,FALSE),"")</f>
        <v/>
      </c>
      <c r="G60" s="2">
        <f t="shared" si="1"/>
        <v>0</v>
      </c>
    </row>
    <row r="61" spans="1:7" x14ac:dyDescent="0.2">
      <c r="A61" s="3" t="s">
        <v>68</v>
      </c>
      <c r="B61" s="3" t="str">
        <f>VLOOKUP($A61,StructureInfoFromGPCRdb!$B:$U,MATCH(B$1,StructureInfoFromGPCRdb!$B$1:$U$1,0),FALSE)</f>
        <v>β1</v>
      </c>
      <c r="C61" s="3" t="str">
        <f>VLOOKUP($A61,StructureInfoFromGPCRdb!$B:$U,MATCH(C$1,StructureInfoFromGPCRdb!$B$1:$U$1,0),FALSE)</f>
        <v>Adrenoceptors</v>
      </c>
      <c r="D61" s="3" t="str">
        <f>VLOOKUP($A61,StructureInfoFromGPCRdb!$B:$U,MATCH(D$1,StructureInfoFromGPCRdb!$B$1:$U$1,0),FALSE)</f>
        <v>A</v>
      </c>
      <c r="E61" s="2" t="str">
        <f>_xlfn.IFNA(VLOOKUP(A61&amp;"ReprYesInactive",AnnotationAndRepresentative!B:C,2,FALSE),"")</f>
        <v/>
      </c>
      <c r="F61" s="12" t="str">
        <f>_xlfn.IFNA(VLOOKUP(A61&amp;"ReprYesActive",AnnotationAndRepresentative!B:C,2,FALSE),"")</f>
        <v/>
      </c>
      <c r="G61" s="2">
        <f t="shared" si="1"/>
        <v>0</v>
      </c>
    </row>
    <row r="62" spans="1:7" x14ac:dyDescent="0.2">
      <c r="A62" s="3" t="s">
        <v>91</v>
      </c>
      <c r="B62" s="3" t="str">
        <f>VLOOKUP($A62,StructureInfoFromGPCRdb!$B:$U,MATCH(B$1,StructureInfoFromGPCRdb!$B$1:$U$1,0),FALSE)</f>
        <v>AT2</v>
      </c>
      <c r="C62" s="3" t="str">
        <f>VLOOKUP($A62,StructureInfoFromGPCRdb!$B:$U,MATCH(C$1,StructureInfoFromGPCRdb!$B$1:$U$1,0),FALSE)</f>
        <v>Angiotensin</v>
      </c>
      <c r="D62" s="3" t="str">
        <f>VLOOKUP($A62,StructureInfoFromGPCRdb!$B:$U,MATCH(D$1,StructureInfoFromGPCRdb!$B$1:$U$1,0),FALSE)</f>
        <v>A</v>
      </c>
      <c r="E62" s="2" t="str">
        <f>_xlfn.IFNA(VLOOKUP(A62&amp;"ReprYesInactive",AnnotationAndRepresentative!B:C,2,FALSE),"")</f>
        <v/>
      </c>
      <c r="F62" s="12" t="str">
        <f>_xlfn.IFNA(VLOOKUP(A62&amp;"ReprYesActive",AnnotationAndRepresentative!B:C,2,FALSE),"")</f>
        <v/>
      </c>
      <c r="G62" s="2">
        <f t="shared" si="1"/>
        <v>0</v>
      </c>
    </row>
    <row r="63" spans="1:7" x14ac:dyDescent="0.2">
      <c r="A63" s="3" t="s">
        <v>152</v>
      </c>
      <c r="B63" s="3" t="str">
        <f>VLOOKUP($A63,StructureInfoFromGPCRdb!$B:$U,MATCH(B$1,StructureInfoFromGPCRdb!$B$1:$U$1,0),FALSE)</f>
        <v>apelin</v>
      </c>
      <c r="C63" s="3" t="str">
        <f>VLOOKUP($A63,StructureInfoFromGPCRdb!$B:$U,MATCH(C$1,StructureInfoFromGPCRdb!$B$1:$U$1,0),FALSE)</f>
        <v>Apelin</v>
      </c>
      <c r="D63" s="3" t="str">
        <f>VLOOKUP($A63,StructureInfoFromGPCRdb!$B:$U,MATCH(D$1,StructureInfoFromGPCRdb!$B$1:$U$1,0),FALSE)</f>
        <v>A</v>
      </c>
      <c r="E63" s="2" t="str">
        <f>_xlfn.IFNA(VLOOKUP(A63&amp;"ReprYesInactive",AnnotationAndRepresentative!B:C,2,FALSE),"")</f>
        <v/>
      </c>
      <c r="F63" s="12" t="str">
        <f>_xlfn.IFNA(VLOOKUP(A63&amp;"ReprYesActive",AnnotationAndRepresentative!B:C,2,FALSE),"")</f>
        <v/>
      </c>
      <c r="G63" s="2">
        <f t="shared" si="1"/>
        <v>0</v>
      </c>
    </row>
    <row r="64" spans="1:7" x14ac:dyDescent="0.2">
      <c r="A64" s="3" t="s">
        <v>236</v>
      </c>
      <c r="B64" s="3" t="str">
        <f>VLOOKUP($A64,StructureInfoFromGPCRdb!$B:$U,MATCH(B$1,StructureInfoFromGPCRdb!$B$1:$U$1,0),FALSE)</f>
        <v>CCR2</v>
      </c>
      <c r="C64" s="3" t="str">
        <f>VLOOKUP($A64,StructureInfoFromGPCRdb!$B:$U,MATCH(C$1,StructureInfoFromGPCRdb!$B$1:$U$1,0),FALSE)</f>
        <v>Chemokine</v>
      </c>
      <c r="D64" s="3" t="str">
        <f>VLOOKUP($A64,StructureInfoFromGPCRdb!$B:$U,MATCH(D$1,StructureInfoFromGPCRdb!$B$1:$U$1,0),FALSE)</f>
        <v>A</v>
      </c>
      <c r="E64" s="2" t="str">
        <f>_xlfn.IFNA(VLOOKUP(A64&amp;"ReprYesInactive",AnnotationAndRepresentative!B:C,2,FALSE),"")</f>
        <v/>
      </c>
      <c r="F64" s="12" t="str">
        <f>_xlfn.IFNA(VLOOKUP(A64&amp;"ReprYesActive",AnnotationAndRepresentative!B:C,2,FALSE),"")</f>
        <v/>
      </c>
      <c r="G64" s="2">
        <f t="shared" si="1"/>
        <v>0</v>
      </c>
    </row>
    <row r="65" spans="1:7" x14ac:dyDescent="0.2">
      <c r="A65" s="3" t="s">
        <v>244</v>
      </c>
      <c r="B65" s="3" t="str">
        <f>VLOOKUP($A65,StructureInfoFromGPCRdb!$B:$U,MATCH(B$1,StructureInfoFromGPCRdb!$B$1:$U$1,0),FALSE)</f>
        <v>CCR5</v>
      </c>
      <c r="C65" s="3" t="str">
        <f>VLOOKUP($A65,StructureInfoFromGPCRdb!$B:$U,MATCH(C$1,StructureInfoFromGPCRdb!$B$1:$U$1,0),FALSE)</f>
        <v>Chemokine</v>
      </c>
      <c r="D65" s="3" t="str">
        <f>VLOOKUP($A65,StructureInfoFromGPCRdb!$B:$U,MATCH(D$1,StructureInfoFromGPCRdb!$B$1:$U$1,0),FALSE)</f>
        <v>A</v>
      </c>
      <c r="E65" s="2" t="str">
        <f>_xlfn.IFNA(VLOOKUP(A65&amp;"ReprYesInactive",AnnotationAndRepresentative!B:C,2,FALSE),"")</f>
        <v/>
      </c>
      <c r="F65" s="12" t="str">
        <f>_xlfn.IFNA(VLOOKUP(A65&amp;"ReprYesActive",AnnotationAndRepresentative!B:C,2,FALSE),"")</f>
        <v/>
      </c>
      <c r="G65" s="2">
        <f t="shared" si="1"/>
        <v>0</v>
      </c>
    </row>
    <row r="66" spans="1:7" x14ac:dyDescent="0.2">
      <c r="A66" s="3" t="s">
        <v>585</v>
      </c>
      <c r="B66" s="3" t="str">
        <f>VLOOKUP($A66,StructureInfoFromGPCRdb!$B:$U,MATCH(B$1,StructureInfoFromGPCRdb!$B$1:$U$1,0),FALSE)</f>
        <v>CCR7</v>
      </c>
      <c r="C66" s="3" t="str">
        <f>VLOOKUP($A66,StructureInfoFromGPCRdb!$B:$U,MATCH(C$1,StructureInfoFromGPCRdb!$B$1:$U$1,0),FALSE)</f>
        <v>Chemokine</v>
      </c>
      <c r="D66" s="3" t="str">
        <f>VLOOKUP($A66,StructureInfoFromGPCRdb!$B:$U,MATCH(D$1,StructureInfoFromGPCRdb!$B$1:$U$1,0),FALSE)</f>
        <v>A</v>
      </c>
      <c r="E66" s="2" t="str">
        <f>_xlfn.IFNA(VLOOKUP(A66&amp;"ReprYesInactive",AnnotationAndRepresentative!B:C,2,FALSE),"")</f>
        <v/>
      </c>
      <c r="F66" s="12" t="str">
        <f>_xlfn.IFNA(VLOOKUP(A66&amp;"ReprYesActive",AnnotationAndRepresentative!B:C,2,FALSE),"")</f>
        <v/>
      </c>
      <c r="G66" s="2">
        <f t="shared" ref="G66:G92" si="2">2-COUNTIF(E66:F66,"")</f>
        <v>0</v>
      </c>
    </row>
    <row r="67" spans="1:7" x14ac:dyDescent="0.2">
      <c r="A67" s="3" t="s">
        <v>337</v>
      </c>
      <c r="B67" s="3" t="str">
        <f>VLOOKUP($A67,StructureInfoFromGPCRdb!$B:$U,MATCH(B$1,StructureInfoFromGPCRdb!$B$1:$U$1,0),FALSE)</f>
        <v>CCR9</v>
      </c>
      <c r="C67" s="3" t="str">
        <f>VLOOKUP($A67,StructureInfoFromGPCRdb!$B:$U,MATCH(C$1,StructureInfoFromGPCRdb!$B$1:$U$1,0),FALSE)</f>
        <v>Chemokine</v>
      </c>
      <c r="D67" s="3" t="str">
        <f>VLOOKUP($A67,StructureInfoFromGPCRdb!$B:$U,MATCH(D$1,StructureInfoFromGPCRdb!$B$1:$U$1,0),FALSE)</f>
        <v>A</v>
      </c>
      <c r="E67" s="2" t="str">
        <f>_xlfn.IFNA(VLOOKUP(A67&amp;"ReprYesInactive",AnnotationAndRepresentative!B:C,2,FALSE),"")</f>
        <v/>
      </c>
      <c r="F67" s="12" t="str">
        <f>_xlfn.IFNA(VLOOKUP(A67&amp;"ReprYesActive",AnnotationAndRepresentative!B:C,2,FALSE),"")</f>
        <v/>
      </c>
      <c r="G67" s="2">
        <f t="shared" si="2"/>
        <v>0</v>
      </c>
    </row>
    <row r="68" spans="1:7" x14ac:dyDescent="0.2">
      <c r="A68" s="3" t="s">
        <v>366</v>
      </c>
      <c r="B68" s="3" t="str">
        <f>VLOOKUP($A68,StructureInfoFromGPCRdb!$B:$U,MATCH(B$1,StructureInfoFromGPCRdb!$B$1:$U$1,0),FALSE)</f>
        <v>CXCR4</v>
      </c>
      <c r="C68" s="3" t="str">
        <f>VLOOKUP($A68,StructureInfoFromGPCRdb!$B:$U,MATCH(C$1,StructureInfoFromGPCRdb!$B$1:$U$1,0),FALSE)</f>
        <v>Chemokine</v>
      </c>
      <c r="D68" s="3" t="str">
        <f>VLOOKUP($A68,StructureInfoFromGPCRdb!$B:$U,MATCH(D$1,StructureInfoFromGPCRdb!$B$1:$U$1,0),FALSE)</f>
        <v>A</v>
      </c>
      <c r="E68" s="2" t="str">
        <f>_xlfn.IFNA(VLOOKUP(A68&amp;"ReprYesInactive",AnnotationAndRepresentative!B:C,2,FALSE),"")</f>
        <v/>
      </c>
      <c r="F68" s="12" t="str">
        <f>_xlfn.IFNA(VLOOKUP(A68&amp;"ReprYesActive",AnnotationAndRepresentative!B:C,2,FALSE),"")</f>
        <v/>
      </c>
      <c r="G68" s="2">
        <f t="shared" si="2"/>
        <v>0</v>
      </c>
    </row>
    <row r="69" spans="1:7" x14ac:dyDescent="0.2">
      <c r="A69" s="3" t="s">
        <v>147</v>
      </c>
      <c r="B69" s="3" t="str">
        <f>VLOOKUP($A69,StructureInfoFromGPCRdb!$B:$U,MATCH(B$1,StructureInfoFromGPCRdb!$B$1:$U$1,0),FALSE)</f>
        <v>FFA1</v>
      </c>
      <c r="C69" s="3" t="str">
        <f>VLOOKUP($A69,StructureInfoFromGPCRdb!$B:$U,MATCH(C$1,StructureInfoFromGPCRdb!$B$1:$U$1,0),FALSE)</f>
        <v>Free fatty acid</v>
      </c>
      <c r="D69" s="3" t="str">
        <f>VLOOKUP($A69,StructureInfoFromGPCRdb!$B:$U,MATCH(D$1,StructureInfoFromGPCRdb!$B$1:$U$1,0),FALSE)</f>
        <v>A</v>
      </c>
      <c r="E69" s="2" t="str">
        <f>_xlfn.IFNA(VLOOKUP(A69&amp;"ReprYesInactive",AnnotationAndRepresentative!B:C,2,FALSE),"")</f>
        <v/>
      </c>
      <c r="F69" s="12" t="str">
        <f>_xlfn.IFNA(VLOOKUP(A69&amp;"ReprYesActive",AnnotationAndRepresentative!B:C,2,FALSE),"")</f>
        <v/>
      </c>
      <c r="G69" s="2">
        <f t="shared" si="2"/>
        <v>0</v>
      </c>
    </row>
    <row r="70" spans="1:7" x14ac:dyDescent="0.2">
      <c r="A70" s="10" t="s">
        <v>1115</v>
      </c>
      <c r="B70" s="3" t="str">
        <f>VLOOKUP($A70,StructureInfoFromGPCRdb!$B:$U,MATCH(B$1,StructureInfoFromGPCRdb!$B$1:$U$1,0),FALSE)</f>
        <v>GnRH1</v>
      </c>
      <c r="C70" s="3" t="str">
        <f>VLOOKUP($A70,StructureInfoFromGPCRdb!$B:$U,MATCH(C$1,StructureInfoFromGPCRdb!$B$1:$U$1,0),FALSE)</f>
        <v>Gonadotrophin-releasing hormone</v>
      </c>
      <c r="D70" s="3" t="str">
        <f>VLOOKUP($A70,StructureInfoFromGPCRdb!$B:$U,MATCH(D$1,StructureInfoFromGPCRdb!$B$1:$U$1,0),FALSE)</f>
        <v>A</v>
      </c>
      <c r="E70" s="2" t="str">
        <f>_xlfn.IFNA(VLOOKUP(A70&amp;"ReprYesInactive",AnnotationAndRepresentative!B:C,2,FALSE),"")</f>
        <v/>
      </c>
      <c r="F70" s="12" t="str">
        <f>_xlfn.IFNA(VLOOKUP(A70&amp;"ReprYesActive",AnnotationAndRepresentative!B:C,2,FALSE),"")</f>
        <v/>
      </c>
      <c r="G70" s="2">
        <f t="shared" si="2"/>
        <v>0</v>
      </c>
    </row>
    <row r="71" spans="1:7" x14ac:dyDescent="0.2">
      <c r="A71" s="3" t="s">
        <v>638</v>
      </c>
      <c r="B71" s="3" t="str">
        <f>VLOOKUP($A71,StructureInfoFromGPCRdb!$B:$U,MATCH(B$1,StructureInfoFromGPCRdb!$B$1:$U$1,0),FALSE)</f>
        <v>CysLT1</v>
      </c>
      <c r="C71" s="3" t="str">
        <f>VLOOKUP($A71,StructureInfoFromGPCRdb!$B:$U,MATCH(C$1,StructureInfoFromGPCRdb!$B$1:$U$1,0),FALSE)</f>
        <v>Leukotriene</v>
      </c>
      <c r="D71" s="3" t="str">
        <f>VLOOKUP($A71,StructureInfoFromGPCRdb!$B:$U,MATCH(D$1,StructureInfoFromGPCRdb!$B$1:$U$1,0),FALSE)</f>
        <v>A</v>
      </c>
      <c r="E71" s="2" t="str">
        <f>_xlfn.IFNA(VLOOKUP(A71&amp;"ReprYesInactive",AnnotationAndRepresentative!B:C,2,FALSE),"")</f>
        <v/>
      </c>
      <c r="F71" s="12" t="str">
        <f>_xlfn.IFNA(VLOOKUP(A71&amp;"ReprYesActive",AnnotationAndRepresentative!B:C,2,FALSE),"")</f>
        <v/>
      </c>
      <c r="G71" s="2">
        <f t="shared" si="2"/>
        <v>0</v>
      </c>
    </row>
    <row r="72" spans="1:7" x14ac:dyDescent="0.2">
      <c r="A72" s="3" t="s">
        <v>743</v>
      </c>
      <c r="B72" s="3" t="str">
        <f>VLOOKUP($A72,StructureInfoFromGPCRdb!$B:$U,MATCH(B$1,StructureInfoFromGPCRdb!$B$1:$U$1,0),FALSE)</f>
        <v>CysLT2</v>
      </c>
      <c r="C72" s="3" t="str">
        <f>VLOOKUP($A72,StructureInfoFromGPCRdb!$B:$U,MATCH(C$1,StructureInfoFromGPCRdb!$B$1:$U$1,0),FALSE)</f>
        <v>Leukotriene</v>
      </c>
      <c r="D72" s="3" t="str">
        <f>VLOOKUP($A72,StructureInfoFromGPCRdb!$B:$U,MATCH(D$1,StructureInfoFromGPCRdb!$B$1:$U$1,0),FALSE)</f>
        <v>A</v>
      </c>
      <c r="E72" s="2" t="str">
        <f>_xlfn.IFNA(VLOOKUP(A72&amp;"ReprYesInactive",AnnotationAndRepresentative!B:C,2,FALSE),"")</f>
        <v/>
      </c>
      <c r="F72" s="12" t="str">
        <f>_xlfn.IFNA(VLOOKUP(A72&amp;"ReprYesActive",AnnotationAndRepresentative!B:C,2,FALSE),"")</f>
        <v/>
      </c>
      <c r="G72" s="2">
        <f t="shared" si="2"/>
        <v>0</v>
      </c>
    </row>
    <row r="73" spans="1:7" x14ac:dyDescent="0.15">
      <c r="A73" s="55" t="s">
        <v>294</v>
      </c>
      <c r="B73" s="3" t="str">
        <f>VLOOKUP($A73,StructureInfoFromGPCRdb!$B:$U,MATCH(B$1,StructureInfoFromGPCRdb!$B$1:$U$1,0),FALSE)</f>
        <v>BLT1</v>
      </c>
      <c r="C73" s="3" t="str">
        <f>VLOOKUP($A73,StructureInfoFromGPCRdb!$B:$U,MATCH(C$1,StructureInfoFromGPCRdb!$B$1:$U$1,0),FALSE)</f>
        <v>Leukotriene</v>
      </c>
      <c r="D73" s="3" t="str">
        <f>VLOOKUP($A73,StructureInfoFromGPCRdb!$B:$U,MATCH(D$1,StructureInfoFromGPCRdb!$B$1:$U$1,0),FALSE)</f>
        <v>A</v>
      </c>
      <c r="E73" s="2" t="str">
        <f>_xlfn.IFNA(VLOOKUP(A73&amp;"ReprYesInactive",AnnotationAndRepresentative!B:C,2,FALSE),"")</f>
        <v/>
      </c>
      <c r="F73" s="12" t="str">
        <f>_xlfn.IFNA(VLOOKUP(A73&amp;"ReprYesActive",AnnotationAndRepresentative!B:C,2,FALSE),"")</f>
        <v/>
      </c>
      <c r="G73" s="2">
        <f t="shared" si="2"/>
        <v>0</v>
      </c>
    </row>
    <row r="74" spans="1:7" x14ac:dyDescent="0.15">
      <c r="A74" s="55" t="s">
        <v>479</v>
      </c>
      <c r="B74" s="3" t="str">
        <f>VLOOKUP($A74,StructureInfoFromGPCRdb!$B:$U,MATCH(B$1,StructureInfoFromGPCRdb!$B$1:$U$1,0),FALSE)</f>
        <v>LPA6</v>
      </c>
      <c r="C74" s="3" t="str">
        <f>VLOOKUP($A74,StructureInfoFromGPCRdb!$B:$U,MATCH(C$1,StructureInfoFromGPCRdb!$B$1:$U$1,0),FALSE)</f>
        <v>Lysophospholipid (LPA)</v>
      </c>
      <c r="D74" s="3" t="str">
        <f>VLOOKUP($A74,StructureInfoFromGPCRdb!$B:$U,MATCH(D$1,StructureInfoFromGPCRdb!$B$1:$U$1,0),FALSE)</f>
        <v>A</v>
      </c>
      <c r="E74" s="2" t="str">
        <f>_xlfn.IFNA(VLOOKUP(A74&amp;"ReprYesInactive",AnnotationAndRepresentative!B:C,2,FALSE),"")</f>
        <v/>
      </c>
      <c r="F74" s="12" t="str">
        <f>_xlfn.IFNA(VLOOKUP(A74&amp;"ReprYesActive",AnnotationAndRepresentative!B:C,2,FALSE),"")</f>
        <v/>
      </c>
      <c r="G74" s="2">
        <f t="shared" si="2"/>
        <v>0</v>
      </c>
    </row>
    <row r="75" spans="1:7" x14ac:dyDescent="0.2">
      <c r="A75" s="3" t="s">
        <v>925</v>
      </c>
      <c r="B75" s="3" t="str">
        <f>VLOOKUP($A75,StructureInfoFromGPCRdb!$B:$U,MATCH(B$1,StructureInfoFromGPCRdb!$B$1:$U$1,0),FALSE)</f>
        <v>MC4</v>
      </c>
      <c r="C75" s="3" t="str">
        <f>VLOOKUP($A75,StructureInfoFromGPCRdb!$B:$U,MATCH(C$1,StructureInfoFromGPCRdb!$B$1:$U$1,0),FALSE)</f>
        <v>Melanocortin</v>
      </c>
      <c r="D75" s="3" t="str">
        <f>VLOOKUP($A75,StructureInfoFromGPCRdb!$B:$U,MATCH(D$1,StructureInfoFromGPCRdb!$B$1:$U$1,0),FALSE)</f>
        <v>A</v>
      </c>
      <c r="E75" s="2" t="str">
        <f>_xlfn.IFNA(VLOOKUP(A75&amp;"ReprYesInactive",AnnotationAndRepresentative!B:C,2,FALSE),"")</f>
        <v/>
      </c>
      <c r="F75" s="12" t="str">
        <f>_xlfn.IFNA(VLOOKUP(A75&amp;"ReprYesActive",AnnotationAndRepresentative!B:C,2,FALSE),"")</f>
        <v/>
      </c>
      <c r="G75" s="2">
        <f t="shared" si="2"/>
        <v>0</v>
      </c>
    </row>
    <row r="76" spans="1:7" x14ac:dyDescent="0.2">
      <c r="A76" s="3" t="s">
        <v>40</v>
      </c>
      <c r="B76" s="3" t="str">
        <f>VLOOKUP($A76,StructureInfoFromGPCRdb!$B:$U,MATCH(B$1,StructureInfoFromGPCRdb!$B$1:$U$1,0),FALSE)</f>
        <v>MT2</v>
      </c>
      <c r="C76" s="3" t="str">
        <f>VLOOKUP($A76,StructureInfoFromGPCRdb!$B:$U,MATCH(C$1,StructureInfoFromGPCRdb!$B$1:$U$1,0),FALSE)</f>
        <v>Melatonin</v>
      </c>
      <c r="D76" s="3" t="str">
        <f>VLOOKUP($A76,StructureInfoFromGPCRdb!$B:$U,MATCH(D$1,StructureInfoFromGPCRdb!$B$1:$U$1,0),FALSE)</f>
        <v>A</v>
      </c>
      <c r="E76" s="2" t="str">
        <f>_xlfn.IFNA(VLOOKUP(A76&amp;"ReprYesInactive",AnnotationAndRepresentative!B:C,2,FALSE),"")</f>
        <v/>
      </c>
      <c r="F76" s="12" t="str">
        <f>_xlfn.IFNA(VLOOKUP(A76&amp;"ReprYesActive",AnnotationAndRepresentative!B:C,2,FALSE),"")</f>
        <v/>
      </c>
      <c r="G76" s="2">
        <f t="shared" si="2"/>
        <v>0</v>
      </c>
    </row>
    <row r="77" spans="1:7" x14ac:dyDescent="0.2">
      <c r="A77" s="3" t="s">
        <v>116</v>
      </c>
      <c r="B77" s="3" t="str">
        <f>VLOOKUP($A77,StructureInfoFromGPCRdb!$B:$U,MATCH(B$1,StructureInfoFromGPCRdb!$B$1:$U$1,0),FALSE)</f>
        <v>Rhodopsin</v>
      </c>
      <c r="C77" s="3" t="str">
        <f>VLOOKUP($A77,StructureInfoFromGPCRdb!$B:$U,MATCH(C$1,StructureInfoFromGPCRdb!$B$1:$U$1,0),FALSE)</f>
        <v>Opsins</v>
      </c>
      <c r="D77" s="3" t="str">
        <f>VLOOKUP($A77,StructureInfoFromGPCRdb!$B:$U,MATCH(D$1,StructureInfoFromGPCRdb!$B$1:$U$1,0),FALSE)</f>
        <v>A</v>
      </c>
      <c r="E77" s="2" t="str">
        <f>_xlfn.IFNA(VLOOKUP(A77&amp;"ReprYesInactive",AnnotationAndRepresentative!B:C,2,FALSE),"")</f>
        <v/>
      </c>
      <c r="F77" s="12" t="str">
        <f>_xlfn.IFNA(VLOOKUP(A77&amp;"ReprYesActive",AnnotationAndRepresentative!B:C,2,FALSE),"")</f>
        <v/>
      </c>
      <c r="G77" s="2">
        <f t="shared" si="2"/>
        <v>0</v>
      </c>
    </row>
    <row r="78" spans="1:7" x14ac:dyDescent="0.2">
      <c r="A78" s="3" t="s">
        <v>363</v>
      </c>
      <c r="B78" s="3" t="str">
        <f>VLOOKUP($A78,StructureInfoFromGPCRdb!$B:$U,MATCH(B$1,StructureInfoFromGPCRdb!$B$1:$U$1,0),FALSE)</f>
        <v>P2Y1</v>
      </c>
      <c r="C78" s="3" t="str">
        <f>VLOOKUP($A78,StructureInfoFromGPCRdb!$B:$U,MATCH(C$1,StructureInfoFromGPCRdb!$B$1:$U$1,0),FALSE)</f>
        <v>P2Y</v>
      </c>
      <c r="D78" s="3" t="str">
        <f>VLOOKUP($A78,StructureInfoFromGPCRdb!$B:$U,MATCH(D$1,StructureInfoFromGPCRdb!$B$1:$U$1,0),FALSE)</f>
        <v>A</v>
      </c>
      <c r="E78" s="2" t="str">
        <f>_xlfn.IFNA(VLOOKUP(A78&amp;"ReprYesInactive",AnnotationAndRepresentative!B:C,2,FALSE),"")</f>
        <v/>
      </c>
      <c r="F78" s="12" t="str">
        <f>_xlfn.IFNA(VLOOKUP(A78&amp;"ReprYesActive",AnnotationAndRepresentative!B:C,2,FALSE),"")</f>
        <v/>
      </c>
      <c r="G78" s="2">
        <f t="shared" si="2"/>
        <v>0</v>
      </c>
    </row>
    <row r="79" spans="1:7" x14ac:dyDescent="0.2">
      <c r="A79" s="3" t="s">
        <v>183</v>
      </c>
      <c r="B79" s="3" t="str">
        <f>VLOOKUP($A79,StructureInfoFromGPCRdb!$B:$U,MATCH(B$1,StructureInfoFromGPCRdb!$B$1:$U$1,0),FALSE)</f>
        <v>P2Y12</v>
      </c>
      <c r="C79" s="3" t="str">
        <f>VLOOKUP($A79,StructureInfoFromGPCRdb!$B:$U,MATCH(C$1,StructureInfoFromGPCRdb!$B$1:$U$1,0),FALSE)</f>
        <v>P2Y</v>
      </c>
      <c r="D79" s="3" t="str">
        <f>VLOOKUP($A79,StructureInfoFromGPCRdb!$B:$U,MATCH(D$1,StructureInfoFromGPCRdb!$B$1:$U$1,0),FALSE)</f>
        <v>A</v>
      </c>
      <c r="E79" s="2" t="str">
        <f>_xlfn.IFNA(VLOOKUP(A79&amp;"ReprYesInactive",AnnotationAndRepresentative!B:C,2,FALSE),"")</f>
        <v/>
      </c>
      <c r="F79" s="12" t="str">
        <f>_xlfn.IFNA(VLOOKUP(A79&amp;"ReprYesActive",AnnotationAndRepresentative!B:C,2,FALSE),"")</f>
        <v/>
      </c>
      <c r="G79" s="2">
        <f t="shared" si="2"/>
        <v>0</v>
      </c>
    </row>
    <row r="80" spans="1:7" x14ac:dyDescent="0.15">
      <c r="A80" s="55" t="s">
        <v>267</v>
      </c>
      <c r="B80" s="3" t="str">
        <f>VLOOKUP($A80,StructureInfoFromGPCRdb!$B:$U,MATCH(B$1,StructureInfoFromGPCRdb!$B$1:$U$1,0),FALSE)</f>
        <v>PAF</v>
      </c>
      <c r="C80" s="3" t="str">
        <f>VLOOKUP($A80,StructureInfoFromGPCRdb!$B:$U,MATCH(C$1,StructureInfoFromGPCRdb!$B$1:$U$1,0),FALSE)</f>
        <v>Platelet-activating factor</v>
      </c>
      <c r="D80" s="3" t="str">
        <f>VLOOKUP($A80,StructureInfoFromGPCRdb!$B:$U,MATCH(D$1,StructureInfoFromGPCRdb!$B$1:$U$1,0),FALSE)</f>
        <v>A</v>
      </c>
      <c r="E80" s="2" t="str">
        <f>_xlfn.IFNA(VLOOKUP(A80&amp;"ReprYesInactive",AnnotationAndRepresentative!B:C,2,FALSE),"")</f>
        <v/>
      </c>
      <c r="F80" s="12" t="str">
        <f>_xlfn.IFNA(VLOOKUP(A80&amp;"ReprYesActive",AnnotationAndRepresentative!B:C,2,FALSE),"")</f>
        <v/>
      </c>
      <c r="G80" s="2">
        <f t="shared" si="2"/>
        <v>0</v>
      </c>
    </row>
    <row r="81" spans="1:7" x14ac:dyDescent="0.2">
      <c r="A81" s="3" t="s">
        <v>261</v>
      </c>
      <c r="B81" s="3" t="str">
        <f>VLOOKUP($A81,StructureInfoFromGPCRdb!$B:$U,MATCH(B$1,StructureInfoFromGPCRdb!$B$1:$U$1,0),FALSE)</f>
        <v>DP2</v>
      </c>
      <c r="C81" s="3" t="str">
        <f>VLOOKUP($A81,StructureInfoFromGPCRdb!$B:$U,MATCH(C$1,StructureInfoFromGPCRdb!$B$1:$U$1,0),FALSE)</f>
        <v>Prostanoid</v>
      </c>
      <c r="D81" s="3" t="str">
        <f>VLOOKUP($A81,StructureInfoFromGPCRdb!$B:$U,MATCH(D$1,StructureInfoFromGPCRdb!$B$1:$U$1,0),FALSE)</f>
        <v>A</v>
      </c>
      <c r="E81" s="2" t="str">
        <f>_xlfn.IFNA(VLOOKUP(A81&amp;"ReprYesInactive",AnnotationAndRepresentative!B:C,2,FALSE),"")</f>
        <v/>
      </c>
      <c r="F81" s="12" t="str">
        <f>_xlfn.IFNA(VLOOKUP(A81&amp;"ReprYesActive",AnnotationAndRepresentative!B:C,2,FALSE),"")</f>
        <v/>
      </c>
      <c r="G81" s="2">
        <f t="shared" si="2"/>
        <v>0</v>
      </c>
    </row>
    <row r="82" spans="1:7" x14ac:dyDescent="0.2">
      <c r="A82" s="3" t="s">
        <v>71</v>
      </c>
      <c r="B82" s="3" t="str">
        <f>VLOOKUP($A82,StructureInfoFromGPCRdb!$B:$U,MATCH(B$1,StructureInfoFromGPCRdb!$B$1:$U$1,0),FALSE)</f>
        <v>EP3</v>
      </c>
      <c r="C82" s="3" t="str">
        <f>VLOOKUP($A82,StructureInfoFromGPCRdb!$B:$U,MATCH(C$1,StructureInfoFromGPCRdb!$B$1:$U$1,0),FALSE)</f>
        <v>Prostanoid</v>
      </c>
      <c r="D82" s="3" t="str">
        <f>VLOOKUP($A82,StructureInfoFromGPCRdb!$B:$U,MATCH(D$1,StructureInfoFromGPCRdb!$B$1:$U$1,0),FALSE)</f>
        <v>A</v>
      </c>
      <c r="E82" s="2" t="str">
        <f>_xlfn.IFNA(VLOOKUP(A82&amp;"ReprYesInactive",AnnotationAndRepresentative!B:C,2,FALSE),"")</f>
        <v/>
      </c>
      <c r="F82" s="12" t="str">
        <f>_xlfn.IFNA(VLOOKUP(A82&amp;"ReprYesActive",AnnotationAndRepresentative!B:C,2,FALSE),"")</f>
        <v/>
      </c>
      <c r="G82" s="2">
        <f t="shared" si="2"/>
        <v>0</v>
      </c>
    </row>
    <row r="83" spans="1:7" x14ac:dyDescent="0.2">
      <c r="A83" s="2" t="s">
        <v>248</v>
      </c>
      <c r="B83" s="3" t="str">
        <f>VLOOKUP($A83,StructureInfoFromGPCRdb!$B:$U,MATCH(B$1,StructureInfoFromGPCRdb!$B$1:$U$1,0),FALSE)</f>
        <v>EP4</v>
      </c>
      <c r="C83" s="3" t="str">
        <f>VLOOKUP($A83,StructureInfoFromGPCRdb!$B:$U,MATCH(C$1,StructureInfoFromGPCRdb!$B$1:$U$1,0),FALSE)</f>
        <v>Prostanoid</v>
      </c>
      <c r="D83" s="3" t="str">
        <f>VLOOKUP($A83,StructureInfoFromGPCRdb!$B:$U,MATCH(D$1,StructureInfoFromGPCRdb!$B$1:$U$1,0),FALSE)</f>
        <v>A</v>
      </c>
      <c r="E83" s="2" t="str">
        <f>_xlfn.IFNA(VLOOKUP(A83&amp;"ReprYesInactive",AnnotationAndRepresentative!B:C,2,FALSE),"")</f>
        <v/>
      </c>
      <c r="F83" s="12" t="str">
        <f>_xlfn.IFNA(VLOOKUP(A83&amp;"ReprYesActive",AnnotationAndRepresentative!B:C,2,FALSE),"")</f>
        <v/>
      </c>
      <c r="G83" s="2">
        <f t="shared" si="2"/>
        <v>0</v>
      </c>
    </row>
    <row r="84" spans="1:7" x14ac:dyDescent="0.15">
      <c r="A84" s="55" t="s">
        <v>240</v>
      </c>
      <c r="B84" s="3" t="str">
        <f>VLOOKUP($A84,StructureInfoFromGPCRdb!$B:$U,MATCH(B$1,StructureInfoFromGPCRdb!$B$1:$U$1,0),FALSE)</f>
        <v>TP</v>
      </c>
      <c r="C84" s="3" t="str">
        <f>VLOOKUP($A84,StructureInfoFromGPCRdb!$B:$U,MATCH(C$1,StructureInfoFromGPCRdb!$B$1:$U$1,0),FALSE)</f>
        <v>Prostanoid</v>
      </c>
      <c r="D84" s="3" t="str">
        <f>VLOOKUP($A84,StructureInfoFromGPCRdb!$B:$U,MATCH(D$1,StructureInfoFromGPCRdb!$B$1:$U$1,0),FALSE)</f>
        <v>A</v>
      </c>
      <c r="E84" s="2" t="str">
        <f>_xlfn.IFNA(VLOOKUP(A84&amp;"ReprYesInactive",AnnotationAndRepresentative!B:C,2,FALSE),"")</f>
        <v/>
      </c>
      <c r="F84" s="12" t="str">
        <f>_xlfn.IFNA(VLOOKUP(A84&amp;"ReprYesActive",AnnotationAndRepresentative!B:C,2,FALSE),"")</f>
        <v/>
      </c>
      <c r="G84" s="2">
        <f t="shared" si="2"/>
        <v>0</v>
      </c>
    </row>
    <row r="85" spans="1:7" x14ac:dyDescent="0.2">
      <c r="A85" s="3" t="s">
        <v>390</v>
      </c>
      <c r="B85" s="3" t="str">
        <f>VLOOKUP($A85,StructureInfoFromGPCRdb!$B:$U,MATCH(B$1,StructureInfoFromGPCRdb!$B$1:$U$1,0),FALSE)</f>
        <v>PAR1</v>
      </c>
      <c r="C85" s="3" t="str">
        <f>VLOOKUP($A85,StructureInfoFromGPCRdb!$B:$U,MATCH(C$1,StructureInfoFromGPCRdb!$B$1:$U$1,0),FALSE)</f>
        <v>Proteinase-activated</v>
      </c>
      <c r="D85" s="3" t="str">
        <f>VLOOKUP($A85,StructureInfoFromGPCRdb!$B:$U,MATCH(D$1,StructureInfoFromGPCRdb!$B$1:$U$1,0),FALSE)</f>
        <v>A</v>
      </c>
      <c r="E85" s="2" t="str">
        <f>_xlfn.IFNA(VLOOKUP(A85&amp;"ReprYesInactive",AnnotationAndRepresentative!B:C,2,FALSE),"")</f>
        <v/>
      </c>
      <c r="F85" s="12" t="str">
        <f>_xlfn.IFNA(VLOOKUP(A85&amp;"ReprYesActive",AnnotationAndRepresentative!B:C,2,FALSE),"")</f>
        <v/>
      </c>
      <c r="G85" s="2">
        <f t="shared" si="2"/>
        <v>0</v>
      </c>
    </row>
    <row r="86" spans="1:7" x14ac:dyDescent="0.2">
      <c r="A86" s="3" t="s">
        <v>327</v>
      </c>
      <c r="B86" s="3" t="str">
        <f>VLOOKUP($A86,StructureInfoFromGPCRdb!$B:$U,MATCH(B$1,StructureInfoFromGPCRdb!$B$1:$U$1,0),FALSE)</f>
        <v>PAR2</v>
      </c>
      <c r="C86" s="3" t="str">
        <f>VLOOKUP($A86,StructureInfoFromGPCRdb!$B:$U,MATCH(C$1,StructureInfoFromGPCRdb!$B$1:$U$1,0),FALSE)</f>
        <v>Proteinase-activated</v>
      </c>
      <c r="D86" s="3" t="str">
        <f>VLOOKUP($A86,StructureInfoFromGPCRdb!$B:$U,MATCH(D$1,StructureInfoFromGPCRdb!$B$1:$U$1,0),FALSE)</f>
        <v>A</v>
      </c>
      <c r="E86" s="2" t="str">
        <f>_xlfn.IFNA(VLOOKUP(A86&amp;"ReprYesInactive",AnnotationAndRepresentative!B:C,2,FALSE),"")</f>
        <v/>
      </c>
      <c r="F86" s="12" t="str">
        <f>_xlfn.IFNA(VLOOKUP(A86&amp;"ReprYesActive",AnnotationAndRepresentative!B:C,2,FALSE),"")</f>
        <v/>
      </c>
      <c r="G86" s="2">
        <f t="shared" si="2"/>
        <v>0</v>
      </c>
    </row>
    <row r="87" spans="1:7" x14ac:dyDescent="0.15">
      <c r="A87" s="55" t="s">
        <v>651</v>
      </c>
      <c r="B87" s="3" t="str">
        <f>VLOOKUP($A87,StructureInfoFromGPCRdb!$B:$U,MATCH(B$1,StructureInfoFromGPCRdb!$B$1:$U$1,0),FALSE)</f>
        <v>succinate</v>
      </c>
      <c r="C87" s="3" t="str">
        <f>VLOOKUP($A87,StructureInfoFromGPCRdb!$B:$U,MATCH(C$1,StructureInfoFromGPCRdb!$B$1:$U$1,0),FALSE)</f>
        <v>Succinate</v>
      </c>
      <c r="D87" s="3" t="str">
        <f>VLOOKUP($A87,StructureInfoFromGPCRdb!$B:$U,MATCH(D$1,StructureInfoFromGPCRdb!$B$1:$U$1,0),FALSE)</f>
        <v>A</v>
      </c>
      <c r="E87" s="2" t="str">
        <f>_xlfn.IFNA(VLOOKUP(A87&amp;"ReprYesInactive",AnnotationAndRepresentative!B:C,2,FALSE),"")</f>
        <v/>
      </c>
      <c r="F87" s="12" t="str">
        <f>_xlfn.IFNA(VLOOKUP(A87&amp;"ReprYesActive",AnnotationAndRepresentative!B:C,2,FALSE),"")</f>
        <v/>
      </c>
      <c r="G87" s="2">
        <f t="shared" si="2"/>
        <v>0</v>
      </c>
    </row>
    <row r="88" spans="1:7" x14ac:dyDescent="0.15">
      <c r="A88" s="55" t="s">
        <v>106</v>
      </c>
      <c r="B88" s="3" t="str">
        <f>VLOOKUP($A88,StructureInfoFromGPCRdb!$B:$U,MATCH(B$1,StructureInfoFromGPCRdb!$B$1:$U$1,0),FALSE)</f>
        <v>US28</v>
      </c>
      <c r="C88" s="3" t="str">
        <f>VLOOKUP($A88,StructureInfoFromGPCRdb!$B:$U,MATCH(C$1,StructureInfoFromGPCRdb!$B$1:$U$1,0),FALSE)</f>
        <v>Unclassified</v>
      </c>
      <c r="D88" s="3" t="str">
        <f>VLOOKUP($A88,StructureInfoFromGPCRdb!$B:$U,MATCH(D$1,StructureInfoFromGPCRdb!$B$1:$U$1,0),FALSE)</f>
        <v>A</v>
      </c>
      <c r="E88" s="2" t="str">
        <f>_xlfn.IFNA(VLOOKUP(A88&amp;"ReprYesInactive",AnnotationAndRepresentative!B:C,2,FALSE),"")</f>
        <v/>
      </c>
      <c r="F88" s="12" t="str">
        <f>_xlfn.IFNA(VLOOKUP(A88&amp;"ReprYesActive",AnnotationAndRepresentative!B:C,2,FALSE),"")</f>
        <v/>
      </c>
      <c r="G88" s="2">
        <f t="shared" si="2"/>
        <v>0</v>
      </c>
    </row>
    <row r="89" spans="1:7" x14ac:dyDescent="0.15">
      <c r="A89" s="55" t="s">
        <v>107</v>
      </c>
      <c r="B89" s="3" t="str">
        <f>VLOOKUP($A89,StructureInfoFromGPCRdb!$B:$U,MATCH(B$1,StructureInfoFromGPCRdb!$B$1:$U$1,0),FALSE)</f>
        <v>US28</v>
      </c>
      <c r="C89" s="3" t="str">
        <f>VLOOKUP($A89,StructureInfoFromGPCRdb!$B:$U,MATCH(C$1,StructureInfoFromGPCRdb!$B$1:$U$1,0),FALSE)</f>
        <v>Unclassified</v>
      </c>
      <c r="D89" s="3" t="str">
        <f>VLOOKUP($A89,StructureInfoFromGPCRdb!$B:$U,MATCH(D$1,StructureInfoFromGPCRdb!$B$1:$U$1,0),FALSE)</f>
        <v>A</v>
      </c>
      <c r="E89" s="2" t="str">
        <f>_xlfn.IFNA(VLOOKUP(A89&amp;"ReprYesInactive",AnnotationAndRepresentative!B:C,2,FALSE),"")</f>
        <v/>
      </c>
      <c r="F89" s="12" t="str">
        <f>_xlfn.IFNA(VLOOKUP(A89&amp;"ReprYesActive",AnnotationAndRepresentative!B:C,2,FALSE),"")</f>
        <v/>
      </c>
      <c r="G89" s="2">
        <f t="shared" si="2"/>
        <v>0</v>
      </c>
    </row>
    <row r="90" spans="1:7" x14ac:dyDescent="0.2">
      <c r="A90" s="3" t="s">
        <v>156</v>
      </c>
      <c r="B90" s="3" t="str">
        <f>VLOOKUP($A90,StructureInfoFromGPCRdb!$B:$U,MATCH(B$1,StructureInfoFromGPCRdb!$B$1:$U$1,0),FALSE)</f>
        <v>GLP-1</v>
      </c>
      <c r="C90" s="3" t="str">
        <f>VLOOKUP($A90,StructureInfoFromGPCRdb!$B:$U,MATCH(C$1,StructureInfoFromGPCRdb!$B$1:$U$1,0),FALSE)</f>
        <v>Glucagon</v>
      </c>
      <c r="D90" s="3" t="str">
        <f>VLOOKUP($A90,StructureInfoFromGPCRdb!$B:$U,MATCH(D$1,StructureInfoFromGPCRdb!$B$1:$U$1,0),FALSE)</f>
        <v>B1</v>
      </c>
      <c r="E90" s="2" t="str">
        <f>_xlfn.IFNA(VLOOKUP(A90&amp;"ReprYesInactive",AnnotationAndRepresentative!B:C,2,FALSE),"")</f>
        <v/>
      </c>
      <c r="F90" s="12" t="str">
        <f>_xlfn.IFNA(VLOOKUP(A90&amp;"ReprYesActive",AnnotationAndRepresentative!B:C,2,FALSE),"")</f>
        <v/>
      </c>
      <c r="G90" s="2">
        <f t="shared" si="2"/>
        <v>0</v>
      </c>
    </row>
    <row r="91" spans="1:7" x14ac:dyDescent="0.2">
      <c r="A91" s="3" t="s">
        <v>648</v>
      </c>
      <c r="B91" s="3" t="str">
        <f>VLOOKUP($A91,StructureInfoFromGPCRdb!$B:$U,MATCH(B$1,StructureInfoFromGPCRdb!$B$1:$U$1,0),FALSE)</f>
        <v>GABAB1</v>
      </c>
      <c r="C91" s="3" t="str">
        <f>VLOOKUP($A91,StructureInfoFromGPCRdb!$B:$U,MATCH(C$1,StructureInfoFromGPCRdb!$B$1:$U$1,0),FALSE)</f>
        <v>GABAB</v>
      </c>
      <c r="D91" s="3" t="str">
        <f>VLOOKUP($A91,StructureInfoFromGPCRdb!$B:$U,MATCH(D$1,StructureInfoFromGPCRdb!$B$1:$U$1,0),FALSE)</f>
        <v>C</v>
      </c>
      <c r="E91" s="2" t="str">
        <f>_xlfn.IFNA(VLOOKUP(A91&amp;"ReprYesInactive",AnnotationAndRepresentative!B:C,2,FALSE),"")</f>
        <v>YZ02</v>
      </c>
      <c r="F91" s="12" t="str">
        <f>_xlfn.IFNA(VLOOKUP(A91&amp;"ReprYesActive",AnnotationAndRepresentative!B:C,2,FALSE),"")</f>
        <v/>
      </c>
      <c r="G91" s="2">
        <f t="shared" si="2"/>
        <v>1</v>
      </c>
    </row>
    <row r="92" spans="1:7" x14ac:dyDescent="0.15">
      <c r="A92" s="55" t="s">
        <v>275</v>
      </c>
      <c r="B92" s="3" t="str">
        <f>VLOOKUP($A92,StructureInfoFromGPCRdb!$B:$U,MATCH(B$1,StructureInfoFromGPCRdb!$B$1:$U$1,0),FALSE)</f>
        <v>SMO</v>
      </c>
      <c r="C92" s="3" t="str">
        <f>VLOOKUP($A92,StructureInfoFromGPCRdb!$B:$U,MATCH(C$1,StructureInfoFromGPCRdb!$B$1:$U$1,0),FALSE)</f>
        <v>Frizzled</v>
      </c>
      <c r="D92" s="3" t="str">
        <f>VLOOKUP($A92,StructureInfoFromGPCRdb!$B:$U,MATCH(D$1,StructureInfoFromGPCRdb!$B$1:$U$1,0),FALSE)</f>
        <v>F</v>
      </c>
      <c r="E92" s="2" t="str">
        <f>_xlfn.IFNA(VLOOKUP(A92&amp;"ReprYesInactive",AnnotationAndRepresentative!B:C,2,FALSE),"")</f>
        <v/>
      </c>
      <c r="F92" s="12" t="str">
        <f>_xlfn.IFNA(VLOOKUP(A92&amp;"ReprYesActive",AnnotationAndRepresentative!B:C,2,FALSE),"")</f>
        <v/>
      </c>
      <c r="G92" s="2">
        <f t="shared" si="2"/>
        <v>0</v>
      </c>
    </row>
    <row r="93" spans="1:7" x14ac:dyDescent="0.15">
      <c r="A93" s="55"/>
      <c r="B93" s="54"/>
      <c r="C93" s="54"/>
      <c r="D93" s="54"/>
      <c r="E93" s="54"/>
      <c r="F93" s="54"/>
      <c r="G93" s="54"/>
    </row>
    <row r="94" spans="1:7" x14ac:dyDescent="0.15">
      <c r="A94" s="55"/>
      <c r="B94" s="54"/>
      <c r="C94" s="54"/>
      <c r="D94" s="54"/>
      <c r="E94" s="54"/>
      <c r="F94" s="54"/>
      <c r="G94" s="54"/>
    </row>
    <row r="95" spans="1:7" x14ac:dyDescent="0.15">
      <c r="A95" s="55"/>
      <c r="B95" s="54"/>
      <c r="C95" s="54"/>
      <c r="D95" s="54"/>
      <c r="E95" s="54"/>
      <c r="F95" s="54"/>
      <c r="G95" s="54"/>
    </row>
    <row r="96" spans="1:7" x14ac:dyDescent="0.15">
      <c r="A96" s="55"/>
      <c r="B96" s="54"/>
      <c r="C96" s="54"/>
      <c r="D96" s="54"/>
      <c r="E96" s="54"/>
      <c r="F96" s="54"/>
      <c r="G96" s="54"/>
    </row>
    <row r="97" spans="1:7" x14ac:dyDescent="0.15">
      <c r="A97" s="55"/>
      <c r="B97" s="54"/>
      <c r="C97" s="54"/>
      <c r="D97" s="54"/>
      <c r="E97" s="54"/>
      <c r="F97" s="54"/>
      <c r="G97" s="54"/>
    </row>
    <row r="98" spans="1:7" x14ac:dyDescent="0.15">
      <c r="A98" s="55"/>
      <c r="B98" s="54"/>
      <c r="C98" s="54"/>
      <c r="D98" s="54"/>
      <c r="E98" s="54"/>
      <c r="F98" s="54"/>
      <c r="G98" s="54"/>
    </row>
    <row r="99" spans="1:7" x14ac:dyDescent="0.15">
      <c r="A99" s="55"/>
      <c r="B99" s="54"/>
      <c r="C99" s="54"/>
      <c r="D99" s="54"/>
      <c r="E99" s="54"/>
      <c r="F99" s="54"/>
      <c r="G99" s="54"/>
    </row>
    <row r="100" spans="1:7" x14ac:dyDescent="0.15">
      <c r="A100" s="55"/>
      <c r="B100" s="54"/>
      <c r="C100" s="54"/>
      <c r="D100" s="54"/>
      <c r="E100" s="54"/>
      <c r="F100" s="54"/>
      <c r="G100" s="54"/>
    </row>
    <row r="101" spans="1:7" x14ac:dyDescent="0.15">
      <c r="A101" s="55"/>
      <c r="B101" s="54"/>
      <c r="C101" s="54"/>
      <c r="D101" s="54"/>
      <c r="E101" s="54"/>
      <c r="F101" s="54"/>
      <c r="G101" s="54"/>
    </row>
    <row r="102" spans="1:7" x14ac:dyDescent="0.15">
      <c r="A102" s="55"/>
      <c r="B102" s="54"/>
      <c r="C102" s="54"/>
      <c r="D102" s="54"/>
      <c r="E102" s="54"/>
      <c r="F102" s="54"/>
      <c r="G102" s="54"/>
    </row>
    <row r="103" spans="1:7" x14ac:dyDescent="0.15">
      <c r="A103" s="55"/>
      <c r="B103" s="54"/>
      <c r="C103" s="54"/>
      <c r="D103" s="54"/>
      <c r="E103" s="54"/>
      <c r="F103" s="54"/>
      <c r="G103" s="54"/>
    </row>
    <row r="104" spans="1:7" x14ac:dyDescent="0.15">
      <c r="A104" s="55"/>
      <c r="B104" s="54"/>
      <c r="C104" s="54"/>
      <c r="D104" s="54"/>
      <c r="E104" s="54"/>
      <c r="F104" s="54"/>
      <c r="G104" s="54"/>
    </row>
    <row r="105" spans="1:7" x14ac:dyDescent="0.15">
      <c r="A105" s="55"/>
      <c r="B105" s="54"/>
      <c r="C105" s="54"/>
      <c r="D105" s="54"/>
      <c r="E105" s="54"/>
      <c r="F105" s="54"/>
      <c r="G105" s="54"/>
    </row>
    <row r="106" spans="1:7" x14ac:dyDescent="0.15">
      <c r="A106" s="55"/>
      <c r="B106" s="54"/>
      <c r="C106" s="54"/>
      <c r="D106" s="54"/>
      <c r="E106" s="54"/>
      <c r="F106" s="54"/>
      <c r="G106" s="54"/>
    </row>
    <row r="107" spans="1:7" x14ac:dyDescent="0.15">
      <c r="A107" s="55"/>
      <c r="B107" s="54"/>
      <c r="C107" s="54"/>
      <c r="D107" s="54"/>
      <c r="E107" s="54"/>
      <c r="F107" s="54"/>
      <c r="G107" s="54"/>
    </row>
    <row r="108" spans="1:7" x14ac:dyDescent="0.15">
      <c r="A108" s="55"/>
      <c r="B108" s="54"/>
      <c r="C108" s="54"/>
      <c r="D108" s="54"/>
      <c r="E108" s="54"/>
      <c r="F108" s="54"/>
      <c r="G108" s="54"/>
    </row>
    <row r="109" spans="1:7" x14ac:dyDescent="0.15">
      <c r="A109" s="55"/>
      <c r="B109" s="54"/>
      <c r="C109" s="54"/>
      <c r="D109" s="54"/>
      <c r="E109" s="54"/>
      <c r="F109" s="54"/>
      <c r="G109" s="54"/>
    </row>
    <row r="110" spans="1:7" x14ac:dyDescent="0.15">
      <c r="A110" s="55"/>
      <c r="B110" s="54"/>
      <c r="C110" s="54"/>
      <c r="D110" s="54"/>
      <c r="E110" s="54"/>
      <c r="F110" s="54"/>
      <c r="G110" s="54"/>
    </row>
    <row r="111" spans="1:7" x14ac:dyDescent="0.15">
      <c r="A111" s="55"/>
      <c r="B111" s="54"/>
      <c r="C111" s="54"/>
      <c r="D111" s="54"/>
      <c r="E111" s="54"/>
      <c r="F111" s="54"/>
      <c r="G111" s="54"/>
    </row>
    <row r="112" spans="1:7" x14ac:dyDescent="0.15">
      <c r="A112" s="55"/>
      <c r="B112" s="54"/>
      <c r="C112" s="54"/>
      <c r="D112" s="54"/>
      <c r="E112" s="54"/>
      <c r="F112" s="54"/>
      <c r="G112" s="54"/>
    </row>
    <row r="113" spans="1:7" x14ac:dyDescent="0.15">
      <c r="A113" s="55"/>
      <c r="B113" s="54"/>
      <c r="C113" s="54"/>
      <c r="D113" s="54"/>
      <c r="E113" s="54"/>
      <c r="F113" s="54"/>
      <c r="G113" s="54"/>
    </row>
    <row r="114" spans="1:7" x14ac:dyDescent="0.15">
      <c r="A114" s="55"/>
      <c r="B114" s="54"/>
      <c r="C114" s="54"/>
      <c r="D114" s="54"/>
      <c r="E114" s="54"/>
      <c r="F114" s="54"/>
      <c r="G114" s="54"/>
    </row>
    <row r="115" spans="1:7" x14ac:dyDescent="0.15">
      <c r="A115" s="55"/>
      <c r="B115" s="54"/>
      <c r="C115" s="54"/>
      <c r="D115" s="54"/>
      <c r="E115" s="54"/>
      <c r="F115" s="54"/>
      <c r="G115" s="54"/>
    </row>
    <row r="116" spans="1:7" x14ac:dyDescent="0.15">
      <c r="A116" s="55"/>
      <c r="B116" s="54"/>
      <c r="C116" s="54"/>
      <c r="D116" s="54"/>
      <c r="E116" s="54"/>
      <c r="F116" s="54"/>
      <c r="G116" s="54"/>
    </row>
    <row r="117" spans="1:7" x14ac:dyDescent="0.15">
      <c r="A117" s="55"/>
      <c r="B117" s="54"/>
      <c r="C117" s="54"/>
      <c r="D117" s="54"/>
      <c r="E117" s="54"/>
      <c r="F117" s="54"/>
      <c r="G117" s="54"/>
    </row>
    <row r="118" spans="1:7" x14ac:dyDescent="0.15">
      <c r="A118" s="55"/>
      <c r="B118" s="54"/>
      <c r="C118" s="54"/>
      <c r="D118" s="54"/>
      <c r="E118" s="54"/>
      <c r="F118" s="54"/>
      <c r="G118" s="54"/>
    </row>
    <row r="119" spans="1:7" x14ac:dyDescent="0.15">
      <c r="A119" s="55"/>
      <c r="B119" s="54"/>
      <c r="C119" s="54"/>
      <c r="D119" s="54"/>
      <c r="E119" s="54"/>
      <c r="F119" s="54"/>
      <c r="G119" s="54"/>
    </row>
    <row r="120" spans="1:7" x14ac:dyDescent="0.15">
      <c r="A120" s="55"/>
      <c r="B120" s="54"/>
      <c r="C120" s="54"/>
      <c r="D120" s="54"/>
      <c r="E120" s="54"/>
      <c r="F120" s="54"/>
      <c r="G120" s="54"/>
    </row>
    <row r="121" spans="1:7" x14ac:dyDescent="0.15">
      <c r="A121" s="55"/>
      <c r="B121" s="54"/>
      <c r="C121" s="54"/>
      <c r="D121" s="54"/>
      <c r="E121" s="54"/>
      <c r="F121" s="54"/>
      <c r="G121" s="54"/>
    </row>
    <row r="122" spans="1:7" x14ac:dyDescent="0.15">
      <c r="A122" s="55"/>
      <c r="B122" s="54"/>
      <c r="C122" s="54"/>
      <c r="D122" s="54"/>
      <c r="E122" s="54"/>
      <c r="F122" s="54"/>
      <c r="G122" s="54"/>
    </row>
    <row r="123" spans="1:7" x14ac:dyDescent="0.15">
      <c r="A123" s="55"/>
      <c r="B123" s="54"/>
      <c r="C123" s="54"/>
      <c r="D123" s="54"/>
      <c r="E123" s="54"/>
      <c r="F123" s="54"/>
      <c r="G123" s="54"/>
    </row>
    <row r="124" spans="1:7" x14ac:dyDescent="0.15">
      <c r="A124" s="55"/>
      <c r="B124" s="54"/>
      <c r="C124" s="54"/>
      <c r="D124" s="54"/>
      <c r="E124" s="54"/>
      <c r="F124" s="54"/>
      <c r="G124" s="54"/>
    </row>
    <row r="125" spans="1:7" x14ac:dyDescent="0.15">
      <c r="A125" s="55"/>
      <c r="B125" s="54"/>
      <c r="C125" s="54"/>
      <c r="D125" s="54"/>
      <c r="E125" s="54"/>
      <c r="F125" s="54"/>
      <c r="G125" s="54"/>
    </row>
    <row r="126" spans="1:7" x14ac:dyDescent="0.15">
      <c r="A126" s="55"/>
      <c r="B126" s="54"/>
      <c r="C126" s="54"/>
      <c r="D126" s="54"/>
      <c r="E126" s="54"/>
      <c r="F126" s="54"/>
      <c r="G126" s="54"/>
    </row>
    <row r="127" spans="1:7" x14ac:dyDescent="0.15">
      <c r="A127" s="55"/>
      <c r="B127" s="54"/>
      <c r="C127" s="54"/>
      <c r="D127" s="54"/>
      <c r="E127" s="54"/>
      <c r="F127" s="54"/>
      <c r="G127" s="54"/>
    </row>
    <row r="128" spans="1:7" x14ac:dyDescent="0.15">
      <c r="A128" s="55"/>
      <c r="B128" s="54"/>
      <c r="C128" s="54"/>
      <c r="D128" s="54"/>
      <c r="E128" s="54"/>
      <c r="F128" s="54"/>
      <c r="G128" s="54"/>
    </row>
    <row r="129" spans="1:7" x14ac:dyDescent="0.15">
      <c r="A129" s="55"/>
      <c r="B129" s="54"/>
      <c r="C129" s="54"/>
      <c r="D129" s="54"/>
      <c r="E129" s="54"/>
      <c r="F129" s="54"/>
      <c r="G129" s="54"/>
    </row>
    <row r="130" spans="1:7" x14ac:dyDescent="0.15">
      <c r="A130" s="55"/>
      <c r="B130" s="54"/>
      <c r="C130" s="54"/>
      <c r="D130" s="54"/>
      <c r="E130" s="54"/>
      <c r="F130" s="54"/>
      <c r="G130" s="54"/>
    </row>
    <row r="131" spans="1:7" x14ac:dyDescent="0.15">
      <c r="A131" s="55"/>
      <c r="B131" s="54"/>
      <c r="C131" s="54"/>
      <c r="D131" s="54"/>
      <c r="E131" s="54"/>
      <c r="F131" s="54"/>
      <c r="G131" s="54"/>
    </row>
    <row r="132" spans="1:7" x14ac:dyDescent="0.15">
      <c r="A132" s="55"/>
      <c r="B132" s="54"/>
      <c r="C132" s="54"/>
      <c r="D132" s="54"/>
      <c r="E132" s="54"/>
      <c r="F132" s="54"/>
      <c r="G132" s="54"/>
    </row>
    <row r="133" spans="1:7" x14ac:dyDescent="0.15">
      <c r="A133" s="55"/>
      <c r="B133" s="54"/>
      <c r="C133" s="54"/>
      <c r="D133" s="54"/>
      <c r="E133" s="54"/>
      <c r="F133" s="54"/>
      <c r="G133" s="54"/>
    </row>
    <row r="134" spans="1:7" x14ac:dyDescent="0.15">
      <c r="A134" s="55"/>
      <c r="B134" s="54"/>
      <c r="C134" s="54"/>
      <c r="D134" s="54"/>
      <c r="E134" s="54"/>
      <c r="F134" s="54"/>
      <c r="G134" s="54"/>
    </row>
    <row r="135" spans="1:7" x14ac:dyDescent="0.15">
      <c r="A135" s="55"/>
      <c r="B135" s="54"/>
      <c r="C135" s="54"/>
      <c r="D135" s="54"/>
      <c r="E135" s="54"/>
      <c r="F135" s="54"/>
      <c r="G135" s="54"/>
    </row>
    <row r="136" spans="1:7" x14ac:dyDescent="0.15">
      <c r="A136" s="55"/>
      <c r="B136" s="54"/>
      <c r="C136" s="54"/>
      <c r="D136" s="54"/>
      <c r="E136" s="54"/>
      <c r="F136" s="54"/>
      <c r="G136" s="54"/>
    </row>
    <row r="137" spans="1:7" x14ac:dyDescent="0.15">
      <c r="A137" s="55"/>
      <c r="B137" s="54"/>
      <c r="C137" s="54"/>
      <c r="D137" s="54"/>
      <c r="E137" s="54"/>
      <c r="F137" s="54"/>
      <c r="G137" s="54"/>
    </row>
    <row r="138" spans="1:7" x14ac:dyDescent="0.15">
      <c r="A138" s="55"/>
      <c r="B138" s="54"/>
      <c r="C138" s="54"/>
      <c r="D138" s="54"/>
      <c r="E138" s="54"/>
      <c r="F138" s="54"/>
      <c r="G138" s="54"/>
    </row>
    <row r="139" spans="1:7" x14ac:dyDescent="0.15">
      <c r="A139" s="55"/>
      <c r="B139" s="54"/>
      <c r="C139" s="54"/>
      <c r="D139" s="54"/>
      <c r="E139" s="54"/>
      <c r="F139" s="54"/>
      <c r="G139" s="54"/>
    </row>
    <row r="140" spans="1:7" x14ac:dyDescent="0.15">
      <c r="A140" s="55"/>
      <c r="B140" s="54"/>
      <c r="C140" s="54"/>
      <c r="D140" s="54"/>
      <c r="E140" s="54"/>
      <c r="F140" s="54"/>
      <c r="G140" s="54"/>
    </row>
    <row r="141" spans="1:7" x14ac:dyDescent="0.15">
      <c r="A141" s="55"/>
      <c r="B141" s="54"/>
      <c r="C141" s="54"/>
      <c r="D141" s="54"/>
      <c r="E141" s="54"/>
      <c r="F141" s="54"/>
      <c r="G141" s="54"/>
    </row>
    <row r="142" spans="1:7" x14ac:dyDescent="0.15">
      <c r="A142" s="55"/>
      <c r="B142" s="54"/>
      <c r="C142" s="54"/>
      <c r="D142" s="54"/>
      <c r="E142" s="54"/>
      <c r="F142" s="54"/>
      <c r="G142" s="54"/>
    </row>
    <row r="143" spans="1:7" x14ac:dyDescent="0.15">
      <c r="A143" s="55"/>
      <c r="B143" s="54"/>
      <c r="C143" s="54"/>
      <c r="D143" s="54"/>
      <c r="E143" s="54"/>
      <c r="F143" s="54"/>
      <c r="G143" s="54"/>
    </row>
    <row r="144" spans="1:7" x14ac:dyDescent="0.15">
      <c r="A144" s="55"/>
      <c r="B144" s="54"/>
      <c r="C144" s="54"/>
      <c r="D144" s="54"/>
      <c r="E144" s="54"/>
      <c r="F144" s="54"/>
      <c r="G144" s="54"/>
    </row>
    <row r="145" spans="1:7" x14ac:dyDescent="0.15">
      <c r="A145" s="55"/>
      <c r="B145" s="54"/>
      <c r="C145" s="54"/>
      <c r="D145" s="54"/>
      <c r="E145" s="54"/>
      <c r="F145" s="54"/>
      <c r="G145" s="54"/>
    </row>
    <row r="146" spans="1:7" x14ac:dyDescent="0.15">
      <c r="A146" s="55"/>
      <c r="B146" s="54"/>
      <c r="C146" s="54"/>
      <c r="D146" s="54"/>
      <c r="E146" s="54"/>
      <c r="F146" s="54"/>
      <c r="G146" s="54"/>
    </row>
    <row r="147" spans="1:7" x14ac:dyDescent="0.15">
      <c r="A147" s="55"/>
      <c r="B147" s="54"/>
      <c r="C147" s="54"/>
      <c r="D147" s="54"/>
      <c r="E147" s="54"/>
      <c r="F147" s="54"/>
      <c r="G147" s="54"/>
    </row>
    <row r="148" spans="1:7" x14ac:dyDescent="0.15">
      <c r="A148" s="55"/>
      <c r="B148" s="54"/>
      <c r="C148" s="54"/>
      <c r="D148" s="54"/>
      <c r="E148" s="54"/>
      <c r="F148" s="54"/>
      <c r="G148" s="54"/>
    </row>
    <row r="149" spans="1:7" x14ac:dyDescent="0.15">
      <c r="A149" s="55"/>
      <c r="B149" s="54"/>
      <c r="C149" s="54"/>
      <c r="D149" s="54"/>
      <c r="E149" s="54"/>
      <c r="F149" s="54"/>
      <c r="G149" s="54"/>
    </row>
    <row r="150" spans="1:7" x14ac:dyDescent="0.15">
      <c r="A150" s="55"/>
      <c r="B150" s="54"/>
      <c r="C150" s="54"/>
      <c r="D150" s="54"/>
      <c r="E150" s="54"/>
      <c r="F150" s="54"/>
      <c r="G150" s="54"/>
    </row>
    <row r="151" spans="1:7" x14ac:dyDescent="0.15">
      <c r="A151" s="55"/>
      <c r="B151" s="54"/>
      <c r="C151" s="54"/>
      <c r="D151" s="54"/>
      <c r="E151" s="54"/>
      <c r="F151" s="54"/>
      <c r="G151" s="54"/>
    </row>
    <row r="152" spans="1:7" x14ac:dyDescent="0.15">
      <c r="A152" s="55"/>
      <c r="B152" s="54"/>
      <c r="C152" s="54"/>
      <c r="D152" s="54"/>
      <c r="E152" s="54"/>
      <c r="F152" s="54"/>
      <c r="G152" s="54"/>
    </row>
    <row r="153" spans="1:7" x14ac:dyDescent="0.15">
      <c r="A153" s="55"/>
      <c r="B153" s="54"/>
      <c r="C153" s="54"/>
      <c r="D153" s="54"/>
      <c r="E153" s="54"/>
      <c r="F153" s="54"/>
      <c r="G153" s="54"/>
    </row>
    <row r="154" spans="1:7" x14ac:dyDescent="0.15">
      <c r="A154" s="55"/>
      <c r="B154" s="54"/>
      <c r="C154" s="54"/>
      <c r="D154" s="54"/>
      <c r="E154" s="54"/>
      <c r="F154" s="54"/>
      <c r="G154" s="54"/>
    </row>
    <row r="155" spans="1:7" x14ac:dyDescent="0.15">
      <c r="A155" s="55"/>
      <c r="B155" s="54"/>
      <c r="C155" s="54"/>
      <c r="D155" s="54"/>
      <c r="E155" s="54"/>
      <c r="F155" s="54"/>
      <c r="G155" s="54"/>
    </row>
    <row r="156" spans="1:7" x14ac:dyDescent="0.15">
      <c r="A156" s="55"/>
      <c r="B156" s="54"/>
      <c r="C156" s="54"/>
      <c r="D156" s="54"/>
      <c r="E156" s="54"/>
      <c r="F156" s="54"/>
      <c r="G156" s="54"/>
    </row>
    <row r="157" spans="1:7" x14ac:dyDescent="0.15">
      <c r="A157" s="55"/>
      <c r="B157" s="54"/>
      <c r="C157" s="54"/>
      <c r="D157" s="54"/>
      <c r="E157" s="54"/>
      <c r="F157" s="54"/>
      <c r="G157" s="54"/>
    </row>
    <row r="158" spans="1:7" x14ac:dyDescent="0.15">
      <c r="A158" s="55"/>
      <c r="B158" s="54"/>
      <c r="C158" s="54"/>
      <c r="D158" s="54"/>
      <c r="E158" s="54"/>
      <c r="F158" s="54"/>
      <c r="G158" s="54"/>
    </row>
    <row r="159" spans="1:7" x14ac:dyDescent="0.15">
      <c r="A159" s="55"/>
      <c r="B159" s="54"/>
      <c r="C159" s="54"/>
      <c r="D159" s="54"/>
      <c r="E159" s="54"/>
      <c r="F159" s="54"/>
      <c r="G159" s="54"/>
    </row>
    <row r="160" spans="1:7" x14ac:dyDescent="0.15">
      <c r="A160" s="55"/>
      <c r="B160" s="54"/>
      <c r="C160" s="54"/>
      <c r="D160" s="54"/>
      <c r="E160" s="54"/>
      <c r="F160" s="54"/>
      <c r="G160" s="54"/>
    </row>
    <row r="161" spans="1:7" x14ac:dyDescent="0.15">
      <c r="A161" s="55"/>
      <c r="B161" s="54"/>
      <c r="C161" s="54"/>
      <c r="D161" s="54"/>
      <c r="E161" s="54"/>
      <c r="F161" s="54"/>
      <c r="G161" s="54"/>
    </row>
    <row r="162" spans="1:7" x14ac:dyDescent="0.15">
      <c r="A162" s="55"/>
      <c r="B162" s="54"/>
      <c r="C162" s="54"/>
      <c r="D162" s="54"/>
      <c r="E162" s="54"/>
      <c r="F162" s="54"/>
      <c r="G162" s="54"/>
    </row>
    <row r="163" spans="1:7" x14ac:dyDescent="0.15">
      <c r="A163" s="55"/>
      <c r="B163" s="54"/>
      <c r="C163" s="54"/>
      <c r="D163" s="54"/>
      <c r="E163" s="54"/>
      <c r="F163" s="54"/>
      <c r="G163" s="54"/>
    </row>
    <row r="164" spans="1:7" x14ac:dyDescent="0.15">
      <c r="A164" s="55"/>
      <c r="B164" s="54"/>
      <c r="C164" s="54"/>
      <c r="D164" s="54"/>
      <c r="E164" s="54"/>
      <c r="F164" s="54"/>
      <c r="G164" s="54"/>
    </row>
    <row r="165" spans="1:7" x14ac:dyDescent="0.15">
      <c r="A165" s="55"/>
      <c r="B165" s="54"/>
      <c r="C165" s="54"/>
      <c r="D165" s="54"/>
      <c r="E165" s="54"/>
      <c r="F165" s="54"/>
      <c r="G165" s="54"/>
    </row>
    <row r="166" spans="1:7" x14ac:dyDescent="0.15">
      <c r="A166" s="55"/>
      <c r="B166" s="54"/>
      <c r="C166" s="54"/>
      <c r="D166" s="54"/>
      <c r="E166" s="54"/>
      <c r="F166" s="54"/>
      <c r="G166" s="54"/>
    </row>
    <row r="167" spans="1:7" x14ac:dyDescent="0.15">
      <c r="A167" s="55"/>
      <c r="B167" s="54"/>
      <c r="C167" s="54"/>
      <c r="D167" s="54"/>
      <c r="E167" s="54"/>
      <c r="F167" s="54"/>
      <c r="G167" s="54"/>
    </row>
    <row r="168" spans="1:7" x14ac:dyDescent="0.15">
      <c r="A168" s="55"/>
      <c r="B168" s="54"/>
      <c r="C168" s="54"/>
      <c r="D168" s="54"/>
      <c r="E168" s="54"/>
      <c r="F168" s="54"/>
      <c r="G168" s="54"/>
    </row>
    <row r="169" spans="1:7" x14ac:dyDescent="0.15">
      <c r="A169" s="55"/>
      <c r="B169" s="54"/>
      <c r="C169" s="54"/>
      <c r="D169" s="54"/>
      <c r="E169" s="54"/>
      <c r="F169" s="54"/>
      <c r="G169" s="54"/>
    </row>
    <row r="170" spans="1:7" x14ac:dyDescent="0.15">
      <c r="A170" s="55"/>
      <c r="B170" s="54"/>
      <c r="C170" s="54"/>
      <c r="D170" s="54"/>
      <c r="E170" s="54"/>
      <c r="F170" s="54"/>
      <c r="G170" s="54"/>
    </row>
    <row r="171" spans="1:7" x14ac:dyDescent="0.15">
      <c r="A171" s="55"/>
      <c r="B171" s="54"/>
      <c r="C171" s="54"/>
      <c r="D171" s="54"/>
      <c r="E171" s="54"/>
      <c r="F171" s="54"/>
      <c r="G171" s="54"/>
    </row>
    <row r="172" spans="1:7" x14ac:dyDescent="0.15">
      <c r="A172" s="55"/>
      <c r="B172" s="54"/>
      <c r="C172" s="54"/>
      <c r="D172" s="54"/>
      <c r="E172" s="54"/>
      <c r="F172" s="54"/>
      <c r="G172" s="54"/>
    </row>
    <row r="173" spans="1:7" x14ac:dyDescent="0.15">
      <c r="A173" s="55"/>
      <c r="B173" s="54"/>
      <c r="C173" s="54"/>
      <c r="D173" s="54"/>
      <c r="E173" s="54"/>
      <c r="F173" s="54"/>
      <c r="G173" s="54"/>
    </row>
    <row r="174" spans="1:7" x14ac:dyDescent="0.15">
      <c r="A174" s="55"/>
      <c r="B174" s="54"/>
      <c r="C174" s="54"/>
      <c r="D174" s="54"/>
      <c r="E174" s="54"/>
      <c r="F174" s="54"/>
      <c r="G174" s="54"/>
    </row>
    <row r="175" spans="1:7" x14ac:dyDescent="0.15">
      <c r="A175" s="55"/>
      <c r="B175" s="54"/>
      <c r="C175" s="54"/>
      <c r="D175" s="54"/>
      <c r="E175" s="54"/>
      <c r="F175" s="54"/>
      <c r="G175" s="54"/>
    </row>
    <row r="176" spans="1:7" x14ac:dyDescent="0.15">
      <c r="A176" s="55"/>
      <c r="B176" s="54"/>
      <c r="C176" s="54"/>
      <c r="D176" s="54"/>
      <c r="E176" s="54"/>
      <c r="F176" s="54"/>
      <c r="G176" s="54"/>
    </row>
    <row r="177" spans="1:7" x14ac:dyDescent="0.15">
      <c r="A177" s="55"/>
      <c r="B177" s="54"/>
      <c r="C177" s="54"/>
      <c r="D177" s="54"/>
      <c r="E177" s="54"/>
      <c r="F177" s="54"/>
      <c r="G177" s="54"/>
    </row>
    <row r="178" spans="1:7" x14ac:dyDescent="0.15">
      <c r="A178" s="55"/>
      <c r="B178" s="54"/>
      <c r="C178" s="54"/>
      <c r="D178" s="54"/>
      <c r="E178" s="54"/>
      <c r="F178" s="54"/>
      <c r="G178" s="54"/>
    </row>
    <row r="179" spans="1:7" x14ac:dyDescent="0.15">
      <c r="A179" s="55"/>
      <c r="B179" s="54"/>
      <c r="C179" s="54"/>
      <c r="D179" s="54"/>
      <c r="E179" s="54"/>
      <c r="F179" s="54"/>
      <c r="G179" s="54"/>
    </row>
    <row r="180" spans="1:7" x14ac:dyDescent="0.15">
      <c r="A180" s="55"/>
      <c r="B180" s="54"/>
      <c r="C180" s="54"/>
      <c r="D180" s="54"/>
      <c r="E180" s="54"/>
      <c r="F180" s="54"/>
      <c r="G180" s="54"/>
    </row>
    <row r="181" spans="1:7" x14ac:dyDescent="0.15">
      <c r="A181" s="55"/>
      <c r="B181" s="54"/>
      <c r="C181" s="54"/>
      <c r="D181" s="54"/>
      <c r="E181" s="54"/>
      <c r="F181" s="54"/>
      <c r="G181" s="54"/>
    </row>
    <row r="182" spans="1:7" x14ac:dyDescent="0.15">
      <c r="A182" s="55"/>
      <c r="B182" s="54"/>
      <c r="C182" s="54"/>
      <c r="D182" s="54"/>
      <c r="E182" s="54"/>
      <c r="F182" s="54"/>
      <c r="G182" s="54"/>
    </row>
    <row r="183" spans="1:7" x14ac:dyDescent="0.15">
      <c r="A183" s="55"/>
      <c r="B183" s="54"/>
      <c r="C183" s="54"/>
      <c r="D183" s="54"/>
      <c r="E183" s="54"/>
      <c r="F183" s="54"/>
      <c r="G183" s="54"/>
    </row>
    <row r="184" spans="1:7" x14ac:dyDescent="0.15">
      <c r="A184" s="55"/>
      <c r="B184" s="54"/>
      <c r="C184" s="54"/>
      <c r="D184" s="54"/>
      <c r="E184" s="54"/>
      <c r="F184" s="54"/>
      <c r="G184" s="54"/>
    </row>
    <row r="185" spans="1:7" x14ac:dyDescent="0.15">
      <c r="A185" s="55"/>
      <c r="B185" s="54"/>
      <c r="C185" s="54"/>
      <c r="D185" s="54"/>
      <c r="E185" s="54"/>
      <c r="F185" s="54"/>
      <c r="G185" s="54"/>
    </row>
    <row r="186" spans="1:7" x14ac:dyDescent="0.15">
      <c r="A186" s="55"/>
      <c r="B186" s="54"/>
      <c r="C186" s="54"/>
      <c r="D186" s="54"/>
      <c r="E186" s="54"/>
      <c r="F186" s="54"/>
      <c r="G186" s="54"/>
    </row>
    <row r="187" spans="1:7" x14ac:dyDescent="0.15">
      <c r="A187" s="55"/>
      <c r="B187" s="54"/>
      <c r="C187" s="54"/>
      <c r="D187" s="54"/>
      <c r="E187" s="54"/>
      <c r="F187" s="54"/>
      <c r="G187" s="54"/>
    </row>
    <row r="188" spans="1:7" x14ac:dyDescent="0.15">
      <c r="A188" s="55"/>
      <c r="B188" s="54"/>
      <c r="C188" s="54"/>
      <c r="D188" s="54"/>
      <c r="E188" s="54"/>
      <c r="F188" s="54"/>
      <c r="G188" s="54"/>
    </row>
    <row r="189" spans="1:7" x14ac:dyDescent="0.15">
      <c r="A189" s="55"/>
      <c r="B189" s="54"/>
      <c r="C189" s="54"/>
      <c r="D189" s="54"/>
      <c r="E189" s="54"/>
      <c r="F189" s="54"/>
      <c r="G189" s="54"/>
    </row>
    <row r="190" spans="1:7" x14ac:dyDescent="0.15">
      <c r="A190" s="55"/>
      <c r="B190" s="54"/>
      <c r="C190" s="54"/>
      <c r="D190" s="54"/>
      <c r="E190" s="54"/>
      <c r="F190" s="54"/>
      <c r="G190" s="54"/>
    </row>
    <row r="191" spans="1:7" x14ac:dyDescent="0.15">
      <c r="A191" s="55"/>
      <c r="B191" s="54"/>
      <c r="C191" s="54"/>
      <c r="D191" s="54"/>
      <c r="E191" s="54"/>
      <c r="F191" s="54"/>
      <c r="G191" s="54"/>
    </row>
    <row r="192" spans="1:7" x14ac:dyDescent="0.15">
      <c r="A192" s="55"/>
      <c r="B192" s="54"/>
      <c r="C192" s="54"/>
      <c r="D192" s="54"/>
      <c r="E192" s="54"/>
      <c r="F192" s="54"/>
      <c r="G192" s="54"/>
    </row>
    <row r="193" spans="1:7" x14ac:dyDescent="0.15">
      <c r="A193" s="55"/>
      <c r="B193" s="54"/>
      <c r="C193" s="54"/>
      <c r="D193" s="54"/>
      <c r="E193" s="54"/>
      <c r="F193" s="54"/>
      <c r="G193" s="54"/>
    </row>
    <row r="194" spans="1:7" x14ac:dyDescent="0.15">
      <c r="A194" s="55"/>
      <c r="B194" s="54"/>
      <c r="C194" s="54"/>
      <c r="D194" s="54"/>
      <c r="E194" s="54"/>
      <c r="F194" s="54"/>
      <c r="G194" s="54"/>
    </row>
    <row r="195" spans="1:7" x14ac:dyDescent="0.15">
      <c r="A195" s="55"/>
      <c r="B195" s="54"/>
      <c r="C195" s="54"/>
      <c r="D195" s="54"/>
      <c r="E195" s="54"/>
      <c r="F195" s="54"/>
      <c r="G195" s="54"/>
    </row>
    <row r="196" spans="1:7" x14ac:dyDescent="0.15">
      <c r="A196" s="55"/>
      <c r="B196" s="54"/>
      <c r="C196" s="54"/>
      <c r="D196" s="54"/>
      <c r="E196" s="54"/>
      <c r="F196" s="54"/>
      <c r="G196" s="54"/>
    </row>
    <row r="197" spans="1:7" x14ac:dyDescent="0.15">
      <c r="A197" s="55"/>
      <c r="B197" s="54"/>
      <c r="C197" s="54"/>
      <c r="D197" s="54"/>
      <c r="E197" s="54"/>
      <c r="F197" s="54"/>
      <c r="G197" s="54"/>
    </row>
    <row r="198" spans="1:7" x14ac:dyDescent="0.15">
      <c r="A198" s="55"/>
      <c r="B198" s="54"/>
      <c r="C198" s="54"/>
      <c r="D198" s="54"/>
      <c r="E198" s="54"/>
      <c r="F198" s="54"/>
      <c r="G198" s="54"/>
    </row>
    <row r="199" spans="1:7" x14ac:dyDescent="0.15">
      <c r="A199" s="55"/>
      <c r="B199" s="54"/>
      <c r="C199" s="54"/>
      <c r="D199" s="54"/>
      <c r="E199" s="54"/>
      <c r="F199" s="54"/>
      <c r="G199" s="54"/>
    </row>
    <row r="200" spans="1:7" x14ac:dyDescent="0.15">
      <c r="A200" s="55"/>
      <c r="B200" s="54"/>
      <c r="C200" s="54"/>
      <c r="D200" s="54"/>
      <c r="E200" s="54"/>
      <c r="F200" s="54"/>
      <c r="G200" s="54"/>
    </row>
    <row r="201" spans="1:7" x14ac:dyDescent="0.15">
      <c r="A201" s="55"/>
      <c r="B201" s="54"/>
      <c r="C201" s="54"/>
      <c r="D201" s="54"/>
      <c r="E201" s="54"/>
      <c r="F201" s="54"/>
      <c r="G201" s="54"/>
    </row>
    <row r="202" spans="1:7" x14ac:dyDescent="0.15">
      <c r="A202" s="55"/>
      <c r="B202" s="54"/>
      <c r="C202" s="54"/>
      <c r="D202" s="54"/>
      <c r="E202" s="54"/>
      <c r="F202" s="54"/>
      <c r="G202" s="54"/>
    </row>
    <row r="203" spans="1:7" x14ac:dyDescent="0.15">
      <c r="A203" s="55"/>
      <c r="B203" s="54"/>
      <c r="C203" s="54"/>
      <c r="D203" s="54"/>
      <c r="E203" s="54"/>
      <c r="F203" s="54"/>
      <c r="G203" s="54"/>
    </row>
    <row r="204" spans="1:7" x14ac:dyDescent="0.15">
      <c r="A204" s="55"/>
      <c r="B204" s="54"/>
      <c r="C204" s="54"/>
      <c r="D204" s="54"/>
      <c r="E204" s="54"/>
      <c r="F204" s="54"/>
      <c r="G204" s="54"/>
    </row>
    <row r="205" spans="1:7" x14ac:dyDescent="0.15">
      <c r="A205" s="55"/>
      <c r="B205" s="54"/>
      <c r="C205" s="54"/>
      <c r="D205" s="54"/>
      <c r="E205" s="54"/>
      <c r="F205" s="54"/>
      <c r="G205" s="54"/>
    </row>
    <row r="206" spans="1:7" x14ac:dyDescent="0.15">
      <c r="A206" s="55"/>
      <c r="B206" s="54"/>
      <c r="C206" s="54"/>
      <c r="D206" s="54"/>
      <c r="E206" s="54"/>
      <c r="F206" s="54"/>
      <c r="G206" s="54"/>
    </row>
    <row r="207" spans="1:7" x14ac:dyDescent="0.15">
      <c r="A207" s="55"/>
      <c r="B207" s="54"/>
      <c r="C207" s="54"/>
      <c r="D207" s="54"/>
      <c r="E207" s="54"/>
      <c r="F207" s="54"/>
      <c r="G207" s="54"/>
    </row>
    <row r="208" spans="1:7" x14ac:dyDescent="0.15">
      <c r="A208" s="55"/>
      <c r="B208" s="54"/>
      <c r="C208" s="54"/>
      <c r="D208" s="54"/>
      <c r="E208" s="54"/>
      <c r="F208" s="54"/>
      <c r="G208" s="54"/>
    </row>
    <row r="209" spans="1:7" x14ac:dyDescent="0.15">
      <c r="A209" s="55"/>
      <c r="B209" s="54"/>
      <c r="C209" s="54"/>
      <c r="D209" s="54"/>
      <c r="E209" s="54"/>
      <c r="F209" s="54"/>
      <c r="G209" s="54"/>
    </row>
    <row r="210" spans="1:7" x14ac:dyDescent="0.15">
      <c r="A210" s="55"/>
      <c r="B210" s="54"/>
      <c r="C210" s="54"/>
      <c r="D210" s="54"/>
      <c r="E210" s="54"/>
      <c r="F210" s="54"/>
      <c r="G210" s="54"/>
    </row>
    <row r="211" spans="1:7" x14ac:dyDescent="0.15">
      <c r="A211" s="55"/>
      <c r="B211" s="54"/>
      <c r="C211" s="54"/>
      <c r="D211" s="54"/>
      <c r="E211" s="54"/>
      <c r="F211" s="54"/>
      <c r="G211" s="54"/>
    </row>
    <row r="212" spans="1:7" x14ac:dyDescent="0.15">
      <c r="A212" s="55"/>
      <c r="B212" s="54"/>
      <c r="C212" s="54"/>
      <c r="D212" s="54"/>
      <c r="E212" s="54"/>
      <c r="F212" s="54"/>
      <c r="G212" s="54"/>
    </row>
    <row r="213" spans="1:7" x14ac:dyDescent="0.15">
      <c r="A213" s="55"/>
      <c r="B213" s="54"/>
      <c r="C213" s="54"/>
      <c r="D213" s="54"/>
      <c r="E213" s="54"/>
      <c r="F213" s="54"/>
      <c r="G213" s="54"/>
    </row>
    <row r="214" spans="1:7" x14ac:dyDescent="0.15">
      <c r="A214" s="55"/>
      <c r="B214" s="54"/>
      <c r="C214" s="54"/>
      <c r="D214" s="54"/>
      <c r="E214" s="54"/>
      <c r="F214" s="54"/>
      <c r="G214" s="54"/>
    </row>
    <row r="215" spans="1:7" x14ac:dyDescent="0.15">
      <c r="A215" s="55"/>
      <c r="B215" s="54"/>
      <c r="C215" s="54"/>
      <c r="D215" s="54"/>
      <c r="E215" s="54"/>
      <c r="F215" s="54"/>
      <c r="G215" s="54"/>
    </row>
    <row r="216" spans="1:7" x14ac:dyDescent="0.15">
      <c r="A216" s="55"/>
      <c r="B216" s="54"/>
      <c r="C216" s="54"/>
      <c r="D216" s="54"/>
      <c r="E216" s="54"/>
      <c r="F216" s="54"/>
      <c r="G216" s="54"/>
    </row>
    <row r="217" spans="1:7" x14ac:dyDescent="0.15">
      <c r="A217" s="55"/>
      <c r="B217" s="54"/>
      <c r="C217" s="54"/>
      <c r="D217" s="54"/>
      <c r="E217" s="54"/>
      <c r="F217" s="54"/>
      <c r="G217" s="54"/>
    </row>
    <row r="218" spans="1:7" x14ac:dyDescent="0.15">
      <c r="A218" s="55"/>
      <c r="B218" s="54"/>
      <c r="C218" s="54"/>
      <c r="D218" s="54"/>
      <c r="E218" s="54"/>
      <c r="F218" s="54"/>
      <c r="G218" s="54"/>
    </row>
    <row r="219" spans="1:7" x14ac:dyDescent="0.15">
      <c r="A219" s="55"/>
      <c r="B219" s="54"/>
      <c r="C219" s="54"/>
      <c r="D219" s="54"/>
      <c r="E219" s="54"/>
      <c r="F219" s="54"/>
      <c r="G219" s="54"/>
    </row>
    <row r="220" spans="1:7" x14ac:dyDescent="0.15">
      <c r="A220" s="55"/>
      <c r="B220" s="54"/>
      <c r="C220" s="54"/>
      <c r="D220" s="54"/>
      <c r="E220" s="54"/>
      <c r="F220" s="54"/>
      <c r="G220" s="54"/>
    </row>
    <row r="221" spans="1:7" x14ac:dyDescent="0.15">
      <c r="A221" s="55"/>
      <c r="B221" s="54"/>
      <c r="C221" s="54"/>
      <c r="D221" s="54"/>
      <c r="E221" s="54"/>
      <c r="F221" s="54"/>
      <c r="G221" s="54"/>
    </row>
    <row r="222" spans="1:7" x14ac:dyDescent="0.15">
      <c r="A222" s="55"/>
      <c r="B222" s="54"/>
      <c r="C222" s="54"/>
      <c r="D222" s="54"/>
      <c r="E222" s="54"/>
      <c r="F222" s="54"/>
      <c r="G222" s="54"/>
    </row>
    <row r="223" spans="1:7" x14ac:dyDescent="0.15">
      <c r="A223" s="55"/>
      <c r="B223" s="54"/>
      <c r="C223" s="54"/>
      <c r="D223" s="54"/>
      <c r="E223" s="54"/>
      <c r="F223" s="54"/>
      <c r="G223" s="54"/>
    </row>
    <row r="224" spans="1:7" x14ac:dyDescent="0.15">
      <c r="A224" s="55"/>
      <c r="B224" s="54"/>
      <c r="C224" s="54"/>
      <c r="D224" s="54"/>
      <c r="E224" s="54"/>
      <c r="F224" s="54"/>
      <c r="G224" s="54"/>
    </row>
    <row r="225" spans="1:7" x14ac:dyDescent="0.15">
      <c r="A225" s="55"/>
      <c r="B225" s="54"/>
      <c r="C225" s="54"/>
      <c r="D225" s="54"/>
      <c r="E225" s="54"/>
      <c r="F225" s="54"/>
      <c r="G225" s="54"/>
    </row>
    <row r="226" spans="1:7" x14ac:dyDescent="0.15">
      <c r="A226" s="55"/>
      <c r="B226" s="54"/>
      <c r="C226" s="54"/>
      <c r="D226" s="54"/>
      <c r="E226" s="54"/>
      <c r="F226" s="54"/>
      <c r="G226" s="54"/>
    </row>
    <row r="227" spans="1:7" x14ac:dyDescent="0.15">
      <c r="A227" s="55"/>
      <c r="B227" s="54"/>
      <c r="C227" s="54"/>
      <c r="D227" s="54"/>
      <c r="E227" s="54"/>
      <c r="F227" s="54"/>
      <c r="G227" s="54"/>
    </row>
    <row r="228" spans="1:7" x14ac:dyDescent="0.15">
      <c r="A228" s="55"/>
      <c r="B228" s="54"/>
      <c r="C228" s="54"/>
      <c r="D228" s="54"/>
      <c r="E228" s="54"/>
      <c r="F228" s="54"/>
      <c r="G228" s="54"/>
    </row>
    <row r="229" spans="1:7" x14ac:dyDescent="0.15">
      <c r="A229" s="55"/>
      <c r="B229" s="54"/>
      <c r="C229" s="54"/>
      <c r="D229" s="54"/>
      <c r="E229" s="54"/>
      <c r="F229" s="54"/>
      <c r="G229" s="54"/>
    </row>
    <row r="230" spans="1:7" x14ac:dyDescent="0.15">
      <c r="A230" s="55"/>
      <c r="B230" s="54"/>
      <c r="C230" s="54"/>
      <c r="D230" s="54"/>
      <c r="E230" s="54"/>
      <c r="F230" s="54"/>
      <c r="G230" s="54"/>
    </row>
    <row r="231" spans="1:7" x14ac:dyDescent="0.15">
      <c r="A231" s="55"/>
      <c r="B231" s="54"/>
      <c r="C231" s="54"/>
      <c r="D231" s="54"/>
      <c r="E231" s="54"/>
      <c r="F231" s="54"/>
      <c r="G231" s="54"/>
    </row>
    <row r="232" spans="1:7" x14ac:dyDescent="0.15">
      <c r="A232" s="55"/>
      <c r="B232" s="54"/>
      <c r="C232" s="54"/>
      <c r="D232" s="54"/>
      <c r="E232" s="54"/>
      <c r="F232" s="54"/>
      <c r="G232" s="54"/>
    </row>
    <row r="233" spans="1:7" x14ac:dyDescent="0.15">
      <c r="A233" s="55"/>
      <c r="B233" s="54"/>
      <c r="C233" s="54"/>
      <c r="D233" s="54"/>
      <c r="E233" s="54"/>
      <c r="F233" s="54"/>
      <c r="G233" s="54"/>
    </row>
    <row r="234" spans="1:7" x14ac:dyDescent="0.15">
      <c r="A234" s="55"/>
      <c r="B234" s="54"/>
      <c r="C234" s="54"/>
      <c r="D234" s="54"/>
      <c r="E234" s="54"/>
      <c r="F234" s="54"/>
      <c r="G234" s="54"/>
    </row>
    <row r="235" spans="1:7" x14ac:dyDescent="0.15">
      <c r="A235" s="55"/>
      <c r="B235" s="54"/>
      <c r="C235" s="54"/>
      <c r="D235" s="54"/>
      <c r="E235" s="54"/>
      <c r="F235" s="54"/>
      <c r="G235" s="54"/>
    </row>
    <row r="236" spans="1:7" x14ac:dyDescent="0.15">
      <c r="A236" s="55"/>
      <c r="B236" s="54"/>
      <c r="C236" s="54"/>
      <c r="D236" s="54"/>
      <c r="E236" s="54"/>
      <c r="F236" s="54"/>
      <c r="G236" s="54"/>
    </row>
    <row r="237" spans="1:7" x14ac:dyDescent="0.15">
      <c r="A237" s="55"/>
      <c r="B237" s="54"/>
      <c r="C237" s="54"/>
      <c r="D237" s="54"/>
      <c r="E237" s="54"/>
      <c r="F237" s="54"/>
      <c r="G237" s="54"/>
    </row>
    <row r="238" spans="1:7" x14ac:dyDescent="0.15">
      <c r="A238" s="55"/>
      <c r="B238" s="54"/>
      <c r="C238" s="54"/>
      <c r="D238" s="54"/>
      <c r="E238" s="54"/>
      <c r="F238" s="54"/>
      <c r="G238" s="54"/>
    </row>
    <row r="239" spans="1:7" x14ac:dyDescent="0.15">
      <c r="A239" s="55"/>
      <c r="B239" s="54"/>
      <c r="C239" s="54"/>
      <c r="D239" s="54"/>
      <c r="E239" s="54"/>
      <c r="F239" s="54"/>
      <c r="G239" s="54"/>
    </row>
    <row r="240" spans="1:7" x14ac:dyDescent="0.15">
      <c r="A240" s="55"/>
      <c r="B240" s="54"/>
      <c r="C240" s="54"/>
      <c r="D240" s="54"/>
      <c r="E240" s="54"/>
      <c r="F240" s="54"/>
      <c r="G240" s="54"/>
    </row>
    <row r="241" spans="1:7" x14ac:dyDescent="0.15">
      <c r="A241" s="55"/>
      <c r="B241" s="54"/>
      <c r="C241" s="54"/>
      <c r="D241" s="54"/>
      <c r="E241" s="54"/>
      <c r="F241" s="54"/>
      <c r="G241" s="54"/>
    </row>
    <row r="242" spans="1:7" x14ac:dyDescent="0.15">
      <c r="A242" s="55"/>
      <c r="B242" s="54"/>
      <c r="C242" s="54"/>
      <c r="D242" s="54"/>
      <c r="E242" s="54"/>
      <c r="F242" s="54"/>
      <c r="G242" s="54"/>
    </row>
    <row r="243" spans="1:7" x14ac:dyDescent="0.15">
      <c r="A243" s="55"/>
      <c r="B243" s="54"/>
      <c r="C243" s="54"/>
      <c r="D243" s="54"/>
      <c r="E243" s="54"/>
      <c r="F243" s="54"/>
      <c r="G243" s="54"/>
    </row>
    <row r="244" spans="1:7" x14ac:dyDescent="0.15">
      <c r="A244" s="55"/>
      <c r="B244" s="54"/>
      <c r="C244" s="54"/>
      <c r="D244" s="54"/>
      <c r="E244" s="54"/>
      <c r="F244" s="54"/>
      <c r="G244" s="54"/>
    </row>
    <row r="245" spans="1:7" x14ac:dyDescent="0.15">
      <c r="A245" s="55"/>
      <c r="B245" s="54"/>
      <c r="C245" s="54"/>
      <c r="D245" s="54"/>
      <c r="E245" s="54"/>
      <c r="F245" s="54"/>
      <c r="G245" s="54"/>
    </row>
    <row r="246" spans="1:7" x14ac:dyDescent="0.15">
      <c r="A246" s="55"/>
      <c r="B246" s="54"/>
      <c r="C246" s="54"/>
      <c r="D246" s="54"/>
      <c r="E246" s="54"/>
      <c r="F246" s="54"/>
      <c r="G246" s="54"/>
    </row>
    <row r="247" spans="1:7" x14ac:dyDescent="0.15">
      <c r="A247" s="55"/>
      <c r="B247" s="54"/>
      <c r="C247" s="54"/>
      <c r="D247" s="54"/>
      <c r="E247" s="54"/>
      <c r="F247" s="54"/>
      <c r="G247" s="54"/>
    </row>
    <row r="248" spans="1:7" x14ac:dyDescent="0.15">
      <c r="A248" s="55"/>
      <c r="B248" s="54"/>
      <c r="C248" s="54"/>
      <c r="D248" s="54"/>
      <c r="E248" s="54"/>
      <c r="F248" s="54"/>
      <c r="G248" s="54"/>
    </row>
    <row r="249" spans="1:7" x14ac:dyDescent="0.15">
      <c r="A249" s="55"/>
      <c r="B249" s="54"/>
      <c r="C249" s="54"/>
      <c r="D249" s="54"/>
      <c r="E249" s="54"/>
      <c r="F249" s="54"/>
      <c r="G249" s="54"/>
    </row>
    <row r="250" spans="1:7" x14ac:dyDescent="0.15">
      <c r="A250" s="55"/>
      <c r="B250" s="54"/>
      <c r="C250" s="54"/>
      <c r="D250" s="54"/>
      <c r="E250" s="54"/>
      <c r="F250" s="54"/>
      <c r="G250" s="54"/>
    </row>
    <row r="251" spans="1:7" x14ac:dyDescent="0.15">
      <c r="A251" s="55"/>
      <c r="B251" s="54"/>
      <c r="C251" s="54"/>
      <c r="D251" s="54"/>
      <c r="E251" s="54"/>
      <c r="F251" s="54"/>
      <c r="G251" s="54"/>
    </row>
    <row r="252" spans="1:7" x14ac:dyDescent="0.15">
      <c r="A252" s="55"/>
      <c r="B252" s="54"/>
      <c r="C252" s="54"/>
      <c r="D252" s="54"/>
      <c r="E252" s="54"/>
      <c r="F252" s="54"/>
      <c r="G252" s="54"/>
    </row>
    <row r="253" spans="1:7" x14ac:dyDescent="0.15">
      <c r="A253" s="55"/>
      <c r="B253" s="54"/>
      <c r="C253" s="54"/>
      <c r="D253" s="54"/>
      <c r="E253" s="54"/>
      <c r="F253" s="54"/>
      <c r="G253" s="54"/>
    </row>
    <row r="254" spans="1:7" x14ac:dyDescent="0.15">
      <c r="A254" s="55"/>
      <c r="B254" s="54"/>
      <c r="C254" s="54"/>
      <c r="D254" s="54"/>
      <c r="E254" s="54"/>
      <c r="F254" s="54"/>
      <c r="G254" s="54"/>
    </row>
    <row r="255" spans="1:7" x14ac:dyDescent="0.15">
      <c r="A255" s="55"/>
      <c r="B255" s="54"/>
      <c r="C255" s="54"/>
      <c r="D255" s="54"/>
      <c r="E255" s="54"/>
      <c r="F255" s="54"/>
      <c r="G255" s="54"/>
    </row>
    <row r="256" spans="1:7" x14ac:dyDescent="0.15">
      <c r="A256" s="55"/>
      <c r="B256" s="54"/>
      <c r="C256" s="54"/>
      <c r="D256" s="54"/>
      <c r="E256" s="54"/>
      <c r="F256" s="54"/>
      <c r="G256" s="54"/>
    </row>
    <row r="257" spans="1:7" x14ac:dyDescent="0.15">
      <c r="A257" s="55"/>
      <c r="B257" s="54"/>
      <c r="C257" s="54"/>
      <c r="D257" s="54"/>
      <c r="E257" s="54"/>
      <c r="F257" s="54"/>
      <c r="G257" s="54"/>
    </row>
    <row r="258" spans="1:7" x14ac:dyDescent="0.15">
      <c r="A258" s="55"/>
      <c r="B258" s="54"/>
      <c r="C258" s="54"/>
      <c r="D258" s="54"/>
      <c r="E258" s="54"/>
      <c r="F258" s="54"/>
      <c r="G258" s="54"/>
    </row>
    <row r="259" spans="1:7" x14ac:dyDescent="0.15">
      <c r="A259" s="55"/>
      <c r="B259" s="54"/>
      <c r="C259" s="54"/>
      <c r="D259" s="54"/>
      <c r="E259" s="54"/>
      <c r="F259" s="54"/>
      <c r="G259" s="54"/>
    </row>
    <row r="260" spans="1:7" x14ac:dyDescent="0.15">
      <c r="A260" s="55"/>
      <c r="B260" s="54"/>
      <c r="C260" s="54"/>
      <c r="D260" s="54"/>
      <c r="E260" s="54"/>
      <c r="F260" s="54"/>
      <c r="G260" s="54"/>
    </row>
    <row r="261" spans="1:7" x14ac:dyDescent="0.15">
      <c r="A261" s="55"/>
      <c r="B261" s="54"/>
      <c r="C261" s="54"/>
      <c r="D261" s="54"/>
      <c r="E261" s="54"/>
      <c r="F261" s="54"/>
      <c r="G261" s="54"/>
    </row>
    <row r="262" spans="1:7" x14ac:dyDescent="0.15">
      <c r="A262" s="55"/>
      <c r="B262" s="54"/>
      <c r="C262" s="54"/>
      <c r="D262" s="54"/>
      <c r="E262" s="54"/>
      <c r="F262" s="54"/>
      <c r="G262" s="54"/>
    </row>
    <row r="263" spans="1:7" x14ac:dyDescent="0.15">
      <c r="A263" s="55"/>
      <c r="B263" s="54"/>
      <c r="C263" s="54"/>
      <c r="D263" s="54"/>
      <c r="E263" s="54"/>
      <c r="F263" s="54"/>
      <c r="G263" s="54"/>
    </row>
    <row r="264" spans="1:7" x14ac:dyDescent="0.15">
      <c r="A264" s="55"/>
      <c r="B264" s="54"/>
      <c r="C264" s="54"/>
      <c r="D264" s="54"/>
      <c r="E264" s="54"/>
      <c r="F264" s="54"/>
      <c r="G264" s="54"/>
    </row>
    <row r="265" spans="1:7" x14ac:dyDescent="0.15">
      <c r="A265" s="55"/>
      <c r="B265" s="54"/>
      <c r="C265" s="54"/>
      <c r="D265" s="54"/>
      <c r="E265" s="54"/>
      <c r="F265" s="54"/>
      <c r="G265" s="54"/>
    </row>
    <row r="266" spans="1:7" x14ac:dyDescent="0.15">
      <c r="A266" s="55"/>
      <c r="B266" s="54"/>
      <c r="C266" s="54"/>
      <c r="D266" s="54"/>
      <c r="E266" s="54"/>
      <c r="F266" s="54"/>
      <c r="G266" s="54"/>
    </row>
    <row r="267" spans="1:7" x14ac:dyDescent="0.15">
      <c r="A267" s="55"/>
      <c r="B267" s="54"/>
      <c r="C267" s="54"/>
      <c r="D267" s="54"/>
      <c r="E267" s="54"/>
      <c r="F267" s="54"/>
      <c r="G267" s="54"/>
    </row>
    <row r="268" spans="1:7" x14ac:dyDescent="0.15">
      <c r="A268" s="55"/>
      <c r="B268" s="54"/>
      <c r="C268" s="54"/>
      <c r="D268" s="54"/>
      <c r="E268" s="54"/>
      <c r="F268" s="54"/>
      <c r="G268" s="54"/>
    </row>
    <row r="269" spans="1:7" x14ac:dyDescent="0.15">
      <c r="A269" s="55"/>
      <c r="B269" s="54"/>
      <c r="C269" s="54"/>
      <c r="D269" s="54"/>
      <c r="E269" s="54"/>
      <c r="F269" s="54"/>
      <c r="G269" s="54"/>
    </row>
    <row r="270" spans="1:7" x14ac:dyDescent="0.15">
      <c r="A270" s="55"/>
      <c r="B270" s="54"/>
      <c r="C270" s="54"/>
      <c r="D270" s="54"/>
      <c r="E270" s="54"/>
      <c r="F270" s="54"/>
      <c r="G270" s="54"/>
    </row>
    <row r="271" spans="1:7" x14ac:dyDescent="0.15">
      <c r="A271" s="55"/>
      <c r="B271" s="54"/>
      <c r="C271" s="54"/>
      <c r="D271" s="54"/>
      <c r="E271" s="54"/>
      <c r="F271" s="54"/>
      <c r="G271" s="54"/>
    </row>
    <row r="272" spans="1:7" x14ac:dyDescent="0.15">
      <c r="A272" s="55"/>
      <c r="B272" s="54"/>
      <c r="C272" s="54"/>
      <c r="D272" s="54"/>
      <c r="E272" s="54"/>
      <c r="F272" s="54"/>
      <c r="G272" s="54"/>
    </row>
    <row r="273" spans="1:7" x14ac:dyDescent="0.15">
      <c r="A273" s="55"/>
      <c r="B273" s="54"/>
      <c r="C273" s="54"/>
      <c r="D273" s="54"/>
      <c r="E273" s="54"/>
      <c r="F273" s="54"/>
      <c r="G273" s="54"/>
    </row>
    <row r="274" spans="1:7" x14ac:dyDescent="0.15">
      <c r="A274" s="55"/>
      <c r="B274" s="54"/>
      <c r="C274" s="54"/>
      <c r="D274" s="54"/>
      <c r="E274" s="54"/>
      <c r="F274" s="54"/>
      <c r="G274" s="54"/>
    </row>
    <row r="275" spans="1:7" x14ac:dyDescent="0.15">
      <c r="A275" s="55"/>
      <c r="B275" s="54"/>
      <c r="C275" s="54"/>
      <c r="D275" s="54"/>
      <c r="E275" s="54"/>
      <c r="F275" s="54"/>
      <c r="G275" s="54"/>
    </row>
    <row r="276" spans="1:7" x14ac:dyDescent="0.15">
      <c r="A276" s="55"/>
      <c r="B276" s="54"/>
      <c r="C276" s="54"/>
      <c r="D276" s="54"/>
      <c r="E276" s="54"/>
      <c r="F276" s="54"/>
      <c r="G276" s="54"/>
    </row>
    <row r="277" spans="1:7" x14ac:dyDescent="0.15">
      <c r="A277" s="55"/>
      <c r="B277" s="54"/>
      <c r="C277" s="54"/>
      <c r="D277" s="54"/>
      <c r="E277" s="54"/>
      <c r="F277" s="54"/>
      <c r="G277" s="54"/>
    </row>
    <row r="278" spans="1:7" x14ac:dyDescent="0.15">
      <c r="A278" s="55"/>
      <c r="B278" s="54"/>
      <c r="C278" s="54"/>
      <c r="D278" s="54"/>
      <c r="E278" s="54"/>
      <c r="F278" s="54"/>
      <c r="G278" s="54"/>
    </row>
    <row r="279" spans="1:7" x14ac:dyDescent="0.15">
      <c r="A279" s="55"/>
      <c r="B279" s="54"/>
      <c r="C279" s="54"/>
      <c r="D279" s="54"/>
      <c r="E279" s="54"/>
      <c r="F279" s="54"/>
      <c r="G279" s="54"/>
    </row>
    <row r="280" spans="1:7" x14ac:dyDescent="0.15">
      <c r="A280" s="55"/>
      <c r="B280" s="54"/>
      <c r="C280" s="54"/>
      <c r="D280" s="54"/>
      <c r="E280" s="54"/>
      <c r="F280" s="54"/>
      <c r="G280" s="54"/>
    </row>
    <row r="281" spans="1:7" x14ac:dyDescent="0.15">
      <c r="A281" s="55"/>
      <c r="B281" s="54"/>
      <c r="C281" s="54"/>
      <c r="D281" s="54"/>
      <c r="E281" s="54"/>
      <c r="F281" s="54"/>
      <c r="G281" s="54"/>
    </row>
    <row r="282" spans="1:7" x14ac:dyDescent="0.15">
      <c r="A282" s="55"/>
      <c r="B282" s="54"/>
      <c r="C282" s="54"/>
      <c r="D282" s="54"/>
      <c r="E282" s="54"/>
      <c r="F282" s="54"/>
      <c r="G282" s="54"/>
    </row>
    <row r="283" spans="1:7" x14ac:dyDescent="0.15">
      <c r="A283" s="55"/>
      <c r="B283" s="54"/>
      <c r="C283" s="54"/>
      <c r="D283" s="54"/>
      <c r="E283" s="54"/>
      <c r="F283" s="54"/>
      <c r="G283" s="54"/>
    </row>
    <row r="284" spans="1:7" x14ac:dyDescent="0.15">
      <c r="A284" s="55"/>
      <c r="B284" s="54"/>
      <c r="C284" s="54"/>
      <c r="D284" s="54"/>
      <c r="E284" s="54"/>
      <c r="F284" s="54"/>
      <c r="G284" s="54"/>
    </row>
    <row r="285" spans="1:7" x14ac:dyDescent="0.15">
      <c r="A285" s="55"/>
      <c r="B285" s="54"/>
      <c r="C285" s="54"/>
      <c r="D285" s="54"/>
      <c r="E285" s="54"/>
      <c r="F285" s="54"/>
      <c r="G285" s="54"/>
    </row>
    <row r="286" spans="1:7" x14ac:dyDescent="0.15">
      <c r="A286" s="55"/>
      <c r="B286" s="54"/>
      <c r="C286" s="54"/>
      <c r="D286" s="54"/>
      <c r="E286" s="54"/>
      <c r="F286" s="54"/>
      <c r="G286" s="54"/>
    </row>
    <row r="287" spans="1:7" x14ac:dyDescent="0.15">
      <c r="A287" s="55"/>
      <c r="B287" s="54"/>
      <c r="C287" s="54"/>
      <c r="D287" s="54"/>
      <c r="E287" s="54"/>
      <c r="F287" s="54"/>
      <c r="G287" s="54"/>
    </row>
    <row r="288" spans="1:7" x14ac:dyDescent="0.15">
      <c r="A288" s="55"/>
      <c r="B288" s="54"/>
      <c r="C288" s="54"/>
      <c r="D288" s="54"/>
      <c r="E288" s="54"/>
      <c r="F288" s="54"/>
      <c r="G288" s="54"/>
    </row>
    <row r="289" spans="1:7" x14ac:dyDescent="0.15">
      <c r="A289" s="55"/>
      <c r="B289" s="54"/>
      <c r="C289" s="54"/>
      <c r="D289" s="54"/>
      <c r="E289" s="54"/>
      <c r="F289" s="54"/>
      <c r="G289" s="54"/>
    </row>
    <row r="290" spans="1:7" x14ac:dyDescent="0.15">
      <c r="A290" s="55"/>
      <c r="B290" s="54"/>
      <c r="C290" s="54"/>
      <c r="D290" s="54"/>
      <c r="E290" s="54"/>
      <c r="F290" s="54"/>
      <c r="G290" s="54"/>
    </row>
    <row r="291" spans="1:7" x14ac:dyDescent="0.15">
      <c r="A291" s="55"/>
      <c r="B291" s="54"/>
      <c r="C291" s="54"/>
      <c r="D291" s="54"/>
      <c r="E291" s="54"/>
      <c r="F291" s="54"/>
      <c r="G291" s="54"/>
    </row>
    <row r="292" spans="1:7" x14ac:dyDescent="0.15">
      <c r="A292" s="55"/>
      <c r="B292" s="54"/>
      <c r="C292" s="54"/>
      <c r="D292" s="54"/>
      <c r="E292" s="54"/>
      <c r="F292" s="54"/>
      <c r="G292" s="54"/>
    </row>
    <row r="293" spans="1:7" x14ac:dyDescent="0.15">
      <c r="A293" s="55"/>
      <c r="B293" s="54"/>
      <c r="C293" s="54"/>
      <c r="D293" s="54"/>
      <c r="E293" s="54"/>
      <c r="F293" s="54"/>
      <c r="G293" s="54"/>
    </row>
    <row r="294" spans="1:7" x14ac:dyDescent="0.15">
      <c r="A294" s="55"/>
      <c r="B294" s="54"/>
      <c r="C294" s="54"/>
      <c r="D294" s="54"/>
      <c r="E294" s="54"/>
      <c r="F294" s="54"/>
      <c r="G294" s="54"/>
    </row>
    <row r="295" spans="1:7" x14ac:dyDescent="0.15">
      <c r="A295" s="55"/>
      <c r="B295" s="54"/>
      <c r="C295" s="54"/>
      <c r="D295" s="54"/>
      <c r="E295" s="54"/>
      <c r="F295" s="54"/>
      <c r="G295" s="54"/>
    </row>
    <row r="296" spans="1:7" x14ac:dyDescent="0.15">
      <c r="A296" s="55"/>
      <c r="B296" s="54"/>
      <c r="C296" s="54"/>
      <c r="D296" s="54"/>
      <c r="E296" s="54"/>
      <c r="F296" s="54"/>
      <c r="G296" s="54"/>
    </row>
    <row r="297" spans="1:7" x14ac:dyDescent="0.15">
      <c r="A297" s="55"/>
      <c r="B297" s="54"/>
      <c r="C297" s="54"/>
      <c r="D297" s="54"/>
      <c r="E297" s="54"/>
      <c r="F297" s="54"/>
      <c r="G297" s="54"/>
    </row>
    <row r="298" spans="1:7" x14ac:dyDescent="0.15">
      <c r="A298" s="55"/>
      <c r="B298" s="54"/>
      <c r="C298" s="54"/>
      <c r="D298" s="54"/>
      <c r="E298" s="54"/>
      <c r="F298" s="54"/>
      <c r="G298" s="54"/>
    </row>
    <row r="299" spans="1:7" x14ac:dyDescent="0.15">
      <c r="A299" s="55"/>
      <c r="B299" s="54"/>
      <c r="C299" s="54"/>
      <c r="D299" s="54"/>
      <c r="E299" s="54"/>
      <c r="F299" s="54"/>
      <c r="G299" s="54"/>
    </row>
    <row r="300" spans="1:7" x14ac:dyDescent="0.15">
      <c r="A300" s="55"/>
      <c r="B300" s="54"/>
      <c r="C300" s="54"/>
      <c r="D300" s="54"/>
      <c r="E300" s="54"/>
      <c r="F300" s="54"/>
      <c r="G300" s="54"/>
    </row>
    <row r="301" spans="1:7" x14ac:dyDescent="0.15">
      <c r="A301" s="55"/>
      <c r="B301" s="54"/>
      <c r="C301" s="54"/>
      <c r="D301" s="54"/>
      <c r="E301" s="54"/>
      <c r="F301" s="54"/>
      <c r="G301" s="54"/>
    </row>
    <row r="302" spans="1:7" x14ac:dyDescent="0.15">
      <c r="A302" s="55"/>
      <c r="B302" s="54"/>
      <c r="C302" s="54"/>
      <c r="D302" s="54"/>
      <c r="E302" s="54"/>
      <c r="F302" s="54"/>
      <c r="G302" s="54"/>
    </row>
    <row r="303" spans="1:7" x14ac:dyDescent="0.15">
      <c r="A303" s="55"/>
      <c r="B303" s="54"/>
      <c r="C303" s="54"/>
      <c r="D303" s="54"/>
      <c r="E303" s="54"/>
      <c r="F303" s="54"/>
      <c r="G303" s="54"/>
    </row>
    <row r="304" spans="1:7" x14ac:dyDescent="0.15">
      <c r="A304" s="55"/>
      <c r="B304" s="54"/>
      <c r="C304" s="54"/>
      <c r="D304" s="54"/>
      <c r="E304" s="54"/>
      <c r="F304" s="54"/>
      <c r="G304" s="54"/>
    </row>
    <row r="305" spans="1:7" x14ac:dyDescent="0.15">
      <c r="A305" s="55"/>
      <c r="B305" s="54"/>
      <c r="C305" s="54"/>
      <c r="D305" s="54"/>
      <c r="E305" s="54"/>
      <c r="F305" s="54"/>
      <c r="G305" s="54"/>
    </row>
    <row r="306" spans="1:7" x14ac:dyDescent="0.15">
      <c r="A306" s="55"/>
      <c r="B306" s="54"/>
      <c r="C306" s="54"/>
      <c r="D306" s="54"/>
      <c r="E306" s="54"/>
      <c r="F306" s="54"/>
      <c r="G306" s="54"/>
    </row>
    <row r="307" spans="1:7" x14ac:dyDescent="0.15">
      <c r="A307" s="55"/>
      <c r="B307" s="54"/>
      <c r="C307" s="54"/>
      <c r="D307" s="54"/>
      <c r="E307" s="54"/>
      <c r="F307" s="54"/>
      <c r="G307" s="54"/>
    </row>
    <row r="308" spans="1:7" x14ac:dyDescent="0.15">
      <c r="A308" s="55"/>
      <c r="B308" s="54"/>
      <c r="C308" s="54"/>
      <c r="D308" s="54"/>
      <c r="E308" s="54"/>
      <c r="F308" s="54"/>
      <c r="G308" s="54"/>
    </row>
    <row r="309" spans="1:7" x14ac:dyDescent="0.15">
      <c r="A309" s="55"/>
      <c r="B309" s="54"/>
      <c r="C309" s="54"/>
      <c r="D309" s="54"/>
      <c r="E309" s="54"/>
      <c r="F309" s="54"/>
      <c r="G309" s="54"/>
    </row>
    <row r="310" spans="1:7" x14ac:dyDescent="0.15">
      <c r="A310" s="55"/>
      <c r="B310" s="54"/>
      <c r="C310" s="54"/>
      <c r="D310" s="54"/>
      <c r="E310" s="54"/>
      <c r="F310" s="54"/>
      <c r="G310" s="54"/>
    </row>
    <row r="311" spans="1:7" x14ac:dyDescent="0.15">
      <c r="A311" s="55"/>
      <c r="B311" s="54"/>
      <c r="C311" s="54"/>
      <c r="D311" s="54"/>
      <c r="E311" s="54"/>
      <c r="F311" s="54"/>
      <c r="G311" s="54"/>
    </row>
    <row r="312" spans="1:7" x14ac:dyDescent="0.15">
      <c r="A312" s="55"/>
      <c r="B312" s="54"/>
      <c r="C312" s="54"/>
      <c r="D312" s="54"/>
      <c r="E312" s="54"/>
      <c r="F312" s="54"/>
      <c r="G312" s="54"/>
    </row>
    <row r="313" spans="1:7" x14ac:dyDescent="0.15">
      <c r="A313" s="55"/>
      <c r="B313" s="54"/>
      <c r="C313" s="54"/>
      <c r="D313" s="54"/>
      <c r="E313" s="54"/>
      <c r="F313" s="54"/>
      <c r="G313" s="54"/>
    </row>
    <row r="314" spans="1:7" x14ac:dyDescent="0.15">
      <c r="A314" s="55"/>
      <c r="B314" s="54"/>
      <c r="C314" s="54"/>
      <c r="D314" s="54"/>
      <c r="E314" s="54"/>
      <c r="F314" s="54"/>
      <c r="G314" s="54"/>
    </row>
    <row r="315" spans="1:7" x14ac:dyDescent="0.15">
      <c r="A315" s="55"/>
      <c r="B315" s="54"/>
      <c r="C315" s="54"/>
      <c r="D315" s="54"/>
      <c r="E315" s="54"/>
      <c r="F315" s="54"/>
      <c r="G315" s="54"/>
    </row>
    <row r="316" spans="1:7" x14ac:dyDescent="0.15">
      <c r="A316" s="55"/>
      <c r="B316" s="54"/>
      <c r="C316" s="54"/>
      <c r="D316" s="54"/>
      <c r="E316" s="54"/>
      <c r="F316" s="54"/>
      <c r="G316" s="54"/>
    </row>
    <row r="317" spans="1:7" x14ac:dyDescent="0.15">
      <c r="A317" s="55"/>
      <c r="B317" s="54"/>
      <c r="C317" s="54"/>
      <c r="D317" s="54"/>
      <c r="E317" s="54"/>
      <c r="F317" s="54"/>
      <c r="G317" s="54"/>
    </row>
    <row r="318" spans="1:7" x14ac:dyDescent="0.15">
      <c r="A318" s="55"/>
      <c r="B318" s="54"/>
      <c r="C318" s="54"/>
      <c r="D318" s="54"/>
      <c r="E318" s="54"/>
      <c r="F318" s="54"/>
      <c r="G318" s="54"/>
    </row>
    <row r="319" spans="1:7" x14ac:dyDescent="0.15">
      <c r="A319" s="55"/>
      <c r="B319" s="54"/>
      <c r="C319" s="54"/>
      <c r="D319" s="54"/>
      <c r="E319" s="54"/>
      <c r="F319" s="54"/>
      <c r="G319" s="54"/>
    </row>
    <row r="320" spans="1:7" x14ac:dyDescent="0.15">
      <c r="A320" s="55"/>
      <c r="B320" s="54"/>
      <c r="C320" s="54"/>
      <c r="D320" s="54"/>
      <c r="E320" s="54"/>
      <c r="F320" s="54"/>
      <c r="G320" s="54"/>
    </row>
    <row r="321" spans="1:7" x14ac:dyDescent="0.15">
      <c r="A321" s="55"/>
      <c r="B321" s="54"/>
      <c r="C321" s="54"/>
      <c r="D321" s="54"/>
      <c r="E321" s="54"/>
      <c r="F321" s="54"/>
      <c r="G321" s="54"/>
    </row>
    <row r="322" spans="1:7" x14ac:dyDescent="0.15">
      <c r="A322" s="55"/>
      <c r="B322" s="54"/>
      <c r="C322" s="54"/>
      <c r="D322" s="54"/>
      <c r="E322" s="54"/>
      <c r="F322" s="54"/>
      <c r="G322" s="54"/>
    </row>
    <row r="323" spans="1:7" x14ac:dyDescent="0.15">
      <c r="A323" s="55"/>
      <c r="B323" s="54"/>
      <c r="C323" s="54"/>
      <c r="D323" s="54"/>
      <c r="E323" s="54"/>
      <c r="F323" s="54"/>
      <c r="G323" s="54"/>
    </row>
    <row r="324" spans="1:7" x14ac:dyDescent="0.15">
      <c r="A324" s="55"/>
      <c r="B324" s="54"/>
      <c r="C324" s="54"/>
      <c r="D324" s="54"/>
      <c r="E324" s="54"/>
      <c r="F324" s="54"/>
      <c r="G324" s="54"/>
    </row>
    <row r="325" spans="1:7" x14ac:dyDescent="0.15">
      <c r="A325" s="55"/>
      <c r="B325" s="54"/>
      <c r="C325" s="54"/>
      <c r="D325" s="54"/>
      <c r="E325" s="54"/>
      <c r="F325" s="54"/>
      <c r="G325" s="54"/>
    </row>
    <row r="326" spans="1:7" x14ac:dyDescent="0.15">
      <c r="A326" s="55"/>
      <c r="B326" s="54"/>
      <c r="C326" s="54"/>
      <c r="D326" s="54"/>
      <c r="E326" s="54"/>
      <c r="F326" s="54"/>
      <c r="G326" s="54"/>
    </row>
    <row r="327" spans="1:7" x14ac:dyDescent="0.15">
      <c r="A327" s="55"/>
      <c r="B327" s="54"/>
      <c r="C327" s="54"/>
      <c r="D327" s="54"/>
      <c r="E327" s="54"/>
      <c r="F327" s="54"/>
      <c r="G327" s="54"/>
    </row>
    <row r="328" spans="1:7" x14ac:dyDescent="0.15">
      <c r="A328" s="55"/>
      <c r="B328" s="54"/>
      <c r="C328" s="54"/>
      <c r="D328" s="54"/>
      <c r="E328" s="54"/>
      <c r="F328" s="54"/>
      <c r="G328" s="54"/>
    </row>
    <row r="329" spans="1:7" x14ac:dyDescent="0.15">
      <c r="A329" s="55"/>
      <c r="B329" s="54"/>
      <c r="C329" s="54"/>
      <c r="D329" s="54"/>
      <c r="E329" s="54"/>
      <c r="F329" s="54"/>
      <c r="G329" s="54"/>
    </row>
    <row r="330" spans="1:7" x14ac:dyDescent="0.15">
      <c r="A330" s="55"/>
      <c r="B330" s="54"/>
      <c r="C330" s="54"/>
      <c r="D330" s="54"/>
      <c r="E330" s="54"/>
      <c r="F330" s="54"/>
      <c r="G330" s="54"/>
    </row>
    <row r="331" spans="1:7" x14ac:dyDescent="0.15">
      <c r="A331" s="55"/>
      <c r="B331" s="54"/>
      <c r="C331" s="54"/>
      <c r="D331" s="54"/>
      <c r="E331" s="54"/>
      <c r="F331" s="54"/>
      <c r="G331" s="54"/>
    </row>
    <row r="332" spans="1:7" x14ac:dyDescent="0.15">
      <c r="A332" s="55"/>
      <c r="B332" s="54"/>
      <c r="C332" s="54"/>
      <c r="D332" s="54"/>
      <c r="E332" s="54"/>
      <c r="F332" s="54"/>
      <c r="G332" s="54"/>
    </row>
    <row r="333" spans="1:7" x14ac:dyDescent="0.15">
      <c r="A333" s="55"/>
      <c r="B333" s="54"/>
      <c r="C333" s="54"/>
      <c r="D333" s="54"/>
      <c r="E333" s="54"/>
      <c r="F333" s="54"/>
      <c r="G333" s="54"/>
    </row>
    <row r="334" spans="1:7" x14ac:dyDescent="0.15">
      <c r="A334" s="55"/>
      <c r="B334" s="54"/>
      <c r="C334" s="54"/>
      <c r="D334" s="54"/>
      <c r="E334" s="54"/>
      <c r="F334" s="54"/>
      <c r="G334" s="54"/>
    </row>
    <row r="335" spans="1:7" x14ac:dyDescent="0.15">
      <c r="A335" s="55"/>
      <c r="B335" s="54"/>
      <c r="C335" s="54"/>
      <c r="D335" s="54"/>
      <c r="E335" s="54"/>
      <c r="F335" s="54"/>
      <c r="G335" s="54"/>
    </row>
    <row r="336" spans="1:7" x14ac:dyDescent="0.15">
      <c r="A336" s="55"/>
      <c r="B336" s="54"/>
      <c r="C336" s="54"/>
      <c r="D336" s="54"/>
      <c r="E336" s="54"/>
      <c r="F336" s="54"/>
      <c r="G336" s="54"/>
    </row>
    <row r="337" spans="1:7" x14ac:dyDescent="0.15">
      <c r="A337" s="55"/>
      <c r="B337" s="54"/>
      <c r="C337" s="54"/>
      <c r="D337" s="54"/>
      <c r="E337" s="54"/>
      <c r="F337" s="54"/>
      <c r="G337" s="54"/>
    </row>
    <row r="338" spans="1:7" x14ac:dyDescent="0.15">
      <c r="A338" s="55"/>
      <c r="B338" s="54"/>
      <c r="C338" s="54"/>
      <c r="D338" s="54"/>
      <c r="E338" s="54"/>
      <c r="F338" s="54"/>
      <c r="G338" s="54"/>
    </row>
    <row r="339" spans="1:7" x14ac:dyDescent="0.15">
      <c r="A339" s="55"/>
      <c r="B339" s="54"/>
      <c r="C339" s="54"/>
      <c r="D339" s="54"/>
      <c r="E339" s="54"/>
      <c r="F339" s="54"/>
      <c r="G339" s="54"/>
    </row>
    <row r="340" spans="1:7" x14ac:dyDescent="0.15">
      <c r="A340" s="55"/>
      <c r="B340" s="54"/>
      <c r="C340" s="54"/>
      <c r="D340" s="54"/>
      <c r="E340" s="54"/>
      <c r="F340" s="54"/>
      <c r="G340" s="54"/>
    </row>
    <row r="341" spans="1:7" x14ac:dyDescent="0.15">
      <c r="A341" s="55"/>
      <c r="B341" s="54"/>
      <c r="C341" s="54"/>
      <c r="D341" s="54"/>
      <c r="E341" s="54"/>
      <c r="F341" s="54"/>
      <c r="G341" s="54"/>
    </row>
    <row r="342" spans="1:7" x14ac:dyDescent="0.15">
      <c r="A342" s="55"/>
      <c r="B342" s="54"/>
      <c r="C342" s="54"/>
      <c r="D342" s="54"/>
      <c r="E342" s="54"/>
      <c r="F342" s="54"/>
      <c r="G342" s="54"/>
    </row>
    <row r="343" spans="1:7" x14ac:dyDescent="0.15">
      <c r="A343" s="55"/>
      <c r="B343" s="54"/>
      <c r="C343" s="54"/>
      <c r="D343" s="54"/>
      <c r="E343" s="54"/>
      <c r="F343" s="54"/>
      <c r="G343" s="54"/>
    </row>
    <row r="344" spans="1:7" x14ac:dyDescent="0.15">
      <c r="A344" s="55"/>
      <c r="B344" s="54"/>
      <c r="C344" s="54"/>
      <c r="D344" s="54"/>
      <c r="E344" s="54"/>
      <c r="F344" s="54"/>
      <c r="G344" s="54"/>
    </row>
    <row r="345" spans="1:7" x14ac:dyDescent="0.15">
      <c r="A345" s="55"/>
      <c r="B345" s="54"/>
      <c r="C345" s="54"/>
      <c r="D345" s="54"/>
      <c r="E345" s="54"/>
      <c r="F345" s="54"/>
      <c r="G345" s="54"/>
    </row>
    <row r="346" spans="1:7" x14ac:dyDescent="0.15">
      <c r="A346" s="55"/>
      <c r="B346" s="54"/>
      <c r="C346" s="54"/>
      <c r="D346" s="54"/>
      <c r="E346" s="54"/>
      <c r="F346" s="54"/>
      <c r="G346" s="54"/>
    </row>
    <row r="347" spans="1:7" x14ac:dyDescent="0.15">
      <c r="A347" s="55"/>
      <c r="B347" s="54"/>
      <c r="C347" s="54"/>
      <c r="D347" s="54"/>
      <c r="E347" s="54"/>
      <c r="F347" s="54"/>
      <c r="G347" s="54"/>
    </row>
    <row r="348" spans="1:7" x14ac:dyDescent="0.15">
      <c r="A348" s="55"/>
      <c r="B348" s="54"/>
      <c r="C348" s="54"/>
      <c r="D348" s="54"/>
      <c r="E348" s="54"/>
      <c r="F348" s="54"/>
      <c r="G348" s="54"/>
    </row>
    <row r="349" spans="1:7" x14ac:dyDescent="0.15">
      <c r="A349" s="55"/>
      <c r="B349" s="54"/>
      <c r="C349" s="54"/>
      <c r="D349" s="54"/>
      <c r="E349" s="54"/>
      <c r="F349" s="54"/>
      <c r="G349" s="54"/>
    </row>
    <row r="350" spans="1:7" x14ac:dyDescent="0.15">
      <c r="A350" s="55"/>
      <c r="B350" s="54"/>
      <c r="C350" s="54"/>
      <c r="D350" s="54"/>
      <c r="E350" s="54"/>
      <c r="F350" s="54"/>
      <c r="G350" s="54"/>
    </row>
    <row r="351" spans="1:7" x14ac:dyDescent="0.15">
      <c r="A351" s="55"/>
      <c r="B351" s="54"/>
      <c r="C351" s="54"/>
      <c r="D351" s="54"/>
      <c r="E351" s="54"/>
      <c r="F351" s="54"/>
      <c r="G351" s="54"/>
    </row>
    <row r="352" spans="1:7" x14ac:dyDescent="0.15">
      <c r="A352" s="55"/>
      <c r="B352" s="54"/>
      <c r="C352" s="54"/>
      <c r="D352" s="54"/>
      <c r="E352" s="54"/>
      <c r="F352" s="54"/>
      <c r="G352" s="54"/>
    </row>
    <row r="353" spans="1:7" x14ac:dyDescent="0.15">
      <c r="A353" s="55"/>
      <c r="B353" s="54"/>
      <c r="C353" s="54"/>
      <c r="D353" s="54"/>
      <c r="E353" s="54"/>
      <c r="F353" s="54"/>
      <c r="G353" s="54"/>
    </row>
    <row r="354" spans="1:7" x14ac:dyDescent="0.15">
      <c r="A354" s="55"/>
      <c r="B354" s="54"/>
      <c r="C354" s="54"/>
      <c r="D354" s="54"/>
      <c r="E354" s="54"/>
      <c r="F354" s="54"/>
      <c r="G354" s="54"/>
    </row>
    <row r="355" spans="1:7" x14ac:dyDescent="0.15">
      <c r="A355" s="55"/>
      <c r="B355" s="54"/>
      <c r="C355" s="54"/>
      <c r="D355" s="54"/>
      <c r="E355" s="54"/>
      <c r="F355" s="54"/>
      <c r="G355" s="54"/>
    </row>
    <row r="356" spans="1:7" x14ac:dyDescent="0.15">
      <c r="A356" s="55"/>
      <c r="B356" s="54"/>
      <c r="C356" s="54"/>
      <c r="D356" s="54"/>
      <c r="E356" s="54"/>
      <c r="F356" s="54"/>
      <c r="G356" s="54"/>
    </row>
    <row r="357" spans="1:7" x14ac:dyDescent="0.15">
      <c r="A357" s="55"/>
      <c r="B357" s="54"/>
      <c r="C357" s="54"/>
      <c r="D357" s="54"/>
      <c r="E357" s="54"/>
      <c r="F357" s="54"/>
      <c r="G357" s="54"/>
    </row>
    <row r="358" spans="1:7" x14ac:dyDescent="0.15">
      <c r="A358" s="55"/>
      <c r="B358" s="54"/>
      <c r="C358" s="54"/>
      <c r="D358" s="54"/>
      <c r="E358" s="54"/>
      <c r="F358" s="54"/>
      <c r="G358" s="54"/>
    </row>
    <row r="359" spans="1:7" x14ac:dyDescent="0.15">
      <c r="A359" s="55"/>
      <c r="B359" s="54"/>
      <c r="C359" s="54"/>
      <c r="D359" s="54"/>
      <c r="E359" s="54"/>
      <c r="F359" s="54"/>
      <c r="G359" s="54"/>
    </row>
    <row r="360" spans="1:7" x14ac:dyDescent="0.15">
      <c r="A360" s="55"/>
      <c r="B360" s="54"/>
      <c r="C360" s="54"/>
      <c r="D360" s="54"/>
      <c r="E360" s="54"/>
      <c r="F360" s="54"/>
      <c r="G360" s="54"/>
    </row>
    <row r="361" spans="1:7" x14ac:dyDescent="0.15">
      <c r="A361" s="55"/>
      <c r="B361" s="54"/>
      <c r="C361" s="54"/>
      <c r="D361" s="54"/>
      <c r="E361" s="54"/>
      <c r="F361" s="54"/>
      <c r="G361" s="54"/>
    </row>
    <row r="362" spans="1:7" x14ac:dyDescent="0.15">
      <c r="A362" s="55"/>
      <c r="B362" s="54"/>
      <c r="C362" s="54"/>
      <c r="D362" s="54"/>
      <c r="E362" s="54"/>
      <c r="F362" s="54"/>
      <c r="G362" s="54"/>
    </row>
    <row r="363" spans="1:7" x14ac:dyDescent="0.15">
      <c r="A363" s="55"/>
      <c r="B363" s="54"/>
      <c r="C363" s="54"/>
      <c r="D363" s="54"/>
      <c r="E363" s="54"/>
      <c r="F363" s="54"/>
      <c r="G363" s="54"/>
    </row>
    <row r="364" spans="1:7" x14ac:dyDescent="0.15">
      <c r="A364" s="55"/>
      <c r="B364" s="54"/>
      <c r="C364" s="54"/>
      <c r="D364" s="54"/>
      <c r="E364" s="54"/>
      <c r="F364" s="54"/>
      <c r="G364" s="54"/>
    </row>
    <row r="365" spans="1:7" x14ac:dyDescent="0.15">
      <c r="A365" s="55"/>
      <c r="B365" s="54"/>
      <c r="C365" s="54"/>
      <c r="D365" s="54"/>
      <c r="E365" s="54"/>
      <c r="F365" s="54"/>
      <c r="G365" s="54"/>
    </row>
    <row r="366" spans="1:7" x14ac:dyDescent="0.15">
      <c r="A366" s="55"/>
      <c r="B366" s="54"/>
      <c r="C366" s="54"/>
      <c r="D366" s="54"/>
      <c r="E366" s="54"/>
      <c r="F366" s="54"/>
      <c r="G366" s="54"/>
    </row>
    <row r="367" spans="1:7" x14ac:dyDescent="0.15">
      <c r="A367" s="55"/>
      <c r="B367" s="54"/>
      <c r="C367" s="54"/>
      <c r="D367" s="54"/>
      <c r="E367" s="54"/>
      <c r="F367" s="54"/>
      <c r="G367" s="54"/>
    </row>
    <row r="368" spans="1:7" x14ac:dyDescent="0.15">
      <c r="A368" s="55"/>
      <c r="B368" s="54"/>
      <c r="C368" s="54"/>
      <c r="D368" s="54"/>
      <c r="E368" s="54"/>
      <c r="F368" s="54"/>
      <c r="G368" s="54"/>
    </row>
    <row r="369" spans="1:7" x14ac:dyDescent="0.15">
      <c r="A369" s="55"/>
      <c r="B369" s="54"/>
      <c r="C369" s="54"/>
      <c r="D369" s="54"/>
      <c r="E369" s="54"/>
      <c r="F369" s="54"/>
      <c r="G369" s="54"/>
    </row>
    <row r="370" spans="1:7" x14ac:dyDescent="0.15">
      <c r="A370" s="55"/>
      <c r="B370" s="54"/>
      <c r="C370" s="54"/>
      <c r="D370" s="54"/>
      <c r="E370" s="54"/>
      <c r="F370" s="54"/>
      <c r="G370" s="54"/>
    </row>
    <row r="371" spans="1:7" x14ac:dyDescent="0.15">
      <c r="A371" s="55"/>
      <c r="B371" s="54"/>
      <c r="C371" s="54"/>
      <c r="D371" s="54"/>
      <c r="E371" s="54"/>
      <c r="F371" s="54"/>
      <c r="G371" s="54"/>
    </row>
    <row r="372" spans="1:7" x14ac:dyDescent="0.15">
      <c r="A372" s="55"/>
      <c r="B372" s="54"/>
      <c r="C372" s="54"/>
      <c r="D372" s="54"/>
      <c r="E372" s="54"/>
      <c r="F372" s="54"/>
      <c r="G372" s="54"/>
    </row>
    <row r="373" spans="1:7" x14ac:dyDescent="0.15">
      <c r="A373" s="55"/>
      <c r="B373" s="54"/>
      <c r="C373" s="54"/>
      <c r="D373" s="54"/>
      <c r="E373" s="54"/>
      <c r="F373" s="54"/>
      <c r="G373" s="54"/>
    </row>
    <row r="374" spans="1:7" x14ac:dyDescent="0.15">
      <c r="A374" s="55"/>
      <c r="B374" s="54"/>
      <c r="C374" s="54"/>
      <c r="D374" s="54"/>
      <c r="E374" s="54"/>
      <c r="F374" s="54"/>
      <c r="G374" s="54"/>
    </row>
    <row r="375" spans="1:7" x14ac:dyDescent="0.15">
      <c r="A375" s="55"/>
      <c r="B375" s="54"/>
      <c r="C375" s="54"/>
      <c r="D375" s="54"/>
      <c r="E375" s="54"/>
      <c r="F375" s="54"/>
      <c r="G375" s="54"/>
    </row>
    <row r="376" spans="1:7" x14ac:dyDescent="0.15">
      <c r="A376" s="55"/>
      <c r="B376" s="54"/>
      <c r="C376" s="54"/>
      <c r="D376" s="54"/>
      <c r="E376" s="54"/>
      <c r="F376" s="54"/>
      <c r="G376" s="54"/>
    </row>
    <row r="377" spans="1:7" x14ac:dyDescent="0.15">
      <c r="A377" s="55"/>
      <c r="B377" s="54"/>
      <c r="C377" s="54"/>
      <c r="D377" s="54"/>
      <c r="E377" s="54"/>
      <c r="F377" s="54"/>
      <c r="G377" s="54"/>
    </row>
    <row r="378" spans="1:7" x14ac:dyDescent="0.15">
      <c r="A378" s="55"/>
      <c r="B378" s="54"/>
      <c r="C378" s="54"/>
      <c r="D378" s="54"/>
      <c r="E378" s="54"/>
      <c r="F378" s="54"/>
      <c r="G378" s="54"/>
    </row>
    <row r="379" spans="1:7" x14ac:dyDescent="0.15">
      <c r="A379" s="55"/>
      <c r="B379" s="54"/>
      <c r="C379" s="54"/>
      <c r="D379" s="54"/>
      <c r="E379" s="54"/>
      <c r="F379" s="54"/>
      <c r="G379" s="54"/>
    </row>
    <row r="380" spans="1:7" x14ac:dyDescent="0.15">
      <c r="A380" s="55"/>
      <c r="B380" s="54"/>
      <c r="C380" s="54"/>
      <c r="D380" s="54"/>
      <c r="E380" s="54"/>
      <c r="F380" s="54"/>
      <c r="G380" s="54"/>
    </row>
    <row r="381" spans="1:7" x14ac:dyDescent="0.15">
      <c r="A381" s="55"/>
      <c r="B381" s="54"/>
      <c r="C381" s="54"/>
      <c r="D381" s="54"/>
      <c r="E381" s="54"/>
      <c r="F381" s="54"/>
      <c r="G381" s="54"/>
    </row>
    <row r="382" spans="1:7" x14ac:dyDescent="0.15">
      <c r="A382" s="55"/>
      <c r="B382" s="54"/>
      <c r="C382" s="54"/>
      <c r="D382" s="54"/>
      <c r="E382" s="54"/>
      <c r="F382" s="54"/>
      <c r="G382" s="54"/>
    </row>
    <row r="383" spans="1:7" x14ac:dyDescent="0.15">
      <c r="A383" s="55"/>
      <c r="B383" s="54"/>
      <c r="C383" s="54"/>
      <c r="D383" s="54"/>
      <c r="E383" s="54"/>
      <c r="F383" s="54"/>
      <c r="G383" s="54"/>
    </row>
    <row r="384" spans="1:7" x14ac:dyDescent="0.15">
      <c r="A384" s="55"/>
      <c r="B384" s="54"/>
      <c r="C384" s="54"/>
      <c r="D384" s="54"/>
      <c r="E384" s="54"/>
      <c r="F384" s="54"/>
      <c r="G384" s="54"/>
    </row>
    <row r="385" spans="1:7" x14ac:dyDescent="0.15">
      <c r="A385" s="55"/>
      <c r="B385" s="54"/>
      <c r="C385" s="54"/>
      <c r="D385" s="54"/>
      <c r="E385" s="54"/>
      <c r="F385" s="54"/>
      <c r="G385" s="54"/>
    </row>
    <row r="386" spans="1:7" x14ac:dyDescent="0.15">
      <c r="A386" s="55"/>
      <c r="B386" s="54"/>
      <c r="C386" s="54"/>
      <c r="D386" s="54"/>
      <c r="E386" s="54"/>
      <c r="F386" s="54"/>
      <c r="G386" s="54"/>
    </row>
    <row r="387" spans="1:7" x14ac:dyDescent="0.15">
      <c r="A387" s="55"/>
      <c r="B387" s="54"/>
      <c r="C387" s="54"/>
      <c r="D387" s="54"/>
      <c r="E387" s="54"/>
      <c r="F387" s="54"/>
      <c r="G387" s="54"/>
    </row>
    <row r="388" spans="1:7" x14ac:dyDescent="0.15">
      <c r="A388" s="55"/>
      <c r="B388" s="54"/>
      <c r="C388" s="54"/>
      <c r="D388" s="54"/>
      <c r="E388" s="54"/>
      <c r="F388" s="54"/>
      <c r="G388" s="54"/>
    </row>
    <row r="389" spans="1:7" x14ac:dyDescent="0.15">
      <c r="A389" s="55"/>
      <c r="B389" s="54"/>
      <c r="C389" s="54"/>
      <c r="D389" s="54"/>
      <c r="E389" s="54"/>
      <c r="F389" s="54"/>
      <c r="G389" s="54"/>
    </row>
    <row r="390" spans="1:7" x14ac:dyDescent="0.15">
      <c r="A390" s="55"/>
      <c r="B390" s="54"/>
      <c r="C390" s="54"/>
      <c r="D390" s="54"/>
      <c r="E390" s="54"/>
      <c r="F390" s="54"/>
      <c r="G390" s="54"/>
    </row>
    <row r="391" spans="1:7" x14ac:dyDescent="0.15">
      <c r="A391" s="55"/>
      <c r="B391" s="54"/>
      <c r="C391" s="54"/>
      <c r="D391" s="54"/>
      <c r="E391" s="54"/>
      <c r="F391" s="54"/>
      <c r="G391" s="54"/>
    </row>
    <row r="392" spans="1:7" x14ac:dyDescent="0.15">
      <c r="A392" s="55"/>
      <c r="B392" s="54"/>
      <c r="C392" s="54"/>
      <c r="D392" s="54"/>
      <c r="E392" s="54"/>
      <c r="F392" s="54"/>
      <c r="G392" s="54"/>
    </row>
    <row r="393" spans="1:7" x14ac:dyDescent="0.15">
      <c r="A393" s="55"/>
      <c r="B393" s="54"/>
      <c r="C393" s="54"/>
      <c r="D393" s="54"/>
      <c r="E393" s="54"/>
      <c r="F393" s="54"/>
      <c r="G393" s="54"/>
    </row>
    <row r="394" spans="1:7" x14ac:dyDescent="0.15">
      <c r="A394" s="55"/>
      <c r="B394" s="54"/>
      <c r="C394" s="54"/>
      <c r="D394" s="54"/>
      <c r="E394" s="54"/>
      <c r="F394" s="54"/>
      <c r="G394" s="54"/>
    </row>
    <row r="395" spans="1:7" x14ac:dyDescent="0.15">
      <c r="A395" s="55"/>
      <c r="B395" s="54"/>
      <c r="C395" s="54"/>
      <c r="D395" s="54"/>
      <c r="E395" s="54"/>
      <c r="F395" s="54"/>
      <c r="G395" s="54"/>
    </row>
    <row r="396" spans="1:7" x14ac:dyDescent="0.15">
      <c r="A396" s="55"/>
      <c r="B396" s="54"/>
      <c r="C396" s="54"/>
      <c r="D396" s="54"/>
      <c r="E396" s="54"/>
      <c r="F396" s="54"/>
      <c r="G396" s="54"/>
    </row>
    <row r="397" spans="1:7" x14ac:dyDescent="0.15">
      <c r="A397" s="55"/>
      <c r="B397" s="54"/>
      <c r="C397" s="54"/>
      <c r="D397" s="54"/>
      <c r="E397" s="54"/>
      <c r="F397" s="54"/>
      <c r="G397" s="54"/>
    </row>
    <row r="398" spans="1:7" x14ac:dyDescent="0.15">
      <c r="A398" s="55"/>
      <c r="B398" s="54"/>
      <c r="C398" s="54"/>
      <c r="D398" s="54"/>
      <c r="E398" s="54"/>
      <c r="F398" s="54"/>
      <c r="G398" s="54"/>
    </row>
    <row r="399" spans="1:7" x14ac:dyDescent="0.15">
      <c r="A399" s="55"/>
      <c r="B399" s="54"/>
      <c r="C399" s="54"/>
      <c r="D399" s="54"/>
      <c r="E399" s="54"/>
      <c r="F399" s="54"/>
      <c r="G399" s="54"/>
    </row>
    <row r="400" spans="1:7" x14ac:dyDescent="0.15">
      <c r="A400" s="55"/>
      <c r="B400" s="54"/>
      <c r="C400" s="54"/>
      <c r="D400" s="54"/>
      <c r="E400" s="54"/>
      <c r="F400" s="54"/>
      <c r="G400" s="54"/>
    </row>
    <row r="401" spans="1:7" x14ac:dyDescent="0.15">
      <c r="A401" s="55"/>
      <c r="B401" s="54"/>
      <c r="C401" s="54"/>
      <c r="D401" s="54"/>
      <c r="E401" s="54"/>
      <c r="F401" s="54"/>
      <c r="G401" s="54"/>
    </row>
    <row r="402" spans="1:7" x14ac:dyDescent="0.15">
      <c r="A402" s="55"/>
      <c r="B402" s="54"/>
      <c r="C402" s="54"/>
      <c r="D402" s="54"/>
      <c r="E402" s="54"/>
      <c r="F402" s="54"/>
      <c r="G402" s="54"/>
    </row>
    <row r="403" spans="1:7" x14ac:dyDescent="0.15">
      <c r="A403" s="55"/>
      <c r="B403" s="54"/>
      <c r="C403" s="54"/>
      <c r="D403" s="54"/>
      <c r="E403" s="54"/>
      <c r="F403" s="54"/>
      <c r="G403" s="54"/>
    </row>
    <row r="404" spans="1:7" x14ac:dyDescent="0.15">
      <c r="A404" s="55"/>
      <c r="B404" s="54"/>
      <c r="C404" s="54"/>
      <c r="D404" s="54"/>
      <c r="E404" s="54"/>
      <c r="F404" s="54"/>
      <c r="G404" s="54"/>
    </row>
    <row r="405" spans="1:7" x14ac:dyDescent="0.15">
      <c r="A405" s="55"/>
      <c r="B405" s="54"/>
      <c r="C405" s="54"/>
      <c r="D405" s="54"/>
      <c r="E405" s="54"/>
      <c r="F405" s="54"/>
      <c r="G405" s="54"/>
    </row>
    <row r="406" spans="1:7" x14ac:dyDescent="0.15">
      <c r="A406" s="55"/>
      <c r="B406" s="54"/>
      <c r="C406" s="54"/>
      <c r="D406" s="54"/>
      <c r="E406" s="54"/>
      <c r="F406" s="54"/>
      <c r="G406" s="54"/>
    </row>
    <row r="407" spans="1:7" x14ac:dyDescent="0.15">
      <c r="A407" s="55"/>
      <c r="B407" s="54"/>
      <c r="C407" s="54"/>
      <c r="D407" s="54"/>
      <c r="E407" s="54"/>
      <c r="F407" s="54"/>
      <c r="G407" s="54"/>
    </row>
    <row r="408" spans="1:7" x14ac:dyDescent="0.15">
      <c r="A408" s="55"/>
      <c r="B408" s="54"/>
      <c r="C408" s="54"/>
      <c r="D408" s="54"/>
      <c r="E408" s="54"/>
      <c r="F408" s="54"/>
      <c r="G408" s="54"/>
    </row>
    <row r="409" spans="1:7" x14ac:dyDescent="0.15">
      <c r="A409" s="55"/>
      <c r="B409" s="54"/>
      <c r="C409" s="54"/>
      <c r="D409" s="54"/>
      <c r="E409" s="54"/>
      <c r="F409" s="54"/>
      <c r="G409" s="54"/>
    </row>
    <row r="410" spans="1:7" x14ac:dyDescent="0.15">
      <c r="A410" s="55"/>
      <c r="B410" s="54"/>
      <c r="C410" s="54"/>
      <c r="D410" s="54"/>
      <c r="E410" s="54"/>
      <c r="F410" s="54"/>
      <c r="G410" s="54"/>
    </row>
    <row r="411" spans="1:7" x14ac:dyDescent="0.15">
      <c r="A411" s="55"/>
      <c r="B411" s="54"/>
      <c r="C411" s="54"/>
      <c r="D411" s="54"/>
      <c r="E411" s="54"/>
      <c r="F411" s="54"/>
      <c r="G411" s="54"/>
    </row>
    <row r="412" spans="1:7" x14ac:dyDescent="0.15">
      <c r="A412" s="55"/>
      <c r="B412" s="54"/>
      <c r="C412" s="54"/>
      <c r="D412" s="54"/>
      <c r="E412" s="54"/>
      <c r="F412" s="54"/>
      <c r="G412" s="54"/>
    </row>
    <row r="413" spans="1:7" x14ac:dyDescent="0.15">
      <c r="A413" s="55"/>
      <c r="B413" s="54"/>
      <c r="C413" s="54"/>
      <c r="D413" s="54"/>
      <c r="E413" s="54"/>
      <c r="F413" s="54"/>
      <c r="G413" s="54"/>
    </row>
    <row r="414" spans="1:7" x14ac:dyDescent="0.15">
      <c r="A414" s="55"/>
      <c r="B414" s="54"/>
      <c r="C414" s="54"/>
      <c r="D414" s="54"/>
      <c r="E414" s="54"/>
      <c r="F414" s="54"/>
      <c r="G414" s="54"/>
    </row>
    <row r="415" spans="1:7" x14ac:dyDescent="0.15">
      <c r="A415" s="55"/>
      <c r="B415" s="54"/>
      <c r="C415" s="54"/>
      <c r="D415" s="54"/>
      <c r="E415" s="54"/>
      <c r="F415" s="54"/>
      <c r="G415" s="54"/>
    </row>
    <row r="416" spans="1:7" x14ac:dyDescent="0.15">
      <c r="A416" s="55"/>
      <c r="B416" s="54"/>
      <c r="C416" s="54"/>
      <c r="D416" s="54"/>
      <c r="E416" s="54"/>
      <c r="F416" s="54"/>
      <c r="G416" s="54"/>
    </row>
    <row r="417" spans="1:7" x14ac:dyDescent="0.15">
      <c r="A417" s="55"/>
      <c r="B417" s="54"/>
      <c r="C417" s="54"/>
      <c r="D417" s="54"/>
      <c r="E417" s="54"/>
      <c r="F417" s="54"/>
      <c r="G417" s="54"/>
    </row>
    <row r="418" spans="1:7" x14ac:dyDescent="0.15">
      <c r="A418" s="55"/>
      <c r="B418" s="54"/>
      <c r="C418" s="54"/>
      <c r="D418" s="54"/>
      <c r="E418" s="54"/>
      <c r="F418" s="54"/>
      <c r="G418" s="54"/>
    </row>
    <row r="419" spans="1:7" x14ac:dyDescent="0.15">
      <c r="A419" s="55"/>
      <c r="B419" s="54"/>
      <c r="C419" s="54"/>
      <c r="D419" s="54"/>
      <c r="E419" s="54"/>
      <c r="F419" s="54"/>
      <c r="G419" s="54"/>
    </row>
    <row r="420" spans="1:7" x14ac:dyDescent="0.15">
      <c r="A420" s="55"/>
      <c r="B420" s="54"/>
      <c r="C420" s="54"/>
      <c r="D420" s="54"/>
      <c r="E420" s="54"/>
      <c r="F420" s="54"/>
      <c r="G420" s="54"/>
    </row>
    <row r="421" spans="1:7" x14ac:dyDescent="0.15">
      <c r="A421" s="55"/>
      <c r="B421" s="54"/>
      <c r="C421" s="54"/>
      <c r="D421" s="54"/>
      <c r="E421" s="54"/>
      <c r="F421" s="54"/>
      <c r="G421" s="54"/>
    </row>
    <row r="422" spans="1:7" x14ac:dyDescent="0.15">
      <c r="A422" s="55"/>
      <c r="B422" s="54"/>
      <c r="C422" s="54"/>
      <c r="D422" s="54"/>
      <c r="E422" s="54"/>
      <c r="F422" s="54"/>
      <c r="G422" s="54"/>
    </row>
    <row r="423" spans="1:7" x14ac:dyDescent="0.15">
      <c r="A423" s="55"/>
      <c r="B423" s="54"/>
      <c r="C423" s="54"/>
      <c r="D423" s="54"/>
      <c r="E423" s="54"/>
      <c r="F423" s="54"/>
      <c r="G423" s="54"/>
    </row>
    <row r="424" spans="1:7" x14ac:dyDescent="0.15">
      <c r="A424" s="55"/>
      <c r="B424" s="54"/>
      <c r="C424" s="54"/>
      <c r="D424" s="54"/>
      <c r="E424" s="54"/>
      <c r="F424" s="54"/>
      <c r="G424" s="54"/>
    </row>
    <row r="425" spans="1:7" x14ac:dyDescent="0.15">
      <c r="A425" s="55"/>
      <c r="B425" s="54"/>
      <c r="C425" s="54"/>
      <c r="D425" s="54"/>
      <c r="E425" s="54"/>
      <c r="F425" s="54"/>
      <c r="G425" s="54"/>
    </row>
    <row r="426" spans="1:7" x14ac:dyDescent="0.15">
      <c r="A426" s="55"/>
      <c r="B426" s="54"/>
      <c r="C426" s="54"/>
      <c r="D426" s="54"/>
      <c r="E426" s="54"/>
      <c r="F426" s="54"/>
      <c r="G426" s="54"/>
    </row>
    <row r="427" spans="1:7" x14ac:dyDescent="0.15">
      <c r="A427" s="55"/>
      <c r="B427" s="54"/>
      <c r="C427" s="54"/>
      <c r="D427" s="54"/>
      <c r="E427" s="54"/>
      <c r="F427" s="54"/>
      <c r="G427" s="54"/>
    </row>
    <row r="428" spans="1:7" x14ac:dyDescent="0.15">
      <c r="A428" s="55"/>
      <c r="B428" s="54"/>
      <c r="C428" s="54"/>
      <c r="D428" s="54"/>
      <c r="E428" s="54"/>
      <c r="F428" s="54"/>
      <c r="G428" s="54"/>
    </row>
    <row r="429" spans="1:7" x14ac:dyDescent="0.15">
      <c r="A429" s="55"/>
      <c r="B429" s="54"/>
      <c r="C429" s="54"/>
      <c r="D429" s="54"/>
      <c r="E429" s="54"/>
      <c r="F429" s="54"/>
      <c r="G429" s="54"/>
    </row>
    <row r="430" spans="1:7" x14ac:dyDescent="0.15">
      <c r="A430" s="55"/>
      <c r="B430" s="54"/>
      <c r="C430" s="54"/>
      <c r="D430" s="54"/>
      <c r="E430" s="54"/>
      <c r="F430" s="54"/>
      <c r="G430" s="54"/>
    </row>
    <row r="431" spans="1:7" x14ac:dyDescent="0.15">
      <c r="A431" s="55"/>
      <c r="B431" s="54"/>
      <c r="C431" s="54"/>
      <c r="D431" s="54"/>
      <c r="E431" s="54"/>
      <c r="F431" s="54"/>
      <c r="G431" s="54"/>
    </row>
    <row r="432" spans="1:7" x14ac:dyDescent="0.15">
      <c r="A432" s="55"/>
      <c r="B432" s="54"/>
      <c r="C432" s="54"/>
      <c r="D432" s="54"/>
      <c r="E432" s="54"/>
      <c r="F432" s="54"/>
      <c r="G432" s="54"/>
    </row>
    <row r="433" spans="1:7" x14ac:dyDescent="0.15">
      <c r="A433" s="55"/>
      <c r="B433" s="54"/>
      <c r="C433" s="54"/>
      <c r="D433" s="54"/>
      <c r="E433" s="54"/>
      <c r="F433" s="54"/>
      <c r="G433" s="54"/>
    </row>
    <row r="434" spans="1:7" x14ac:dyDescent="0.15">
      <c r="A434" s="55"/>
      <c r="B434" s="54"/>
      <c r="C434" s="54"/>
      <c r="D434" s="54"/>
      <c r="E434" s="54"/>
      <c r="F434" s="54"/>
      <c r="G434" s="54"/>
    </row>
    <row r="435" spans="1:7" x14ac:dyDescent="0.15">
      <c r="A435" s="55"/>
      <c r="B435" s="54"/>
      <c r="C435" s="54"/>
      <c r="D435" s="54"/>
      <c r="E435" s="54"/>
      <c r="F435" s="54"/>
      <c r="G435" s="54"/>
    </row>
    <row r="436" spans="1:7" x14ac:dyDescent="0.15">
      <c r="A436" s="55"/>
      <c r="B436" s="54"/>
      <c r="C436" s="54"/>
      <c r="D436" s="54"/>
      <c r="E436" s="54"/>
      <c r="F436" s="54"/>
      <c r="G436" s="54"/>
    </row>
  </sheetData>
  <sortState xmlns:xlrd2="http://schemas.microsoft.com/office/spreadsheetml/2017/richdata2" ref="A2:H436">
    <sortCondition descending="1" ref="G2:G436"/>
    <sortCondition ref="D2:D436"/>
    <sortCondition ref="C2:C436"/>
    <sortCondition ref="A2:A436"/>
  </sortState>
  <conditionalFormatting sqref="D1:D2 C437:D1048576 C2:D92">
    <cfRule type="cellIs" dxfId="22" priority="11" operator="equal">
      <formula>"No"</formula>
    </cfRule>
  </conditionalFormatting>
  <conditionalFormatting sqref="D1:D2 C437:D1048576 C2:D92">
    <cfRule type="cellIs" dxfId="21" priority="7" operator="equal">
      <formula>"F"</formula>
    </cfRule>
    <cfRule type="cellIs" dxfId="20" priority="8" operator="equal">
      <formula>"C"</formula>
    </cfRule>
    <cfRule type="cellIs" dxfId="19" priority="9" operator="equal">
      <formula>"B1"</formula>
    </cfRule>
    <cfRule type="cellIs" dxfId="18" priority="10" operator="equal">
      <formula>"A"</formula>
    </cfRule>
  </conditionalFormatting>
  <conditionalFormatting sqref="C1:D1">
    <cfRule type="cellIs" dxfId="17" priority="6" operator="equal">
      <formula>"No"</formula>
    </cfRule>
  </conditionalFormatting>
  <conditionalFormatting sqref="C1:D1">
    <cfRule type="cellIs" dxfId="16" priority="2" operator="equal">
      <formula>"F"</formula>
    </cfRule>
    <cfRule type="cellIs" dxfId="15" priority="3" operator="equal">
      <formula>"C"</formula>
    </cfRule>
    <cfRule type="cellIs" dxfId="14" priority="4" operator="equal">
      <formula>"B1"</formula>
    </cfRule>
    <cfRule type="cellIs" dxfId="13" priority="5" operator="equal">
      <formula>"A"</formula>
    </cfRule>
  </conditionalFormatting>
  <conditionalFormatting sqref="G1:G1048576">
    <cfRule type="colorScale" priority="1">
      <colorScale>
        <cfvo type="min"/>
        <cfvo type="max"/>
        <color rgb="FFFCFCFF"/>
        <color rgb="FF63BE7B"/>
      </colorScale>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8556C-AE06-7842-9362-FDDC68D8F783}">
  <dimension ref="A1:N7"/>
  <sheetViews>
    <sheetView zoomScale="150" zoomScaleNormal="150" workbookViewId="0">
      <pane xSplit="1" topLeftCell="B1" activePane="topRight" state="frozen"/>
      <selection pane="topRight" activeCell="B5" sqref="B5"/>
    </sheetView>
  </sheetViews>
  <sheetFormatPr baseColWidth="10" defaultRowHeight="16" x14ac:dyDescent="0.2"/>
  <cols>
    <col min="1" max="1" width="2.6640625" bestFit="1" customWidth="1"/>
    <col min="2" max="2" width="44.1640625" bestFit="1" customWidth="1"/>
    <col min="3" max="3" width="35.1640625" customWidth="1"/>
    <col min="4" max="4" width="59.1640625" style="36" customWidth="1"/>
    <col min="5" max="5" width="7.6640625" style="38" bestFit="1" customWidth="1"/>
    <col min="6" max="6" width="6.33203125" style="38" bestFit="1" customWidth="1"/>
    <col min="7" max="7" width="5" style="38" bestFit="1" customWidth="1"/>
    <col min="8" max="8" width="7.6640625" style="38" bestFit="1" customWidth="1"/>
    <col min="9" max="9" width="7.6640625" style="126" bestFit="1" customWidth="1"/>
    <col min="10" max="10" width="6.33203125" style="126" bestFit="1" customWidth="1"/>
    <col min="11" max="11" width="5" style="126" bestFit="1" customWidth="1"/>
    <col min="12" max="12" width="5" style="162" customWidth="1"/>
    <col min="13" max="13" width="5" style="163" customWidth="1"/>
    <col min="14" max="14" width="10.83203125" style="27"/>
  </cols>
  <sheetData>
    <row r="1" spans="1:14" s="18" customFormat="1" ht="51" x14ac:dyDescent="0.2">
      <c r="A1" s="19"/>
      <c r="B1" s="19" t="s">
        <v>815</v>
      </c>
      <c r="C1" s="19"/>
      <c r="D1" s="34"/>
      <c r="E1" s="149"/>
      <c r="F1" s="150" t="s">
        <v>816</v>
      </c>
      <c r="G1" s="151"/>
      <c r="H1" s="152" t="s">
        <v>1125</v>
      </c>
      <c r="I1" s="20"/>
      <c r="J1" s="69" t="s">
        <v>817</v>
      </c>
      <c r="K1" s="21"/>
      <c r="L1" s="29" t="s">
        <v>822</v>
      </c>
      <c r="M1" s="20" t="s">
        <v>790</v>
      </c>
      <c r="N1" s="26" t="s">
        <v>677</v>
      </c>
    </row>
    <row r="2" spans="1:14" s="32" customFormat="1" ht="17" x14ac:dyDescent="0.2">
      <c r="A2" s="18" t="s">
        <v>526</v>
      </c>
      <c r="B2" s="18" t="s">
        <v>34</v>
      </c>
      <c r="C2" s="18" t="s">
        <v>18</v>
      </c>
      <c r="D2" s="35" t="s">
        <v>818</v>
      </c>
      <c r="E2" s="153" t="s">
        <v>34</v>
      </c>
      <c r="F2" s="154" t="s">
        <v>18</v>
      </c>
      <c r="G2" s="154" t="s">
        <v>813</v>
      </c>
      <c r="H2" s="153"/>
      <c r="I2" s="22" t="s">
        <v>34</v>
      </c>
      <c r="J2" s="23" t="s">
        <v>18</v>
      </c>
      <c r="K2" s="24" t="s">
        <v>813</v>
      </c>
      <c r="L2" s="30"/>
      <c r="M2" s="33" t="s">
        <v>823</v>
      </c>
      <c r="N2" s="31"/>
    </row>
    <row r="3" spans="1:14" ht="84" customHeight="1" x14ac:dyDescent="0.2">
      <c r="A3" s="3" t="s">
        <v>17</v>
      </c>
      <c r="B3" s="85" t="str" cm="1">
        <f t="array" ref="B3">_xlfn.TEXTJOIN(" ",TRUE,IF("AReprYesInactive"=AnnotationAndRepresentative!A$2:A$990,AnnotationAndRepresentative!C$2:C$990,""))</f>
        <v>6A94 6BQH 5CXV 5ZKC 4U15 5DSG 6OL9 5UEN 5NM4 6KUW 2RH1 4ZUD 5ZTY 6LFL 6C1R 6CM4 3PBL 5WIU 5X93 6KO5 3RZE 4Z36 3V2Y 6PS8 5ZBQ 4N6H 4DJH 4DKL 5DHH 6TOD 5WQC 6HLP 6TPK</v>
      </c>
      <c r="C3" s="56" t="str" cm="1">
        <f t="array" ref="C3">_xlfn.TEXTJOIN(" ",TRUE,IF("AReprYesActive"=AnnotationAndRepresentative!A$2:A$990,AnnotationAndRepresentative!C$2:C$990,""))</f>
        <v>6OIJ 6OIK 6D9H 5G53 6K41 3SN6 6N4B 6KPF 6WWZ 6LFO 6OMM 6OS9 6DDE</v>
      </c>
      <c r="D3" s="148" t="str">
        <f>_xlfn.TEXTJOIN(" ",FALSE,B3:C3)</f>
        <v>6A94 6BQH 5CXV 5ZKC 4U15 5DSG 6OL9 5UEN 5NM4 6KUW 2RH1 4ZUD 5ZTY 6LFL 6C1R 6CM4 3PBL 5WIU 5X93 6KO5 3RZE 4Z36 3V2Y 6PS8 5ZBQ 4N6H 4DJH 4DKL 5DHH 6TOD 5WQC 6HLP 6TPK 6OIJ 6OIK 6D9H 5G53 6K41 3SN6 6N4B 6KPF 6WWZ 6LFO 6OMM 6OS9 6DDE</v>
      </c>
      <c r="E3" s="155">
        <f>COUNTIF(AnnotationAndRepresentative!$A$2:$A$990,"AReprYesInactive")</f>
        <v>33</v>
      </c>
      <c r="F3" s="156">
        <f>COUNTIF(AnnotationAndRepresentative!$A$2:$A$990,"AReprYesActive")</f>
        <v>13</v>
      </c>
      <c r="G3" s="157">
        <f>E3+F3</f>
        <v>46</v>
      </c>
      <c r="H3" s="158">
        <v>40</v>
      </c>
      <c r="I3" s="158">
        <v>15</v>
      </c>
      <c r="J3" s="159">
        <v>13</v>
      </c>
      <c r="K3" s="159">
        <f>I3+J3</f>
        <v>28</v>
      </c>
      <c r="L3" s="160">
        <v>40</v>
      </c>
      <c r="M3" s="158">
        <f>L3-12</f>
        <v>28</v>
      </c>
    </row>
    <row r="4" spans="1:14" ht="29" customHeight="1" x14ac:dyDescent="0.2">
      <c r="A4" s="3" t="s">
        <v>524</v>
      </c>
      <c r="B4" s="56" t="str" cm="1">
        <f t="array" ref="B4">_xlfn.TEXTJOIN(" ",TRUE,IF("B1ReprYesInactive"=AnnotationAndRepresentative!A$2:A$990,AnnotationAndRepresentative!C$2:C$990,""))</f>
        <v>4K5Y 6LN2 5EE7</v>
      </c>
      <c r="C4" s="56" t="str" cm="1">
        <f t="array" ref="C4">_xlfn.TEXTJOIN(" ",TRUE,IF("B1ReprYesActive"=AnnotationAndRepresentative!A$2:A$990,AnnotationAndRepresentative!C$2:C$990,""))</f>
        <v>6NIY 6UVA 6P9X 6PB1 6X18 6WPW 6WZG 6NBH 6M1I 6VN7</v>
      </c>
      <c r="D4" s="57" t="str">
        <f>_xlfn.TEXTJOIN(" ",FALSE,B4:C4)</f>
        <v>4K5Y 6LN2 5EE7 6NIY 6UVA 6P9X 6PB1 6X18 6WPW 6WZG 6NBH 6M1I 6VN7</v>
      </c>
      <c r="E4" s="155">
        <f>COUNTIF(AnnotationAndRepresentative!A$2:A$990,"B1ReprYesInactive")</f>
        <v>3</v>
      </c>
      <c r="F4" s="156">
        <f>COUNTIF(AnnotationAndRepresentative!$A$2:$A$990,"B1ReprYesActive")</f>
        <v>10</v>
      </c>
      <c r="G4" s="157">
        <f>E4+F4</f>
        <v>13</v>
      </c>
      <c r="H4" s="158">
        <v>67</v>
      </c>
      <c r="I4" s="161">
        <v>19</v>
      </c>
      <c r="J4" s="159">
        <v>8</v>
      </c>
      <c r="K4" s="159">
        <f>I4+J4</f>
        <v>27</v>
      </c>
      <c r="L4" s="160">
        <v>43</v>
      </c>
      <c r="M4" s="158">
        <f>L4-19</f>
        <v>24</v>
      </c>
      <c r="N4" s="28" t="s">
        <v>821</v>
      </c>
    </row>
    <row r="5" spans="1:14" s="61" customFormat="1" ht="17" x14ac:dyDescent="0.2">
      <c r="A5" s="10" t="s">
        <v>386</v>
      </c>
      <c r="B5" s="85" t="str" cm="1">
        <f t="array" ref="B5">_xlfn.TEXTJOIN(" ",TRUE,IF("CReprYesInactive"=AnnotationAndRepresentative!A$2:A$990,AnnotationAndRepresentative!C$2:C$990,""))</f>
        <v>YZ02 7C7S 4OR2 6FFI</v>
      </c>
      <c r="C5" s="58" t="str" cm="1">
        <f t="array" ref="C5">_xlfn.TEXTJOIN(" ",TRUE,IF("CReprYesActive"=AnnotationAndRepresentative!A$2:A$990,AnnotationAndRepresentative!C$2:C$990,""))</f>
        <v>7C7Q 7E9G</v>
      </c>
      <c r="D5" s="59" t="str">
        <f>_xlfn.TEXTJOIN(" ",FALSE,B5:C5)</f>
        <v>YZ02 7C7S 4OR2 6FFI 7C7Q 7E9G</v>
      </c>
      <c r="E5" s="62">
        <f>COUNTIF(AnnotationAndRepresentative!A$2:A$990,"CReprYesInactive")</f>
        <v>4</v>
      </c>
      <c r="F5" s="65">
        <f>COUNTIF(AnnotationAndRepresentative!$A$2:$A$990,"CReprYesActive")</f>
        <v>2</v>
      </c>
      <c r="G5" s="66">
        <f>E5+F5</f>
        <v>6</v>
      </c>
      <c r="H5" s="68">
        <v>75</v>
      </c>
      <c r="I5" s="164"/>
      <c r="J5" s="165">
        <v>2</v>
      </c>
      <c r="K5" s="166">
        <f>I5+J5</f>
        <v>2</v>
      </c>
      <c r="L5" s="167"/>
      <c r="M5" s="164">
        <f>L5-4</f>
        <v>-4</v>
      </c>
      <c r="N5" s="60"/>
    </row>
    <row r="6" spans="1:14" ht="17" x14ac:dyDescent="0.2">
      <c r="A6" s="3" t="s">
        <v>525</v>
      </c>
      <c r="B6" s="56" t="str" cm="1">
        <f t="array" ref="B6">_xlfn.TEXTJOIN(" ",TRUE,IF("FReprYesInactive"=AnnotationAndRepresentative!A$2:A$990,AnnotationAndRepresentative!C$2:C$990,""))</f>
        <v>6BD4 4JKV</v>
      </c>
      <c r="C6" s="56" t="str" cm="1">
        <f t="array" ref="C6">_xlfn.TEXTJOIN(" ",TRUE,IF("FReprYesActive"=AnnotationAndRepresentative!A$2:A$990,AnnotationAndRepresentative!C$2:C$990,""))</f>
        <v>7EVW 6XBK</v>
      </c>
      <c r="D6" s="57" t="str">
        <f>_xlfn.TEXTJOIN(" ",FALSE,B6:C6)</f>
        <v>6BD4 4JKV 7EVW 6XBK</v>
      </c>
      <c r="E6" s="62">
        <f>COUNTIF(AnnotationAndRepresentative!A$2:A$990,"FReprYesInactive")</f>
        <v>2</v>
      </c>
      <c r="F6" s="63">
        <f>COUNTIF(AnnotationAndRepresentative!$A$2:$A$990,"FReprYesActive")</f>
        <v>2</v>
      </c>
      <c r="G6" s="64">
        <f>E6+F6</f>
        <v>4</v>
      </c>
      <c r="H6" s="67">
        <v>100</v>
      </c>
      <c r="I6" s="168">
        <v>5</v>
      </c>
      <c r="J6" s="169">
        <v>14</v>
      </c>
      <c r="K6" s="169">
        <f>I6+J6</f>
        <v>19</v>
      </c>
      <c r="L6" s="170">
        <v>31</v>
      </c>
      <c r="M6" s="168">
        <f>L6-17</f>
        <v>14</v>
      </c>
    </row>
    <row r="7" spans="1:14" ht="119" x14ac:dyDescent="0.2">
      <c r="A7" s="3" t="s">
        <v>813</v>
      </c>
      <c r="B7" s="56" t="str">
        <f>_xlfn.TEXTJOIN(" ",FALSE,B3:B6)</f>
        <v>6A94 6BQH 5CXV 5ZKC 4U15 5DSG 6OL9 5UEN 5NM4 6KUW 2RH1 4ZUD 5ZTY 6LFL 6C1R 6CM4 3PBL 5WIU 5X93 6KO5 3RZE 4Z36 3V2Y 6PS8 5ZBQ 4N6H 4DJH 4DKL 5DHH 6TOD 5WQC 6HLP 6TPK 4K5Y 6LN2 5EE7 YZ02 7C7S 4OR2 6FFI 6BD4 4JKV</v>
      </c>
      <c r="C7" s="56" t="str">
        <f>_xlfn.TEXTJOIN(" ",FALSE,C3:C6)</f>
        <v>6OIJ 6OIK 6D9H 5G53 6K41 3SN6 6N4B 6KPF 6WWZ 6LFO 6OMM 6OS9 6DDE 6NIY 6UVA 6P9X 6PB1 6X18 6WPW 6WZG 6NBH 6M1I 6VN7 7C7Q 7E9G 7EVW 6XBK</v>
      </c>
      <c r="D7" s="57" t="str">
        <f>_xlfn.TEXTJOIN(" ",FALSE,B7:C7)</f>
        <v>6A94 6BQH 5CXV 5ZKC 4U15 5DSG 6OL9 5UEN 5NM4 6KUW 2RH1 4ZUD 5ZTY 6LFL 6C1R 6CM4 3PBL 5WIU 5X93 6KO5 3RZE 4Z36 3V2Y 6PS8 5ZBQ 4N6H 4DJH 4DKL 5DHH 6TOD 5WQC 6HLP 6TPK 4K5Y 6LN2 5EE7 YZ02 7C7S 4OR2 6FFI 6BD4 4JKV 6OIJ 6OIK 6D9H 5G53 6K41 3SN6 6N4B 6KPF 6WWZ 6LFO 6OMM 6OS9 6DDE 6NIY 6UVA 6P9X 6PB1 6X18 6WPW 6WZG 6NBH 6M1I 6VN7 7C7Q 7E9G 7EVW 6XBK</v>
      </c>
      <c r="E7" s="155">
        <f>SUM(E3:E6)</f>
        <v>42</v>
      </c>
      <c r="F7" s="157">
        <f>SUM(F3:F6)</f>
        <v>27</v>
      </c>
      <c r="G7" s="157">
        <f>SUM(G3:G6)</f>
        <v>69</v>
      </c>
      <c r="H7" s="158"/>
      <c r="I7" s="158"/>
      <c r="J7" s="159"/>
      <c r="K7" s="159"/>
      <c r="L7" s="160"/>
      <c r="M7" s="158"/>
    </row>
  </sheetData>
  <conditionalFormatting sqref="A3:A7">
    <cfRule type="cellIs" dxfId="12" priority="5" operator="equal">
      <formula>"No"</formula>
    </cfRule>
  </conditionalFormatting>
  <conditionalFormatting sqref="A3:A7">
    <cfRule type="cellIs" dxfId="11" priority="1" operator="equal">
      <formula>"F"</formula>
    </cfRule>
    <cfRule type="cellIs" dxfId="10" priority="2" operator="equal">
      <formula>"C"</formula>
    </cfRule>
    <cfRule type="cellIs" dxfId="9" priority="3" operator="equal">
      <formula>"B1"</formula>
    </cfRule>
    <cfRule type="cellIs" dxfId="8" priority="4" operator="equal">
      <formula>"A"</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93F70-C6FE-C84D-B257-8F8FA87320BC}">
  <dimension ref="A1:K16"/>
  <sheetViews>
    <sheetView zoomScale="160" zoomScaleNormal="160" workbookViewId="0">
      <selection activeCell="B10" sqref="B10"/>
    </sheetView>
  </sheetViews>
  <sheetFormatPr baseColWidth="10" defaultRowHeight="16" x14ac:dyDescent="0.2"/>
  <cols>
    <col min="1" max="1" width="6" style="71" bestFit="1" customWidth="1"/>
    <col min="2" max="2" width="8.1640625" style="97" bestFit="1" customWidth="1"/>
    <col min="3" max="3" width="6.6640625" style="102" customWidth="1"/>
    <col min="4" max="4" width="4.5" style="97" bestFit="1" customWidth="1"/>
    <col min="5" max="5" width="5.33203125" style="97" customWidth="1"/>
    <col min="6" max="6" width="7.6640625" style="70" customWidth="1"/>
    <col min="7" max="7" width="6.6640625" style="70" customWidth="1"/>
    <col min="8" max="8" width="6.6640625" style="97" customWidth="1"/>
    <col min="9" max="9" width="6.6640625" style="102" customWidth="1"/>
    <col min="10" max="10" width="6.6640625" style="121" customWidth="1"/>
    <col min="11" max="11" width="66.33203125" style="82" bestFit="1" customWidth="1"/>
    <col min="12" max="16384" width="10.83203125" style="70"/>
  </cols>
  <sheetData>
    <row r="1" spans="1:11" s="90" customFormat="1" ht="45" x14ac:dyDescent="0.2">
      <c r="A1" s="88" t="s">
        <v>831</v>
      </c>
      <c r="B1" s="79" t="s">
        <v>1142</v>
      </c>
      <c r="C1" s="89" t="s">
        <v>1143</v>
      </c>
      <c r="D1" s="79" t="s">
        <v>1126</v>
      </c>
      <c r="E1" s="79" t="s">
        <v>1148</v>
      </c>
      <c r="F1" s="89" t="s">
        <v>34</v>
      </c>
      <c r="G1" s="89" t="s">
        <v>18</v>
      </c>
      <c r="H1" s="79" t="s">
        <v>1145</v>
      </c>
      <c r="I1" s="112" t="s">
        <v>1146</v>
      </c>
      <c r="J1" s="116" t="s">
        <v>1147</v>
      </c>
      <c r="K1" s="79" t="s">
        <v>677</v>
      </c>
    </row>
    <row r="2" spans="1:11" x14ac:dyDescent="0.2">
      <c r="A2" s="74" t="s">
        <v>17</v>
      </c>
      <c r="B2" s="91">
        <v>40</v>
      </c>
      <c r="C2" s="98" t="s">
        <v>1139</v>
      </c>
      <c r="D2" s="91">
        <v>36</v>
      </c>
      <c r="E2" s="91">
        <v>27</v>
      </c>
      <c r="F2" s="72">
        <v>20</v>
      </c>
      <c r="G2" s="72">
        <v>7</v>
      </c>
      <c r="H2" s="91"/>
      <c r="I2" s="98"/>
      <c r="J2" s="117"/>
      <c r="K2" s="84"/>
    </row>
    <row r="3" spans="1:11" x14ac:dyDescent="0.2">
      <c r="A3" s="74" t="s">
        <v>17</v>
      </c>
      <c r="B3" s="91">
        <v>40</v>
      </c>
      <c r="C3" s="98" t="s">
        <v>1141</v>
      </c>
      <c r="D3" s="91">
        <v>40</v>
      </c>
      <c r="E3" s="91">
        <v>30</v>
      </c>
      <c r="F3" s="72">
        <v>22</v>
      </c>
      <c r="G3" s="72">
        <v>8</v>
      </c>
      <c r="H3" s="91"/>
      <c r="I3" s="98"/>
      <c r="J3" s="117"/>
      <c r="K3" s="84"/>
    </row>
    <row r="4" spans="1:11" s="78" customFormat="1" x14ac:dyDescent="0.2">
      <c r="A4" s="76" t="s">
        <v>17</v>
      </c>
      <c r="B4" s="103">
        <v>40</v>
      </c>
      <c r="C4" s="99" t="s">
        <v>1140</v>
      </c>
      <c r="D4" s="106">
        <v>41</v>
      </c>
      <c r="E4" s="109">
        <v>32</v>
      </c>
      <c r="F4" s="77">
        <v>24</v>
      </c>
      <c r="G4" s="77">
        <v>8</v>
      </c>
      <c r="H4" s="92">
        <v>9</v>
      </c>
      <c r="I4" s="113" t="s">
        <v>1152</v>
      </c>
      <c r="J4" s="118">
        <f>D4/H4</f>
        <v>4.5555555555555554</v>
      </c>
      <c r="K4" s="80" t="s">
        <v>1127</v>
      </c>
    </row>
    <row r="5" spans="1:11" x14ac:dyDescent="0.2">
      <c r="A5" s="74" t="s">
        <v>524</v>
      </c>
      <c r="B5" s="91">
        <v>70</v>
      </c>
      <c r="C5" s="98" t="s">
        <v>1144</v>
      </c>
      <c r="D5" s="91">
        <v>25</v>
      </c>
      <c r="E5" s="91">
        <v>15</v>
      </c>
      <c r="F5" s="72">
        <v>13</v>
      </c>
      <c r="G5" s="72">
        <v>2</v>
      </c>
      <c r="H5" s="91"/>
      <c r="I5" s="98"/>
      <c r="J5" s="117"/>
      <c r="K5" s="81"/>
    </row>
    <row r="6" spans="1:11" s="78" customFormat="1" x14ac:dyDescent="0.2">
      <c r="A6" s="76" t="s">
        <v>524</v>
      </c>
      <c r="B6" s="103">
        <v>67</v>
      </c>
      <c r="C6" s="98" t="s">
        <v>1144</v>
      </c>
      <c r="D6" s="106">
        <v>33</v>
      </c>
      <c r="E6" s="109">
        <v>23</v>
      </c>
      <c r="F6" s="77">
        <v>9</v>
      </c>
      <c r="G6" s="77">
        <v>14</v>
      </c>
      <c r="H6" s="92">
        <v>10</v>
      </c>
      <c r="I6" s="113" t="s">
        <v>1151</v>
      </c>
      <c r="J6" s="118">
        <f>D6/H6</f>
        <v>3.3</v>
      </c>
      <c r="K6" s="83" t="s">
        <v>1130</v>
      </c>
    </row>
    <row r="7" spans="1:11" x14ac:dyDescent="0.2">
      <c r="A7" s="74" t="s">
        <v>386</v>
      </c>
      <c r="B7" s="93" t="s">
        <v>1128</v>
      </c>
      <c r="C7" s="98" t="s">
        <v>1139</v>
      </c>
      <c r="D7" s="93">
        <v>17</v>
      </c>
      <c r="E7" s="93">
        <v>10</v>
      </c>
      <c r="F7" s="87">
        <v>7</v>
      </c>
      <c r="G7" s="87">
        <v>3</v>
      </c>
      <c r="H7" s="93"/>
      <c r="I7" s="114"/>
      <c r="J7" s="119"/>
      <c r="K7" s="81"/>
    </row>
    <row r="8" spans="1:11" x14ac:dyDescent="0.2">
      <c r="A8" s="74" t="s">
        <v>386</v>
      </c>
      <c r="B8" s="93" t="s">
        <v>1128</v>
      </c>
      <c r="C8" s="98" t="s">
        <v>1141</v>
      </c>
      <c r="D8" s="93">
        <v>23</v>
      </c>
      <c r="E8" s="93">
        <v>13</v>
      </c>
      <c r="F8" s="87">
        <v>7</v>
      </c>
      <c r="G8" s="87">
        <v>6</v>
      </c>
      <c r="H8" s="93"/>
      <c r="I8" s="114"/>
      <c r="J8" s="119"/>
      <c r="K8" s="81"/>
    </row>
    <row r="9" spans="1:11" s="78" customFormat="1" x14ac:dyDescent="0.2">
      <c r="A9" s="76" t="s">
        <v>386</v>
      </c>
      <c r="B9" s="104" t="s">
        <v>1153</v>
      </c>
      <c r="C9" s="99" t="s">
        <v>1140</v>
      </c>
      <c r="D9" s="107">
        <v>28</v>
      </c>
      <c r="E9" s="110">
        <v>16</v>
      </c>
      <c r="F9" s="86">
        <v>9</v>
      </c>
      <c r="G9" s="86">
        <v>7</v>
      </c>
      <c r="H9" s="94">
        <v>12</v>
      </c>
      <c r="I9" s="115" t="s">
        <v>1150</v>
      </c>
      <c r="J9" s="118">
        <f>D9/H9</f>
        <v>2.3333333333333335</v>
      </c>
      <c r="K9" s="83"/>
    </row>
    <row r="10" spans="1:11" x14ac:dyDescent="0.2">
      <c r="A10" s="74" t="s">
        <v>525</v>
      </c>
      <c r="B10" s="105">
        <v>100</v>
      </c>
      <c r="C10" s="100" t="s">
        <v>1138</v>
      </c>
      <c r="D10" s="108">
        <v>33</v>
      </c>
      <c r="E10" s="111">
        <v>21</v>
      </c>
      <c r="F10" s="75">
        <v>13</v>
      </c>
      <c r="G10" s="75">
        <v>8</v>
      </c>
      <c r="H10" s="95">
        <v>12</v>
      </c>
      <c r="I10" s="100" t="s">
        <v>1149</v>
      </c>
      <c r="J10" s="118">
        <f>D10/H10</f>
        <v>2.75</v>
      </c>
      <c r="K10" s="81"/>
    </row>
    <row r="11" spans="1:11" x14ac:dyDescent="0.2">
      <c r="B11" s="96"/>
      <c r="C11" s="101"/>
      <c r="D11" s="96"/>
      <c r="E11" s="96"/>
      <c r="F11" s="73"/>
      <c r="G11" s="73"/>
      <c r="H11" s="96"/>
      <c r="I11" s="101"/>
      <c r="J11" s="120"/>
    </row>
    <row r="12" spans="1:11" x14ac:dyDescent="0.2">
      <c r="B12" s="96"/>
      <c r="C12" s="101"/>
      <c r="D12" s="96"/>
      <c r="E12" s="96"/>
      <c r="F12" s="73"/>
      <c r="G12" s="73"/>
      <c r="H12" s="96"/>
      <c r="I12" s="101"/>
      <c r="J12" s="120"/>
    </row>
    <row r="13" spans="1:11" x14ac:dyDescent="0.2">
      <c r="B13" s="96"/>
      <c r="C13" s="101"/>
      <c r="D13" s="96"/>
      <c r="E13" s="96"/>
      <c r="F13" s="73"/>
      <c r="G13" s="73"/>
      <c r="H13" s="96"/>
      <c r="I13" s="101"/>
      <c r="J13" s="120"/>
    </row>
    <row r="14" spans="1:11" x14ac:dyDescent="0.2">
      <c r="B14" s="96"/>
      <c r="C14" s="101"/>
      <c r="D14" s="96"/>
      <c r="E14" s="96"/>
      <c r="F14" s="73"/>
      <c r="G14" s="73"/>
      <c r="H14" s="96"/>
      <c r="I14" s="101"/>
      <c r="J14" s="120"/>
    </row>
    <row r="15" spans="1:11" x14ac:dyDescent="0.2">
      <c r="B15" s="96"/>
      <c r="C15" s="101"/>
      <c r="D15" s="96"/>
      <c r="E15" s="96"/>
      <c r="F15" s="73"/>
      <c r="G15" s="73"/>
      <c r="H15" s="96"/>
      <c r="I15" s="101"/>
      <c r="J15" s="120"/>
    </row>
    <row r="16" spans="1:11" x14ac:dyDescent="0.2">
      <c r="B16" s="96"/>
      <c r="C16" s="101"/>
      <c r="D16" s="96"/>
      <c r="E16" s="96"/>
      <c r="F16" s="73"/>
      <c r="G16" s="73"/>
      <c r="H16" s="96"/>
      <c r="I16" s="101"/>
      <c r="J16" s="120"/>
    </row>
  </sheetData>
  <phoneticPr fontId="3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D6857-5CA2-C943-8057-127AE8896A4B}">
  <dimension ref="A1:U523"/>
  <sheetViews>
    <sheetView zoomScale="110" zoomScaleNormal="110" workbookViewId="0">
      <pane ySplit="1" topLeftCell="A462" activePane="bottomLeft" state="frozen"/>
      <selection pane="bottomLeft" activeCell="Y484" sqref="Y484"/>
    </sheetView>
  </sheetViews>
  <sheetFormatPr baseColWidth="10" defaultRowHeight="16" x14ac:dyDescent="0.2"/>
  <cols>
    <col min="1" max="1" width="9.83203125" style="141" bestFit="1" customWidth="1"/>
    <col min="2" max="2" width="9.33203125" style="140" bestFit="1" customWidth="1"/>
    <col min="3" max="3" width="7.6640625" style="140" bestFit="1" customWidth="1"/>
    <col min="4" max="4" width="28.1640625" style="140" bestFit="1" customWidth="1"/>
    <col min="5" max="5" width="3.6640625" style="140" bestFit="1" customWidth="1"/>
    <col min="6" max="6" width="8.33203125" style="142" bestFit="1" customWidth="1"/>
    <col min="7" max="7" width="7.33203125" style="140" bestFit="1" customWidth="1"/>
    <col min="8" max="8" width="10.1640625" style="142" bestFit="1" customWidth="1"/>
    <col min="9" max="9" width="8.6640625" style="143" bestFit="1" customWidth="1"/>
    <col min="10" max="10" width="8.33203125" style="144" customWidth="1"/>
    <col min="11" max="11" width="12.1640625" style="140" bestFit="1" customWidth="1"/>
    <col min="12" max="12" width="9.6640625" style="142" bestFit="1" customWidth="1"/>
    <col min="13" max="13" width="4.83203125" style="142" bestFit="1" customWidth="1"/>
    <col min="14" max="14" width="8.1640625" style="143" bestFit="1" customWidth="1"/>
    <col min="15" max="15" width="6" style="140" customWidth="1"/>
    <col min="16" max="16" width="5.1640625" style="140" bestFit="1" customWidth="1"/>
    <col min="17" max="17" width="8.33203125" style="142" bestFit="1" customWidth="1"/>
    <col min="18" max="18" width="6.5" style="143" bestFit="1" customWidth="1"/>
    <col min="19" max="19" width="8.5" style="140" bestFit="1" customWidth="1"/>
    <col min="20" max="20" width="17.5" style="143" customWidth="1"/>
    <col min="21" max="21" width="22" style="140" bestFit="1" customWidth="1"/>
    <col min="22" max="16384" width="10.83203125" style="140"/>
  </cols>
  <sheetData>
    <row r="1" spans="1:21" s="131" customFormat="1" ht="68" x14ac:dyDescent="0.2">
      <c r="A1" s="130" t="s">
        <v>0</v>
      </c>
      <c r="B1" s="131" t="s">
        <v>522</v>
      </c>
      <c r="C1" s="131" t="s">
        <v>523</v>
      </c>
      <c r="D1" s="131" t="s">
        <v>674</v>
      </c>
      <c r="E1" s="131" t="s">
        <v>526</v>
      </c>
      <c r="F1" s="125" t="s">
        <v>1179</v>
      </c>
      <c r="G1" s="40" t="s">
        <v>521</v>
      </c>
      <c r="H1" s="125" t="s">
        <v>1105</v>
      </c>
      <c r="I1" s="41" t="s">
        <v>520</v>
      </c>
      <c r="J1" s="127" t="s">
        <v>1224</v>
      </c>
      <c r="K1" s="39" t="s">
        <v>797</v>
      </c>
      <c r="L1" s="125" t="s">
        <v>1106</v>
      </c>
      <c r="M1" s="132" t="s">
        <v>676</v>
      </c>
      <c r="N1" s="133" t="s">
        <v>517</v>
      </c>
      <c r="O1" s="134" t="s">
        <v>518</v>
      </c>
      <c r="P1" s="131" t="s">
        <v>677</v>
      </c>
      <c r="Q1" s="125" t="s">
        <v>1107</v>
      </c>
      <c r="R1" s="135" t="s">
        <v>675</v>
      </c>
      <c r="S1" s="131" t="s">
        <v>104</v>
      </c>
      <c r="T1" s="135" t="s">
        <v>519</v>
      </c>
      <c r="U1" s="131" t="s">
        <v>1023</v>
      </c>
    </row>
    <row r="2" spans="1:21" x14ac:dyDescent="0.2">
      <c r="A2" s="136" t="s">
        <v>171</v>
      </c>
      <c r="B2" s="136" t="s">
        <v>99</v>
      </c>
      <c r="C2" s="136" t="s">
        <v>100</v>
      </c>
      <c r="D2" s="136" t="s">
        <v>101</v>
      </c>
      <c r="E2" s="136" t="s">
        <v>17</v>
      </c>
      <c r="F2" s="137">
        <v>91</v>
      </c>
      <c r="G2" s="136" t="s">
        <v>102</v>
      </c>
      <c r="H2" s="137">
        <v>98</v>
      </c>
      <c r="I2" s="145" t="s">
        <v>15</v>
      </c>
      <c r="J2" s="138">
        <v>2.1</v>
      </c>
      <c r="K2" s="136" t="s">
        <v>18</v>
      </c>
      <c r="L2" s="137">
        <v>97</v>
      </c>
      <c r="M2" s="137">
        <v>67</v>
      </c>
      <c r="N2" s="145"/>
      <c r="O2" s="136"/>
      <c r="P2" s="136"/>
      <c r="Q2" s="139"/>
      <c r="R2" s="145" t="s">
        <v>9</v>
      </c>
      <c r="S2" s="136" t="s">
        <v>104</v>
      </c>
      <c r="T2" s="145" t="s">
        <v>1103</v>
      </c>
      <c r="U2" s="136" t="s">
        <v>10</v>
      </c>
    </row>
    <row r="3" spans="1:21" x14ac:dyDescent="0.2">
      <c r="A3" s="136" t="s">
        <v>446</v>
      </c>
      <c r="B3" s="136" t="s">
        <v>116</v>
      </c>
      <c r="C3" s="136" t="s">
        <v>117</v>
      </c>
      <c r="D3" s="136" t="s">
        <v>118</v>
      </c>
      <c r="E3" s="136" t="s">
        <v>17</v>
      </c>
      <c r="F3" s="137">
        <v>100</v>
      </c>
      <c r="G3" s="136" t="s">
        <v>119</v>
      </c>
      <c r="H3" s="137">
        <v>94</v>
      </c>
      <c r="I3" s="145" t="s">
        <v>15</v>
      </c>
      <c r="J3" s="138">
        <v>2.2999999999999998</v>
      </c>
      <c r="K3" s="136" t="s">
        <v>18</v>
      </c>
      <c r="L3" s="137">
        <v>97</v>
      </c>
      <c r="M3" s="137">
        <v>65</v>
      </c>
      <c r="N3" s="145" t="s">
        <v>7</v>
      </c>
      <c r="O3" s="136" t="s">
        <v>908</v>
      </c>
      <c r="P3" s="136" t="s">
        <v>201</v>
      </c>
      <c r="Q3" s="137">
        <v>3</v>
      </c>
      <c r="R3" s="145" t="s">
        <v>9</v>
      </c>
      <c r="S3" s="136" t="s">
        <v>9</v>
      </c>
      <c r="T3" s="145" t="s">
        <v>1097</v>
      </c>
      <c r="U3" s="136" t="s">
        <v>909</v>
      </c>
    </row>
    <row r="4" spans="1:21" x14ac:dyDescent="0.2">
      <c r="A4" s="136" t="s">
        <v>442</v>
      </c>
      <c r="B4" s="136" t="s">
        <v>116</v>
      </c>
      <c r="C4" s="136" t="s">
        <v>117</v>
      </c>
      <c r="D4" s="136" t="s">
        <v>118</v>
      </c>
      <c r="E4" s="136" t="s">
        <v>17</v>
      </c>
      <c r="F4" s="137">
        <v>96</v>
      </c>
      <c r="G4" s="136" t="s">
        <v>119</v>
      </c>
      <c r="H4" s="137">
        <v>94</v>
      </c>
      <c r="I4" s="145" t="s">
        <v>15</v>
      </c>
      <c r="J4" s="138">
        <v>2.2999999999999998</v>
      </c>
      <c r="K4" s="136" t="s">
        <v>18</v>
      </c>
      <c r="L4" s="137">
        <v>97</v>
      </c>
      <c r="M4" s="137">
        <v>64</v>
      </c>
      <c r="N4" s="145"/>
      <c r="O4" s="136"/>
      <c r="P4" s="136"/>
      <c r="Q4" s="139"/>
      <c r="R4" s="145" t="s">
        <v>9</v>
      </c>
      <c r="S4" s="136" t="s">
        <v>9</v>
      </c>
      <c r="T4" s="145" t="s">
        <v>1021</v>
      </c>
      <c r="U4" s="136" t="s">
        <v>10</v>
      </c>
    </row>
    <row r="5" spans="1:21" x14ac:dyDescent="0.2">
      <c r="A5" s="136" t="s">
        <v>127</v>
      </c>
      <c r="B5" s="136" t="s">
        <v>116</v>
      </c>
      <c r="C5" s="136" t="s">
        <v>117</v>
      </c>
      <c r="D5" s="136" t="s">
        <v>118</v>
      </c>
      <c r="E5" s="136" t="s">
        <v>17</v>
      </c>
      <c r="F5" s="137">
        <v>95</v>
      </c>
      <c r="G5" s="136" t="s">
        <v>119</v>
      </c>
      <c r="H5" s="137">
        <v>94</v>
      </c>
      <c r="I5" s="145" t="s">
        <v>15</v>
      </c>
      <c r="J5" s="138">
        <v>2.4</v>
      </c>
      <c r="K5" s="136" t="s">
        <v>18</v>
      </c>
      <c r="L5" s="137">
        <v>97</v>
      </c>
      <c r="M5" s="137">
        <v>65</v>
      </c>
      <c r="N5" s="145"/>
      <c r="O5" s="136"/>
      <c r="P5" s="136"/>
      <c r="Q5" s="139"/>
      <c r="R5" s="145" t="s">
        <v>9</v>
      </c>
      <c r="S5" s="136" t="s">
        <v>9</v>
      </c>
      <c r="T5" s="145" t="s">
        <v>665</v>
      </c>
      <c r="U5" s="136" t="s">
        <v>10</v>
      </c>
    </row>
    <row r="6" spans="1:21" x14ac:dyDescent="0.2">
      <c r="A6" s="136" t="s">
        <v>81</v>
      </c>
      <c r="B6" s="136" t="s">
        <v>68</v>
      </c>
      <c r="C6" s="136" t="s">
        <v>861</v>
      </c>
      <c r="D6" s="136" t="s">
        <v>14</v>
      </c>
      <c r="E6" s="136" t="s">
        <v>17</v>
      </c>
      <c r="F6" s="137">
        <v>94</v>
      </c>
      <c r="G6" s="136" t="s">
        <v>862</v>
      </c>
      <c r="H6" s="137">
        <v>80</v>
      </c>
      <c r="I6" s="145" t="s">
        <v>15</v>
      </c>
      <c r="J6" s="138">
        <v>2.5</v>
      </c>
      <c r="K6" s="136" t="s">
        <v>18</v>
      </c>
      <c r="L6" s="137">
        <v>100</v>
      </c>
      <c r="M6" s="137">
        <v>71</v>
      </c>
      <c r="N6" s="145"/>
      <c r="O6" s="136"/>
      <c r="P6" s="136"/>
      <c r="Q6" s="139"/>
      <c r="R6" s="145" t="s">
        <v>70</v>
      </c>
      <c r="S6" s="136" t="s">
        <v>555</v>
      </c>
      <c r="T6" s="145" t="s">
        <v>556</v>
      </c>
      <c r="U6" s="136" t="s">
        <v>10</v>
      </c>
    </row>
    <row r="7" spans="1:21" x14ac:dyDescent="0.2">
      <c r="A7" s="136" t="s">
        <v>121</v>
      </c>
      <c r="B7" s="136" t="s">
        <v>116</v>
      </c>
      <c r="C7" s="136" t="s">
        <v>117</v>
      </c>
      <c r="D7" s="136" t="s">
        <v>118</v>
      </c>
      <c r="E7" s="136" t="s">
        <v>17</v>
      </c>
      <c r="F7" s="137">
        <v>93</v>
      </c>
      <c r="G7" s="136" t="s">
        <v>119</v>
      </c>
      <c r="H7" s="137">
        <v>94</v>
      </c>
      <c r="I7" s="145" t="s">
        <v>15</v>
      </c>
      <c r="J7" s="138">
        <v>2.5</v>
      </c>
      <c r="K7" s="136" t="s">
        <v>18</v>
      </c>
      <c r="L7" s="137">
        <v>97</v>
      </c>
      <c r="M7" s="137">
        <v>64</v>
      </c>
      <c r="N7" s="145"/>
      <c r="O7" s="136"/>
      <c r="P7" s="136"/>
      <c r="Q7" s="139"/>
      <c r="R7" s="145" t="s">
        <v>9</v>
      </c>
      <c r="S7" s="136" t="s">
        <v>9</v>
      </c>
      <c r="T7" s="145" t="s">
        <v>671</v>
      </c>
      <c r="U7" s="136" t="s">
        <v>10</v>
      </c>
    </row>
    <row r="8" spans="1:21" x14ac:dyDescent="0.2">
      <c r="A8" s="136" t="s">
        <v>126</v>
      </c>
      <c r="B8" s="136" t="s">
        <v>116</v>
      </c>
      <c r="C8" s="136" t="s">
        <v>117</v>
      </c>
      <c r="D8" s="136" t="s">
        <v>118</v>
      </c>
      <c r="E8" s="136" t="s">
        <v>17</v>
      </c>
      <c r="F8" s="137">
        <v>93</v>
      </c>
      <c r="G8" s="136" t="s">
        <v>119</v>
      </c>
      <c r="H8" s="137">
        <v>94</v>
      </c>
      <c r="I8" s="145" t="s">
        <v>15</v>
      </c>
      <c r="J8" s="138">
        <v>2.5</v>
      </c>
      <c r="K8" s="136" t="s">
        <v>18</v>
      </c>
      <c r="L8" s="137">
        <v>97</v>
      </c>
      <c r="M8" s="137">
        <v>65</v>
      </c>
      <c r="N8" s="145"/>
      <c r="O8" s="136"/>
      <c r="P8" s="136"/>
      <c r="Q8" s="139"/>
      <c r="R8" s="145" t="s">
        <v>9</v>
      </c>
      <c r="S8" s="136" t="s">
        <v>9</v>
      </c>
      <c r="T8" s="145" t="s">
        <v>667</v>
      </c>
      <c r="U8" s="136" t="s">
        <v>10</v>
      </c>
    </row>
    <row r="9" spans="1:21" x14ac:dyDescent="0.2">
      <c r="A9" s="136" t="s">
        <v>247</v>
      </c>
      <c r="B9" s="136" t="s">
        <v>71</v>
      </c>
      <c r="C9" s="136" t="s">
        <v>978</v>
      </c>
      <c r="D9" s="136" t="s">
        <v>72</v>
      </c>
      <c r="E9" s="136" t="s">
        <v>17</v>
      </c>
      <c r="F9" s="137">
        <v>85</v>
      </c>
      <c r="G9" s="136" t="s">
        <v>3</v>
      </c>
      <c r="H9" s="137">
        <v>100</v>
      </c>
      <c r="I9" s="145" t="s">
        <v>15</v>
      </c>
      <c r="J9" s="138">
        <v>2.5</v>
      </c>
      <c r="K9" s="136" t="s">
        <v>18</v>
      </c>
      <c r="L9" s="137">
        <v>96</v>
      </c>
      <c r="M9" s="137">
        <v>51</v>
      </c>
      <c r="N9" s="145"/>
      <c r="O9" s="136"/>
      <c r="P9" s="136"/>
      <c r="Q9" s="139"/>
      <c r="R9" s="145" t="s">
        <v>163</v>
      </c>
      <c r="S9" s="136" t="s">
        <v>9</v>
      </c>
      <c r="T9" s="145" t="s">
        <v>1014</v>
      </c>
      <c r="U9" s="136" t="s">
        <v>10</v>
      </c>
    </row>
    <row r="10" spans="1:21" x14ac:dyDescent="0.2">
      <c r="A10" s="136" t="s">
        <v>863</v>
      </c>
      <c r="B10" s="136" t="s">
        <v>68</v>
      </c>
      <c r="C10" s="136" t="s">
        <v>861</v>
      </c>
      <c r="D10" s="136" t="s">
        <v>14</v>
      </c>
      <c r="E10" s="136" t="s">
        <v>17</v>
      </c>
      <c r="F10" s="137">
        <v>92</v>
      </c>
      <c r="G10" s="136" t="s">
        <v>862</v>
      </c>
      <c r="H10" s="137">
        <v>80</v>
      </c>
      <c r="I10" s="145" t="s">
        <v>4</v>
      </c>
      <c r="J10" s="138">
        <v>2.6</v>
      </c>
      <c r="K10" s="136" t="s">
        <v>18</v>
      </c>
      <c r="L10" s="137">
        <v>100</v>
      </c>
      <c r="M10" s="137">
        <v>75</v>
      </c>
      <c r="N10" s="145" t="s">
        <v>22</v>
      </c>
      <c r="O10" s="136" t="s">
        <v>854</v>
      </c>
      <c r="P10" s="136"/>
      <c r="Q10" s="137">
        <v>51</v>
      </c>
      <c r="R10" s="145" t="s">
        <v>9</v>
      </c>
      <c r="S10" s="136" t="s">
        <v>50</v>
      </c>
      <c r="T10" s="145" t="s">
        <v>1093</v>
      </c>
      <c r="U10" s="136" t="s">
        <v>10</v>
      </c>
    </row>
    <row r="11" spans="1:21" x14ac:dyDescent="0.2">
      <c r="A11" s="136" t="s">
        <v>493</v>
      </c>
      <c r="B11" s="136" t="s">
        <v>116</v>
      </c>
      <c r="C11" s="136" t="s">
        <v>117</v>
      </c>
      <c r="D11" s="136" t="s">
        <v>118</v>
      </c>
      <c r="E11" s="136" t="s">
        <v>17</v>
      </c>
      <c r="F11" s="137">
        <v>96</v>
      </c>
      <c r="G11" s="136" t="s">
        <v>119</v>
      </c>
      <c r="H11" s="137">
        <v>94</v>
      </c>
      <c r="I11" s="145" t="s">
        <v>15</v>
      </c>
      <c r="J11" s="138">
        <v>2.6</v>
      </c>
      <c r="K11" s="136" t="s">
        <v>18</v>
      </c>
      <c r="L11" s="137">
        <v>97</v>
      </c>
      <c r="M11" s="137">
        <v>64</v>
      </c>
      <c r="N11" s="145" t="s">
        <v>7</v>
      </c>
      <c r="O11" s="136" t="s">
        <v>908</v>
      </c>
      <c r="P11" s="136" t="s">
        <v>201</v>
      </c>
      <c r="Q11" s="137">
        <v>3</v>
      </c>
      <c r="R11" s="145" t="s">
        <v>9</v>
      </c>
      <c r="S11" s="136" t="s">
        <v>9</v>
      </c>
      <c r="T11" s="145" t="s">
        <v>787</v>
      </c>
      <c r="U11" s="136" t="s">
        <v>909</v>
      </c>
    </row>
    <row r="12" spans="1:21" x14ac:dyDescent="0.2">
      <c r="A12" s="136" t="s">
        <v>125</v>
      </c>
      <c r="B12" s="136" t="s">
        <v>116</v>
      </c>
      <c r="C12" s="136" t="s">
        <v>117</v>
      </c>
      <c r="D12" s="136" t="s">
        <v>118</v>
      </c>
      <c r="E12" s="136" t="s">
        <v>17</v>
      </c>
      <c r="F12" s="137">
        <v>95</v>
      </c>
      <c r="G12" s="136" t="s">
        <v>119</v>
      </c>
      <c r="H12" s="137">
        <v>94</v>
      </c>
      <c r="I12" s="145" t="s">
        <v>15</v>
      </c>
      <c r="J12" s="138">
        <v>2.6</v>
      </c>
      <c r="K12" s="136" t="s">
        <v>18</v>
      </c>
      <c r="L12" s="137">
        <v>97</v>
      </c>
      <c r="M12" s="137">
        <v>64</v>
      </c>
      <c r="N12" s="145"/>
      <c r="O12" s="136"/>
      <c r="P12" s="136"/>
      <c r="Q12" s="139"/>
      <c r="R12" s="145" t="s">
        <v>9</v>
      </c>
      <c r="S12" s="136" t="s">
        <v>9</v>
      </c>
      <c r="T12" s="145" t="s">
        <v>669</v>
      </c>
      <c r="U12" s="136" t="s">
        <v>10</v>
      </c>
    </row>
    <row r="13" spans="1:21" x14ac:dyDescent="0.2">
      <c r="A13" s="136" t="s">
        <v>124</v>
      </c>
      <c r="B13" s="136" t="s">
        <v>116</v>
      </c>
      <c r="C13" s="136" t="s">
        <v>117</v>
      </c>
      <c r="D13" s="136" t="s">
        <v>118</v>
      </c>
      <c r="E13" s="136" t="s">
        <v>17</v>
      </c>
      <c r="F13" s="137">
        <v>93</v>
      </c>
      <c r="G13" s="136" t="s">
        <v>119</v>
      </c>
      <c r="H13" s="137">
        <v>94</v>
      </c>
      <c r="I13" s="145" t="s">
        <v>15</v>
      </c>
      <c r="J13" s="138">
        <v>2.6</v>
      </c>
      <c r="K13" s="136" t="s">
        <v>18</v>
      </c>
      <c r="L13" s="137">
        <v>97</v>
      </c>
      <c r="M13" s="137">
        <v>65</v>
      </c>
      <c r="N13" s="145"/>
      <c r="O13" s="136"/>
      <c r="P13" s="136"/>
      <c r="Q13" s="139"/>
      <c r="R13" s="145" t="s">
        <v>9</v>
      </c>
      <c r="S13" s="136" t="s">
        <v>9</v>
      </c>
      <c r="T13" s="145" t="s">
        <v>668</v>
      </c>
      <c r="U13" s="136" t="s">
        <v>10</v>
      </c>
    </row>
    <row r="14" spans="1:21" x14ac:dyDescent="0.2">
      <c r="A14" s="136" t="s">
        <v>173</v>
      </c>
      <c r="B14" s="136" t="s">
        <v>1</v>
      </c>
      <c r="C14" s="136" t="s">
        <v>942</v>
      </c>
      <c r="D14" s="136" t="s">
        <v>2</v>
      </c>
      <c r="E14" s="136" t="s">
        <v>17</v>
      </c>
      <c r="F14" s="137">
        <v>94</v>
      </c>
      <c r="G14" s="136" t="s">
        <v>161</v>
      </c>
      <c r="H14" s="137">
        <v>93</v>
      </c>
      <c r="I14" s="145" t="s">
        <v>15</v>
      </c>
      <c r="J14" s="138">
        <v>2.6</v>
      </c>
      <c r="K14" s="136" t="s">
        <v>18</v>
      </c>
      <c r="L14" s="137">
        <v>96</v>
      </c>
      <c r="M14" s="137">
        <v>46</v>
      </c>
      <c r="N14" s="145"/>
      <c r="O14" s="136"/>
      <c r="P14" s="136"/>
      <c r="Q14" s="139"/>
      <c r="R14" s="145" t="s">
        <v>163</v>
      </c>
      <c r="S14" s="136" t="s">
        <v>9</v>
      </c>
      <c r="T14" s="145" t="s">
        <v>1047</v>
      </c>
      <c r="U14" s="136" t="s">
        <v>10</v>
      </c>
    </row>
    <row r="15" spans="1:21" x14ac:dyDescent="0.2">
      <c r="A15" s="136" t="s">
        <v>174</v>
      </c>
      <c r="B15" s="136" t="s">
        <v>113</v>
      </c>
      <c r="C15" s="136" t="s">
        <v>848</v>
      </c>
      <c r="D15" s="136" t="s">
        <v>97</v>
      </c>
      <c r="E15" s="136" t="s">
        <v>17</v>
      </c>
      <c r="F15" s="137">
        <v>94</v>
      </c>
      <c r="G15" s="136" t="s">
        <v>3</v>
      </c>
      <c r="H15" s="137">
        <v>100</v>
      </c>
      <c r="I15" s="145" t="s">
        <v>15</v>
      </c>
      <c r="J15" s="138">
        <v>2.6</v>
      </c>
      <c r="K15" s="136" t="s">
        <v>18</v>
      </c>
      <c r="L15" s="137">
        <v>79</v>
      </c>
      <c r="M15" s="137">
        <v>40</v>
      </c>
      <c r="N15" s="145"/>
      <c r="O15" s="136"/>
      <c r="P15" s="136"/>
      <c r="Q15" s="139"/>
      <c r="R15" s="145" t="s">
        <v>9</v>
      </c>
      <c r="S15" s="136" t="s">
        <v>9</v>
      </c>
      <c r="T15" s="145" t="s">
        <v>1065</v>
      </c>
      <c r="U15" s="136" t="s">
        <v>10</v>
      </c>
    </row>
    <row r="16" spans="1:21" x14ac:dyDescent="0.2">
      <c r="A16" s="136" t="s">
        <v>129</v>
      </c>
      <c r="B16" s="136" t="s">
        <v>113</v>
      </c>
      <c r="C16" s="136" t="s">
        <v>848</v>
      </c>
      <c r="D16" s="136" t="s">
        <v>97</v>
      </c>
      <c r="E16" s="136" t="s">
        <v>17</v>
      </c>
      <c r="F16" s="137">
        <v>89</v>
      </c>
      <c r="G16" s="136" t="s">
        <v>3</v>
      </c>
      <c r="H16" s="137">
        <v>100</v>
      </c>
      <c r="I16" s="145" t="s">
        <v>15</v>
      </c>
      <c r="J16" s="138">
        <v>2.6</v>
      </c>
      <c r="K16" s="136" t="s">
        <v>18</v>
      </c>
      <c r="L16" s="137">
        <v>79</v>
      </c>
      <c r="M16" s="137">
        <v>43</v>
      </c>
      <c r="N16" s="145"/>
      <c r="O16" s="136"/>
      <c r="P16" s="136"/>
      <c r="Q16" s="139"/>
      <c r="R16" s="145" t="s">
        <v>163</v>
      </c>
      <c r="S16" s="136" t="s">
        <v>9</v>
      </c>
      <c r="T16" s="145" t="s">
        <v>565</v>
      </c>
      <c r="U16" s="136" t="s">
        <v>10</v>
      </c>
    </row>
    <row r="17" spans="1:21" x14ac:dyDescent="0.2">
      <c r="A17" s="136" t="s">
        <v>175</v>
      </c>
      <c r="B17" s="136" t="s">
        <v>113</v>
      </c>
      <c r="C17" s="136" t="s">
        <v>848</v>
      </c>
      <c r="D17" s="136" t="s">
        <v>97</v>
      </c>
      <c r="E17" s="136" t="s">
        <v>17</v>
      </c>
      <c r="F17" s="137">
        <v>97</v>
      </c>
      <c r="G17" s="136" t="s">
        <v>3</v>
      </c>
      <c r="H17" s="137">
        <v>100</v>
      </c>
      <c r="I17" s="145" t="s">
        <v>15</v>
      </c>
      <c r="J17" s="138">
        <v>2.6</v>
      </c>
      <c r="K17" s="136" t="s">
        <v>18</v>
      </c>
      <c r="L17" s="137">
        <v>79</v>
      </c>
      <c r="M17" s="137">
        <v>40</v>
      </c>
      <c r="N17" s="145"/>
      <c r="O17" s="136"/>
      <c r="P17" s="136"/>
      <c r="Q17" s="139"/>
      <c r="R17" s="145" t="s">
        <v>9</v>
      </c>
      <c r="S17" s="136" t="s">
        <v>9</v>
      </c>
      <c r="T17" s="145" t="s">
        <v>1065</v>
      </c>
      <c r="U17" s="136" t="s">
        <v>10</v>
      </c>
    </row>
    <row r="18" spans="1:21" x14ac:dyDescent="0.2">
      <c r="A18" s="136" t="s">
        <v>205</v>
      </c>
      <c r="B18" s="136" t="s">
        <v>113</v>
      </c>
      <c r="C18" s="136" t="s">
        <v>848</v>
      </c>
      <c r="D18" s="136" t="s">
        <v>97</v>
      </c>
      <c r="E18" s="136" t="s">
        <v>17</v>
      </c>
      <c r="F18" s="137">
        <v>96</v>
      </c>
      <c r="G18" s="136" t="s">
        <v>3</v>
      </c>
      <c r="H18" s="137">
        <v>100</v>
      </c>
      <c r="I18" s="145" t="s">
        <v>15</v>
      </c>
      <c r="J18" s="138">
        <v>2.6</v>
      </c>
      <c r="K18" s="136" t="s">
        <v>18</v>
      </c>
      <c r="L18" s="137">
        <v>79</v>
      </c>
      <c r="M18" s="137">
        <v>39</v>
      </c>
      <c r="N18" s="145"/>
      <c r="O18" s="136"/>
      <c r="P18" s="136"/>
      <c r="Q18" s="139"/>
      <c r="R18" s="145" t="s">
        <v>9</v>
      </c>
      <c r="S18" s="136" t="s">
        <v>9</v>
      </c>
      <c r="T18" s="145" t="s">
        <v>552</v>
      </c>
      <c r="U18" s="136" t="s">
        <v>10</v>
      </c>
    </row>
    <row r="19" spans="1:21" x14ac:dyDescent="0.2">
      <c r="A19" s="136" t="s">
        <v>69</v>
      </c>
      <c r="B19" s="136" t="s">
        <v>68</v>
      </c>
      <c r="C19" s="136" t="s">
        <v>861</v>
      </c>
      <c r="D19" s="136" t="s">
        <v>14</v>
      </c>
      <c r="E19" s="136" t="s">
        <v>17</v>
      </c>
      <c r="F19" s="137">
        <v>92</v>
      </c>
      <c r="G19" s="136" t="s">
        <v>862</v>
      </c>
      <c r="H19" s="137">
        <v>80</v>
      </c>
      <c r="I19" s="145" t="s">
        <v>15</v>
      </c>
      <c r="J19" s="138">
        <v>2.7</v>
      </c>
      <c r="K19" s="136" t="s">
        <v>18</v>
      </c>
      <c r="L19" s="137">
        <v>100</v>
      </c>
      <c r="M19" s="137">
        <v>71</v>
      </c>
      <c r="N19" s="145"/>
      <c r="O19" s="136"/>
      <c r="P19" s="136"/>
      <c r="Q19" s="139"/>
      <c r="R19" s="145" t="s">
        <v>70</v>
      </c>
      <c r="S19" s="136" t="s">
        <v>553</v>
      </c>
      <c r="T19" s="145" t="s">
        <v>554</v>
      </c>
      <c r="U19" s="136" t="s">
        <v>10</v>
      </c>
    </row>
    <row r="20" spans="1:21" x14ac:dyDescent="0.2">
      <c r="A20" s="136" t="s">
        <v>83</v>
      </c>
      <c r="B20" s="136" t="s">
        <v>68</v>
      </c>
      <c r="C20" s="136" t="s">
        <v>861</v>
      </c>
      <c r="D20" s="136" t="s">
        <v>14</v>
      </c>
      <c r="E20" s="136" t="s">
        <v>17</v>
      </c>
      <c r="F20" s="137">
        <v>94</v>
      </c>
      <c r="G20" s="136" t="s">
        <v>862</v>
      </c>
      <c r="H20" s="137">
        <v>80</v>
      </c>
      <c r="I20" s="145" t="s">
        <v>15</v>
      </c>
      <c r="J20" s="138">
        <v>2.7</v>
      </c>
      <c r="K20" s="136" t="s">
        <v>18</v>
      </c>
      <c r="L20" s="137">
        <v>100</v>
      </c>
      <c r="M20" s="137">
        <v>70</v>
      </c>
      <c r="N20" s="145"/>
      <c r="O20" s="136"/>
      <c r="P20" s="136"/>
      <c r="Q20" s="139"/>
      <c r="R20" s="145" t="s">
        <v>70</v>
      </c>
      <c r="S20" s="136" t="s">
        <v>555</v>
      </c>
      <c r="T20" s="145" t="s">
        <v>656</v>
      </c>
      <c r="U20" s="136" t="s">
        <v>10</v>
      </c>
    </row>
    <row r="21" spans="1:21" x14ac:dyDescent="0.2">
      <c r="A21" s="136" t="s">
        <v>786</v>
      </c>
      <c r="B21" s="136" t="s">
        <v>116</v>
      </c>
      <c r="C21" s="136" t="s">
        <v>117</v>
      </c>
      <c r="D21" s="136" t="s">
        <v>118</v>
      </c>
      <c r="E21" s="136" t="s">
        <v>17</v>
      </c>
      <c r="F21" s="137">
        <v>97</v>
      </c>
      <c r="G21" s="136" t="s">
        <v>119</v>
      </c>
      <c r="H21" s="137">
        <v>94</v>
      </c>
      <c r="I21" s="145" t="s">
        <v>15</v>
      </c>
      <c r="J21" s="138">
        <v>2.7</v>
      </c>
      <c r="K21" s="136" t="s">
        <v>18</v>
      </c>
      <c r="L21" s="137">
        <v>97</v>
      </c>
      <c r="M21" s="137">
        <v>64</v>
      </c>
      <c r="N21" s="145" t="s">
        <v>7</v>
      </c>
      <c r="O21" s="136" t="s">
        <v>908</v>
      </c>
      <c r="P21" s="136" t="s">
        <v>201</v>
      </c>
      <c r="Q21" s="137">
        <v>3</v>
      </c>
      <c r="R21" s="145" t="s">
        <v>9</v>
      </c>
      <c r="S21" s="136" t="s">
        <v>9</v>
      </c>
      <c r="T21" s="145" t="s">
        <v>787</v>
      </c>
      <c r="U21" s="136" t="s">
        <v>909</v>
      </c>
    </row>
    <row r="22" spans="1:21" x14ac:dyDescent="0.2">
      <c r="A22" s="136" t="s">
        <v>485</v>
      </c>
      <c r="B22" s="136" t="s">
        <v>116</v>
      </c>
      <c r="C22" s="136" t="s">
        <v>117</v>
      </c>
      <c r="D22" s="136" t="s">
        <v>118</v>
      </c>
      <c r="E22" s="136" t="s">
        <v>17</v>
      </c>
      <c r="F22" s="137">
        <v>96</v>
      </c>
      <c r="G22" s="136" t="s">
        <v>119</v>
      </c>
      <c r="H22" s="137">
        <v>94</v>
      </c>
      <c r="I22" s="145" t="s">
        <v>15</v>
      </c>
      <c r="J22" s="138">
        <v>2.7</v>
      </c>
      <c r="K22" s="136" t="s">
        <v>18</v>
      </c>
      <c r="L22" s="137">
        <v>97</v>
      </c>
      <c r="M22" s="137">
        <v>64</v>
      </c>
      <c r="N22" s="145"/>
      <c r="O22" s="136"/>
      <c r="P22" s="136"/>
      <c r="Q22" s="139"/>
      <c r="R22" s="145" t="s">
        <v>9</v>
      </c>
      <c r="S22" s="136" t="s">
        <v>9</v>
      </c>
      <c r="T22" s="145" t="s">
        <v>787</v>
      </c>
      <c r="U22" s="136" t="s">
        <v>909</v>
      </c>
    </row>
    <row r="23" spans="1:21" x14ac:dyDescent="0.2">
      <c r="A23" s="136" t="s">
        <v>122</v>
      </c>
      <c r="B23" s="136" t="s">
        <v>116</v>
      </c>
      <c r="C23" s="136" t="s">
        <v>117</v>
      </c>
      <c r="D23" s="136" t="s">
        <v>118</v>
      </c>
      <c r="E23" s="136" t="s">
        <v>17</v>
      </c>
      <c r="F23" s="137">
        <v>95</v>
      </c>
      <c r="G23" s="136" t="s">
        <v>119</v>
      </c>
      <c r="H23" s="137">
        <v>94</v>
      </c>
      <c r="I23" s="145" t="s">
        <v>15</v>
      </c>
      <c r="J23" s="138">
        <v>2.7</v>
      </c>
      <c r="K23" s="136" t="s">
        <v>18</v>
      </c>
      <c r="L23" s="137">
        <v>97</v>
      </c>
      <c r="M23" s="137">
        <v>65</v>
      </c>
      <c r="N23" s="145"/>
      <c r="O23" s="136"/>
      <c r="P23" s="136"/>
      <c r="Q23" s="139"/>
      <c r="R23" s="145" t="s">
        <v>9</v>
      </c>
      <c r="S23" s="136" t="s">
        <v>9</v>
      </c>
      <c r="T23" s="145" t="s">
        <v>664</v>
      </c>
      <c r="U23" s="136" t="s">
        <v>10</v>
      </c>
    </row>
    <row r="24" spans="1:21" x14ac:dyDescent="0.2">
      <c r="A24" s="136" t="s">
        <v>731</v>
      </c>
      <c r="B24" s="136" t="s">
        <v>53</v>
      </c>
      <c r="C24" s="136" t="s">
        <v>943</v>
      </c>
      <c r="D24" s="136" t="s">
        <v>54</v>
      </c>
      <c r="E24" s="136" t="s">
        <v>17</v>
      </c>
      <c r="F24" s="137">
        <v>93</v>
      </c>
      <c r="G24" s="136" t="s">
        <v>3</v>
      </c>
      <c r="H24" s="137">
        <v>100</v>
      </c>
      <c r="I24" s="145" t="s">
        <v>15</v>
      </c>
      <c r="J24" s="138">
        <v>2.7</v>
      </c>
      <c r="K24" s="136" t="s">
        <v>18</v>
      </c>
      <c r="L24" s="137">
        <v>90</v>
      </c>
      <c r="M24" s="137">
        <v>79</v>
      </c>
      <c r="N24" s="145"/>
      <c r="O24" s="136"/>
      <c r="P24" s="136"/>
      <c r="Q24" s="139"/>
      <c r="R24" s="145" t="s">
        <v>141</v>
      </c>
      <c r="S24" s="136" t="s">
        <v>732</v>
      </c>
      <c r="T24" s="145" t="s">
        <v>733</v>
      </c>
      <c r="U24" s="136" t="s">
        <v>10</v>
      </c>
    </row>
    <row r="25" spans="1:21" x14ac:dyDescent="0.2">
      <c r="A25" s="136" t="s">
        <v>207</v>
      </c>
      <c r="B25" s="136" t="s">
        <v>113</v>
      </c>
      <c r="C25" s="136" t="s">
        <v>848</v>
      </c>
      <c r="D25" s="136" t="s">
        <v>97</v>
      </c>
      <c r="E25" s="136" t="s">
        <v>17</v>
      </c>
      <c r="F25" s="137">
        <v>90</v>
      </c>
      <c r="G25" s="136" t="s">
        <v>3</v>
      </c>
      <c r="H25" s="137">
        <v>100</v>
      </c>
      <c r="I25" s="145" t="s">
        <v>15</v>
      </c>
      <c r="J25" s="138">
        <v>2.7</v>
      </c>
      <c r="K25" s="136" t="s">
        <v>18</v>
      </c>
      <c r="L25" s="137">
        <v>79</v>
      </c>
      <c r="M25" s="137">
        <v>43</v>
      </c>
      <c r="N25" s="145"/>
      <c r="O25" s="136"/>
      <c r="P25" s="136"/>
      <c r="Q25" s="139"/>
      <c r="R25" s="145" t="s">
        <v>163</v>
      </c>
      <c r="S25" s="136" t="s">
        <v>9</v>
      </c>
      <c r="T25" s="145" t="s">
        <v>565</v>
      </c>
      <c r="U25" s="136" t="s">
        <v>10</v>
      </c>
    </row>
    <row r="26" spans="1:21" x14ac:dyDescent="0.2">
      <c r="A26" s="136" t="s">
        <v>193</v>
      </c>
      <c r="B26" s="136" t="s">
        <v>13</v>
      </c>
      <c r="C26" s="136" t="s">
        <v>886</v>
      </c>
      <c r="D26" s="136" t="s">
        <v>14</v>
      </c>
      <c r="E26" s="136" t="s">
        <v>17</v>
      </c>
      <c r="F26" s="137">
        <v>92</v>
      </c>
      <c r="G26" s="136" t="s">
        <v>3</v>
      </c>
      <c r="H26" s="137">
        <v>100</v>
      </c>
      <c r="I26" s="145" t="s">
        <v>15</v>
      </c>
      <c r="J26" s="138">
        <v>2.8</v>
      </c>
      <c r="K26" s="136" t="s">
        <v>18</v>
      </c>
      <c r="L26" s="137">
        <v>100</v>
      </c>
      <c r="M26" s="137">
        <v>64</v>
      </c>
      <c r="N26" s="145"/>
      <c r="O26" s="136"/>
      <c r="P26" s="136"/>
      <c r="Q26" s="139"/>
      <c r="R26" s="145" t="s">
        <v>163</v>
      </c>
      <c r="S26" s="136" t="s">
        <v>111</v>
      </c>
      <c r="T26" s="145" t="s">
        <v>560</v>
      </c>
      <c r="U26" s="136" t="s">
        <v>10</v>
      </c>
    </row>
    <row r="27" spans="1:21" x14ac:dyDescent="0.2">
      <c r="A27" s="136" t="s">
        <v>85</v>
      </c>
      <c r="B27" s="136" t="s">
        <v>68</v>
      </c>
      <c r="C27" s="136" t="s">
        <v>861</v>
      </c>
      <c r="D27" s="136" t="s">
        <v>14</v>
      </c>
      <c r="E27" s="136" t="s">
        <v>17</v>
      </c>
      <c r="F27" s="137">
        <v>94</v>
      </c>
      <c r="G27" s="136" t="s">
        <v>862</v>
      </c>
      <c r="H27" s="137">
        <v>80</v>
      </c>
      <c r="I27" s="145" t="s">
        <v>15</v>
      </c>
      <c r="J27" s="138">
        <v>2.8</v>
      </c>
      <c r="K27" s="136" t="s">
        <v>18</v>
      </c>
      <c r="L27" s="137">
        <v>100</v>
      </c>
      <c r="M27" s="137">
        <v>71</v>
      </c>
      <c r="N27" s="145"/>
      <c r="O27" s="136"/>
      <c r="P27" s="136"/>
      <c r="Q27" s="139"/>
      <c r="R27" s="145" t="s">
        <v>70</v>
      </c>
      <c r="S27" s="136" t="s">
        <v>555</v>
      </c>
      <c r="T27" s="145" t="s">
        <v>1091</v>
      </c>
      <c r="U27" s="136" t="s">
        <v>10</v>
      </c>
    </row>
    <row r="28" spans="1:21" x14ac:dyDescent="0.2">
      <c r="A28" s="136" t="s">
        <v>84</v>
      </c>
      <c r="B28" s="136" t="s">
        <v>68</v>
      </c>
      <c r="C28" s="136" t="s">
        <v>861</v>
      </c>
      <c r="D28" s="136" t="s">
        <v>14</v>
      </c>
      <c r="E28" s="136" t="s">
        <v>17</v>
      </c>
      <c r="F28" s="137">
        <v>94</v>
      </c>
      <c r="G28" s="136" t="s">
        <v>862</v>
      </c>
      <c r="H28" s="137">
        <v>80</v>
      </c>
      <c r="I28" s="145" t="s">
        <v>15</v>
      </c>
      <c r="J28" s="138">
        <v>2.8</v>
      </c>
      <c r="K28" s="136" t="s">
        <v>18</v>
      </c>
      <c r="L28" s="137">
        <v>100</v>
      </c>
      <c r="M28" s="137">
        <v>70</v>
      </c>
      <c r="N28" s="145"/>
      <c r="O28" s="136"/>
      <c r="P28" s="136"/>
      <c r="Q28" s="139"/>
      <c r="R28" s="145" t="s">
        <v>70</v>
      </c>
      <c r="S28" s="136" t="s">
        <v>555</v>
      </c>
      <c r="T28" s="145" t="s">
        <v>1093</v>
      </c>
      <c r="U28" s="136" t="s">
        <v>10</v>
      </c>
    </row>
    <row r="29" spans="1:21" x14ac:dyDescent="0.2">
      <c r="A29" s="136" t="s">
        <v>82</v>
      </c>
      <c r="B29" s="136" t="s">
        <v>68</v>
      </c>
      <c r="C29" s="136" t="s">
        <v>861</v>
      </c>
      <c r="D29" s="136" t="s">
        <v>14</v>
      </c>
      <c r="E29" s="136" t="s">
        <v>17</v>
      </c>
      <c r="F29" s="137">
        <v>94</v>
      </c>
      <c r="G29" s="136" t="s">
        <v>862</v>
      </c>
      <c r="H29" s="137">
        <v>80</v>
      </c>
      <c r="I29" s="145" t="s">
        <v>15</v>
      </c>
      <c r="J29" s="138">
        <v>2.8</v>
      </c>
      <c r="K29" s="136" t="s">
        <v>18</v>
      </c>
      <c r="L29" s="137">
        <v>100</v>
      </c>
      <c r="M29" s="137">
        <v>69</v>
      </c>
      <c r="N29" s="145"/>
      <c r="O29" s="136"/>
      <c r="P29" s="136"/>
      <c r="Q29" s="139"/>
      <c r="R29" s="145" t="s">
        <v>70</v>
      </c>
      <c r="S29" s="136" t="s">
        <v>555</v>
      </c>
      <c r="T29" s="145" t="s">
        <v>655</v>
      </c>
      <c r="U29" s="136" t="s">
        <v>10</v>
      </c>
    </row>
    <row r="30" spans="1:21" x14ac:dyDescent="0.2">
      <c r="A30" s="136" t="s">
        <v>143</v>
      </c>
      <c r="B30" s="136" t="s">
        <v>57</v>
      </c>
      <c r="C30" s="136" t="s">
        <v>944</v>
      </c>
      <c r="D30" s="136" t="s">
        <v>58</v>
      </c>
      <c r="E30" s="136" t="s">
        <v>17</v>
      </c>
      <c r="F30" s="137">
        <v>91</v>
      </c>
      <c r="G30" s="136" t="s">
        <v>3</v>
      </c>
      <c r="H30" s="137">
        <v>100</v>
      </c>
      <c r="I30" s="145" t="s">
        <v>15</v>
      </c>
      <c r="J30" s="138">
        <v>2.8</v>
      </c>
      <c r="K30" s="136" t="s">
        <v>18</v>
      </c>
      <c r="L30" s="137">
        <v>98</v>
      </c>
      <c r="M30" s="137">
        <v>59</v>
      </c>
      <c r="N30" s="145"/>
      <c r="O30" s="136"/>
      <c r="P30" s="136"/>
      <c r="Q30" s="139"/>
      <c r="R30" s="145" t="s">
        <v>144</v>
      </c>
      <c r="S30" s="136" t="s">
        <v>9</v>
      </c>
      <c r="T30" s="145" t="s">
        <v>1058</v>
      </c>
      <c r="U30" s="136" t="s">
        <v>10</v>
      </c>
    </row>
    <row r="31" spans="1:21" x14ac:dyDescent="0.2">
      <c r="A31" s="136" t="s">
        <v>333</v>
      </c>
      <c r="B31" s="136" t="s">
        <v>91</v>
      </c>
      <c r="C31" s="136" t="s">
        <v>894</v>
      </c>
      <c r="D31" s="136" t="s">
        <v>54</v>
      </c>
      <c r="E31" s="136" t="s">
        <v>17</v>
      </c>
      <c r="F31" s="137">
        <v>95</v>
      </c>
      <c r="G31" s="136" t="s">
        <v>3</v>
      </c>
      <c r="H31" s="137">
        <v>100</v>
      </c>
      <c r="I31" s="145" t="s">
        <v>15</v>
      </c>
      <c r="J31" s="138">
        <v>2.8</v>
      </c>
      <c r="K31" s="136" t="s">
        <v>18</v>
      </c>
      <c r="L31" s="137">
        <v>97</v>
      </c>
      <c r="M31" s="137">
        <v>64</v>
      </c>
      <c r="N31" s="145"/>
      <c r="O31" s="136"/>
      <c r="P31" s="136"/>
      <c r="Q31" s="139"/>
      <c r="R31" s="145" t="s">
        <v>141</v>
      </c>
      <c r="S31" s="136" t="s">
        <v>9</v>
      </c>
      <c r="T31" s="145" t="s">
        <v>1036</v>
      </c>
      <c r="U31" s="136" t="s">
        <v>222</v>
      </c>
    </row>
    <row r="32" spans="1:21" x14ac:dyDescent="0.2">
      <c r="A32" s="136" t="s">
        <v>332</v>
      </c>
      <c r="B32" s="136" t="s">
        <v>91</v>
      </c>
      <c r="C32" s="136" t="s">
        <v>894</v>
      </c>
      <c r="D32" s="136" t="s">
        <v>54</v>
      </c>
      <c r="E32" s="136" t="s">
        <v>17</v>
      </c>
      <c r="F32" s="137">
        <v>95</v>
      </c>
      <c r="G32" s="136" t="s">
        <v>3</v>
      </c>
      <c r="H32" s="137">
        <v>100</v>
      </c>
      <c r="I32" s="145" t="s">
        <v>15</v>
      </c>
      <c r="J32" s="138">
        <v>2.8</v>
      </c>
      <c r="K32" s="136" t="s">
        <v>18</v>
      </c>
      <c r="L32" s="137">
        <v>97</v>
      </c>
      <c r="M32" s="137">
        <v>62</v>
      </c>
      <c r="N32" s="145"/>
      <c r="O32" s="136"/>
      <c r="P32" s="136"/>
      <c r="Q32" s="139"/>
      <c r="R32" s="145" t="s">
        <v>141</v>
      </c>
      <c r="S32" s="136" t="s">
        <v>9</v>
      </c>
      <c r="T32" s="145" t="s">
        <v>1036</v>
      </c>
      <c r="U32" s="136" t="s">
        <v>222</v>
      </c>
    </row>
    <row r="33" spans="1:21" x14ac:dyDescent="0.2">
      <c r="A33" s="136" t="s">
        <v>741</v>
      </c>
      <c r="B33" s="136" t="s">
        <v>738</v>
      </c>
      <c r="C33" s="136" t="s">
        <v>739</v>
      </c>
      <c r="D33" s="136" t="s">
        <v>740</v>
      </c>
      <c r="E33" s="136" t="s">
        <v>17</v>
      </c>
      <c r="F33" s="137">
        <v>95</v>
      </c>
      <c r="G33" s="136" t="s">
        <v>3</v>
      </c>
      <c r="H33" s="137">
        <v>100</v>
      </c>
      <c r="I33" s="145" t="s">
        <v>15</v>
      </c>
      <c r="J33" s="138">
        <v>2.8</v>
      </c>
      <c r="K33" s="136" t="s">
        <v>18</v>
      </c>
      <c r="L33" s="137">
        <v>97</v>
      </c>
      <c r="M33" s="139"/>
      <c r="N33" s="145"/>
      <c r="O33" s="136"/>
      <c r="P33" s="136"/>
      <c r="Q33" s="139"/>
      <c r="R33" s="145" t="s">
        <v>141</v>
      </c>
      <c r="S33" s="136" t="s">
        <v>9</v>
      </c>
      <c r="T33" s="145" t="s">
        <v>742</v>
      </c>
      <c r="U33" s="136" t="s">
        <v>10</v>
      </c>
    </row>
    <row r="34" spans="1:21" x14ac:dyDescent="0.2">
      <c r="A34" s="136" t="s">
        <v>441</v>
      </c>
      <c r="B34" s="136" t="s">
        <v>116</v>
      </c>
      <c r="C34" s="136" t="s">
        <v>117</v>
      </c>
      <c r="D34" s="136" t="s">
        <v>118</v>
      </c>
      <c r="E34" s="136" t="s">
        <v>17</v>
      </c>
      <c r="F34" s="137">
        <v>96</v>
      </c>
      <c r="G34" s="136" t="s">
        <v>119</v>
      </c>
      <c r="H34" s="137">
        <v>94</v>
      </c>
      <c r="I34" s="145" t="s">
        <v>15</v>
      </c>
      <c r="J34" s="138">
        <v>2.8</v>
      </c>
      <c r="K34" s="136" t="s">
        <v>18</v>
      </c>
      <c r="L34" s="137">
        <v>97</v>
      </c>
      <c r="M34" s="137">
        <v>65</v>
      </c>
      <c r="N34" s="145" t="s">
        <v>7</v>
      </c>
      <c r="O34" s="136" t="s">
        <v>992</v>
      </c>
      <c r="P34" s="136" t="s">
        <v>201</v>
      </c>
      <c r="Q34" s="137">
        <v>3</v>
      </c>
      <c r="R34" s="145" t="s">
        <v>9</v>
      </c>
      <c r="S34" s="136" t="s">
        <v>9</v>
      </c>
      <c r="T34" s="145" t="s">
        <v>1021</v>
      </c>
      <c r="U34" s="136" t="s">
        <v>10</v>
      </c>
    </row>
    <row r="35" spans="1:21" x14ac:dyDescent="0.2">
      <c r="A35" s="136" t="s">
        <v>492</v>
      </c>
      <c r="B35" s="136" t="s">
        <v>116</v>
      </c>
      <c r="C35" s="136" t="s">
        <v>117</v>
      </c>
      <c r="D35" s="136" t="s">
        <v>118</v>
      </c>
      <c r="E35" s="136" t="s">
        <v>17</v>
      </c>
      <c r="F35" s="137">
        <v>100</v>
      </c>
      <c r="G35" s="136" t="s">
        <v>119</v>
      </c>
      <c r="H35" s="137">
        <v>94</v>
      </c>
      <c r="I35" s="145" t="s">
        <v>15</v>
      </c>
      <c r="J35" s="138">
        <v>2.8</v>
      </c>
      <c r="K35" s="136" t="s">
        <v>18</v>
      </c>
      <c r="L35" s="137">
        <v>97</v>
      </c>
      <c r="M35" s="137">
        <v>65</v>
      </c>
      <c r="N35" s="145" t="s">
        <v>792</v>
      </c>
      <c r="O35" s="136" t="s">
        <v>990</v>
      </c>
      <c r="P35" s="136" t="s">
        <v>997</v>
      </c>
      <c r="Q35" s="137">
        <v>3</v>
      </c>
      <c r="R35" s="145" t="s">
        <v>9</v>
      </c>
      <c r="S35" s="136" t="s">
        <v>9</v>
      </c>
      <c r="T35" s="145" t="s">
        <v>787</v>
      </c>
      <c r="U35" s="136" t="s">
        <v>909</v>
      </c>
    </row>
    <row r="36" spans="1:21" x14ac:dyDescent="0.2">
      <c r="A36" s="136" t="s">
        <v>209</v>
      </c>
      <c r="B36" s="136" t="s">
        <v>116</v>
      </c>
      <c r="C36" s="136" t="s">
        <v>117</v>
      </c>
      <c r="D36" s="136" t="s">
        <v>118</v>
      </c>
      <c r="E36" s="136" t="s">
        <v>17</v>
      </c>
      <c r="F36" s="137">
        <v>96</v>
      </c>
      <c r="G36" s="136" t="s">
        <v>119</v>
      </c>
      <c r="H36" s="137">
        <v>94</v>
      </c>
      <c r="I36" s="145" t="s">
        <v>15</v>
      </c>
      <c r="J36" s="138">
        <v>2.8</v>
      </c>
      <c r="K36" s="136" t="s">
        <v>18</v>
      </c>
      <c r="L36" s="137">
        <v>97</v>
      </c>
      <c r="M36" s="137">
        <v>64</v>
      </c>
      <c r="N36" s="145" t="s">
        <v>7</v>
      </c>
      <c r="O36" s="136" t="s">
        <v>908</v>
      </c>
      <c r="P36" s="136" t="s">
        <v>201</v>
      </c>
      <c r="Q36" s="137">
        <v>3</v>
      </c>
      <c r="R36" s="145" t="s">
        <v>9</v>
      </c>
      <c r="S36" s="136" t="s">
        <v>9</v>
      </c>
      <c r="T36" s="145" t="s">
        <v>1021</v>
      </c>
      <c r="U36" s="136" t="s">
        <v>10</v>
      </c>
    </row>
    <row r="37" spans="1:21" x14ac:dyDescent="0.2">
      <c r="A37" s="136" t="s">
        <v>198</v>
      </c>
      <c r="B37" s="136" t="s">
        <v>1</v>
      </c>
      <c r="C37" s="136" t="s">
        <v>942</v>
      </c>
      <c r="D37" s="136" t="s">
        <v>2</v>
      </c>
      <c r="E37" s="136" t="s">
        <v>17</v>
      </c>
      <c r="F37" s="137">
        <v>79</v>
      </c>
      <c r="G37" s="136" t="s">
        <v>161</v>
      </c>
      <c r="H37" s="137">
        <v>93</v>
      </c>
      <c r="I37" s="145" t="s">
        <v>15</v>
      </c>
      <c r="J37" s="138">
        <v>2.8</v>
      </c>
      <c r="K37" s="136" t="s">
        <v>18</v>
      </c>
      <c r="L37" s="137">
        <v>96</v>
      </c>
      <c r="M37" s="137">
        <v>57</v>
      </c>
      <c r="N37" s="145"/>
      <c r="O37" s="136"/>
      <c r="P37" s="136"/>
      <c r="Q37" s="139"/>
      <c r="R37" s="145" t="s">
        <v>163</v>
      </c>
      <c r="S37" s="136" t="s">
        <v>9</v>
      </c>
      <c r="T37" s="145" t="s">
        <v>1101</v>
      </c>
      <c r="U37" s="136" t="s">
        <v>10</v>
      </c>
    </row>
    <row r="38" spans="1:21" x14ac:dyDescent="0.2">
      <c r="A38" s="136" t="s">
        <v>734</v>
      </c>
      <c r="B38" s="136" t="s">
        <v>53</v>
      </c>
      <c r="C38" s="136" t="s">
        <v>943</v>
      </c>
      <c r="D38" s="136" t="s">
        <v>54</v>
      </c>
      <c r="E38" s="136" t="s">
        <v>17</v>
      </c>
      <c r="F38" s="137">
        <v>93</v>
      </c>
      <c r="G38" s="136" t="s">
        <v>3</v>
      </c>
      <c r="H38" s="137">
        <v>100</v>
      </c>
      <c r="I38" s="145" t="s">
        <v>15</v>
      </c>
      <c r="J38" s="138">
        <v>2.8</v>
      </c>
      <c r="K38" s="136" t="s">
        <v>18</v>
      </c>
      <c r="L38" s="137">
        <v>90</v>
      </c>
      <c r="M38" s="137">
        <v>79</v>
      </c>
      <c r="N38" s="145"/>
      <c r="O38" s="136"/>
      <c r="P38" s="136"/>
      <c r="Q38" s="139"/>
      <c r="R38" s="145" t="s">
        <v>141</v>
      </c>
      <c r="S38" s="136" t="s">
        <v>732</v>
      </c>
      <c r="T38" s="145" t="s">
        <v>735</v>
      </c>
      <c r="U38" s="136" t="s">
        <v>10</v>
      </c>
    </row>
    <row r="39" spans="1:21" x14ac:dyDescent="0.2">
      <c r="A39" s="136" t="s">
        <v>957</v>
      </c>
      <c r="B39" s="136" t="s">
        <v>369</v>
      </c>
      <c r="C39" s="136" t="s">
        <v>370</v>
      </c>
      <c r="D39" s="136" t="s">
        <v>101</v>
      </c>
      <c r="E39" s="136" t="s">
        <v>17</v>
      </c>
      <c r="F39" s="137">
        <v>95</v>
      </c>
      <c r="G39" s="136" t="s">
        <v>3</v>
      </c>
      <c r="H39" s="137">
        <v>100</v>
      </c>
      <c r="I39" s="145" t="s">
        <v>15</v>
      </c>
      <c r="J39" s="138">
        <v>2.8</v>
      </c>
      <c r="K39" s="136" t="s">
        <v>18</v>
      </c>
      <c r="L39" s="137">
        <v>79</v>
      </c>
      <c r="M39" s="137">
        <v>48</v>
      </c>
      <c r="N39" s="145"/>
      <c r="O39" s="136"/>
      <c r="P39" s="136"/>
      <c r="Q39" s="139"/>
      <c r="R39" s="145" t="s">
        <v>141</v>
      </c>
      <c r="S39" s="136" t="s">
        <v>9</v>
      </c>
      <c r="T39" s="145" t="s">
        <v>958</v>
      </c>
      <c r="U39" s="136" t="s">
        <v>10</v>
      </c>
    </row>
    <row r="40" spans="1:21" x14ac:dyDescent="0.2">
      <c r="A40" s="136" t="s">
        <v>933</v>
      </c>
      <c r="B40" s="136" t="s">
        <v>929</v>
      </c>
      <c r="C40" s="136" t="s">
        <v>930</v>
      </c>
      <c r="D40" s="136" t="s">
        <v>14</v>
      </c>
      <c r="E40" s="136" t="s">
        <v>17</v>
      </c>
      <c r="F40" s="137">
        <v>89</v>
      </c>
      <c r="G40" s="136" t="s">
        <v>3</v>
      </c>
      <c r="H40" s="137">
        <v>100</v>
      </c>
      <c r="I40" s="145" t="s">
        <v>4</v>
      </c>
      <c r="J40" s="138">
        <v>2.9</v>
      </c>
      <c r="K40" s="136" t="s">
        <v>18</v>
      </c>
      <c r="L40" s="137">
        <v>100</v>
      </c>
      <c r="M40" s="137">
        <v>79</v>
      </c>
      <c r="N40" s="145" t="s">
        <v>7</v>
      </c>
      <c r="O40" s="136" t="s">
        <v>913</v>
      </c>
      <c r="P40" s="136"/>
      <c r="Q40" s="137">
        <v>60</v>
      </c>
      <c r="R40" s="145" t="s">
        <v>163</v>
      </c>
      <c r="S40" s="136" t="s">
        <v>932</v>
      </c>
      <c r="T40" s="145" t="s">
        <v>1030</v>
      </c>
      <c r="U40" s="136" t="s">
        <v>10</v>
      </c>
    </row>
    <row r="41" spans="1:21" x14ac:dyDescent="0.2">
      <c r="A41" s="136" t="s">
        <v>693</v>
      </c>
      <c r="B41" s="136" t="s">
        <v>231</v>
      </c>
      <c r="C41" s="136" t="s">
        <v>945</v>
      </c>
      <c r="D41" s="136" t="s">
        <v>58</v>
      </c>
      <c r="E41" s="136" t="s">
        <v>17</v>
      </c>
      <c r="F41" s="137">
        <v>91</v>
      </c>
      <c r="G41" s="136" t="s">
        <v>3</v>
      </c>
      <c r="H41" s="137">
        <v>100</v>
      </c>
      <c r="I41" s="145" t="s">
        <v>4</v>
      </c>
      <c r="J41" s="138">
        <v>2.9</v>
      </c>
      <c r="K41" s="136" t="s">
        <v>18</v>
      </c>
      <c r="L41" s="137">
        <v>100</v>
      </c>
      <c r="M41" s="137">
        <v>55</v>
      </c>
      <c r="N41" s="145" t="s">
        <v>7</v>
      </c>
      <c r="O41" s="136" t="s">
        <v>837</v>
      </c>
      <c r="P41" s="136"/>
      <c r="Q41" s="137">
        <v>62</v>
      </c>
      <c r="R41" s="145" t="s">
        <v>9</v>
      </c>
      <c r="S41" s="136" t="s">
        <v>12</v>
      </c>
      <c r="T41" s="145" t="s">
        <v>691</v>
      </c>
      <c r="U41" s="136" t="s">
        <v>10</v>
      </c>
    </row>
    <row r="42" spans="1:21" x14ac:dyDescent="0.2">
      <c r="A42" s="136" t="s">
        <v>331</v>
      </c>
      <c r="B42" s="136" t="s">
        <v>91</v>
      </c>
      <c r="C42" s="136" t="s">
        <v>894</v>
      </c>
      <c r="D42" s="136" t="s">
        <v>54</v>
      </c>
      <c r="E42" s="136" t="s">
        <v>17</v>
      </c>
      <c r="F42" s="137">
        <v>93</v>
      </c>
      <c r="G42" s="136" t="s">
        <v>3</v>
      </c>
      <c r="H42" s="137">
        <v>100</v>
      </c>
      <c r="I42" s="145" t="s">
        <v>15</v>
      </c>
      <c r="J42" s="138">
        <v>2.9</v>
      </c>
      <c r="K42" s="136" t="s">
        <v>18</v>
      </c>
      <c r="L42" s="137">
        <v>97</v>
      </c>
      <c r="M42" s="137">
        <v>65</v>
      </c>
      <c r="N42" s="145"/>
      <c r="O42" s="136"/>
      <c r="P42" s="136"/>
      <c r="Q42" s="139"/>
      <c r="R42" s="145" t="s">
        <v>141</v>
      </c>
      <c r="S42" s="136" t="s">
        <v>9</v>
      </c>
      <c r="T42" s="145" t="s">
        <v>623</v>
      </c>
      <c r="U42" s="136" t="s">
        <v>222</v>
      </c>
    </row>
    <row r="43" spans="1:21" x14ac:dyDescent="0.2">
      <c r="A43" s="136" t="s">
        <v>907</v>
      </c>
      <c r="B43" s="136" t="s">
        <v>116</v>
      </c>
      <c r="C43" s="136" t="s">
        <v>117</v>
      </c>
      <c r="D43" s="136" t="s">
        <v>118</v>
      </c>
      <c r="E43" s="136" t="s">
        <v>17</v>
      </c>
      <c r="F43" s="137">
        <v>96</v>
      </c>
      <c r="G43" s="136" t="s">
        <v>119</v>
      </c>
      <c r="H43" s="137">
        <v>94</v>
      </c>
      <c r="I43" s="145" t="s">
        <v>15</v>
      </c>
      <c r="J43" s="138">
        <v>2.9</v>
      </c>
      <c r="K43" s="136" t="s">
        <v>18</v>
      </c>
      <c r="L43" s="137">
        <v>97</v>
      </c>
      <c r="M43" s="137">
        <v>65</v>
      </c>
      <c r="N43" s="145" t="s">
        <v>7</v>
      </c>
      <c r="O43" s="136" t="s">
        <v>908</v>
      </c>
      <c r="P43" s="136" t="s">
        <v>201</v>
      </c>
      <c r="Q43" s="137">
        <v>3</v>
      </c>
      <c r="R43" s="145" t="s">
        <v>9</v>
      </c>
      <c r="S43" s="136" t="s">
        <v>9</v>
      </c>
      <c r="T43" s="145" t="s">
        <v>1098</v>
      </c>
      <c r="U43" s="136" t="s">
        <v>909</v>
      </c>
    </row>
    <row r="44" spans="1:21" x14ac:dyDescent="0.2">
      <c r="A44" s="136" t="s">
        <v>495</v>
      </c>
      <c r="B44" s="136" t="s">
        <v>116</v>
      </c>
      <c r="C44" s="136" t="s">
        <v>117</v>
      </c>
      <c r="D44" s="136" t="s">
        <v>118</v>
      </c>
      <c r="E44" s="136" t="s">
        <v>17</v>
      </c>
      <c r="F44" s="137">
        <v>100</v>
      </c>
      <c r="G44" s="136" t="s">
        <v>119</v>
      </c>
      <c r="H44" s="137">
        <v>94</v>
      </c>
      <c r="I44" s="145" t="s">
        <v>15</v>
      </c>
      <c r="J44" s="138">
        <v>2.9</v>
      </c>
      <c r="K44" s="136" t="s">
        <v>18</v>
      </c>
      <c r="L44" s="137">
        <v>97</v>
      </c>
      <c r="M44" s="137">
        <v>64</v>
      </c>
      <c r="N44" s="145" t="s">
        <v>7</v>
      </c>
      <c r="O44" s="136" t="s">
        <v>908</v>
      </c>
      <c r="P44" s="136" t="s">
        <v>201</v>
      </c>
      <c r="Q44" s="137">
        <v>3</v>
      </c>
      <c r="R44" s="145" t="s">
        <v>9</v>
      </c>
      <c r="S44" s="136" t="s">
        <v>9</v>
      </c>
      <c r="T44" s="145" t="s">
        <v>875</v>
      </c>
      <c r="U44" s="136" t="s">
        <v>875</v>
      </c>
    </row>
    <row r="45" spans="1:21" x14ac:dyDescent="0.2">
      <c r="A45" s="136" t="s">
        <v>910</v>
      </c>
      <c r="B45" s="136" t="s">
        <v>116</v>
      </c>
      <c r="C45" s="136" t="s">
        <v>117</v>
      </c>
      <c r="D45" s="136" t="s">
        <v>118</v>
      </c>
      <c r="E45" s="136" t="s">
        <v>17</v>
      </c>
      <c r="F45" s="137">
        <v>96</v>
      </c>
      <c r="G45" s="136" t="s">
        <v>119</v>
      </c>
      <c r="H45" s="137">
        <v>94</v>
      </c>
      <c r="I45" s="145" t="s">
        <v>15</v>
      </c>
      <c r="J45" s="138">
        <v>2.9</v>
      </c>
      <c r="K45" s="136" t="s">
        <v>18</v>
      </c>
      <c r="L45" s="137">
        <v>97</v>
      </c>
      <c r="M45" s="137">
        <v>65</v>
      </c>
      <c r="N45" s="145" t="s">
        <v>7</v>
      </c>
      <c r="O45" s="136" t="s">
        <v>908</v>
      </c>
      <c r="P45" s="136" t="s">
        <v>201</v>
      </c>
      <c r="Q45" s="137">
        <v>3</v>
      </c>
      <c r="R45" s="145" t="s">
        <v>9</v>
      </c>
      <c r="S45" s="136" t="s">
        <v>9</v>
      </c>
      <c r="T45" s="145" t="s">
        <v>1100</v>
      </c>
      <c r="U45" s="136" t="s">
        <v>909</v>
      </c>
    </row>
    <row r="46" spans="1:21" x14ac:dyDescent="0.2">
      <c r="A46" s="136" t="s">
        <v>123</v>
      </c>
      <c r="B46" s="136" t="s">
        <v>116</v>
      </c>
      <c r="C46" s="136" t="s">
        <v>117</v>
      </c>
      <c r="D46" s="136" t="s">
        <v>118</v>
      </c>
      <c r="E46" s="136" t="s">
        <v>17</v>
      </c>
      <c r="F46" s="137">
        <v>93</v>
      </c>
      <c r="G46" s="136" t="s">
        <v>119</v>
      </c>
      <c r="H46" s="137">
        <v>94</v>
      </c>
      <c r="I46" s="145" t="s">
        <v>15</v>
      </c>
      <c r="J46" s="138">
        <v>2.9</v>
      </c>
      <c r="K46" s="136" t="s">
        <v>18</v>
      </c>
      <c r="L46" s="137">
        <v>97</v>
      </c>
      <c r="M46" s="137">
        <v>63</v>
      </c>
      <c r="N46" s="145"/>
      <c r="O46" s="136"/>
      <c r="P46" s="136"/>
      <c r="Q46" s="139"/>
      <c r="R46" s="145" t="s">
        <v>9</v>
      </c>
      <c r="S46" s="136" t="s">
        <v>9</v>
      </c>
      <c r="T46" s="145" t="s">
        <v>672</v>
      </c>
      <c r="U46" s="136" t="s">
        <v>10</v>
      </c>
    </row>
    <row r="47" spans="1:21" x14ac:dyDescent="0.2">
      <c r="A47" s="136" t="s">
        <v>500</v>
      </c>
      <c r="B47" s="136" t="s">
        <v>116</v>
      </c>
      <c r="C47" s="136" t="s">
        <v>117</v>
      </c>
      <c r="D47" s="136" t="s">
        <v>118</v>
      </c>
      <c r="E47" s="136" t="s">
        <v>17</v>
      </c>
      <c r="F47" s="137">
        <v>100</v>
      </c>
      <c r="G47" s="136" t="s">
        <v>119</v>
      </c>
      <c r="H47" s="137">
        <v>94</v>
      </c>
      <c r="I47" s="145" t="s">
        <v>15</v>
      </c>
      <c r="J47" s="138">
        <v>2.9</v>
      </c>
      <c r="K47" s="136" t="s">
        <v>18</v>
      </c>
      <c r="L47" s="137">
        <v>97</v>
      </c>
      <c r="M47" s="137">
        <v>64</v>
      </c>
      <c r="N47" s="145"/>
      <c r="O47" s="136"/>
      <c r="P47" s="136"/>
      <c r="Q47" s="139"/>
      <c r="R47" s="145" t="s">
        <v>9</v>
      </c>
      <c r="S47" s="136" t="s">
        <v>9</v>
      </c>
      <c r="T47" s="145" t="s">
        <v>875</v>
      </c>
      <c r="U47" s="136" t="s">
        <v>875</v>
      </c>
    </row>
    <row r="48" spans="1:21" x14ac:dyDescent="0.2">
      <c r="A48" s="136" t="s">
        <v>176</v>
      </c>
      <c r="B48" s="136" t="s">
        <v>107</v>
      </c>
      <c r="C48" s="136" t="s">
        <v>107</v>
      </c>
      <c r="D48" s="136" t="s">
        <v>108</v>
      </c>
      <c r="E48" s="136" t="s">
        <v>17</v>
      </c>
      <c r="F48" s="137">
        <v>96</v>
      </c>
      <c r="G48" s="136" t="s">
        <v>109</v>
      </c>
      <c r="H48" s="137">
        <v>0</v>
      </c>
      <c r="I48" s="145" t="s">
        <v>15</v>
      </c>
      <c r="J48" s="138">
        <v>2.9</v>
      </c>
      <c r="K48" s="136" t="s">
        <v>18</v>
      </c>
      <c r="L48" s="137">
        <v>97</v>
      </c>
      <c r="M48" s="137">
        <v>56</v>
      </c>
      <c r="N48" s="145"/>
      <c r="O48" s="136"/>
      <c r="P48" s="136"/>
      <c r="Q48" s="139"/>
      <c r="R48" s="145" t="s">
        <v>9</v>
      </c>
      <c r="S48" s="136" t="s">
        <v>111</v>
      </c>
      <c r="T48" s="145" t="s">
        <v>178</v>
      </c>
      <c r="U48" s="136" t="s">
        <v>430</v>
      </c>
    </row>
    <row r="49" spans="1:21" x14ac:dyDescent="0.2">
      <c r="A49" s="136" t="s">
        <v>172</v>
      </c>
      <c r="B49" s="136" t="s">
        <v>1</v>
      </c>
      <c r="C49" s="136" t="s">
        <v>942</v>
      </c>
      <c r="D49" s="136" t="s">
        <v>2</v>
      </c>
      <c r="E49" s="136" t="s">
        <v>17</v>
      </c>
      <c r="F49" s="137">
        <v>93</v>
      </c>
      <c r="G49" s="136" t="s">
        <v>161</v>
      </c>
      <c r="H49" s="137">
        <v>93</v>
      </c>
      <c r="I49" s="145" t="s">
        <v>15</v>
      </c>
      <c r="J49" s="138">
        <v>2.9</v>
      </c>
      <c r="K49" s="136" t="s">
        <v>18</v>
      </c>
      <c r="L49" s="137">
        <v>96</v>
      </c>
      <c r="M49" s="137">
        <v>46</v>
      </c>
      <c r="N49" s="145"/>
      <c r="O49" s="136"/>
      <c r="P49" s="136"/>
      <c r="Q49" s="139"/>
      <c r="R49" s="145" t="s">
        <v>163</v>
      </c>
      <c r="S49" s="136" t="s">
        <v>9</v>
      </c>
      <c r="T49" s="145" t="s">
        <v>1047</v>
      </c>
      <c r="U49" s="136" t="s">
        <v>10</v>
      </c>
    </row>
    <row r="50" spans="1:21" x14ac:dyDescent="0.2">
      <c r="A50" s="136" t="s">
        <v>73</v>
      </c>
      <c r="B50" s="136" t="s">
        <v>71</v>
      </c>
      <c r="C50" s="136" t="s">
        <v>978</v>
      </c>
      <c r="D50" s="136" t="s">
        <v>72</v>
      </c>
      <c r="E50" s="136" t="s">
        <v>17</v>
      </c>
      <c r="F50" s="137">
        <v>86</v>
      </c>
      <c r="G50" s="136" t="s">
        <v>3</v>
      </c>
      <c r="H50" s="137">
        <v>100</v>
      </c>
      <c r="I50" s="145" t="s">
        <v>15</v>
      </c>
      <c r="J50" s="138">
        <v>2.9</v>
      </c>
      <c r="K50" s="136" t="s">
        <v>18</v>
      </c>
      <c r="L50" s="137">
        <v>96</v>
      </c>
      <c r="M50" s="137">
        <v>58</v>
      </c>
      <c r="N50" s="145"/>
      <c r="O50" s="136"/>
      <c r="P50" s="136"/>
      <c r="Q50" s="139"/>
      <c r="R50" s="145" t="s">
        <v>141</v>
      </c>
      <c r="S50" s="136" t="s">
        <v>9</v>
      </c>
      <c r="T50" s="145" t="s">
        <v>1167</v>
      </c>
      <c r="U50" s="136" t="s">
        <v>10</v>
      </c>
    </row>
    <row r="51" spans="1:21" x14ac:dyDescent="0.2">
      <c r="A51" s="136" t="s">
        <v>55</v>
      </c>
      <c r="B51" s="136" t="s">
        <v>53</v>
      </c>
      <c r="C51" s="136" t="s">
        <v>943</v>
      </c>
      <c r="D51" s="136" t="s">
        <v>54</v>
      </c>
      <c r="E51" s="136" t="s">
        <v>17</v>
      </c>
      <c r="F51" s="137">
        <v>94</v>
      </c>
      <c r="G51" s="136" t="s">
        <v>3</v>
      </c>
      <c r="H51" s="137">
        <v>100</v>
      </c>
      <c r="I51" s="145" t="s">
        <v>15</v>
      </c>
      <c r="J51" s="138">
        <v>2.9</v>
      </c>
      <c r="K51" s="136" t="s">
        <v>18</v>
      </c>
      <c r="L51" s="137">
        <v>90</v>
      </c>
      <c r="M51" s="137">
        <v>79</v>
      </c>
      <c r="N51" s="145"/>
      <c r="O51" s="136"/>
      <c r="P51" s="136"/>
      <c r="Q51" s="139"/>
      <c r="R51" s="145" t="s">
        <v>141</v>
      </c>
      <c r="S51" s="136" t="s">
        <v>56</v>
      </c>
      <c r="T51" s="145" t="s">
        <v>1035</v>
      </c>
      <c r="U51" s="136" t="s">
        <v>10</v>
      </c>
    </row>
    <row r="52" spans="1:21" x14ac:dyDescent="0.2">
      <c r="A52" s="136" t="s">
        <v>736</v>
      </c>
      <c r="B52" s="136" t="s">
        <v>53</v>
      </c>
      <c r="C52" s="136" t="s">
        <v>943</v>
      </c>
      <c r="D52" s="136" t="s">
        <v>54</v>
      </c>
      <c r="E52" s="136" t="s">
        <v>17</v>
      </c>
      <c r="F52" s="137">
        <v>92</v>
      </c>
      <c r="G52" s="136" t="s">
        <v>3</v>
      </c>
      <c r="H52" s="137">
        <v>100</v>
      </c>
      <c r="I52" s="145" t="s">
        <v>15</v>
      </c>
      <c r="J52" s="138">
        <v>2.9</v>
      </c>
      <c r="K52" s="136" t="s">
        <v>18</v>
      </c>
      <c r="L52" s="137">
        <v>90</v>
      </c>
      <c r="M52" s="137">
        <v>77</v>
      </c>
      <c r="N52" s="145"/>
      <c r="O52" s="136"/>
      <c r="P52" s="136"/>
      <c r="Q52" s="139"/>
      <c r="R52" s="145" t="s">
        <v>141</v>
      </c>
      <c r="S52" s="136" t="s">
        <v>56</v>
      </c>
      <c r="T52" s="145" t="s">
        <v>737</v>
      </c>
      <c r="U52" s="136" t="s">
        <v>10</v>
      </c>
    </row>
    <row r="53" spans="1:21" x14ac:dyDescent="0.2">
      <c r="A53" s="136" t="s">
        <v>128</v>
      </c>
      <c r="B53" s="136" t="s">
        <v>113</v>
      </c>
      <c r="C53" s="136" t="s">
        <v>848</v>
      </c>
      <c r="D53" s="136" t="s">
        <v>97</v>
      </c>
      <c r="E53" s="136" t="s">
        <v>17</v>
      </c>
      <c r="F53" s="137">
        <v>89</v>
      </c>
      <c r="G53" s="136" t="s">
        <v>3</v>
      </c>
      <c r="H53" s="137">
        <v>100</v>
      </c>
      <c r="I53" s="145" t="s">
        <v>15</v>
      </c>
      <c r="J53" s="138">
        <v>2.9</v>
      </c>
      <c r="K53" s="136" t="s">
        <v>18</v>
      </c>
      <c r="L53" s="137">
        <v>79</v>
      </c>
      <c r="M53" s="137">
        <v>43</v>
      </c>
      <c r="N53" s="145"/>
      <c r="O53" s="136"/>
      <c r="P53" s="136"/>
      <c r="Q53" s="139"/>
      <c r="R53" s="145" t="s">
        <v>163</v>
      </c>
      <c r="S53" s="136" t="s">
        <v>9</v>
      </c>
      <c r="T53" s="145" t="s">
        <v>565</v>
      </c>
      <c r="U53" s="136" t="s">
        <v>10</v>
      </c>
    </row>
    <row r="54" spans="1:21" x14ac:dyDescent="0.2">
      <c r="A54" s="136" t="s">
        <v>79</v>
      </c>
      <c r="B54" s="136" t="s">
        <v>13</v>
      </c>
      <c r="C54" s="136" t="s">
        <v>886</v>
      </c>
      <c r="D54" s="136" t="s">
        <v>14</v>
      </c>
      <c r="E54" s="136" t="s">
        <v>17</v>
      </c>
      <c r="F54" s="137">
        <v>94</v>
      </c>
      <c r="G54" s="136" t="s">
        <v>3</v>
      </c>
      <c r="H54" s="137">
        <v>100</v>
      </c>
      <c r="I54" s="145" t="s">
        <v>15</v>
      </c>
      <c r="J54" s="138">
        <v>3</v>
      </c>
      <c r="K54" s="136" t="s">
        <v>18</v>
      </c>
      <c r="L54" s="137">
        <v>100</v>
      </c>
      <c r="M54" s="137">
        <v>66</v>
      </c>
      <c r="N54" s="145"/>
      <c r="O54" s="136"/>
      <c r="P54" s="136"/>
      <c r="Q54" s="139"/>
      <c r="R54" s="145" t="s">
        <v>163</v>
      </c>
      <c r="S54" s="136" t="s">
        <v>80</v>
      </c>
      <c r="T54" s="145" t="s">
        <v>610</v>
      </c>
      <c r="U54" s="136" t="s">
        <v>10</v>
      </c>
    </row>
    <row r="55" spans="1:21" x14ac:dyDescent="0.2">
      <c r="A55" s="136" t="s">
        <v>859</v>
      </c>
      <c r="B55" s="136" t="s">
        <v>856</v>
      </c>
      <c r="C55" s="136" t="s">
        <v>857</v>
      </c>
      <c r="D55" s="136" t="s">
        <v>858</v>
      </c>
      <c r="E55" s="136" t="s">
        <v>17</v>
      </c>
      <c r="F55" s="137">
        <v>89</v>
      </c>
      <c r="G55" s="136" t="s">
        <v>3</v>
      </c>
      <c r="H55" s="137">
        <v>100</v>
      </c>
      <c r="I55" s="145" t="s">
        <v>4</v>
      </c>
      <c r="J55" s="138">
        <v>3</v>
      </c>
      <c r="K55" s="136" t="s">
        <v>18</v>
      </c>
      <c r="L55" s="137">
        <v>100</v>
      </c>
      <c r="M55" s="137">
        <v>100</v>
      </c>
      <c r="N55" s="145" t="s">
        <v>22</v>
      </c>
      <c r="O55" s="136" t="s">
        <v>854</v>
      </c>
      <c r="P55" s="136"/>
      <c r="Q55" s="137">
        <v>58</v>
      </c>
      <c r="R55" s="145" t="s">
        <v>9</v>
      </c>
      <c r="S55" s="136" t="s">
        <v>50</v>
      </c>
      <c r="T55" s="145" t="s">
        <v>1067</v>
      </c>
      <c r="U55" s="136" t="s">
        <v>10</v>
      </c>
    </row>
    <row r="56" spans="1:21" x14ac:dyDescent="0.2">
      <c r="A56" s="136" t="s">
        <v>860</v>
      </c>
      <c r="B56" s="136" t="s">
        <v>856</v>
      </c>
      <c r="C56" s="136" t="s">
        <v>857</v>
      </c>
      <c r="D56" s="136" t="s">
        <v>858</v>
      </c>
      <c r="E56" s="136" t="s">
        <v>17</v>
      </c>
      <c r="F56" s="137">
        <v>93</v>
      </c>
      <c r="G56" s="136" t="s">
        <v>3</v>
      </c>
      <c r="H56" s="137">
        <v>100</v>
      </c>
      <c r="I56" s="145" t="s">
        <v>4</v>
      </c>
      <c r="J56" s="138">
        <v>3</v>
      </c>
      <c r="K56" s="136" t="s">
        <v>18</v>
      </c>
      <c r="L56" s="137">
        <v>100</v>
      </c>
      <c r="M56" s="137">
        <v>95</v>
      </c>
      <c r="N56" s="145" t="s">
        <v>22</v>
      </c>
      <c r="O56" s="136" t="s">
        <v>854</v>
      </c>
      <c r="P56" s="136"/>
      <c r="Q56" s="137">
        <v>59</v>
      </c>
      <c r="R56" s="145" t="s">
        <v>9</v>
      </c>
      <c r="S56" s="136" t="s">
        <v>50</v>
      </c>
      <c r="T56" s="145" t="s">
        <v>1066</v>
      </c>
      <c r="U56" s="136" t="s">
        <v>840</v>
      </c>
    </row>
    <row r="57" spans="1:21" x14ac:dyDescent="0.2">
      <c r="A57" s="136" t="s">
        <v>692</v>
      </c>
      <c r="B57" s="136" t="s">
        <v>57</v>
      </c>
      <c r="C57" s="136" t="s">
        <v>944</v>
      </c>
      <c r="D57" s="136" t="s">
        <v>58</v>
      </c>
      <c r="E57" s="136" t="s">
        <v>17</v>
      </c>
      <c r="F57" s="137">
        <v>91</v>
      </c>
      <c r="G57" s="136" t="s">
        <v>3</v>
      </c>
      <c r="H57" s="137">
        <v>100</v>
      </c>
      <c r="I57" s="145" t="s">
        <v>4</v>
      </c>
      <c r="J57" s="138">
        <v>3</v>
      </c>
      <c r="K57" s="136" t="s">
        <v>18</v>
      </c>
      <c r="L57" s="137">
        <v>100</v>
      </c>
      <c r="M57" s="137">
        <v>61</v>
      </c>
      <c r="N57" s="145" t="s">
        <v>7</v>
      </c>
      <c r="O57" s="136" t="s">
        <v>837</v>
      </c>
      <c r="P57" s="136"/>
      <c r="Q57" s="137">
        <v>64</v>
      </c>
      <c r="R57" s="145" t="s">
        <v>9</v>
      </c>
      <c r="S57" s="136" t="s">
        <v>12</v>
      </c>
      <c r="T57" s="145" t="s">
        <v>691</v>
      </c>
      <c r="U57" s="136" t="s">
        <v>10</v>
      </c>
    </row>
    <row r="58" spans="1:21" x14ac:dyDescent="0.2">
      <c r="A58" s="136" t="s">
        <v>59</v>
      </c>
      <c r="B58" s="136" t="s">
        <v>57</v>
      </c>
      <c r="C58" s="136" t="s">
        <v>944</v>
      </c>
      <c r="D58" s="136" t="s">
        <v>58</v>
      </c>
      <c r="E58" s="136" t="s">
        <v>17</v>
      </c>
      <c r="F58" s="137">
        <v>92</v>
      </c>
      <c r="G58" s="136" t="s">
        <v>3</v>
      </c>
      <c r="H58" s="137">
        <v>100</v>
      </c>
      <c r="I58" s="145" t="s">
        <v>4</v>
      </c>
      <c r="J58" s="138">
        <v>3</v>
      </c>
      <c r="K58" s="136" t="s">
        <v>18</v>
      </c>
      <c r="L58" s="137">
        <v>100</v>
      </c>
      <c r="M58" s="137">
        <v>70</v>
      </c>
      <c r="N58" s="145" t="s">
        <v>7</v>
      </c>
      <c r="O58" s="136" t="s">
        <v>837</v>
      </c>
      <c r="P58" s="136"/>
      <c r="Q58" s="137">
        <v>62</v>
      </c>
      <c r="R58" s="145" t="s">
        <v>9</v>
      </c>
      <c r="S58" s="136" t="s">
        <v>12</v>
      </c>
      <c r="T58" s="145" t="s">
        <v>590</v>
      </c>
      <c r="U58" s="136" t="s">
        <v>10</v>
      </c>
    </row>
    <row r="59" spans="1:21" x14ac:dyDescent="0.2">
      <c r="A59" s="136" t="s">
        <v>5</v>
      </c>
      <c r="B59" s="136" t="s">
        <v>1</v>
      </c>
      <c r="C59" s="136" t="s">
        <v>942</v>
      </c>
      <c r="D59" s="136" t="s">
        <v>2</v>
      </c>
      <c r="E59" s="136" t="s">
        <v>17</v>
      </c>
      <c r="F59" s="137">
        <v>99</v>
      </c>
      <c r="G59" s="136" t="s">
        <v>3</v>
      </c>
      <c r="H59" s="137">
        <v>100</v>
      </c>
      <c r="I59" s="145" t="s">
        <v>4</v>
      </c>
      <c r="J59" s="138">
        <v>3</v>
      </c>
      <c r="K59" s="136" t="s">
        <v>18</v>
      </c>
      <c r="L59" s="137">
        <v>100</v>
      </c>
      <c r="M59" s="137">
        <v>48</v>
      </c>
      <c r="N59" s="145" t="s">
        <v>7</v>
      </c>
      <c r="O59" s="136" t="s">
        <v>837</v>
      </c>
      <c r="P59" s="136" t="s">
        <v>8</v>
      </c>
      <c r="Q59" s="137">
        <v>62</v>
      </c>
      <c r="R59" s="145" t="s">
        <v>9</v>
      </c>
      <c r="S59" s="136" t="s">
        <v>9</v>
      </c>
      <c r="T59" s="145" t="s">
        <v>589</v>
      </c>
      <c r="U59" s="136" t="s">
        <v>10</v>
      </c>
    </row>
    <row r="60" spans="1:21" x14ac:dyDescent="0.2">
      <c r="A60" s="136" t="s">
        <v>11</v>
      </c>
      <c r="B60" s="136" t="s">
        <v>1</v>
      </c>
      <c r="C60" s="136" t="s">
        <v>942</v>
      </c>
      <c r="D60" s="136" t="s">
        <v>2</v>
      </c>
      <c r="E60" s="136" t="s">
        <v>17</v>
      </c>
      <c r="F60" s="137">
        <v>91</v>
      </c>
      <c r="G60" s="136" t="s">
        <v>3</v>
      </c>
      <c r="H60" s="137">
        <v>100</v>
      </c>
      <c r="I60" s="145" t="s">
        <v>4</v>
      </c>
      <c r="J60" s="138">
        <v>3</v>
      </c>
      <c r="K60" s="136" t="s">
        <v>18</v>
      </c>
      <c r="L60" s="137">
        <v>100</v>
      </c>
      <c r="M60" s="137">
        <v>50</v>
      </c>
      <c r="N60" s="145" t="s">
        <v>7</v>
      </c>
      <c r="O60" s="136" t="s">
        <v>837</v>
      </c>
      <c r="P60" s="136"/>
      <c r="Q60" s="137">
        <v>62</v>
      </c>
      <c r="R60" s="145" t="s">
        <v>9</v>
      </c>
      <c r="S60" s="136" t="s">
        <v>12</v>
      </c>
      <c r="T60" s="145" t="s">
        <v>589</v>
      </c>
      <c r="U60" s="136" t="s">
        <v>10</v>
      </c>
    </row>
    <row r="61" spans="1:21" x14ac:dyDescent="0.2">
      <c r="A61" s="136" t="s">
        <v>145</v>
      </c>
      <c r="B61" s="136" t="s">
        <v>57</v>
      </c>
      <c r="C61" s="136" t="s">
        <v>944</v>
      </c>
      <c r="D61" s="136" t="s">
        <v>58</v>
      </c>
      <c r="E61" s="136" t="s">
        <v>17</v>
      </c>
      <c r="F61" s="137">
        <v>91</v>
      </c>
      <c r="G61" s="136" t="s">
        <v>3</v>
      </c>
      <c r="H61" s="137">
        <v>100</v>
      </c>
      <c r="I61" s="145" t="s">
        <v>15</v>
      </c>
      <c r="J61" s="138">
        <v>3</v>
      </c>
      <c r="K61" s="136" t="s">
        <v>18</v>
      </c>
      <c r="L61" s="137">
        <v>98</v>
      </c>
      <c r="M61" s="137">
        <v>57</v>
      </c>
      <c r="N61" s="145"/>
      <c r="O61" s="136"/>
      <c r="P61" s="136"/>
      <c r="Q61" s="139"/>
      <c r="R61" s="145" t="s">
        <v>144</v>
      </c>
      <c r="S61" s="136" t="s">
        <v>9</v>
      </c>
      <c r="T61" s="145" t="s">
        <v>691</v>
      </c>
      <c r="U61" s="136" t="s">
        <v>10</v>
      </c>
    </row>
    <row r="62" spans="1:21" x14ac:dyDescent="0.2">
      <c r="A62" s="136" t="s">
        <v>482</v>
      </c>
      <c r="B62" s="136" t="s">
        <v>116</v>
      </c>
      <c r="C62" s="136" t="s">
        <v>117</v>
      </c>
      <c r="D62" s="136" t="s">
        <v>118</v>
      </c>
      <c r="E62" s="136" t="s">
        <v>17</v>
      </c>
      <c r="F62" s="137">
        <v>99</v>
      </c>
      <c r="G62" s="136" t="s">
        <v>3</v>
      </c>
      <c r="H62" s="137">
        <v>100</v>
      </c>
      <c r="I62" s="145" t="s">
        <v>15</v>
      </c>
      <c r="J62" s="138">
        <v>3</v>
      </c>
      <c r="K62" s="136" t="s">
        <v>18</v>
      </c>
      <c r="L62" s="137">
        <v>97</v>
      </c>
      <c r="M62" s="137">
        <v>66</v>
      </c>
      <c r="N62" s="145" t="s">
        <v>792</v>
      </c>
      <c r="O62" s="136" t="s">
        <v>990</v>
      </c>
      <c r="P62" s="136"/>
      <c r="Q62" s="137">
        <v>87</v>
      </c>
      <c r="R62" s="145" t="s">
        <v>163</v>
      </c>
      <c r="S62" s="136" t="s">
        <v>9</v>
      </c>
      <c r="T62" s="145" t="s">
        <v>875</v>
      </c>
      <c r="U62" s="136" t="s">
        <v>875</v>
      </c>
    </row>
    <row r="63" spans="1:21" x14ac:dyDescent="0.2">
      <c r="A63" s="136" t="s">
        <v>120</v>
      </c>
      <c r="B63" s="136" t="s">
        <v>116</v>
      </c>
      <c r="C63" s="136" t="s">
        <v>117</v>
      </c>
      <c r="D63" s="136" t="s">
        <v>118</v>
      </c>
      <c r="E63" s="136" t="s">
        <v>17</v>
      </c>
      <c r="F63" s="137">
        <v>95</v>
      </c>
      <c r="G63" s="136" t="s">
        <v>119</v>
      </c>
      <c r="H63" s="137">
        <v>94</v>
      </c>
      <c r="I63" s="145" t="s">
        <v>15</v>
      </c>
      <c r="J63" s="138">
        <v>3</v>
      </c>
      <c r="K63" s="136" t="s">
        <v>18</v>
      </c>
      <c r="L63" s="137">
        <v>97</v>
      </c>
      <c r="M63" s="137">
        <v>65</v>
      </c>
      <c r="N63" s="145"/>
      <c r="O63" s="136"/>
      <c r="P63" s="136"/>
      <c r="Q63" s="139"/>
      <c r="R63" s="145" t="s">
        <v>9</v>
      </c>
      <c r="S63" s="136" t="s">
        <v>9</v>
      </c>
      <c r="T63" s="145" t="s">
        <v>670</v>
      </c>
      <c r="U63" s="136" t="s">
        <v>10</v>
      </c>
    </row>
    <row r="64" spans="1:21" x14ac:dyDescent="0.2">
      <c r="A64" s="136" t="s">
        <v>208</v>
      </c>
      <c r="B64" s="136" t="s">
        <v>116</v>
      </c>
      <c r="C64" s="136" t="s">
        <v>117</v>
      </c>
      <c r="D64" s="136" t="s">
        <v>118</v>
      </c>
      <c r="E64" s="136" t="s">
        <v>17</v>
      </c>
      <c r="F64" s="137">
        <v>100</v>
      </c>
      <c r="G64" s="136" t="s">
        <v>119</v>
      </c>
      <c r="H64" s="137">
        <v>94</v>
      </c>
      <c r="I64" s="145" t="s">
        <v>15</v>
      </c>
      <c r="J64" s="138">
        <v>3</v>
      </c>
      <c r="K64" s="136" t="s">
        <v>18</v>
      </c>
      <c r="L64" s="137">
        <v>97</v>
      </c>
      <c r="M64" s="137">
        <v>63</v>
      </c>
      <c r="N64" s="145"/>
      <c r="O64" s="136"/>
      <c r="P64" s="136"/>
      <c r="Q64" s="139"/>
      <c r="R64" s="145" t="s">
        <v>9</v>
      </c>
      <c r="S64" s="136" t="s">
        <v>9</v>
      </c>
      <c r="T64" s="145" t="s">
        <v>1021</v>
      </c>
      <c r="U64" s="136" t="s">
        <v>10</v>
      </c>
    </row>
    <row r="65" spans="1:21" x14ac:dyDescent="0.2">
      <c r="A65" s="136" t="s">
        <v>206</v>
      </c>
      <c r="B65" s="136" t="s">
        <v>116</v>
      </c>
      <c r="C65" s="136" t="s">
        <v>117</v>
      </c>
      <c r="D65" s="136" t="s">
        <v>118</v>
      </c>
      <c r="E65" s="136" t="s">
        <v>17</v>
      </c>
      <c r="F65" s="137">
        <v>96</v>
      </c>
      <c r="G65" s="136" t="s">
        <v>119</v>
      </c>
      <c r="H65" s="137">
        <v>94</v>
      </c>
      <c r="I65" s="145" t="s">
        <v>15</v>
      </c>
      <c r="J65" s="138">
        <v>3</v>
      </c>
      <c r="K65" s="136" t="s">
        <v>18</v>
      </c>
      <c r="L65" s="137">
        <v>97</v>
      </c>
      <c r="M65" s="137">
        <v>65</v>
      </c>
      <c r="N65" s="145" t="s">
        <v>7</v>
      </c>
      <c r="O65" s="136" t="s">
        <v>908</v>
      </c>
      <c r="P65" s="136" t="s">
        <v>201</v>
      </c>
      <c r="Q65" s="137">
        <v>3</v>
      </c>
      <c r="R65" s="145" t="s">
        <v>9</v>
      </c>
      <c r="S65" s="136" t="s">
        <v>9</v>
      </c>
      <c r="T65" s="145" t="s">
        <v>1021</v>
      </c>
      <c r="U65" s="136" t="s">
        <v>10</v>
      </c>
    </row>
    <row r="66" spans="1:21" x14ac:dyDescent="0.2">
      <c r="A66" s="136" t="s">
        <v>140</v>
      </c>
      <c r="B66" s="136" t="s">
        <v>88</v>
      </c>
      <c r="C66" s="136" t="s">
        <v>982</v>
      </c>
      <c r="D66" s="136" t="s">
        <v>89</v>
      </c>
      <c r="E66" s="136" t="s">
        <v>17</v>
      </c>
      <c r="F66" s="137">
        <v>93</v>
      </c>
      <c r="G66" s="136" t="s">
        <v>3</v>
      </c>
      <c r="H66" s="137">
        <v>100</v>
      </c>
      <c r="I66" s="145" t="s">
        <v>15</v>
      </c>
      <c r="J66" s="138">
        <v>3</v>
      </c>
      <c r="K66" s="136" t="s">
        <v>18</v>
      </c>
      <c r="L66" s="137">
        <v>86</v>
      </c>
      <c r="M66" s="137">
        <v>63</v>
      </c>
      <c r="N66" s="145"/>
      <c r="O66" s="136"/>
      <c r="P66" s="136"/>
      <c r="Q66" s="139"/>
      <c r="R66" s="145" t="s">
        <v>141</v>
      </c>
      <c r="S66" s="136" t="s">
        <v>104</v>
      </c>
      <c r="T66" s="145" t="s">
        <v>577</v>
      </c>
      <c r="U66" s="136" t="s">
        <v>10</v>
      </c>
    </row>
    <row r="67" spans="1:21" x14ac:dyDescent="0.2">
      <c r="A67" s="136" t="s">
        <v>136</v>
      </c>
      <c r="B67" s="136" t="s">
        <v>135</v>
      </c>
      <c r="C67" s="136" t="s">
        <v>987</v>
      </c>
      <c r="D67" s="136" t="s">
        <v>89</v>
      </c>
      <c r="E67" s="136" t="s">
        <v>17</v>
      </c>
      <c r="F67" s="137">
        <v>92</v>
      </c>
      <c r="G67" s="136" t="s">
        <v>3</v>
      </c>
      <c r="H67" s="137">
        <v>100</v>
      </c>
      <c r="I67" s="145" t="s">
        <v>15</v>
      </c>
      <c r="J67" s="138">
        <v>3</v>
      </c>
      <c r="K67" s="136" t="s">
        <v>18</v>
      </c>
      <c r="L67" s="137">
        <v>86</v>
      </c>
      <c r="M67" s="137">
        <v>64</v>
      </c>
      <c r="N67" s="145"/>
      <c r="O67" s="136"/>
      <c r="P67" s="136"/>
      <c r="Q67" s="139"/>
      <c r="R67" s="145" t="s">
        <v>141</v>
      </c>
      <c r="S67" s="136" t="s">
        <v>9</v>
      </c>
      <c r="T67" s="145" t="s">
        <v>577</v>
      </c>
      <c r="U67" s="136" t="s">
        <v>10</v>
      </c>
    </row>
    <row r="68" spans="1:21" x14ac:dyDescent="0.2">
      <c r="A68" s="136" t="s">
        <v>204</v>
      </c>
      <c r="B68" s="136" t="s">
        <v>113</v>
      </c>
      <c r="C68" s="136" t="s">
        <v>848</v>
      </c>
      <c r="D68" s="136" t="s">
        <v>97</v>
      </c>
      <c r="E68" s="136" t="s">
        <v>17</v>
      </c>
      <c r="F68" s="137">
        <v>95</v>
      </c>
      <c r="G68" s="136" t="s">
        <v>3</v>
      </c>
      <c r="H68" s="137">
        <v>100</v>
      </c>
      <c r="I68" s="145" t="s">
        <v>15</v>
      </c>
      <c r="J68" s="138">
        <v>3</v>
      </c>
      <c r="K68" s="136" t="s">
        <v>18</v>
      </c>
      <c r="L68" s="137">
        <v>79</v>
      </c>
      <c r="M68" s="137">
        <v>38</v>
      </c>
      <c r="N68" s="145"/>
      <c r="O68" s="136"/>
      <c r="P68" s="136"/>
      <c r="Q68" s="139"/>
      <c r="R68" s="145" t="s">
        <v>9</v>
      </c>
      <c r="S68" s="136" t="s">
        <v>9</v>
      </c>
      <c r="T68" s="145" t="s">
        <v>646</v>
      </c>
      <c r="U68" s="136" t="s">
        <v>10</v>
      </c>
    </row>
    <row r="69" spans="1:21" x14ac:dyDescent="0.2">
      <c r="A69" s="136" t="s">
        <v>194</v>
      </c>
      <c r="B69" s="136" t="s">
        <v>13</v>
      </c>
      <c r="C69" s="136" t="s">
        <v>886</v>
      </c>
      <c r="D69" s="136" t="s">
        <v>14</v>
      </c>
      <c r="E69" s="136" t="s">
        <v>17</v>
      </c>
      <c r="F69" s="137">
        <v>92</v>
      </c>
      <c r="G69" s="136" t="s">
        <v>3</v>
      </c>
      <c r="H69" s="137">
        <v>100</v>
      </c>
      <c r="I69" s="145" t="s">
        <v>15</v>
      </c>
      <c r="J69" s="138">
        <v>3.1</v>
      </c>
      <c r="K69" s="136" t="s">
        <v>18</v>
      </c>
      <c r="L69" s="137">
        <v>100</v>
      </c>
      <c r="M69" s="137">
        <v>67</v>
      </c>
      <c r="N69" s="145"/>
      <c r="O69" s="136"/>
      <c r="P69" s="136"/>
      <c r="Q69" s="139"/>
      <c r="R69" s="145" t="s">
        <v>163</v>
      </c>
      <c r="S69" s="136" t="s">
        <v>111</v>
      </c>
      <c r="T69" s="145" t="s">
        <v>1004</v>
      </c>
      <c r="U69" s="136" t="s">
        <v>10</v>
      </c>
    </row>
    <row r="70" spans="1:21" x14ac:dyDescent="0.2">
      <c r="A70" s="136" t="s">
        <v>434</v>
      </c>
      <c r="B70" s="136" t="s">
        <v>116</v>
      </c>
      <c r="C70" s="136" t="s">
        <v>117</v>
      </c>
      <c r="D70" s="136" t="s">
        <v>118</v>
      </c>
      <c r="E70" s="136" t="s">
        <v>17</v>
      </c>
      <c r="F70" s="137">
        <v>91</v>
      </c>
      <c r="G70" s="136" t="s">
        <v>119</v>
      </c>
      <c r="H70" s="137">
        <v>94</v>
      </c>
      <c r="I70" s="145" t="s">
        <v>15</v>
      </c>
      <c r="J70" s="138">
        <v>3.1</v>
      </c>
      <c r="K70" s="136" t="s">
        <v>18</v>
      </c>
      <c r="L70" s="137">
        <v>100</v>
      </c>
      <c r="M70" s="137">
        <v>64</v>
      </c>
      <c r="N70" s="145" t="s">
        <v>7</v>
      </c>
      <c r="O70" s="136" t="s">
        <v>913</v>
      </c>
      <c r="P70" s="136" t="s">
        <v>1165</v>
      </c>
      <c r="Q70" s="137">
        <v>51</v>
      </c>
      <c r="R70" s="145" t="s">
        <v>9</v>
      </c>
      <c r="S70" s="136" t="s">
        <v>9</v>
      </c>
      <c r="T70" s="145" t="s">
        <v>1021</v>
      </c>
      <c r="U70" s="136" t="s">
        <v>10</v>
      </c>
    </row>
    <row r="71" spans="1:21" x14ac:dyDescent="0.2">
      <c r="A71" s="136" t="s">
        <v>139</v>
      </c>
      <c r="B71" s="136" t="s">
        <v>137</v>
      </c>
      <c r="C71" s="136" t="s">
        <v>138</v>
      </c>
      <c r="D71" s="136" t="s">
        <v>101</v>
      </c>
      <c r="E71" s="136" t="s">
        <v>17</v>
      </c>
      <c r="F71" s="137">
        <v>90</v>
      </c>
      <c r="G71" s="136" t="s">
        <v>3</v>
      </c>
      <c r="H71" s="137">
        <v>100</v>
      </c>
      <c r="I71" s="145" t="s">
        <v>15</v>
      </c>
      <c r="J71" s="138">
        <v>3.1</v>
      </c>
      <c r="K71" s="136" t="s">
        <v>18</v>
      </c>
      <c r="L71" s="137">
        <v>97</v>
      </c>
      <c r="M71" s="137">
        <v>63</v>
      </c>
      <c r="N71" s="145"/>
      <c r="O71" s="136"/>
      <c r="P71" s="136"/>
      <c r="Q71" s="139"/>
      <c r="R71" s="145" t="s">
        <v>141</v>
      </c>
      <c r="S71" s="136" t="s">
        <v>111</v>
      </c>
      <c r="T71" s="145" t="s">
        <v>581</v>
      </c>
      <c r="U71" s="136" t="s">
        <v>10</v>
      </c>
    </row>
    <row r="72" spans="1:21" x14ac:dyDescent="0.2">
      <c r="A72" s="136" t="s">
        <v>203</v>
      </c>
      <c r="B72" s="136" t="s">
        <v>13</v>
      </c>
      <c r="C72" s="136" t="s">
        <v>886</v>
      </c>
      <c r="D72" s="136" t="s">
        <v>14</v>
      </c>
      <c r="E72" s="136" t="s">
        <v>17</v>
      </c>
      <c r="F72" s="137">
        <v>97</v>
      </c>
      <c r="G72" s="136" t="s">
        <v>3</v>
      </c>
      <c r="H72" s="137">
        <v>100</v>
      </c>
      <c r="I72" s="145" t="s">
        <v>15</v>
      </c>
      <c r="J72" s="138">
        <v>3.2</v>
      </c>
      <c r="K72" s="136" t="s">
        <v>18</v>
      </c>
      <c r="L72" s="137">
        <v>100</v>
      </c>
      <c r="M72" s="137">
        <v>72</v>
      </c>
      <c r="N72" s="145" t="s">
        <v>22</v>
      </c>
      <c r="O72" s="136" t="s">
        <v>854</v>
      </c>
      <c r="P72" s="136"/>
      <c r="Q72" s="137">
        <v>89</v>
      </c>
      <c r="R72" s="145" t="s">
        <v>163</v>
      </c>
      <c r="S72" s="136" t="s">
        <v>104</v>
      </c>
      <c r="T72" s="145" t="s">
        <v>560</v>
      </c>
      <c r="U72" s="136" t="s">
        <v>10</v>
      </c>
    </row>
    <row r="73" spans="1:21" x14ac:dyDescent="0.2">
      <c r="A73" s="136" t="s">
        <v>192</v>
      </c>
      <c r="B73" s="136" t="s">
        <v>13</v>
      </c>
      <c r="C73" s="136" t="s">
        <v>886</v>
      </c>
      <c r="D73" s="136" t="s">
        <v>14</v>
      </c>
      <c r="E73" s="136" t="s">
        <v>17</v>
      </c>
      <c r="F73" s="137">
        <v>92</v>
      </c>
      <c r="G73" s="136" t="s">
        <v>3</v>
      </c>
      <c r="H73" s="137">
        <v>100</v>
      </c>
      <c r="I73" s="145" t="s">
        <v>15</v>
      </c>
      <c r="J73" s="138">
        <v>3.2</v>
      </c>
      <c r="K73" s="136" t="s">
        <v>18</v>
      </c>
      <c r="L73" s="137">
        <v>100</v>
      </c>
      <c r="M73" s="137">
        <v>67</v>
      </c>
      <c r="N73" s="145"/>
      <c r="O73" s="136"/>
      <c r="P73" s="136"/>
      <c r="Q73" s="139"/>
      <c r="R73" s="145" t="s">
        <v>163</v>
      </c>
      <c r="S73" s="136" t="s">
        <v>111</v>
      </c>
      <c r="T73" s="145" t="s">
        <v>1005</v>
      </c>
      <c r="U73" s="136" t="s">
        <v>10</v>
      </c>
    </row>
    <row r="74" spans="1:21" x14ac:dyDescent="0.2">
      <c r="A74" s="136" t="s">
        <v>16</v>
      </c>
      <c r="B74" s="136" t="s">
        <v>13</v>
      </c>
      <c r="C74" s="136" t="s">
        <v>886</v>
      </c>
      <c r="D74" s="136" t="s">
        <v>14</v>
      </c>
      <c r="E74" s="136" t="s">
        <v>17</v>
      </c>
      <c r="F74" s="137">
        <v>91</v>
      </c>
      <c r="G74" s="136" t="s">
        <v>3</v>
      </c>
      <c r="H74" s="137">
        <v>100</v>
      </c>
      <c r="I74" s="145" t="s">
        <v>15</v>
      </c>
      <c r="J74" s="138">
        <v>3.2</v>
      </c>
      <c r="K74" s="136" t="s">
        <v>18</v>
      </c>
      <c r="L74" s="137">
        <v>100</v>
      </c>
      <c r="M74" s="137">
        <v>67</v>
      </c>
      <c r="N74" s="145"/>
      <c r="O74" s="136"/>
      <c r="P74" s="136"/>
      <c r="Q74" s="139"/>
      <c r="R74" s="145" t="s">
        <v>163</v>
      </c>
      <c r="S74" s="136" t="s">
        <v>611</v>
      </c>
      <c r="T74" s="145" t="s">
        <v>560</v>
      </c>
      <c r="U74" s="136" t="s">
        <v>10</v>
      </c>
    </row>
    <row r="75" spans="1:21" x14ac:dyDescent="0.2">
      <c r="A75" s="136" t="s">
        <v>694</v>
      </c>
      <c r="B75" s="136" t="s">
        <v>231</v>
      </c>
      <c r="C75" s="136" t="s">
        <v>945</v>
      </c>
      <c r="D75" s="136" t="s">
        <v>58</v>
      </c>
      <c r="E75" s="136" t="s">
        <v>17</v>
      </c>
      <c r="F75" s="137">
        <v>100</v>
      </c>
      <c r="G75" s="136" t="s">
        <v>3</v>
      </c>
      <c r="H75" s="137">
        <v>100</v>
      </c>
      <c r="I75" s="145" t="s">
        <v>4</v>
      </c>
      <c r="J75" s="138">
        <v>3.2</v>
      </c>
      <c r="K75" s="136" t="s">
        <v>18</v>
      </c>
      <c r="L75" s="137">
        <v>100</v>
      </c>
      <c r="M75" s="137">
        <v>58</v>
      </c>
      <c r="N75" s="145" t="s">
        <v>7</v>
      </c>
      <c r="O75" s="136" t="s">
        <v>837</v>
      </c>
      <c r="P75" s="136"/>
      <c r="Q75" s="137">
        <v>100</v>
      </c>
      <c r="R75" s="145" t="s">
        <v>9</v>
      </c>
      <c r="S75" s="136" t="s">
        <v>12</v>
      </c>
      <c r="T75" s="145" t="s">
        <v>695</v>
      </c>
      <c r="U75" s="136" t="s">
        <v>10</v>
      </c>
    </row>
    <row r="76" spans="1:21" x14ac:dyDescent="0.2">
      <c r="A76" s="136" t="s">
        <v>753</v>
      </c>
      <c r="B76" s="136" t="s">
        <v>738</v>
      </c>
      <c r="C76" s="136" t="s">
        <v>739</v>
      </c>
      <c r="D76" s="136" t="s">
        <v>740</v>
      </c>
      <c r="E76" s="136" t="s">
        <v>17</v>
      </c>
      <c r="F76" s="137">
        <v>98</v>
      </c>
      <c r="G76" s="136" t="s">
        <v>3</v>
      </c>
      <c r="H76" s="137">
        <v>100</v>
      </c>
      <c r="I76" s="145" t="s">
        <v>4</v>
      </c>
      <c r="J76" s="138">
        <v>3.2</v>
      </c>
      <c r="K76" s="136" t="s">
        <v>18</v>
      </c>
      <c r="L76" s="137">
        <v>100</v>
      </c>
      <c r="M76" s="137">
        <v>68</v>
      </c>
      <c r="N76" s="145" t="s">
        <v>7</v>
      </c>
      <c r="O76" s="136" t="s">
        <v>837</v>
      </c>
      <c r="P76" s="136"/>
      <c r="Q76" s="137">
        <v>61</v>
      </c>
      <c r="R76" s="145" t="s">
        <v>9</v>
      </c>
      <c r="S76" s="136" t="s">
        <v>9</v>
      </c>
      <c r="T76" s="145" t="s">
        <v>754</v>
      </c>
      <c r="U76" s="136" t="s">
        <v>10</v>
      </c>
    </row>
    <row r="77" spans="1:21" x14ac:dyDescent="0.2">
      <c r="A77" s="136" t="s">
        <v>92</v>
      </c>
      <c r="B77" s="136" t="s">
        <v>91</v>
      </c>
      <c r="C77" s="136" t="s">
        <v>894</v>
      </c>
      <c r="D77" s="136" t="s">
        <v>54</v>
      </c>
      <c r="E77" s="136" t="s">
        <v>17</v>
      </c>
      <c r="F77" s="137">
        <v>91</v>
      </c>
      <c r="G77" s="136" t="s">
        <v>3</v>
      </c>
      <c r="H77" s="137">
        <v>100</v>
      </c>
      <c r="I77" s="145" t="s">
        <v>15</v>
      </c>
      <c r="J77" s="138">
        <v>3.2</v>
      </c>
      <c r="K77" s="136" t="s">
        <v>18</v>
      </c>
      <c r="L77" s="137">
        <v>97</v>
      </c>
      <c r="M77" s="137">
        <v>61</v>
      </c>
      <c r="N77" s="145"/>
      <c r="O77" s="136"/>
      <c r="P77" s="136"/>
      <c r="Q77" s="139"/>
      <c r="R77" s="145" t="s">
        <v>141</v>
      </c>
      <c r="S77" s="136" t="s">
        <v>93</v>
      </c>
      <c r="T77" s="145" t="s">
        <v>1038</v>
      </c>
      <c r="U77" s="136" t="s">
        <v>10</v>
      </c>
    </row>
    <row r="78" spans="1:21" x14ac:dyDescent="0.2">
      <c r="A78" s="136" t="s">
        <v>730</v>
      </c>
      <c r="B78" s="136" t="s">
        <v>91</v>
      </c>
      <c r="C78" s="136" t="s">
        <v>894</v>
      </c>
      <c r="D78" s="136" t="s">
        <v>54</v>
      </c>
      <c r="E78" s="136" t="s">
        <v>17</v>
      </c>
      <c r="F78" s="137">
        <v>96</v>
      </c>
      <c r="G78" s="136" t="s">
        <v>3</v>
      </c>
      <c r="H78" s="137">
        <v>100</v>
      </c>
      <c r="I78" s="145" t="s">
        <v>15</v>
      </c>
      <c r="J78" s="138">
        <v>3.2</v>
      </c>
      <c r="K78" s="136" t="s">
        <v>18</v>
      </c>
      <c r="L78" s="137">
        <v>97</v>
      </c>
      <c r="M78" s="137">
        <v>54</v>
      </c>
      <c r="N78" s="145"/>
      <c r="O78" s="136"/>
      <c r="P78" s="136"/>
      <c r="Q78" s="139"/>
      <c r="R78" s="145" t="s">
        <v>141</v>
      </c>
      <c r="S78" s="136" t="s">
        <v>1039</v>
      </c>
      <c r="T78" s="145" t="s">
        <v>1040</v>
      </c>
      <c r="U78" s="136" t="s">
        <v>10</v>
      </c>
    </row>
    <row r="79" spans="1:21" x14ac:dyDescent="0.2">
      <c r="A79" s="136" t="s">
        <v>499</v>
      </c>
      <c r="B79" s="136" t="s">
        <v>116</v>
      </c>
      <c r="C79" s="136" t="s">
        <v>117</v>
      </c>
      <c r="D79" s="136" t="s">
        <v>118</v>
      </c>
      <c r="E79" s="136" t="s">
        <v>17</v>
      </c>
      <c r="F79" s="137">
        <v>96</v>
      </c>
      <c r="G79" s="136" t="s">
        <v>119</v>
      </c>
      <c r="H79" s="137">
        <v>94</v>
      </c>
      <c r="I79" s="145" t="s">
        <v>15</v>
      </c>
      <c r="J79" s="138">
        <v>3.2</v>
      </c>
      <c r="K79" s="136" t="s">
        <v>18</v>
      </c>
      <c r="L79" s="137">
        <v>97</v>
      </c>
      <c r="M79" s="137">
        <v>63</v>
      </c>
      <c r="N79" s="145" t="s">
        <v>7</v>
      </c>
      <c r="O79" s="136" t="s">
        <v>908</v>
      </c>
      <c r="P79" s="136" t="s">
        <v>201</v>
      </c>
      <c r="Q79" s="137">
        <v>3</v>
      </c>
      <c r="R79" s="145" t="s">
        <v>9</v>
      </c>
      <c r="S79" s="136" t="s">
        <v>9</v>
      </c>
      <c r="T79" s="145" t="s">
        <v>875</v>
      </c>
      <c r="U79" s="136" t="s">
        <v>875</v>
      </c>
    </row>
    <row r="80" spans="1:21" x14ac:dyDescent="0.2">
      <c r="A80" s="136" t="s">
        <v>915</v>
      </c>
      <c r="B80" s="136" t="s">
        <v>116</v>
      </c>
      <c r="C80" s="136" t="s">
        <v>117</v>
      </c>
      <c r="D80" s="136" t="s">
        <v>118</v>
      </c>
      <c r="E80" s="136" t="s">
        <v>17</v>
      </c>
      <c r="F80" s="137">
        <v>96</v>
      </c>
      <c r="G80" s="136" t="s">
        <v>119</v>
      </c>
      <c r="H80" s="137">
        <v>94</v>
      </c>
      <c r="I80" s="145" t="s">
        <v>15</v>
      </c>
      <c r="J80" s="138">
        <v>3.2</v>
      </c>
      <c r="K80" s="136" t="s">
        <v>18</v>
      </c>
      <c r="L80" s="137">
        <v>97</v>
      </c>
      <c r="M80" s="137">
        <v>65</v>
      </c>
      <c r="N80" s="145" t="s">
        <v>7</v>
      </c>
      <c r="O80" s="136" t="s">
        <v>908</v>
      </c>
      <c r="P80" s="136" t="s">
        <v>201</v>
      </c>
      <c r="Q80" s="137">
        <v>3</v>
      </c>
      <c r="R80" s="145" t="s">
        <v>9</v>
      </c>
      <c r="S80" s="136" t="s">
        <v>9</v>
      </c>
      <c r="T80" s="145" t="s">
        <v>1099</v>
      </c>
      <c r="U80" s="136" t="s">
        <v>909</v>
      </c>
    </row>
    <row r="81" spans="1:21" x14ac:dyDescent="0.2">
      <c r="A81" s="136" t="s">
        <v>477</v>
      </c>
      <c r="B81" s="136" t="s">
        <v>116</v>
      </c>
      <c r="C81" s="136" t="s">
        <v>117</v>
      </c>
      <c r="D81" s="136" t="s">
        <v>118</v>
      </c>
      <c r="E81" s="136" t="s">
        <v>17</v>
      </c>
      <c r="F81" s="137">
        <v>95</v>
      </c>
      <c r="G81" s="136" t="s">
        <v>119</v>
      </c>
      <c r="H81" s="137">
        <v>94</v>
      </c>
      <c r="I81" s="145" t="s">
        <v>15</v>
      </c>
      <c r="J81" s="138">
        <v>3.2</v>
      </c>
      <c r="K81" s="136" t="s">
        <v>18</v>
      </c>
      <c r="L81" s="137">
        <v>97</v>
      </c>
      <c r="M81" s="137">
        <v>66</v>
      </c>
      <c r="N81" s="145" t="s">
        <v>7</v>
      </c>
      <c r="O81" s="136" t="s">
        <v>908</v>
      </c>
      <c r="P81" s="136" t="s">
        <v>201</v>
      </c>
      <c r="Q81" s="137">
        <v>3</v>
      </c>
      <c r="R81" s="145" t="s">
        <v>9</v>
      </c>
      <c r="S81" s="136" t="s">
        <v>9</v>
      </c>
      <c r="T81" s="145" t="s">
        <v>787</v>
      </c>
      <c r="U81" s="136" t="s">
        <v>909</v>
      </c>
    </row>
    <row r="82" spans="1:21" x14ac:dyDescent="0.2">
      <c r="A82" s="136" t="s">
        <v>777</v>
      </c>
      <c r="B82" s="136" t="s">
        <v>699</v>
      </c>
      <c r="C82" s="136" t="s">
        <v>699</v>
      </c>
      <c r="D82" s="136" t="s">
        <v>700</v>
      </c>
      <c r="E82" s="136" t="s">
        <v>17</v>
      </c>
      <c r="F82" s="137">
        <v>92</v>
      </c>
      <c r="G82" s="136" t="s">
        <v>3</v>
      </c>
      <c r="H82" s="137">
        <v>100</v>
      </c>
      <c r="I82" s="145" t="s">
        <v>4</v>
      </c>
      <c r="J82" s="138">
        <v>3.3</v>
      </c>
      <c r="K82" s="136" t="s">
        <v>18</v>
      </c>
      <c r="L82" s="137">
        <v>100</v>
      </c>
      <c r="M82" s="137">
        <v>61</v>
      </c>
      <c r="N82" s="145" t="s">
        <v>22</v>
      </c>
      <c r="O82" s="136" t="s">
        <v>854</v>
      </c>
      <c r="P82" s="136" t="s">
        <v>941</v>
      </c>
      <c r="Q82" s="137">
        <v>61</v>
      </c>
      <c r="R82" s="145" t="s">
        <v>9</v>
      </c>
      <c r="S82" s="136" t="s">
        <v>50</v>
      </c>
      <c r="T82" s="145" t="s">
        <v>875</v>
      </c>
      <c r="U82" s="136" t="s">
        <v>875</v>
      </c>
    </row>
    <row r="83" spans="1:21" x14ac:dyDescent="0.2">
      <c r="A83" s="136" t="s">
        <v>26</v>
      </c>
      <c r="B83" s="136" t="s">
        <v>24</v>
      </c>
      <c r="C83" s="136" t="s">
        <v>900</v>
      </c>
      <c r="D83" s="136" t="s">
        <v>25</v>
      </c>
      <c r="E83" s="136" t="s">
        <v>17</v>
      </c>
      <c r="F83" s="137">
        <v>94</v>
      </c>
      <c r="G83" s="136" t="s">
        <v>3</v>
      </c>
      <c r="H83" s="137">
        <v>100</v>
      </c>
      <c r="I83" s="145" t="s">
        <v>4</v>
      </c>
      <c r="J83" s="138">
        <v>3.3</v>
      </c>
      <c r="K83" s="136" t="s">
        <v>18</v>
      </c>
      <c r="L83" s="137">
        <v>100</v>
      </c>
      <c r="M83" s="137">
        <v>66</v>
      </c>
      <c r="N83" s="145" t="s">
        <v>27</v>
      </c>
      <c r="O83" s="136" t="s">
        <v>973</v>
      </c>
      <c r="P83" s="136"/>
      <c r="Q83" s="137">
        <v>63</v>
      </c>
      <c r="R83" s="145" t="s">
        <v>9</v>
      </c>
      <c r="S83" s="136" t="s">
        <v>28</v>
      </c>
      <c r="T83" s="145" t="s">
        <v>634</v>
      </c>
      <c r="U83" s="136" t="s">
        <v>10</v>
      </c>
    </row>
    <row r="84" spans="1:21" x14ac:dyDescent="0.2">
      <c r="A84" s="136" t="s">
        <v>179</v>
      </c>
      <c r="B84" s="136" t="s">
        <v>13</v>
      </c>
      <c r="C84" s="136" t="s">
        <v>886</v>
      </c>
      <c r="D84" s="136" t="s">
        <v>14</v>
      </c>
      <c r="E84" s="136" t="s">
        <v>17</v>
      </c>
      <c r="F84" s="137">
        <v>92</v>
      </c>
      <c r="G84" s="136" t="s">
        <v>3</v>
      </c>
      <c r="H84" s="137">
        <v>100</v>
      </c>
      <c r="I84" s="145" t="s">
        <v>15</v>
      </c>
      <c r="J84" s="138">
        <v>3.3</v>
      </c>
      <c r="K84" s="136" t="s">
        <v>18</v>
      </c>
      <c r="L84" s="137">
        <v>100</v>
      </c>
      <c r="M84" s="137">
        <v>67</v>
      </c>
      <c r="N84" s="145"/>
      <c r="O84" s="136"/>
      <c r="P84" s="136"/>
      <c r="Q84" s="139"/>
      <c r="R84" s="145" t="s">
        <v>163</v>
      </c>
      <c r="S84" s="136" t="s">
        <v>111</v>
      </c>
      <c r="T84" s="145" t="s">
        <v>1033</v>
      </c>
      <c r="U84" s="136" t="s">
        <v>10</v>
      </c>
    </row>
    <row r="85" spans="1:21" x14ac:dyDescent="0.2">
      <c r="A85" s="136" t="s">
        <v>916</v>
      </c>
      <c r="B85" s="136" t="s">
        <v>68</v>
      </c>
      <c r="C85" s="136" t="s">
        <v>861</v>
      </c>
      <c r="D85" s="136" t="s">
        <v>14</v>
      </c>
      <c r="E85" s="136" t="s">
        <v>17</v>
      </c>
      <c r="F85" s="137">
        <v>91</v>
      </c>
      <c r="G85" s="136" t="s">
        <v>862</v>
      </c>
      <c r="H85" s="137">
        <v>80</v>
      </c>
      <c r="I85" s="145" t="s">
        <v>4</v>
      </c>
      <c r="J85" s="138">
        <v>3.3</v>
      </c>
      <c r="K85" s="136" t="s">
        <v>18</v>
      </c>
      <c r="L85" s="137">
        <v>100</v>
      </c>
      <c r="M85" s="137">
        <v>64</v>
      </c>
      <c r="N85" s="145" t="s">
        <v>792</v>
      </c>
      <c r="O85" s="136" t="s">
        <v>917</v>
      </c>
      <c r="P85" s="136"/>
      <c r="Q85" s="137">
        <v>78</v>
      </c>
      <c r="R85" s="145" t="s">
        <v>9</v>
      </c>
      <c r="S85" s="136" t="s">
        <v>1046</v>
      </c>
      <c r="T85" s="145" t="s">
        <v>554</v>
      </c>
      <c r="U85" s="136" t="s">
        <v>10</v>
      </c>
    </row>
    <row r="86" spans="1:21" x14ac:dyDescent="0.2">
      <c r="A86" s="136" t="s">
        <v>912</v>
      </c>
      <c r="B86" s="136" t="s">
        <v>911</v>
      </c>
      <c r="C86" s="136" t="s">
        <v>911</v>
      </c>
      <c r="D86" s="136" t="s">
        <v>237</v>
      </c>
      <c r="E86" s="136" t="s">
        <v>17</v>
      </c>
      <c r="F86" s="137">
        <v>96</v>
      </c>
      <c r="G86" s="136" t="s">
        <v>3</v>
      </c>
      <c r="H86" s="137">
        <v>100</v>
      </c>
      <c r="I86" s="145" t="s">
        <v>4</v>
      </c>
      <c r="J86" s="138">
        <v>3.3</v>
      </c>
      <c r="K86" s="136" t="s">
        <v>18</v>
      </c>
      <c r="L86" s="137">
        <v>100</v>
      </c>
      <c r="M86" s="137">
        <v>76</v>
      </c>
      <c r="N86" s="145" t="s">
        <v>7</v>
      </c>
      <c r="O86" s="136" t="s">
        <v>913</v>
      </c>
      <c r="P86" s="136"/>
      <c r="Q86" s="137">
        <v>59</v>
      </c>
      <c r="R86" s="145" t="s">
        <v>9</v>
      </c>
      <c r="S86" s="136" t="s">
        <v>12</v>
      </c>
      <c r="T86" s="145" t="s">
        <v>914</v>
      </c>
      <c r="U86" s="136" t="s">
        <v>10</v>
      </c>
    </row>
    <row r="87" spans="1:21" x14ac:dyDescent="0.2">
      <c r="A87" s="136" t="s">
        <v>429</v>
      </c>
      <c r="B87" s="136" t="s">
        <v>116</v>
      </c>
      <c r="C87" s="136" t="s">
        <v>117</v>
      </c>
      <c r="D87" s="136" t="s">
        <v>118</v>
      </c>
      <c r="E87" s="136" t="s">
        <v>17</v>
      </c>
      <c r="F87" s="137">
        <v>93</v>
      </c>
      <c r="G87" s="136" t="s">
        <v>119</v>
      </c>
      <c r="H87" s="137">
        <v>94</v>
      </c>
      <c r="I87" s="145" t="s">
        <v>4</v>
      </c>
      <c r="J87" s="138">
        <v>3.3</v>
      </c>
      <c r="K87" s="136" t="s">
        <v>18</v>
      </c>
      <c r="L87" s="137">
        <v>100</v>
      </c>
      <c r="M87" s="137">
        <v>66</v>
      </c>
      <c r="N87" s="145" t="s">
        <v>7</v>
      </c>
      <c r="O87" s="136" t="s">
        <v>908</v>
      </c>
      <c r="P87" s="136"/>
      <c r="Q87" s="137">
        <v>59</v>
      </c>
      <c r="R87" s="145" t="s">
        <v>9</v>
      </c>
      <c r="S87" s="136" t="s">
        <v>666</v>
      </c>
      <c r="T87" s="145" t="s">
        <v>1021</v>
      </c>
      <c r="U87" s="136" t="s">
        <v>10</v>
      </c>
    </row>
    <row r="88" spans="1:21" x14ac:dyDescent="0.2">
      <c r="A88" s="136" t="s">
        <v>1166</v>
      </c>
      <c r="B88" s="136" t="s">
        <v>248</v>
      </c>
      <c r="C88" s="136" t="s">
        <v>979</v>
      </c>
      <c r="D88" s="136" t="s">
        <v>72</v>
      </c>
      <c r="E88" s="136" t="s">
        <v>17</v>
      </c>
      <c r="F88" s="137">
        <v>94</v>
      </c>
      <c r="G88" s="136" t="s">
        <v>3</v>
      </c>
      <c r="H88" s="137">
        <v>100</v>
      </c>
      <c r="I88" s="145" t="s">
        <v>4</v>
      </c>
      <c r="J88" s="138">
        <v>3.3</v>
      </c>
      <c r="K88" s="136" t="s">
        <v>18</v>
      </c>
      <c r="L88" s="137">
        <v>100</v>
      </c>
      <c r="M88" s="137">
        <v>57</v>
      </c>
      <c r="N88" s="145" t="s">
        <v>22</v>
      </c>
      <c r="O88" s="136" t="s">
        <v>854</v>
      </c>
      <c r="P88" s="136"/>
      <c r="Q88" s="137">
        <v>58</v>
      </c>
      <c r="R88" s="145" t="s">
        <v>9</v>
      </c>
      <c r="S88" s="136" t="s">
        <v>50</v>
      </c>
      <c r="T88" s="145" t="s">
        <v>1167</v>
      </c>
      <c r="U88" s="136" t="s">
        <v>10</v>
      </c>
    </row>
    <row r="89" spans="1:21" x14ac:dyDescent="0.2">
      <c r="A89" s="136" t="s">
        <v>491</v>
      </c>
      <c r="B89" s="136" t="s">
        <v>116</v>
      </c>
      <c r="C89" s="136" t="s">
        <v>117</v>
      </c>
      <c r="D89" s="136" t="s">
        <v>118</v>
      </c>
      <c r="E89" s="136" t="s">
        <v>17</v>
      </c>
      <c r="F89" s="137">
        <v>99</v>
      </c>
      <c r="G89" s="136" t="s">
        <v>3</v>
      </c>
      <c r="H89" s="137">
        <v>100</v>
      </c>
      <c r="I89" s="145" t="s">
        <v>15</v>
      </c>
      <c r="J89" s="138">
        <v>3.3</v>
      </c>
      <c r="K89" s="136" t="s">
        <v>18</v>
      </c>
      <c r="L89" s="137">
        <v>97</v>
      </c>
      <c r="M89" s="137">
        <v>68</v>
      </c>
      <c r="N89" s="145" t="s">
        <v>792</v>
      </c>
      <c r="O89" s="136" t="s">
        <v>990</v>
      </c>
      <c r="P89" s="136"/>
      <c r="Q89" s="137">
        <v>86</v>
      </c>
      <c r="R89" s="145" t="s">
        <v>163</v>
      </c>
      <c r="S89" s="136" t="s">
        <v>9</v>
      </c>
      <c r="T89" s="145" t="s">
        <v>875</v>
      </c>
      <c r="U89" s="136" t="s">
        <v>875</v>
      </c>
    </row>
    <row r="90" spans="1:21" x14ac:dyDescent="0.2">
      <c r="A90" s="136" t="s">
        <v>200</v>
      </c>
      <c r="B90" s="136" t="s">
        <v>116</v>
      </c>
      <c r="C90" s="136" t="s">
        <v>117</v>
      </c>
      <c r="D90" s="136" t="s">
        <v>118</v>
      </c>
      <c r="E90" s="136" t="s">
        <v>17</v>
      </c>
      <c r="F90" s="137">
        <v>96</v>
      </c>
      <c r="G90" s="136" t="s">
        <v>119</v>
      </c>
      <c r="H90" s="137">
        <v>94</v>
      </c>
      <c r="I90" s="145" t="s">
        <v>15</v>
      </c>
      <c r="J90" s="138">
        <v>3.3</v>
      </c>
      <c r="K90" s="136" t="s">
        <v>18</v>
      </c>
      <c r="L90" s="137">
        <v>97</v>
      </c>
      <c r="M90" s="137">
        <v>63</v>
      </c>
      <c r="N90" s="145" t="s">
        <v>7</v>
      </c>
      <c r="O90" s="136" t="s">
        <v>992</v>
      </c>
      <c r="P90" s="136" t="s">
        <v>201</v>
      </c>
      <c r="Q90" s="137">
        <v>3</v>
      </c>
      <c r="R90" s="145" t="s">
        <v>9</v>
      </c>
      <c r="S90" s="136" t="s">
        <v>9</v>
      </c>
      <c r="T90" s="145" t="s">
        <v>1021</v>
      </c>
      <c r="U90" s="136" t="s">
        <v>10</v>
      </c>
    </row>
    <row r="91" spans="1:21" x14ac:dyDescent="0.2">
      <c r="A91" s="136" t="s">
        <v>496</v>
      </c>
      <c r="B91" s="136" t="s">
        <v>116</v>
      </c>
      <c r="C91" s="136" t="s">
        <v>117</v>
      </c>
      <c r="D91" s="136" t="s">
        <v>118</v>
      </c>
      <c r="E91" s="136" t="s">
        <v>17</v>
      </c>
      <c r="F91" s="137">
        <v>100</v>
      </c>
      <c r="G91" s="136" t="s">
        <v>119</v>
      </c>
      <c r="H91" s="137">
        <v>94</v>
      </c>
      <c r="I91" s="145" t="s">
        <v>15</v>
      </c>
      <c r="J91" s="138">
        <v>3.3</v>
      </c>
      <c r="K91" s="136" t="s">
        <v>18</v>
      </c>
      <c r="L91" s="137">
        <v>97</v>
      </c>
      <c r="M91" s="137">
        <v>63</v>
      </c>
      <c r="N91" s="145"/>
      <c r="O91" s="136"/>
      <c r="P91" s="136"/>
      <c r="Q91" s="139"/>
      <c r="R91" s="145" t="s">
        <v>9</v>
      </c>
      <c r="S91" s="136" t="s">
        <v>9</v>
      </c>
      <c r="T91" s="145" t="s">
        <v>875</v>
      </c>
      <c r="U91" s="136" t="s">
        <v>875</v>
      </c>
    </row>
    <row r="92" spans="1:21" x14ac:dyDescent="0.2">
      <c r="A92" s="136" t="s">
        <v>162</v>
      </c>
      <c r="B92" s="136" t="s">
        <v>1</v>
      </c>
      <c r="C92" s="136" t="s">
        <v>942</v>
      </c>
      <c r="D92" s="136" t="s">
        <v>2</v>
      </c>
      <c r="E92" s="136" t="s">
        <v>17</v>
      </c>
      <c r="F92" s="137">
        <v>86</v>
      </c>
      <c r="G92" s="136" t="s">
        <v>161</v>
      </c>
      <c r="H92" s="137">
        <v>93</v>
      </c>
      <c r="I92" s="145" t="s">
        <v>15</v>
      </c>
      <c r="J92" s="138">
        <v>3.3</v>
      </c>
      <c r="K92" s="136" t="s">
        <v>18</v>
      </c>
      <c r="L92" s="137">
        <v>96</v>
      </c>
      <c r="M92" s="137">
        <v>56</v>
      </c>
      <c r="N92" s="145"/>
      <c r="O92" s="136"/>
      <c r="P92" s="136"/>
      <c r="Q92" s="139"/>
      <c r="R92" s="145" t="s">
        <v>163</v>
      </c>
      <c r="S92" s="136" t="s">
        <v>9</v>
      </c>
      <c r="T92" s="145" t="s">
        <v>1047</v>
      </c>
      <c r="U92" s="136" t="s">
        <v>10</v>
      </c>
    </row>
    <row r="93" spans="1:21" x14ac:dyDescent="0.2">
      <c r="A93" s="136" t="s">
        <v>959</v>
      </c>
      <c r="B93" s="136" t="s">
        <v>369</v>
      </c>
      <c r="C93" s="136" t="s">
        <v>370</v>
      </c>
      <c r="D93" s="136" t="s">
        <v>101</v>
      </c>
      <c r="E93" s="136" t="s">
        <v>17</v>
      </c>
      <c r="F93" s="137">
        <v>95</v>
      </c>
      <c r="G93" s="136" t="s">
        <v>3</v>
      </c>
      <c r="H93" s="137">
        <v>100</v>
      </c>
      <c r="I93" s="145" t="s">
        <v>15</v>
      </c>
      <c r="J93" s="138">
        <v>3.3</v>
      </c>
      <c r="K93" s="136" t="s">
        <v>18</v>
      </c>
      <c r="L93" s="137">
        <v>79</v>
      </c>
      <c r="M93" s="137">
        <v>46</v>
      </c>
      <c r="N93" s="145"/>
      <c r="O93" s="136"/>
      <c r="P93" s="136"/>
      <c r="Q93" s="139"/>
      <c r="R93" s="145" t="s">
        <v>141</v>
      </c>
      <c r="S93" s="136" t="s">
        <v>9</v>
      </c>
      <c r="T93" s="145" t="s">
        <v>1048</v>
      </c>
      <c r="U93" s="136" t="s">
        <v>10</v>
      </c>
    </row>
    <row r="94" spans="1:21" x14ac:dyDescent="0.2">
      <c r="A94" s="136" t="s">
        <v>843</v>
      </c>
      <c r="B94" s="136" t="s">
        <v>228</v>
      </c>
      <c r="C94" s="136" t="s">
        <v>842</v>
      </c>
      <c r="D94" s="136" t="s">
        <v>89</v>
      </c>
      <c r="E94" s="136" t="s">
        <v>17</v>
      </c>
      <c r="F94" s="137">
        <v>80</v>
      </c>
      <c r="G94" s="136" t="s">
        <v>3</v>
      </c>
      <c r="H94" s="137">
        <v>100</v>
      </c>
      <c r="I94" s="145" t="s">
        <v>4</v>
      </c>
      <c r="J94" s="138">
        <v>3.4</v>
      </c>
      <c r="K94" s="136" t="s">
        <v>18</v>
      </c>
      <c r="L94" s="137">
        <v>100</v>
      </c>
      <c r="M94" s="137">
        <v>74</v>
      </c>
      <c r="N94" s="145" t="s">
        <v>27</v>
      </c>
      <c r="O94" s="136" t="s">
        <v>844</v>
      </c>
      <c r="P94" s="136" t="s">
        <v>845</v>
      </c>
      <c r="Q94" s="137">
        <v>59</v>
      </c>
      <c r="R94" s="145" t="s">
        <v>141</v>
      </c>
      <c r="S94" s="136" t="s">
        <v>12</v>
      </c>
      <c r="T94" s="145" t="s">
        <v>1024</v>
      </c>
      <c r="U94" s="136" t="s">
        <v>10</v>
      </c>
    </row>
    <row r="95" spans="1:21" x14ac:dyDescent="0.2">
      <c r="A95" s="136" t="s">
        <v>165</v>
      </c>
      <c r="B95" s="136" t="s">
        <v>113</v>
      </c>
      <c r="C95" s="136" t="s">
        <v>848</v>
      </c>
      <c r="D95" s="136" t="s">
        <v>97</v>
      </c>
      <c r="E95" s="136" t="s">
        <v>17</v>
      </c>
      <c r="F95" s="137">
        <v>90</v>
      </c>
      <c r="G95" s="136" t="s">
        <v>3</v>
      </c>
      <c r="H95" s="137">
        <v>100</v>
      </c>
      <c r="I95" s="145" t="s">
        <v>15</v>
      </c>
      <c r="J95" s="138">
        <v>3.4</v>
      </c>
      <c r="K95" s="136" t="s">
        <v>18</v>
      </c>
      <c r="L95" s="137">
        <v>100</v>
      </c>
      <c r="M95" s="137">
        <v>70</v>
      </c>
      <c r="N95" s="145" t="s">
        <v>22</v>
      </c>
      <c r="O95" s="136" t="s">
        <v>854</v>
      </c>
      <c r="P95" s="136" t="s">
        <v>166</v>
      </c>
      <c r="Q95" s="137">
        <v>50</v>
      </c>
      <c r="R95" s="145" t="s">
        <v>9</v>
      </c>
      <c r="S95" s="136" t="s">
        <v>9</v>
      </c>
      <c r="T95" s="145" t="s">
        <v>552</v>
      </c>
      <c r="U95" s="136" t="s">
        <v>10</v>
      </c>
    </row>
    <row r="96" spans="1:21" x14ac:dyDescent="0.2">
      <c r="A96" s="136" t="s">
        <v>867</v>
      </c>
      <c r="B96" s="136" t="s">
        <v>864</v>
      </c>
      <c r="C96" s="136" t="s">
        <v>864</v>
      </c>
      <c r="D96" s="136" t="s">
        <v>237</v>
      </c>
      <c r="E96" s="136" t="s">
        <v>17</v>
      </c>
      <c r="F96" s="137">
        <v>95</v>
      </c>
      <c r="G96" s="136" t="s">
        <v>3</v>
      </c>
      <c r="H96" s="137">
        <v>100</v>
      </c>
      <c r="I96" s="145" t="s">
        <v>4</v>
      </c>
      <c r="J96" s="138">
        <v>3.4</v>
      </c>
      <c r="K96" s="136" t="s">
        <v>18</v>
      </c>
      <c r="L96" s="137">
        <v>100</v>
      </c>
      <c r="M96" s="137">
        <v>63</v>
      </c>
      <c r="N96" s="145" t="s">
        <v>7</v>
      </c>
      <c r="O96" s="136" t="s">
        <v>837</v>
      </c>
      <c r="P96" s="136"/>
      <c r="Q96" s="137">
        <v>65</v>
      </c>
      <c r="R96" s="145" t="s">
        <v>9</v>
      </c>
      <c r="S96" s="136" t="s">
        <v>12</v>
      </c>
      <c r="T96" s="145" t="s">
        <v>1055</v>
      </c>
      <c r="U96" s="136" t="s">
        <v>10</v>
      </c>
    </row>
    <row r="97" spans="1:21" x14ac:dyDescent="0.2">
      <c r="A97" s="136" t="s">
        <v>895</v>
      </c>
      <c r="B97" s="136" t="s">
        <v>91</v>
      </c>
      <c r="C97" s="136" t="s">
        <v>894</v>
      </c>
      <c r="D97" s="136" t="s">
        <v>54</v>
      </c>
      <c r="E97" s="136" t="s">
        <v>17</v>
      </c>
      <c r="F97" s="137">
        <v>90</v>
      </c>
      <c r="G97" s="136" t="s">
        <v>3</v>
      </c>
      <c r="H97" s="137">
        <v>100</v>
      </c>
      <c r="I97" s="145" t="s">
        <v>15</v>
      </c>
      <c r="J97" s="138">
        <v>3.4</v>
      </c>
      <c r="K97" s="136" t="s">
        <v>18</v>
      </c>
      <c r="L97" s="137">
        <v>97</v>
      </c>
      <c r="M97" s="137">
        <v>61</v>
      </c>
      <c r="N97" s="145"/>
      <c r="O97" s="136"/>
      <c r="P97" s="136"/>
      <c r="Q97" s="139"/>
      <c r="R97" s="145" t="s">
        <v>141</v>
      </c>
      <c r="S97" s="136" t="s">
        <v>1037</v>
      </c>
      <c r="T97" s="145" t="s">
        <v>1035</v>
      </c>
      <c r="U97" s="136" t="s">
        <v>10</v>
      </c>
    </row>
    <row r="98" spans="1:21" x14ac:dyDescent="0.2">
      <c r="A98" s="136" t="s">
        <v>191</v>
      </c>
      <c r="B98" s="136" t="s">
        <v>29</v>
      </c>
      <c r="C98" s="136" t="s">
        <v>940</v>
      </c>
      <c r="D98" s="136" t="s">
        <v>25</v>
      </c>
      <c r="E98" s="136" t="s">
        <v>17</v>
      </c>
      <c r="F98" s="137">
        <v>95</v>
      </c>
      <c r="G98" s="136" t="s">
        <v>3</v>
      </c>
      <c r="H98" s="137">
        <v>100</v>
      </c>
      <c r="I98" s="145" t="s">
        <v>15</v>
      </c>
      <c r="J98" s="138">
        <v>3.5</v>
      </c>
      <c r="K98" s="136" t="s">
        <v>18</v>
      </c>
      <c r="L98" s="137">
        <v>100</v>
      </c>
      <c r="M98" s="137">
        <v>65</v>
      </c>
      <c r="N98" s="145"/>
      <c r="O98" s="136"/>
      <c r="P98" s="136"/>
      <c r="Q98" s="139"/>
      <c r="R98" s="145" t="s">
        <v>9</v>
      </c>
      <c r="S98" s="136" t="s">
        <v>111</v>
      </c>
      <c r="T98" s="145" t="s">
        <v>634</v>
      </c>
      <c r="U98" s="136" t="s">
        <v>10</v>
      </c>
    </row>
    <row r="99" spans="1:21" x14ac:dyDescent="0.2">
      <c r="A99" s="136" t="s">
        <v>210</v>
      </c>
      <c r="B99" s="136" t="s">
        <v>13</v>
      </c>
      <c r="C99" s="136" t="s">
        <v>886</v>
      </c>
      <c r="D99" s="136" t="s">
        <v>14</v>
      </c>
      <c r="E99" s="136" t="s">
        <v>17</v>
      </c>
      <c r="F99" s="137">
        <v>93</v>
      </c>
      <c r="G99" s="136" t="s">
        <v>3</v>
      </c>
      <c r="H99" s="137">
        <v>100</v>
      </c>
      <c r="I99" s="145" t="s">
        <v>15</v>
      </c>
      <c r="J99" s="138">
        <v>3.5</v>
      </c>
      <c r="K99" s="136" t="s">
        <v>18</v>
      </c>
      <c r="L99" s="137">
        <v>100</v>
      </c>
      <c r="M99" s="137">
        <v>66</v>
      </c>
      <c r="N99" s="145"/>
      <c r="O99" s="136"/>
      <c r="P99" s="136"/>
      <c r="Q99" s="139"/>
      <c r="R99" s="145" t="s">
        <v>163</v>
      </c>
      <c r="S99" s="136" t="s">
        <v>111</v>
      </c>
      <c r="T99" s="145" t="s">
        <v>560</v>
      </c>
      <c r="U99" s="136" t="s">
        <v>10</v>
      </c>
    </row>
    <row r="100" spans="1:21" x14ac:dyDescent="0.2">
      <c r="A100" s="136" t="s">
        <v>866</v>
      </c>
      <c r="B100" s="136" t="s">
        <v>864</v>
      </c>
      <c r="C100" s="136" t="s">
        <v>864</v>
      </c>
      <c r="D100" s="136" t="s">
        <v>237</v>
      </c>
      <c r="E100" s="136" t="s">
        <v>17</v>
      </c>
      <c r="F100" s="137">
        <v>95</v>
      </c>
      <c r="G100" s="136" t="s">
        <v>3</v>
      </c>
      <c r="H100" s="137">
        <v>100</v>
      </c>
      <c r="I100" s="145" t="s">
        <v>4</v>
      </c>
      <c r="J100" s="138">
        <v>3.5</v>
      </c>
      <c r="K100" s="136" t="s">
        <v>18</v>
      </c>
      <c r="L100" s="137">
        <v>100</v>
      </c>
      <c r="M100" s="137">
        <v>63</v>
      </c>
      <c r="N100" s="145" t="s">
        <v>7</v>
      </c>
      <c r="O100" s="136" t="s">
        <v>837</v>
      </c>
      <c r="P100" s="136"/>
      <c r="Q100" s="137">
        <v>65</v>
      </c>
      <c r="R100" s="145" t="s">
        <v>9</v>
      </c>
      <c r="S100" s="136" t="s">
        <v>12</v>
      </c>
      <c r="T100" s="145" t="s">
        <v>1055</v>
      </c>
      <c r="U100" s="136" t="s">
        <v>10</v>
      </c>
    </row>
    <row r="101" spans="1:21" x14ac:dyDescent="0.2">
      <c r="A101" s="136" t="s">
        <v>105</v>
      </c>
      <c r="B101" s="136" t="s">
        <v>99</v>
      </c>
      <c r="C101" s="136" t="s">
        <v>100</v>
      </c>
      <c r="D101" s="136" t="s">
        <v>101</v>
      </c>
      <c r="E101" s="136" t="s">
        <v>17</v>
      </c>
      <c r="F101" s="137">
        <v>89</v>
      </c>
      <c r="G101" s="136" t="s">
        <v>102</v>
      </c>
      <c r="H101" s="137">
        <v>98</v>
      </c>
      <c r="I101" s="145" t="s">
        <v>4</v>
      </c>
      <c r="J101" s="138">
        <v>3.5</v>
      </c>
      <c r="K101" s="136" t="s">
        <v>18</v>
      </c>
      <c r="L101" s="137">
        <v>100</v>
      </c>
      <c r="M101" s="137">
        <v>57</v>
      </c>
      <c r="N101" s="145" t="s">
        <v>7</v>
      </c>
      <c r="O101" s="136" t="s">
        <v>837</v>
      </c>
      <c r="P101" s="136"/>
      <c r="Q101" s="137">
        <v>61</v>
      </c>
      <c r="R101" s="145" t="s">
        <v>9</v>
      </c>
      <c r="S101" s="136" t="s">
        <v>9</v>
      </c>
      <c r="T101" s="145" t="s">
        <v>661</v>
      </c>
      <c r="U101" s="136" t="s">
        <v>10</v>
      </c>
    </row>
    <row r="102" spans="1:21" x14ac:dyDescent="0.2">
      <c r="A102" s="136" t="s">
        <v>103</v>
      </c>
      <c r="B102" s="136" t="s">
        <v>99</v>
      </c>
      <c r="C102" s="136" t="s">
        <v>100</v>
      </c>
      <c r="D102" s="136" t="s">
        <v>101</v>
      </c>
      <c r="E102" s="136" t="s">
        <v>17</v>
      </c>
      <c r="F102" s="137">
        <v>89</v>
      </c>
      <c r="G102" s="136" t="s">
        <v>102</v>
      </c>
      <c r="H102" s="137">
        <v>98</v>
      </c>
      <c r="I102" s="145" t="s">
        <v>4</v>
      </c>
      <c r="J102" s="138">
        <v>3.5</v>
      </c>
      <c r="K102" s="136" t="s">
        <v>18</v>
      </c>
      <c r="L102" s="137">
        <v>100</v>
      </c>
      <c r="M102" s="137">
        <v>58</v>
      </c>
      <c r="N102" s="145" t="s">
        <v>7</v>
      </c>
      <c r="O102" s="136" t="s">
        <v>837</v>
      </c>
      <c r="P102" s="136"/>
      <c r="Q102" s="137">
        <v>61</v>
      </c>
      <c r="R102" s="145" t="s">
        <v>9</v>
      </c>
      <c r="S102" s="136" t="s">
        <v>104</v>
      </c>
      <c r="T102" s="145" t="s">
        <v>661</v>
      </c>
      <c r="U102" s="136" t="s">
        <v>10</v>
      </c>
    </row>
    <row r="103" spans="1:21" x14ac:dyDescent="0.2">
      <c r="A103" s="136" t="s">
        <v>110</v>
      </c>
      <c r="B103" s="136" t="s">
        <v>106</v>
      </c>
      <c r="C103" s="136" t="s">
        <v>107</v>
      </c>
      <c r="D103" s="136" t="s">
        <v>108</v>
      </c>
      <c r="E103" s="136" t="s">
        <v>17</v>
      </c>
      <c r="F103" s="137">
        <v>96</v>
      </c>
      <c r="G103" s="136" t="s">
        <v>109</v>
      </c>
      <c r="H103" s="137">
        <v>0</v>
      </c>
      <c r="I103" s="145" t="s">
        <v>15</v>
      </c>
      <c r="J103" s="138">
        <v>3.5</v>
      </c>
      <c r="K103" s="136" t="s">
        <v>18</v>
      </c>
      <c r="L103" s="137">
        <v>97</v>
      </c>
      <c r="M103" s="137">
        <v>57</v>
      </c>
      <c r="N103" s="145"/>
      <c r="O103" s="136"/>
      <c r="P103" s="136"/>
      <c r="Q103" s="139"/>
      <c r="R103" s="145" t="s">
        <v>9</v>
      </c>
      <c r="S103" s="136" t="s">
        <v>111</v>
      </c>
      <c r="T103" s="145" t="s">
        <v>112</v>
      </c>
      <c r="U103" s="136" t="s">
        <v>10</v>
      </c>
    </row>
    <row r="104" spans="1:21" x14ac:dyDescent="0.2">
      <c r="A104" s="136" t="s">
        <v>475</v>
      </c>
      <c r="B104" s="136" t="s">
        <v>106</v>
      </c>
      <c r="C104" s="136" t="s">
        <v>107</v>
      </c>
      <c r="D104" s="136" t="s">
        <v>108</v>
      </c>
      <c r="E104" s="136" t="s">
        <v>17</v>
      </c>
      <c r="F104" s="137">
        <v>98</v>
      </c>
      <c r="G104" s="136" t="s">
        <v>109</v>
      </c>
      <c r="H104" s="137">
        <v>0</v>
      </c>
      <c r="I104" s="145" t="s">
        <v>15</v>
      </c>
      <c r="J104" s="138">
        <v>3.5</v>
      </c>
      <c r="K104" s="136" t="s">
        <v>18</v>
      </c>
      <c r="L104" s="137">
        <v>97</v>
      </c>
      <c r="M104" s="137">
        <v>57</v>
      </c>
      <c r="N104" s="145"/>
      <c r="O104" s="136"/>
      <c r="P104" s="136"/>
      <c r="Q104" s="139"/>
      <c r="R104" s="145" t="s">
        <v>9</v>
      </c>
      <c r="S104" s="136" t="s">
        <v>111</v>
      </c>
      <c r="T104" s="145" t="s">
        <v>9</v>
      </c>
      <c r="U104" s="136" t="s">
        <v>9</v>
      </c>
    </row>
    <row r="105" spans="1:21" x14ac:dyDescent="0.2">
      <c r="A105" s="136" t="s">
        <v>30</v>
      </c>
      <c r="B105" s="136" t="s">
        <v>29</v>
      </c>
      <c r="C105" s="136" t="s">
        <v>940</v>
      </c>
      <c r="D105" s="136" t="s">
        <v>25</v>
      </c>
      <c r="E105" s="136" t="s">
        <v>17</v>
      </c>
      <c r="F105" s="137">
        <v>90</v>
      </c>
      <c r="G105" s="136" t="s">
        <v>3</v>
      </c>
      <c r="H105" s="137">
        <v>100</v>
      </c>
      <c r="I105" s="145" t="s">
        <v>4</v>
      </c>
      <c r="J105" s="138">
        <v>3.6</v>
      </c>
      <c r="K105" s="136" t="s">
        <v>18</v>
      </c>
      <c r="L105" s="137">
        <v>100</v>
      </c>
      <c r="M105" s="137">
        <v>61</v>
      </c>
      <c r="N105" s="145" t="s">
        <v>7</v>
      </c>
      <c r="O105" s="136" t="s">
        <v>913</v>
      </c>
      <c r="P105" s="136"/>
      <c r="Q105" s="137">
        <v>61</v>
      </c>
      <c r="R105" s="145" t="s">
        <v>9</v>
      </c>
      <c r="S105" s="136" t="s">
        <v>9</v>
      </c>
      <c r="T105" s="145" t="s">
        <v>1026</v>
      </c>
      <c r="U105" s="136" t="s">
        <v>840</v>
      </c>
    </row>
    <row r="106" spans="1:21" x14ac:dyDescent="0.2">
      <c r="A106" s="136" t="s">
        <v>98</v>
      </c>
      <c r="B106" s="136" t="s">
        <v>96</v>
      </c>
      <c r="C106" s="136" t="s">
        <v>983</v>
      </c>
      <c r="D106" s="136" t="s">
        <v>97</v>
      </c>
      <c r="E106" s="136" t="s">
        <v>17</v>
      </c>
      <c r="F106" s="137">
        <v>91</v>
      </c>
      <c r="G106" s="136" t="s">
        <v>3</v>
      </c>
      <c r="H106" s="137">
        <v>100</v>
      </c>
      <c r="I106" s="145" t="s">
        <v>4</v>
      </c>
      <c r="J106" s="138">
        <v>3.6</v>
      </c>
      <c r="K106" s="136" t="s">
        <v>18</v>
      </c>
      <c r="L106" s="137">
        <v>100</v>
      </c>
      <c r="M106" s="137">
        <v>67</v>
      </c>
      <c r="N106" s="145" t="s">
        <v>7</v>
      </c>
      <c r="O106" s="136" t="s">
        <v>984</v>
      </c>
      <c r="P106" s="136"/>
      <c r="Q106" s="137">
        <v>59</v>
      </c>
      <c r="R106" s="145" t="s">
        <v>9</v>
      </c>
      <c r="S106" s="136" t="s">
        <v>9</v>
      </c>
      <c r="T106" s="145" t="s">
        <v>646</v>
      </c>
      <c r="U106" s="136" t="s">
        <v>10</v>
      </c>
    </row>
    <row r="107" spans="1:21" x14ac:dyDescent="0.2">
      <c r="A107" s="136" t="s">
        <v>513</v>
      </c>
      <c r="B107" s="136" t="s">
        <v>29</v>
      </c>
      <c r="C107" s="136" t="s">
        <v>940</v>
      </c>
      <c r="D107" s="136" t="s">
        <v>25</v>
      </c>
      <c r="E107" s="136" t="s">
        <v>17</v>
      </c>
      <c r="F107" s="137">
        <v>95</v>
      </c>
      <c r="G107" s="136" t="s">
        <v>3</v>
      </c>
      <c r="H107" s="137">
        <v>100</v>
      </c>
      <c r="I107" s="145" t="s">
        <v>15</v>
      </c>
      <c r="J107" s="138">
        <v>3.7</v>
      </c>
      <c r="K107" s="136" t="s">
        <v>18</v>
      </c>
      <c r="L107" s="137">
        <v>100</v>
      </c>
      <c r="M107" s="137">
        <v>64</v>
      </c>
      <c r="N107" s="145"/>
      <c r="O107" s="136"/>
      <c r="P107" s="136"/>
      <c r="Q107" s="139"/>
      <c r="R107" s="145" t="s">
        <v>9</v>
      </c>
      <c r="S107" s="136" t="s">
        <v>111</v>
      </c>
      <c r="T107" s="145" t="s">
        <v>634</v>
      </c>
      <c r="U107" s="136" t="s">
        <v>10</v>
      </c>
    </row>
    <row r="108" spans="1:21" x14ac:dyDescent="0.2">
      <c r="A108" s="136" t="s">
        <v>791</v>
      </c>
      <c r="B108" s="136" t="s">
        <v>13</v>
      </c>
      <c r="C108" s="136" t="s">
        <v>886</v>
      </c>
      <c r="D108" s="136" t="s">
        <v>14</v>
      </c>
      <c r="E108" s="136" t="s">
        <v>17</v>
      </c>
      <c r="F108" s="137">
        <v>89</v>
      </c>
      <c r="G108" s="136" t="s">
        <v>3</v>
      </c>
      <c r="H108" s="137">
        <v>100</v>
      </c>
      <c r="I108" s="145" t="s">
        <v>15</v>
      </c>
      <c r="J108" s="138">
        <v>3.7</v>
      </c>
      <c r="K108" s="136" t="s">
        <v>18</v>
      </c>
      <c r="L108" s="137">
        <v>100</v>
      </c>
      <c r="M108" s="137">
        <v>70</v>
      </c>
      <c r="N108" s="145" t="s">
        <v>22</v>
      </c>
      <c r="O108" s="136" t="s">
        <v>854</v>
      </c>
      <c r="P108" s="136" t="s">
        <v>23</v>
      </c>
      <c r="Q108" s="137">
        <v>4</v>
      </c>
      <c r="R108" s="145" t="s">
        <v>163</v>
      </c>
      <c r="S108" s="136" t="s">
        <v>9</v>
      </c>
      <c r="T108" s="145" t="s">
        <v>560</v>
      </c>
      <c r="U108" s="136" t="s">
        <v>10</v>
      </c>
    </row>
    <row r="109" spans="1:21" x14ac:dyDescent="0.2">
      <c r="A109" s="136" t="s">
        <v>95</v>
      </c>
      <c r="B109" s="136" t="s">
        <v>94</v>
      </c>
      <c r="C109" s="136" t="s">
        <v>892</v>
      </c>
      <c r="D109" s="136" t="s">
        <v>89</v>
      </c>
      <c r="E109" s="136" t="s">
        <v>17</v>
      </c>
      <c r="F109" s="137">
        <v>95</v>
      </c>
      <c r="G109" s="136" t="s">
        <v>3</v>
      </c>
      <c r="H109" s="137">
        <v>100</v>
      </c>
      <c r="I109" s="145" t="s">
        <v>4</v>
      </c>
      <c r="J109" s="138">
        <v>3.8</v>
      </c>
      <c r="K109" s="136" t="s">
        <v>18</v>
      </c>
      <c r="L109" s="137">
        <v>100</v>
      </c>
      <c r="M109" s="137">
        <v>70</v>
      </c>
      <c r="N109" s="145" t="s">
        <v>7</v>
      </c>
      <c r="O109" s="136" t="s">
        <v>913</v>
      </c>
      <c r="P109" s="136"/>
      <c r="Q109" s="137">
        <v>59</v>
      </c>
      <c r="R109" s="145" t="s">
        <v>9</v>
      </c>
      <c r="S109" s="136" t="s">
        <v>9</v>
      </c>
      <c r="T109" s="145" t="s">
        <v>633</v>
      </c>
      <c r="U109" s="136" t="s">
        <v>10</v>
      </c>
    </row>
    <row r="110" spans="1:21" x14ac:dyDescent="0.2">
      <c r="A110" s="136" t="s">
        <v>752</v>
      </c>
      <c r="B110" s="136" t="s">
        <v>13</v>
      </c>
      <c r="C110" s="136" t="s">
        <v>886</v>
      </c>
      <c r="D110" s="136" t="s">
        <v>14</v>
      </c>
      <c r="E110" s="136" t="s">
        <v>17</v>
      </c>
      <c r="F110" s="137">
        <v>94</v>
      </c>
      <c r="G110" s="136" t="s">
        <v>3</v>
      </c>
      <c r="H110" s="137">
        <v>100</v>
      </c>
      <c r="I110" s="145" t="s">
        <v>4</v>
      </c>
      <c r="J110" s="138">
        <v>3.8</v>
      </c>
      <c r="K110" s="136" t="s">
        <v>18</v>
      </c>
      <c r="L110" s="137">
        <v>100</v>
      </c>
      <c r="M110" s="137">
        <v>77</v>
      </c>
      <c r="N110" s="145" t="s">
        <v>22</v>
      </c>
      <c r="O110" s="136" t="s">
        <v>854</v>
      </c>
      <c r="P110" s="136"/>
      <c r="Q110" s="137">
        <v>59</v>
      </c>
      <c r="R110" s="145" t="s">
        <v>9</v>
      </c>
      <c r="S110" s="136" t="s">
        <v>50</v>
      </c>
      <c r="T110" s="145" t="s">
        <v>560</v>
      </c>
      <c r="U110" s="136" t="s">
        <v>10</v>
      </c>
    </row>
    <row r="111" spans="1:21" x14ac:dyDescent="0.2">
      <c r="A111" s="136" t="s">
        <v>887</v>
      </c>
      <c r="B111" s="136" t="s">
        <v>13</v>
      </c>
      <c r="C111" s="136" t="s">
        <v>886</v>
      </c>
      <c r="D111" s="136" t="s">
        <v>14</v>
      </c>
      <c r="E111" s="136" t="s">
        <v>17</v>
      </c>
      <c r="F111" s="137">
        <v>89</v>
      </c>
      <c r="G111" s="136" t="s">
        <v>3</v>
      </c>
      <c r="H111" s="137">
        <v>100</v>
      </c>
      <c r="I111" s="145" t="s">
        <v>4</v>
      </c>
      <c r="J111" s="138">
        <v>3.8</v>
      </c>
      <c r="K111" s="136" t="s">
        <v>18</v>
      </c>
      <c r="L111" s="137">
        <v>100</v>
      </c>
      <c r="M111" s="137">
        <v>75</v>
      </c>
      <c r="N111" s="145" t="s">
        <v>22</v>
      </c>
      <c r="O111" s="136" t="s">
        <v>854</v>
      </c>
      <c r="P111" s="136"/>
      <c r="Q111" s="137">
        <v>50</v>
      </c>
      <c r="R111" s="145" t="s">
        <v>9</v>
      </c>
      <c r="S111" s="136" t="s">
        <v>50</v>
      </c>
      <c r="T111" s="145" t="s">
        <v>554</v>
      </c>
      <c r="U111" s="136" t="s">
        <v>10</v>
      </c>
    </row>
    <row r="112" spans="1:21" x14ac:dyDescent="0.2">
      <c r="A112" s="136" t="s">
        <v>919</v>
      </c>
      <c r="B112" s="136" t="s">
        <v>436</v>
      </c>
      <c r="C112" s="136" t="s">
        <v>918</v>
      </c>
      <c r="D112" s="136" t="s">
        <v>305</v>
      </c>
      <c r="E112" s="136" t="s">
        <v>17</v>
      </c>
      <c r="F112" s="137">
        <v>90</v>
      </c>
      <c r="G112" s="136" t="s">
        <v>3</v>
      </c>
      <c r="H112" s="137">
        <v>100</v>
      </c>
      <c r="I112" s="145" t="s">
        <v>4</v>
      </c>
      <c r="J112" s="138">
        <v>3.8</v>
      </c>
      <c r="K112" s="136" t="s">
        <v>18</v>
      </c>
      <c r="L112" s="137">
        <v>100</v>
      </c>
      <c r="M112" s="137">
        <v>65</v>
      </c>
      <c r="N112" s="145" t="s">
        <v>7</v>
      </c>
      <c r="O112" s="136" t="s">
        <v>837</v>
      </c>
      <c r="P112" s="136"/>
      <c r="Q112" s="137">
        <v>64</v>
      </c>
      <c r="R112" s="145" t="s">
        <v>163</v>
      </c>
      <c r="S112" s="136" t="s">
        <v>12</v>
      </c>
      <c r="T112" s="145" t="s">
        <v>1034</v>
      </c>
      <c r="U112" s="136" t="s">
        <v>10</v>
      </c>
    </row>
    <row r="113" spans="1:21" x14ac:dyDescent="0.2">
      <c r="A113" s="136" t="s">
        <v>177</v>
      </c>
      <c r="B113" s="136" t="s">
        <v>107</v>
      </c>
      <c r="C113" s="136" t="s">
        <v>107</v>
      </c>
      <c r="D113" s="136" t="s">
        <v>108</v>
      </c>
      <c r="E113" s="136" t="s">
        <v>17</v>
      </c>
      <c r="F113" s="137">
        <v>90</v>
      </c>
      <c r="G113" s="136" t="s">
        <v>109</v>
      </c>
      <c r="H113" s="137">
        <v>0</v>
      </c>
      <c r="I113" s="145" t="s">
        <v>15</v>
      </c>
      <c r="J113" s="138">
        <v>3.8</v>
      </c>
      <c r="K113" s="136" t="s">
        <v>18</v>
      </c>
      <c r="L113" s="137">
        <v>97</v>
      </c>
      <c r="M113" s="137">
        <v>56</v>
      </c>
      <c r="N113" s="145"/>
      <c r="O113" s="136"/>
      <c r="P113" s="136"/>
      <c r="Q113" s="139"/>
      <c r="R113" s="145" t="s">
        <v>9</v>
      </c>
      <c r="S113" s="136" t="s">
        <v>9</v>
      </c>
      <c r="T113" s="145" t="s">
        <v>178</v>
      </c>
      <c r="U113" s="136" t="s">
        <v>430</v>
      </c>
    </row>
    <row r="114" spans="1:21" x14ac:dyDescent="0.2">
      <c r="A114" s="136" t="s">
        <v>868</v>
      </c>
      <c r="B114" s="136" t="s">
        <v>856</v>
      </c>
      <c r="C114" s="136" t="s">
        <v>857</v>
      </c>
      <c r="D114" s="136" t="s">
        <v>858</v>
      </c>
      <c r="E114" s="136" t="s">
        <v>17</v>
      </c>
      <c r="F114" s="137">
        <v>89</v>
      </c>
      <c r="G114" s="136" t="s">
        <v>3</v>
      </c>
      <c r="H114" s="137">
        <v>100</v>
      </c>
      <c r="I114" s="145" t="s">
        <v>4</v>
      </c>
      <c r="J114" s="138">
        <v>3.9</v>
      </c>
      <c r="K114" s="136" t="s">
        <v>18</v>
      </c>
      <c r="L114" s="137">
        <v>100</v>
      </c>
      <c r="M114" s="137">
        <v>85</v>
      </c>
      <c r="N114" s="145" t="s">
        <v>22</v>
      </c>
      <c r="O114" s="136" t="s">
        <v>854</v>
      </c>
      <c r="P114" s="136"/>
      <c r="Q114" s="137">
        <v>56</v>
      </c>
      <c r="R114" s="145" t="s">
        <v>141</v>
      </c>
      <c r="S114" s="136" t="s">
        <v>50</v>
      </c>
      <c r="T114" s="145" t="s">
        <v>9</v>
      </c>
      <c r="U114" s="136" t="s">
        <v>9</v>
      </c>
    </row>
    <row r="115" spans="1:21" x14ac:dyDescent="0.2">
      <c r="A115" s="136" t="s">
        <v>431</v>
      </c>
      <c r="B115" s="136" t="s">
        <v>116</v>
      </c>
      <c r="C115" s="136" t="s">
        <v>117</v>
      </c>
      <c r="D115" s="136" t="s">
        <v>118</v>
      </c>
      <c r="E115" s="136" t="s">
        <v>17</v>
      </c>
      <c r="F115" s="137">
        <v>91</v>
      </c>
      <c r="G115" s="136" t="s">
        <v>119</v>
      </c>
      <c r="H115" s="137">
        <v>94</v>
      </c>
      <c r="I115" s="145" t="s">
        <v>4</v>
      </c>
      <c r="J115" s="138">
        <v>3.9</v>
      </c>
      <c r="K115" s="136" t="s">
        <v>18</v>
      </c>
      <c r="L115" s="137">
        <v>100</v>
      </c>
      <c r="M115" s="137">
        <v>69</v>
      </c>
      <c r="N115" s="145" t="s">
        <v>7</v>
      </c>
      <c r="O115" s="136" t="s">
        <v>908</v>
      </c>
      <c r="P115" s="136"/>
      <c r="Q115" s="137">
        <v>64</v>
      </c>
      <c r="R115" s="145" t="s">
        <v>9</v>
      </c>
      <c r="S115" s="136" t="s">
        <v>9</v>
      </c>
      <c r="T115" s="145" t="s">
        <v>1021</v>
      </c>
      <c r="U115" s="136" t="s">
        <v>10</v>
      </c>
    </row>
    <row r="116" spans="1:21" x14ac:dyDescent="0.2">
      <c r="A116" s="136" t="s">
        <v>717</v>
      </c>
      <c r="B116" s="136" t="s">
        <v>29</v>
      </c>
      <c r="C116" s="136" t="s">
        <v>940</v>
      </c>
      <c r="D116" s="136" t="s">
        <v>25</v>
      </c>
      <c r="E116" s="136" t="s">
        <v>17</v>
      </c>
      <c r="F116" s="137">
        <v>88</v>
      </c>
      <c r="G116" s="136" t="s">
        <v>3</v>
      </c>
      <c r="H116" s="137">
        <v>100</v>
      </c>
      <c r="I116" s="145" t="s">
        <v>4</v>
      </c>
      <c r="J116" s="138">
        <v>4</v>
      </c>
      <c r="K116" s="136" t="s">
        <v>18</v>
      </c>
      <c r="L116" s="137">
        <v>92</v>
      </c>
      <c r="M116" s="137">
        <v>66</v>
      </c>
      <c r="N116" s="145" t="s">
        <v>792</v>
      </c>
      <c r="O116" s="136" t="s">
        <v>917</v>
      </c>
      <c r="P116" s="136"/>
      <c r="Q116" s="137">
        <v>96</v>
      </c>
      <c r="R116" s="145" t="s">
        <v>9</v>
      </c>
      <c r="S116" s="136" t="s">
        <v>1027</v>
      </c>
      <c r="T116" s="145" t="s">
        <v>1026</v>
      </c>
      <c r="U116" s="136" t="s">
        <v>10</v>
      </c>
    </row>
    <row r="117" spans="1:21" x14ac:dyDescent="0.2">
      <c r="A117" s="136" t="s">
        <v>114</v>
      </c>
      <c r="B117" s="136" t="s">
        <v>113</v>
      </c>
      <c r="C117" s="136" t="s">
        <v>848</v>
      </c>
      <c r="D117" s="136" t="s">
        <v>97</v>
      </c>
      <c r="E117" s="136" t="s">
        <v>17</v>
      </c>
      <c r="F117" s="137">
        <v>88</v>
      </c>
      <c r="G117" s="136" t="s">
        <v>3</v>
      </c>
      <c r="H117" s="137">
        <v>100</v>
      </c>
      <c r="I117" s="145" t="s">
        <v>4</v>
      </c>
      <c r="J117" s="138">
        <v>4.0999999999999996</v>
      </c>
      <c r="K117" s="136" t="s">
        <v>18</v>
      </c>
      <c r="L117" s="137">
        <v>100</v>
      </c>
      <c r="M117" s="137">
        <v>65</v>
      </c>
      <c r="N117" s="145" t="s">
        <v>22</v>
      </c>
      <c r="O117" s="136" t="s">
        <v>854</v>
      </c>
      <c r="P117" s="136"/>
      <c r="Q117" s="137">
        <v>57</v>
      </c>
      <c r="R117" s="145" t="s">
        <v>115</v>
      </c>
      <c r="S117" s="136" t="s">
        <v>111</v>
      </c>
      <c r="T117" s="145" t="s">
        <v>552</v>
      </c>
      <c r="U117" s="136" t="s">
        <v>10</v>
      </c>
    </row>
    <row r="118" spans="1:21" x14ac:dyDescent="0.2">
      <c r="A118" s="136" t="s">
        <v>931</v>
      </c>
      <c r="B118" s="136" t="s">
        <v>929</v>
      </c>
      <c r="C118" s="136" t="s">
        <v>930</v>
      </c>
      <c r="D118" s="136" t="s">
        <v>14</v>
      </c>
      <c r="E118" s="136" t="s">
        <v>17</v>
      </c>
      <c r="F118" s="137">
        <v>90</v>
      </c>
      <c r="G118" s="136" t="s">
        <v>3</v>
      </c>
      <c r="H118" s="137">
        <v>100</v>
      </c>
      <c r="I118" s="145" t="s">
        <v>4</v>
      </c>
      <c r="J118" s="138">
        <v>4.0999999999999996</v>
      </c>
      <c r="K118" s="136" t="s">
        <v>18</v>
      </c>
      <c r="L118" s="137">
        <v>100</v>
      </c>
      <c r="M118" s="137">
        <v>84</v>
      </c>
      <c r="N118" s="145" t="s">
        <v>7</v>
      </c>
      <c r="O118" s="136" t="s">
        <v>837</v>
      </c>
      <c r="P118" s="136"/>
      <c r="Q118" s="137">
        <v>62</v>
      </c>
      <c r="R118" s="145" t="s">
        <v>163</v>
      </c>
      <c r="S118" s="136" t="s">
        <v>932</v>
      </c>
      <c r="T118" s="145" t="s">
        <v>1030</v>
      </c>
      <c r="U118" s="136" t="s">
        <v>10</v>
      </c>
    </row>
    <row r="119" spans="1:21" x14ac:dyDescent="0.2">
      <c r="A119" s="136" t="s">
        <v>679</v>
      </c>
      <c r="B119" s="136" t="s">
        <v>1</v>
      </c>
      <c r="C119" s="136" t="s">
        <v>942</v>
      </c>
      <c r="D119" s="136" t="s">
        <v>2</v>
      </c>
      <c r="E119" s="136" t="s">
        <v>17</v>
      </c>
      <c r="F119" s="137">
        <v>96</v>
      </c>
      <c r="G119" s="136" t="s">
        <v>3</v>
      </c>
      <c r="H119" s="137">
        <v>100</v>
      </c>
      <c r="I119" s="145" t="s">
        <v>4</v>
      </c>
      <c r="J119" s="138">
        <v>4.2</v>
      </c>
      <c r="K119" s="136" t="s">
        <v>18</v>
      </c>
      <c r="L119" s="137">
        <v>96</v>
      </c>
      <c r="M119" s="137">
        <v>58</v>
      </c>
      <c r="N119" s="145" t="s">
        <v>792</v>
      </c>
      <c r="O119" s="136" t="s">
        <v>917</v>
      </c>
      <c r="P119" s="136"/>
      <c r="Q119" s="137">
        <v>83</v>
      </c>
      <c r="R119" s="145" t="s">
        <v>9</v>
      </c>
      <c r="S119" s="136" t="s">
        <v>680</v>
      </c>
      <c r="T119" s="145" t="s">
        <v>681</v>
      </c>
      <c r="U119" s="136" t="s">
        <v>10</v>
      </c>
    </row>
    <row r="120" spans="1:21" x14ac:dyDescent="0.2">
      <c r="A120" s="136" t="s">
        <v>433</v>
      </c>
      <c r="B120" s="136" t="s">
        <v>116</v>
      </c>
      <c r="C120" s="136" t="s">
        <v>117</v>
      </c>
      <c r="D120" s="136" t="s">
        <v>118</v>
      </c>
      <c r="E120" s="136" t="s">
        <v>17</v>
      </c>
      <c r="F120" s="137">
        <v>95</v>
      </c>
      <c r="G120" s="136" t="s">
        <v>119</v>
      </c>
      <c r="H120" s="137">
        <v>94</v>
      </c>
      <c r="I120" s="145" t="s">
        <v>4</v>
      </c>
      <c r="J120" s="138">
        <v>4.4000000000000004</v>
      </c>
      <c r="K120" s="136" t="s">
        <v>18</v>
      </c>
      <c r="L120" s="137">
        <v>100</v>
      </c>
      <c r="M120" s="137">
        <v>67</v>
      </c>
      <c r="N120" s="145" t="s">
        <v>7</v>
      </c>
      <c r="O120" s="136" t="s">
        <v>837</v>
      </c>
      <c r="P120" s="136"/>
      <c r="Q120" s="137">
        <v>60</v>
      </c>
      <c r="R120" s="145" t="s">
        <v>9</v>
      </c>
      <c r="S120" s="136" t="s">
        <v>673</v>
      </c>
      <c r="T120" s="145" t="s">
        <v>1021</v>
      </c>
      <c r="U120" s="136" t="s">
        <v>10</v>
      </c>
    </row>
    <row r="121" spans="1:21" x14ac:dyDescent="0.2">
      <c r="A121" s="136" t="s">
        <v>474</v>
      </c>
      <c r="B121" s="136" t="s">
        <v>116</v>
      </c>
      <c r="C121" s="136" t="s">
        <v>117</v>
      </c>
      <c r="D121" s="136" t="s">
        <v>118</v>
      </c>
      <c r="E121" s="136" t="s">
        <v>17</v>
      </c>
      <c r="F121" s="137">
        <v>96</v>
      </c>
      <c r="G121" s="136" t="s">
        <v>3</v>
      </c>
      <c r="H121" s="137">
        <v>100</v>
      </c>
      <c r="I121" s="145" t="s">
        <v>4</v>
      </c>
      <c r="J121" s="138">
        <v>4.5</v>
      </c>
      <c r="K121" s="136" t="s">
        <v>18</v>
      </c>
      <c r="L121" s="137">
        <v>74</v>
      </c>
      <c r="M121" s="137">
        <v>80</v>
      </c>
      <c r="N121" s="145" t="s">
        <v>7</v>
      </c>
      <c r="O121" s="136" t="s">
        <v>837</v>
      </c>
      <c r="P121" s="136"/>
      <c r="Q121" s="137">
        <v>100</v>
      </c>
      <c r="R121" s="145" t="s">
        <v>141</v>
      </c>
      <c r="S121" s="136" t="s">
        <v>93</v>
      </c>
      <c r="T121" s="145" t="s">
        <v>875</v>
      </c>
      <c r="U121" s="136" t="s">
        <v>875</v>
      </c>
    </row>
    <row r="122" spans="1:21" x14ac:dyDescent="0.2">
      <c r="A122" s="136" t="s">
        <v>718</v>
      </c>
      <c r="B122" s="136" t="s">
        <v>1</v>
      </c>
      <c r="C122" s="136" t="s">
        <v>942</v>
      </c>
      <c r="D122" s="136" t="s">
        <v>2</v>
      </c>
      <c r="E122" s="136" t="s">
        <v>17</v>
      </c>
      <c r="F122" s="137">
        <v>97</v>
      </c>
      <c r="G122" s="136" t="s">
        <v>3</v>
      </c>
      <c r="H122" s="137">
        <v>100</v>
      </c>
      <c r="I122" s="145" t="s">
        <v>4</v>
      </c>
      <c r="J122" s="138">
        <v>4.9000000000000004</v>
      </c>
      <c r="K122" s="136" t="s">
        <v>18</v>
      </c>
      <c r="L122" s="137">
        <v>83</v>
      </c>
      <c r="M122" s="137">
        <v>64</v>
      </c>
      <c r="N122" s="145" t="s">
        <v>792</v>
      </c>
      <c r="O122" s="136" t="s">
        <v>917</v>
      </c>
      <c r="P122" s="136"/>
      <c r="Q122" s="137">
        <v>94</v>
      </c>
      <c r="R122" s="145" t="s">
        <v>9</v>
      </c>
      <c r="S122" s="136" t="s">
        <v>1046</v>
      </c>
      <c r="T122" s="145" t="s">
        <v>1047</v>
      </c>
      <c r="U122" s="136" t="s">
        <v>10</v>
      </c>
    </row>
    <row r="123" spans="1:21" x14ac:dyDescent="0.2">
      <c r="A123" s="136" t="s">
        <v>488</v>
      </c>
      <c r="B123" s="136" t="s">
        <v>116</v>
      </c>
      <c r="C123" s="136" t="s">
        <v>117</v>
      </c>
      <c r="D123" s="136" t="s">
        <v>118</v>
      </c>
      <c r="E123" s="136" t="s">
        <v>17</v>
      </c>
      <c r="F123" s="137">
        <v>99</v>
      </c>
      <c r="G123" s="136" t="s">
        <v>3</v>
      </c>
      <c r="H123" s="137">
        <v>100</v>
      </c>
      <c r="I123" s="145" t="s">
        <v>15</v>
      </c>
      <c r="J123" s="138">
        <v>7.7</v>
      </c>
      <c r="K123" s="136" t="s">
        <v>18</v>
      </c>
      <c r="L123" s="137">
        <v>97</v>
      </c>
      <c r="M123" s="137">
        <v>68</v>
      </c>
      <c r="N123" s="145" t="s">
        <v>792</v>
      </c>
      <c r="O123" s="136" t="s">
        <v>990</v>
      </c>
      <c r="P123" s="136"/>
      <c r="Q123" s="137">
        <v>86</v>
      </c>
      <c r="R123" s="145" t="s">
        <v>163</v>
      </c>
      <c r="S123" s="136" t="s">
        <v>9</v>
      </c>
      <c r="T123" s="145" t="s">
        <v>875</v>
      </c>
      <c r="U123" s="136" t="s">
        <v>875</v>
      </c>
    </row>
    <row r="124" spans="1:21" x14ac:dyDescent="0.2">
      <c r="A124" s="136" t="s">
        <v>310</v>
      </c>
      <c r="B124" s="136" t="s">
        <v>113</v>
      </c>
      <c r="C124" s="136" t="s">
        <v>848</v>
      </c>
      <c r="D124" s="136" t="s">
        <v>97</v>
      </c>
      <c r="E124" s="136" t="s">
        <v>17</v>
      </c>
      <c r="F124" s="137">
        <v>94</v>
      </c>
      <c r="G124" s="136" t="s">
        <v>3</v>
      </c>
      <c r="H124" s="137">
        <v>100</v>
      </c>
      <c r="I124" s="145" t="s">
        <v>15</v>
      </c>
      <c r="J124" s="138">
        <v>1.7</v>
      </c>
      <c r="K124" s="136" t="s">
        <v>34</v>
      </c>
      <c r="L124" s="137">
        <v>0</v>
      </c>
      <c r="M124" s="137">
        <v>12</v>
      </c>
      <c r="N124" s="145"/>
      <c r="O124" s="136"/>
      <c r="P124" s="136"/>
      <c r="Q124" s="139"/>
      <c r="R124" s="145" t="s">
        <v>141</v>
      </c>
      <c r="S124" s="136" t="s">
        <v>9</v>
      </c>
      <c r="T124" s="145" t="s">
        <v>536</v>
      </c>
      <c r="U124" s="136" t="s">
        <v>222</v>
      </c>
    </row>
    <row r="125" spans="1:21" x14ac:dyDescent="0.2">
      <c r="A125" s="136" t="s">
        <v>345</v>
      </c>
      <c r="B125" s="136" t="s">
        <v>113</v>
      </c>
      <c r="C125" s="136" t="s">
        <v>848</v>
      </c>
      <c r="D125" s="136" t="s">
        <v>97</v>
      </c>
      <c r="E125" s="136" t="s">
        <v>17</v>
      </c>
      <c r="F125" s="137">
        <v>94</v>
      </c>
      <c r="G125" s="136" t="s">
        <v>3</v>
      </c>
      <c r="H125" s="137">
        <v>100</v>
      </c>
      <c r="I125" s="145" t="s">
        <v>15</v>
      </c>
      <c r="J125" s="138">
        <v>1.7</v>
      </c>
      <c r="K125" s="136" t="s">
        <v>34</v>
      </c>
      <c r="L125" s="137">
        <v>0</v>
      </c>
      <c r="M125" s="137">
        <v>12</v>
      </c>
      <c r="N125" s="145"/>
      <c r="O125" s="136"/>
      <c r="P125" s="136"/>
      <c r="Q125" s="139"/>
      <c r="R125" s="145" t="s">
        <v>141</v>
      </c>
      <c r="S125" s="136" t="s">
        <v>9</v>
      </c>
      <c r="T125" s="145" t="s">
        <v>536</v>
      </c>
      <c r="U125" s="136" t="s">
        <v>222</v>
      </c>
    </row>
    <row r="126" spans="1:21" x14ac:dyDescent="0.2">
      <c r="A126" s="136" t="s">
        <v>383</v>
      </c>
      <c r="B126" s="136" t="s">
        <v>369</v>
      </c>
      <c r="C126" s="136" t="s">
        <v>370</v>
      </c>
      <c r="D126" s="136" t="s">
        <v>101</v>
      </c>
      <c r="E126" s="136" t="s">
        <v>17</v>
      </c>
      <c r="F126" s="137">
        <v>99</v>
      </c>
      <c r="G126" s="136" t="s">
        <v>3</v>
      </c>
      <c r="H126" s="137">
        <v>100</v>
      </c>
      <c r="I126" s="145" t="s">
        <v>15</v>
      </c>
      <c r="J126" s="138">
        <v>1.8</v>
      </c>
      <c r="K126" s="136" t="s">
        <v>34</v>
      </c>
      <c r="L126" s="137">
        <v>7</v>
      </c>
      <c r="M126" s="137">
        <v>13</v>
      </c>
      <c r="N126" s="145"/>
      <c r="O126" s="136"/>
      <c r="P126" s="136"/>
      <c r="Q126" s="139"/>
      <c r="R126" s="145" t="s">
        <v>141</v>
      </c>
      <c r="S126" s="136" t="s">
        <v>9</v>
      </c>
      <c r="T126" s="145" t="s">
        <v>545</v>
      </c>
      <c r="U126" s="136" t="s">
        <v>222</v>
      </c>
    </row>
    <row r="127" spans="1:21" x14ac:dyDescent="0.2">
      <c r="A127" s="136" t="s">
        <v>1172</v>
      </c>
      <c r="B127" s="136" t="s">
        <v>113</v>
      </c>
      <c r="C127" s="136" t="s">
        <v>848</v>
      </c>
      <c r="D127" s="136" t="s">
        <v>97</v>
      </c>
      <c r="E127" s="136" t="s">
        <v>17</v>
      </c>
      <c r="F127" s="137">
        <v>95</v>
      </c>
      <c r="G127" s="136" t="s">
        <v>3</v>
      </c>
      <c r="H127" s="137">
        <v>100</v>
      </c>
      <c r="I127" s="145" t="s">
        <v>15</v>
      </c>
      <c r="J127" s="138">
        <v>1.8</v>
      </c>
      <c r="K127" s="136" t="s">
        <v>34</v>
      </c>
      <c r="L127" s="137">
        <v>0</v>
      </c>
      <c r="M127" s="137">
        <v>14</v>
      </c>
      <c r="N127" s="145"/>
      <c r="O127" s="136"/>
      <c r="P127" s="136"/>
      <c r="Q127" s="139"/>
      <c r="R127" s="145" t="s">
        <v>141</v>
      </c>
      <c r="S127" s="136" t="s">
        <v>9</v>
      </c>
      <c r="T127" s="145" t="s">
        <v>536</v>
      </c>
      <c r="U127" s="136" t="s">
        <v>222</v>
      </c>
    </row>
    <row r="128" spans="1:21" x14ac:dyDescent="0.2">
      <c r="A128" s="136" t="s">
        <v>1173</v>
      </c>
      <c r="B128" s="136" t="s">
        <v>113</v>
      </c>
      <c r="C128" s="136" t="s">
        <v>848</v>
      </c>
      <c r="D128" s="136" t="s">
        <v>97</v>
      </c>
      <c r="E128" s="136" t="s">
        <v>17</v>
      </c>
      <c r="F128" s="137">
        <v>95</v>
      </c>
      <c r="G128" s="136" t="s">
        <v>3</v>
      </c>
      <c r="H128" s="137">
        <v>100</v>
      </c>
      <c r="I128" s="145" t="s">
        <v>15</v>
      </c>
      <c r="J128" s="138">
        <v>1.8</v>
      </c>
      <c r="K128" s="136" t="s">
        <v>34</v>
      </c>
      <c r="L128" s="137">
        <v>0</v>
      </c>
      <c r="M128" s="137">
        <v>14</v>
      </c>
      <c r="N128" s="145"/>
      <c r="O128" s="136"/>
      <c r="P128" s="136"/>
      <c r="Q128" s="139"/>
      <c r="R128" s="145" t="s">
        <v>141</v>
      </c>
      <c r="S128" s="136" t="s">
        <v>9</v>
      </c>
      <c r="T128" s="145" t="s">
        <v>536</v>
      </c>
      <c r="U128" s="136" t="s">
        <v>222</v>
      </c>
    </row>
    <row r="129" spans="1:21" x14ac:dyDescent="0.2">
      <c r="A129" s="136" t="s">
        <v>392</v>
      </c>
      <c r="B129" s="136" t="s">
        <v>113</v>
      </c>
      <c r="C129" s="136" t="s">
        <v>848</v>
      </c>
      <c r="D129" s="136" t="s">
        <v>97</v>
      </c>
      <c r="E129" s="136" t="s">
        <v>17</v>
      </c>
      <c r="F129" s="137">
        <v>94</v>
      </c>
      <c r="G129" s="136" t="s">
        <v>3</v>
      </c>
      <c r="H129" s="137">
        <v>100</v>
      </c>
      <c r="I129" s="145" t="s">
        <v>15</v>
      </c>
      <c r="J129" s="138">
        <v>1.8</v>
      </c>
      <c r="K129" s="136" t="s">
        <v>34</v>
      </c>
      <c r="L129" s="137">
        <v>0</v>
      </c>
      <c r="M129" s="137">
        <v>14</v>
      </c>
      <c r="N129" s="145"/>
      <c r="O129" s="136"/>
      <c r="P129" s="136"/>
      <c r="Q129" s="139"/>
      <c r="R129" s="145" t="s">
        <v>141</v>
      </c>
      <c r="S129" s="136" t="s">
        <v>9</v>
      </c>
      <c r="T129" s="145" t="s">
        <v>536</v>
      </c>
      <c r="U129" s="136" t="s">
        <v>222</v>
      </c>
    </row>
    <row r="130" spans="1:21" x14ac:dyDescent="0.2">
      <c r="A130" s="136" t="s">
        <v>751</v>
      </c>
      <c r="B130" s="136" t="s">
        <v>113</v>
      </c>
      <c r="C130" s="136" t="s">
        <v>848</v>
      </c>
      <c r="D130" s="136" t="s">
        <v>97</v>
      </c>
      <c r="E130" s="136" t="s">
        <v>17</v>
      </c>
      <c r="F130" s="137">
        <v>95</v>
      </c>
      <c r="G130" s="136" t="s">
        <v>3</v>
      </c>
      <c r="H130" s="137">
        <v>100</v>
      </c>
      <c r="I130" s="145" t="s">
        <v>15</v>
      </c>
      <c r="J130" s="138">
        <v>1.8</v>
      </c>
      <c r="K130" s="136" t="s">
        <v>34</v>
      </c>
      <c r="L130" s="137">
        <v>0</v>
      </c>
      <c r="M130" s="137">
        <v>15</v>
      </c>
      <c r="N130" s="145"/>
      <c r="O130" s="136"/>
      <c r="P130" s="136"/>
      <c r="Q130" s="139"/>
      <c r="R130" s="145" t="s">
        <v>141</v>
      </c>
      <c r="S130" s="136" t="s">
        <v>9</v>
      </c>
      <c r="T130" s="145" t="s">
        <v>536</v>
      </c>
      <c r="U130" s="136" t="s">
        <v>222</v>
      </c>
    </row>
    <row r="131" spans="1:21" x14ac:dyDescent="0.2">
      <c r="A131" s="136" t="s">
        <v>850</v>
      </c>
      <c r="B131" s="136" t="s">
        <v>113</v>
      </c>
      <c r="C131" s="136" t="s">
        <v>848</v>
      </c>
      <c r="D131" s="136" t="s">
        <v>97</v>
      </c>
      <c r="E131" s="136" t="s">
        <v>17</v>
      </c>
      <c r="F131" s="137">
        <v>94</v>
      </c>
      <c r="G131" s="136" t="s">
        <v>3</v>
      </c>
      <c r="H131" s="137">
        <v>100</v>
      </c>
      <c r="I131" s="145" t="s">
        <v>15</v>
      </c>
      <c r="J131" s="138">
        <v>1.9</v>
      </c>
      <c r="K131" s="136" t="s">
        <v>34</v>
      </c>
      <c r="L131" s="137">
        <v>0</v>
      </c>
      <c r="M131" s="137">
        <v>12</v>
      </c>
      <c r="N131" s="145"/>
      <c r="O131" s="136"/>
      <c r="P131" s="136"/>
      <c r="Q131" s="139"/>
      <c r="R131" s="145" t="s">
        <v>141</v>
      </c>
      <c r="S131" s="136" t="s">
        <v>9</v>
      </c>
      <c r="T131" s="145" t="s">
        <v>1060</v>
      </c>
      <c r="U131" s="136" t="s">
        <v>222</v>
      </c>
    </row>
    <row r="132" spans="1:21" x14ac:dyDescent="0.2">
      <c r="A132" s="136" t="s">
        <v>168</v>
      </c>
      <c r="B132" s="136" t="s">
        <v>113</v>
      </c>
      <c r="C132" s="136" t="s">
        <v>848</v>
      </c>
      <c r="D132" s="136" t="s">
        <v>97</v>
      </c>
      <c r="E132" s="136" t="s">
        <v>17</v>
      </c>
      <c r="F132" s="137">
        <v>95</v>
      </c>
      <c r="G132" s="136" t="s">
        <v>3</v>
      </c>
      <c r="H132" s="137">
        <v>100</v>
      </c>
      <c r="I132" s="145" t="s">
        <v>15</v>
      </c>
      <c r="J132" s="138">
        <v>1.9</v>
      </c>
      <c r="K132" s="136" t="s">
        <v>34</v>
      </c>
      <c r="L132" s="137">
        <v>0</v>
      </c>
      <c r="M132" s="137">
        <v>11</v>
      </c>
      <c r="N132" s="145"/>
      <c r="O132" s="136"/>
      <c r="P132" s="136"/>
      <c r="Q132" s="139"/>
      <c r="R132" s="145" t="s">
        <v>141</v>
      </c>
      <c r="S132" s="136" t="s">
        <v>9</v>
      </c>
      <c r="T132" s="145" t="s">
        <v>1063</v>
      </c>
      <c r="U132" s="136" t="s">
        <v>10</v>
      </c>
    </row>
    <row r="133" spans="1:21" x14ac:dyDescent="0.2">
      <c r="A133" s="136" t="s">
        <v>290</v>
      </c>
      <c r="B133" s="136" t="s">
        <v>113</v>
      </c>
      <c r="C133" s="136" t="s">
        <v>848</v>
      </c>
      <c r="D133" s="136" t="s">
        <v>97</v>
      </c>
      <c r="E133" s="136" t="s">
        <v>17</v>
      </c>
      <c r="F133" s="137">
        <v>94</v>
      </c>
      <c r="G133" s="136" t="s">
        <v>3</v>
      </c>
      <c r="H133" s="137">
        <v>100</v>
      </c>
      <c r="I133" s="145" t="s">
        <v>15</v>
      </c>
      <c r="J133" s="138">
        <v>1.9</v>
      </c>
      <c r="K133" s="136" t="s">
        <v>34</v>
      </c>
      <c r="L133" s="137">
        <v>0</v>
      </c>
      <c r="M133" s="137">
        <v>11</v>
      </c>
      <c r="N133" s="145"/>
      <c r="O133" s="136"/>
      <c r="P133" s="136"/>
      <c r="Q133" s="139"/>
      <c r="R133" s="145" t="s">
        <v>141</v>
      </c>
      <c r="S133" s="136" t="s">
        <v>9</v>
      </c>
      <c r="T133" s="145" t="s">
        <v>536</v>
      </c>
      <c r="U133" s="136" t="s">
        <v>222</v>
      </c>
    </row>
    <row r="134" spans="1:21" x14ac:dyDescent="0.2">
      <c r="A134" s="136" t="s">
        <v>291</v>
      </c>
      <c r="B134" s="136" t="s">
        <v>113</v>
      </c>
      <c r="C134" s="136" t="s">
        <v>848</v>
      </c>
      <c r="D134" s="136" t="s">
        <v>97</v>
      </c>
      <c r="E134" s="136" t="s">
        <v>17</v>
      </c>
      <c r="F134" s="137">
        <v>94</v>
      </c>
      <c r="G134" s="136" t="s">
        <v>3</v>
      </c>
      <c r="H134" s="137">
        <v>100</v>
      </c>
      <c r="I134" s="145" t="s">
        <v>15</v>
      </c>
      <c r="J134" s="138">
        <v>1.9</v>
      </c>
      <c r="K134" s="136" t="s">
        <v>34</v>
      </c>
      <c r="L134" s="137">
        <v>0</v>
      </c>
      <c r="M134" s="137">
        <v>12</v>
      </c>
      <c r="N134" s="145"/>
      <c r="O134" s="136"/>
      <c r="P134" s="136"/>
      <c r="Q134" s="139"/>
      <c r="R134" s="145" t="s">
        <v>141</v>
      </c>
      <c r="S134" s="136" t="s">
        <v>9</v>
      </c>
      <c r="T134" s="145" t="s">
        <v>582</v>
      </c>
      <c r="U134" s="136" t="s">
        <v>222</v>
      </c>
    </row>
    <row r="135" spans="1:21" x14ac:dyDescent="0.2">
      <c r="A135" s="136" t="s">
        <v>341</v>
      </c>
      <c r="B135" s="136" t="s">
        <v>113</v>
      </c>
      <c r="C135" s="136" t="s">
        <v>848</v>
      </c>
      <c r="D135" s="136" t="s">
        <v>97</v>
      </c>
      <c r="E135" s="136" t="s">
        <v>17</v>
      </c>
      <c r="F135" s="137">
        <v>95</v>
      </c>
      <c r="G135" s="136" t="s">
        <v>3</v>
      </c>
      <c r="H135" s="137">
        <v>100</v>
      </c>
      <c r="I135" s="145" t="s">
        <v>15</v>
      </c>
      <c r="J135" s="138">
        <v>1.9</v>
      </c>
      <c r="K135" s="136" t="s">
        <v>34</v>
      </c>
      <c r="L135" s="137">
        <v>0</v>
      </c>
      <c r="M135" s="137">
        <v>15</v>
      </c>
      <c r="N135" s="145"/>
      <c r="O135" s="136"/>
      <c r="P135" s="136"/>
      <c r="Q135" s="139"/>
      <c r="R135" s="145" t="s">
        <v>141</v>
      </c>
      <c r="S135" s="136" t="s">
        <v>9</v>
      </c>
      <c r="T135" s="145" t="s">
        <v>536</v>
      </c>
      <c r="U135" s="136" t="s">
        <v>222</v>
      </c>
    </row>
    <row r="136" spans="1:21" x14ac:dyDescent="0.2">
      <c r="A136" s="136" t="s">
        <v>343</v>
      </c>
      <c r="B136" s="136" t="s">
        <v>113</v>
      </c>
      <c r="C136" s="136" t="s">
        <v>848</v>
      </c>
      <c r="D136" s="136" t="s">
        <v>97</v>
      </c>
      <c r="E136" s="136" t="s">
        <v>17</v>
      </c>
      <c r="F136" s="137">
        <v>95</v>
      </c>
      <c r="G136" s="136" t="s">
        <v>3</v>
      </c>
      <c r="H136" s="137">
        <v>100</v>
      </c>
      <c r="I136" s="145" t="s">
        <v>15</v>
      </c>
      <c r="J136" s="138">
        <v>1.9</v>
      </c>
      <c r="K136" s="136" t="s">
        <v>34</v>
      </c>
      <c r="L136" s="137">
        <v>0</v>
      </c>
      <c r="M136" s="137">
        <v>15</v>
      </c>
      <c r="N136" s="145"/>
      <c r="O136" s="136"/>
      <c r="P136" s="136"/>
      <c r="Q136" s="139"/>
      <c r="R136" s="145" t="s">
        <v>141</v>
      </c>
      <c r="S136" s="136" t="s">
        <v>9</v>
      </c>
      <c r="T136" s="145" t="s">
        <v>536</v>
      </c>
      <c r="U136" s="136" t="s">
        <v>222</v>
      </c>
    </row>
    <row r="137" spans="1:21" x14ac:dyDescent="0.2">
      <c r="A137" s="136" t="s">
        <v>76</v>
      </c>
      <c r="B137" s="136" t="s">
        <v>74</v>
      </c>
      <c r="C137" s="136" t="s">
        <v>950</v>
      </c>
      <c r="D137" s="136" t="s">
        <v>75</v>
      </c>
      <c r="E137" s="136" t="s">
        <v>17</v>
      </c>
      <c r="F137" s="137">
        <v>91</v>
      </c>
      <c r="G137" s="136" t="s">
        <v>3</v>
      </c>
      <c r="H137" s="137">
        <v>100</v>
      </c>
      <c r="I137" s="145" t="s">
        <v>15</v>
      </c>
      <c r="J137" s="138">
        <v>2</v>
      </c>
      <c r="K137" s="136" t="s">
        <v>34</v>
      </c>
      <c r="L137" s="137">
        <v>15</v>
      </c>
      <c r="M137" s="137">
        <v>22</v>
      </c>
      <c r="N137" s="145"/>
      <c r="O137" s="136"/>
      <c r="P137" s="136"/>
      <c r="Q137" s="139"/>
      <c r="R137" s="145" t="s">
        <v>163</v>
      </c>
      <c r="S137" s="136" t="s">
        <v>9</v>
      </c>
      <c r="T137" s="145" t="s">
        <v>1042</v>
      </c>
      <c r="U137" s="136" t="s">
        <v>10</v>
      </c>
    </row>
    <row r="138" spans="1:21" x14ac:dyDescent="0.2">
      <c r="A138" s="136" t="s">
        <v>306</v>
      </c>
      <c r="B138" s="136" t="s">
        <v>304</v>
      </c>
      <c r="C138" s="136" t="s">
        <v>967</v>
      </c>
      <c r="D138" s="136" t="s">
        <v>305</v>
      </c>
      <c r="E138" s="136" t="s">
        <v>17</v>
      </c>
      <c r="F138" s="137">
        <v>86</v>
      </c>
      <c r="G138" s="136" t="s">
        <v>3</v>
      </c>
      <c r="H138" s="137">
        <v>100</v>
      </c>
      <c r="I138" s="145" t="s">
        <v>15</v>
      </c>
      <c r="J138" s="138">
        <v>2</v>
      </c>
      <c r="K138" s="136" t="s">
        <v>34</v>
      </c>
      <c r="L138" s="137">
        <v>1</v>
      </c>
      <c r="M138" s="137">
        <v>15</v>
      </c>
      <c r="N138" s="145"/>
      <c r="O138" s="136"/>
      <c r="P138" s="136"/>
      <c r="Q138" s="139"/>
      <c r="R138" s="145" t="s">
        <v>141</v>
      </c>
      <c r="S138" s="136" t="s">
        <v>9</v>
      </c>
      <c r="T138" s="145" t="s">
        <v>621</v>
      </c>
      <c r="U138" s="136" t="s">
        <v>222</v>
      </c>
    </row>
    <row r="139" spans="1:21" x14ac:dyDescent="0.2">
      <c r="A139" s="136" t="s">
        <v>303</v>
      </c>
      <c r="B139" s="136" t="s">
        <v>299</v>
      </c>
      <c r="C139" s="136" t="s">
        <v>954</v>
      </c>
      <c r="D139" s="136" t="s">
        <v>300</v>
      </c>
      <c r="E139" s="136" t="s">
        <v>17</v>
      </c>
      <c r="F139" s="137">
        <v>94</v>
      </c>
      <c r="G139" s="136" t="s">
        <v>3</v>
      </c>
      <c r="H139" s="137">
        <v>100</v>
      </c>
      <c r="I139" s="145" t="s">
        <v>15</v>
      </c>
      <c r="J139" s="138">
        <v>2</v>
      </c>
      <c r="K139" s="136" t="s">
        <v>34</v>
      </c>
      <c r="L139" s="137">
        <v>1</v>
      </c>
      <c r="M139" s="137">
        <v>15</v>
      </c>
      <c r="N139" s="145"/>
      <c r="O139" s="136"/>
      <c r="P139" s="136"/>
      <c r="Q139" s="139"/>
      <c r="R139" s="145" t="s">
        <v>302</v>
      </c>
      <c r="S139" s="136" t="s">
        <v>9</v>
      </c>
      <c r="T139" s="145" t="s">
        <v>538</v>
      </c>
      <c r="U139" s="136" t="s">
        <v>222</v>
      </c>
    </row>
    <row r="140" spans="1:21" x14ac:dyDescent="0.2">
      <c r="A140" s="136" t="s">
        <v>1171</v>
      </c>
      <c r="B140" s="136" t="s">
        <v>113</v>
      </c>
      <c r="C140" s="136" t="s">
        <v>848</v>
      </c>
      <c r="D140" s="136" t="s">
        <v>97</v>
      </c>
      <c r="E140" s="136" t="s">
        <v>17</v>
      </c>
      <c r="F140" s="137">
        <v>95</v>
      </c>
      <c r="G140" s="136" t="s">
        <v>3</v>
      </c>
      <c r="H140" s="137">
        <v>100</v>
      </c>
      <c r="I140" s="145" t="s">
        <v>15</v>
      </c>
      <c r="J140" s="138">
        <v>2</v>
      </c>
      <c r="K140" s="136" t="s">
        <v>34</v>
      </c>
      <c r="L140" s="137">
        <v>0</v>
      </c>
      <c r="M140" s="137">
        <v>15</v>
      </c>
      <c r="N140" s="145"/>
      <c r="O140" s="136"/>
      <c r="P140" s="136"/>
      <c r="Q140" s="139"/>
      <c r="R140" s="145" t="s">
        <v>141</v>
      </c>
      <c r="S140" s="136" t="s">
        <v>9</v>
      </c>
      <c r="T140" s="145" t="s">
        <v>536</v>
      </c>
      <c r="U140" s="136" t="s">
        <v>222</v>
      </c>
    </row>
    <row r="141" spans="1:21" x14ac:dyDescent="0.2">
      <c r="A141" s="136" t="s">
        <v>315</v>
      </c>
      <c r="B141" s="136" t="s">
        <v>113</v>
      </c>
      <c r="C141" s="136" t="s">
        <v>848</v>
      </c>
      <c r="D141" s="136" t="s">
        <v>97</v>
      </c>
      <c r="E141" s="136" t="s">
        <v>17</v>
      </c>
      <c r="F141" s="137">
        <v>94</v>
      </c>
      <c r="G141" s="136" t="s">
        <v>3</v>
      </c>
      <c r="H141" s="137">
        <v>100</v>
      </c>
      <c r="I141" s="145" t="s">
        <v>15</v>
      </c>
      <c r="J141" s="138">
        <v>2</v>
      </c>
      <c r="K141" s="136" t="s">
        <v>34</v>
      </c>
      <c r="L141" s="137">
        <v>0</v>
      </c>
      <c r="M141" s="137">
        <v>11</v>
      </c>
      <c r="N141" s="145"/>
      <c r="O141" s="136"/>
      <c r="P141" s="136"/>
      <c r="Q141" s="139"/>
      <c r="R141" s="145" t="s">
        <v>141</v>
      </c>
      <c r="S141" s="136" t="s">
        <v>9</v>
      </c>
      <c r="T141" s="145" t="s">
        <v>644</v>
      </c>
      <c r="U141" s="136" t="s">
        <v>222</v>
      </c>
    </row>
    <row r="142" spans="1:21" x14ac:dyDescent="0.2">
      <c r="A142" s="136" t="s">
        <v>288</v>
      </c>
      <c r="B142" s="136" t="s">
        <v>113</v>
      </c>
      <c r="C142" s="136" t="s">
        <v>848</v>
      </c>
      <c r="D142" s="136" t="s">
        <v>97</v>
      </c>
      <c r="E142" s="136" t="s">
        <v>17</v>
      </c>
      <c r="F142" s="137">
        <v>94</v>
      </c>
      <c r="G142" s="136" t="s">
        <v>3</v>
      </c>
      <c r="H142" s="137">
        <v>100</v>
      </c>
      <c r="I142" s="145" t="s">
        <v>15</v>
      </c>
      <c r="J142" s="138">
        <v>2</v>
      </c>
      <c r="K142" s="136" t="s">
        <v>34</v>
      </c>
      <c r="L142" s="137">
        <v>0</v>
      </c>
      <c r="M142" s="137">
        <v>13</v>
      </c>
      <c r="N142" s="145"/>
      <c r="O142" s="136"/>
      <c r="P142" s="136"/>
      <c r="Q142" s="139"/>
      <c r="R142" s="145" t="s">
        <v>141</v>
      </c>
      <c r="S142" s="136" t="s">
        <v>9</v>
      </c>
      <c r="T142" s="145" t="s">
        <v>584</v>
      </c>
      <c r="U142" s="136" t="s">
        <v>222</v>
      </c>
    </row>
    <row r="143" spans="1:21" x14ac:dyDescent="0.2">
      <c r="A143" s="136" t="s">
        <v>1175</v>
      </c>
      <c r="B143" s="136" t="s">
        <v>113</v>
      </c>
      <c r="C143" s="136" t="s">
        <v>848</v>
      </c>
      <c r="D143" s="136" t="s">
        <v>97</v>
      </c>
      <c r="E143" s="136" t="s">
        <v>17</v>
      </c>
      <c r="F143" s="137">
        <v>95</v>
      </c>
      <c r="G143" s="136" t="s">
        <v>3</v>
      </c>
      <c r="H143" s="137">
        <v>100</v>
      </c>
      <c r="I143" s="145" t="s">
        <v>15</v>
      </c>
      <c r="J143" s="138">
        <v>2</v>
      </c>
      <c r="K143" s="136" t="s">
        <v>34</v>
      </c>
      <c r="L143" s="137">
        <v>0</v>
      </c>
      <c r="M143" s="137">
        <v>13</v>
      </c>
      <c r="N143" s="145"/>
      <c r="O143" s="136"/>
      <c r="P143" s="136"/>
      <c r="Q143" s="139"/>
      <c r="R143" s="145" t="s">
        <v>141</v>
      </c>
      <c r="S143" s="136" t="s">
        <v>9</v>
      </c>
      <c r="T143" s="145" t="s">
        <v>536</v>
      </c>
      <c r="U143" s="136" t="s">
        <v>222</v>
      </c>
    </row>
    <row r="144" spans="1:21" x14ac:dyDescent="0.2">
      <c r="A144" s="136" t="s">
        <v>289</v>
      </c>
      <c r="B144" s="136" t="s">
        <v>113</v>
      </c>
      <c r="C144" s="136" t="s">
        <v>848</v>
      </c>
      <c r="D144" s="136" t="s">
        <v>97</v>
      </c>
      <c r="E144" s="136" t="s">
        <v>17</v>
      </c>
      <c r="F144" s="137">
        <v>95</v>
      </c>
      <c r="G144" s="136" t="s">
        <v>3</v>
      </c>
      <c r="H144" s="137">
        <v>100</v>
      </c>
      <c r="I144" s="145" t="s">
        <v>15</v>
      </c>
      <c r="J144" s="138">
        <v>2</v>
      </c>
      <c r="K144" s="136" t="s">
        <v>34</v>
      </c>
      <c r="L144" s="137">
        <v>0</v>
      </c>
      <c r="M144" s="137">
        <v>11</v>
      </c>
      <c r="N144" s="145"/>
      <c r="O144" s="136"/>
      <c r="P144" s="136"/>
      <c r="Q144" s="139"/>
      <c r="R144" s="145" t="s">
        <v>141</v>
      </c>
      <c r="S144" s="136" t="s">
        <v>9</v>
      </c>
      <c r="T144" s="145" t="s">
        <v>582</v>
      </c>
      <c r="U144" s="136" t="s">
        <v>222</v>
      </c>
    </row>
    <row r="145" spans="1:21" x14ac:dyDescent="0.2">
      <c r="A145" s="136" t="s">
        <v>221</v>
      </c>
      <c r="B145" s="136" t="s">
        <v>113</v>
      </c>
      <c r="C145" s="136" t="s">
        <v>848</v>
      </c>
      <c r="D145" s="136" t="s">
        <v>97</v>
      </c>
      <c r="E145" s="136" t="s">
        <v>17</v>
      </c>
      <c r="F145" s="137">
        <v>94</v>
      </c>
      <c r="G145" s="136" t="s">
        <v>3</v>
      </c>
      <c r="H145" s="137">
        <v>100</v>
      </c>
      <c r="I145" s="145" t="s">
        <v>15</v>
      </c>
      <c r="J145" s="138">
        <v>2</v>
      </c>
      <c r="K145" s="136" t="s">
        <v>34</v>
      </c>
      <c r="L145" s="137">
        <v>0</v>
      </c>
      <c r="M145" s="137">
        <v>12</v>
      </c>
      <c r="N145" s="145"/>
      <c r="O145" s="136"/>
      <c r="P145" s="136"/>
      <c r="Q145" s="139"/>
      <c r="R145" s="145" t="s">
        <v>141</v>
      </c>
      <c r="S145" s="136" t="s">
        <v>9</v>
      </c>
      <c r="T145" s="145" t="s">
        <v>571</v>
      </c>
      <c r="U145" s="136" t="s">
        <v>222</v>
      </c>
    </row>
    <row r="146" spans="1:21" x14ac:dyDescent="0.2">
      <c r="A146" s="136" t="s">
        <v>309</v>
      </c>
      <c r="B146" s="136" t="s">
        <v>113</v>
      </c>
      <c r="C146" s="136" t="s">
        <v>848</v>
      </c>
      <c r="D146" s="136" t="s">
        <v>97</v>
      </c>
      <c r="E146" s="136" t="s">
        <v>17</v>
      </c>
      <c r="F146" s="137">
        <v>94</v>
      </c>
      <c r="G146" s="136" t="s">
        <v>3</v>
      </c>
      <c r="H146" s="137">
        <v>100</v>
      </c>
      <c r="I146" s="145" t="s">
        <v>15</v>
      </c>
      <c r="J146" s="138">
        <v>2</v>
      </c>
      <c r="K146" s="136" t="s">
        <v>34</v>
      </c>
      <c r="L146" s="137">
        <v>0</v>
      </c>
      <c r="M146" s="137">
        <v>11</v>
      </c>
      <c r="N146" s="145"/>
      <c r="O146" s="136"/>
      <c r="P146" s="136"/>
      <c r="Q146" s="139"/>
      <c r="R146" s="145" t="s">
        <v>141</v>
      </c>
      <c r="S146" s="136" t="s">
        <v>9</v>
      </c>
      <c r="T146" s="145" t="s">
        <v>536</v>
      </c>
      <c r="U146" s="136" t="s">
        <v>222</v>
      </c>
    </row>
    <row r="147" spans="1:21" x14ac:dyDescent="0.2">
      <c r="A147" s="136" t="s">
        <v>170</v>
      </c>
      <c r="B147" s="136" t="s">
        <v>113</v>
      </c>
      <c r="C147" s="136" t="s">
        <v>848</v>
      </c>
      <c r="D147" s="136" t="s">
        <v>97</v>
      </c>
      <c r="E147" s="136" t="s">
        <v>17</v>
      </c>
      <c r="F147" s="137">
        <v>94</v>
      </c>
      <c r="G147" s="136" t="s">
        <v>3</v>
      </c>
      <c r="H147" s="137">
        <v>100</v>
      </c>
      <c r="I147" s="145" t="s">
        <v>15</v>
      </c>
      <c r="J147" s="138">
        <v>2</v>
      </c>
      <c r="K147" s="136" t="s">
        <v>34</v>
      </c>
      <c r="L147" s="137">
        <v>0</v>
      </c>
      <c r="M147" s="137">
        <v>11</v>
      </c>
      <c r="N147" s="145"/>
      <c r="O147" s="136"/>
      <c r="P147" s="136"/>
      <c r="Q147" s="139"/>
      <c r="R147" s="145" t="s">
        <v>141</v>
      </c>
      <c r="S147" s="136" t="s">
        <v>9</v>
      </c>
      <c r="T147" s="145" t="s">
        <v>1064</v>
      </c>
      <c r="U147" s="136" t="s">
        <v>10</v>
      </c>
    </row>
    <row r="148" spans="1:21" x14ac:dyDescent="0.2">
      <c r="A148" s="136" t="s">
        <v>586</v>
      </c>
      <c r="B148" s="136" t="s">
        <v>585</v>
      </c>
      <c r="C148" s="136" t="s">
        <v>585</v>
      </c>
      <c r="D148" s="136" t="s">
        <v>237</v>
      </c>
      <c r="E148" s="136" t="s">
        <v>17</v>
      </c>
      <c r="F148" s="137">
        <v>86</v>
      </c>
      <c r="G148" s="136" t="s">
        <v>3</v>
      </c>
      <c r="H148" s="137">
        <v>100</v>
      </c>
      <c r="I148" s="145" t="s">
        <v>15</v>
      </c>
      <c r="J148" s="138">
        <v>2.1</v>
      </c>
      <c r="K148" s="136" t="s">
        <v>34</v>
      </c>
      <c r="L148" s="137">
        <v>8</v>
      </c>
      <c r="M148" s="137">
        <v>13</v>
      </c>
      <c r="N148" s="145"/>
      <c r="O148" s="136"/>
      <c r="P148" s="136"/>
      <c r="Q148" s="139"/>
      <c r="R148" s="145" t="s">
        <v>587</v>
      </c>
      <c r="S148" s="136" t="s">
        <v>9</v>
      </c>
      <c r="T148" s="145" t="s">
        <v>588</v>
      </c>
      <c r="U148" s="136" t="s">
        <v>222</v>
      </c>
    </row>
    <row r="149" spans="1:21" x14ac:dyDescent="0.2">
      <c r="A149" s="136" t="s">
        <v>307</v>
      </c>
      <c r="B149" s="136" t="s">
        <v>304</v>
      </c>
      <c r="C149" s="136" t="s">
        <v>967</v>
      </c>
      <c r="D149" s="136" t="s">
        <v>305</v>
      </c>
      <c r="E149" s="136" t="s">
        <v>17</v>
      </c>
      <c r="F149" s="137">
        <v>87</v>
      </c>
      <c r="G149" s="136" t="s">
        <v>3</v>
      </c>
      <c r="H149" s="137">
        <v>100</v>
      </c>
      <c r="I149" s="145" t="s">
        <v>15</v>
      </c>
      <c r="J149" s="138">
        <v>2.1</v>
      </c>
      <c r="K149" s="136" t="s">
        <v>34</v>
      </c>
      <c r="L149" s="137">
        <v>1</v>
      </c>
      <c r="M149" s="137">
        <v>14</v>
      </c>
      <c r="N149" s="145"/>
      <c r="O149" s="136"/>
      <c r="P149" s="136"/>
      <c r="Q149" s="139"/>
      <c r="R149" s="145" t="s">
        <v>141</v>
      </c>
      <c r="S149" s="136" t="s">
        <v>9</v>
      </c>
      <c r="T149" s="145" t="s">
        <v>621</v>
      </c>
      <c r="U149" s="136" t="s">
        <v>222</v>
      </c>
    </row>
    <row r="150" spans="1:21" x14ac:dyDescent="0.2">
      <c r="A150" s="136" t="s">
        <v>761</v>
      </c>
      <c r="B150" s="136" t="s">
        <v>353</v>
      </c>
      <c r="C150" s="136" t="s">
        <v>898</v>
      </c>
      <c r="D150" s="136" t="s">
        <v>300</v>
      </c>
      <c r="E150" s="136" t="s">
        <v>17</v>
      </c>
      <c r="F150" s="137">
        <v>96</v>
      </c>
      <c r="G150" s="136" t="s">
        <v>3</v>
      </c>
      <c r="H150" s="137">
        <v>100</v>
      </c>
      <c r="I150" s="145" t="s">
        <v>15</v>
      </c>
      <c r="J150" s="138">
        <v>2.1</v>
      </c>
      <c r="K150" s="136" t="s">
        <v>34</v>
      </c>
      <c r="L150" s="137">
        <v>1</v>
      </c>
      <c r="M150" s="137">
        <v>14</v>
      </c>
      <c r="N150" s="145"/>
      <c r="O150" s="136"/>
      <c r="P150" s="136"/>
      <c r="Q150" s="139"/>
      <c r="R150" s="145" t="s">
        <v>9</v>
      </c>
      <c r="S150" s="136" t="s">
        <v>9</v>
      </c>
      <c r="T150" s="145" t="s">
        <v>538</v>
      </c>
      <c r="U150" s="136" t="s">
        <v>222</v>
      </c>
    </row>
    <row r="151" spans="1:21" x14ac:dyDescent="0.2">
      <c r="A151" s="136" t="s">
        <v>772</v>
      </c>
      <c r="B151" s="136" t="s">
        <v>353</v>
      </c>
      <c r="C151" s="136" t="s">
        <v>898</v>
      </c>
      <c r="D151" s="136" t="s">
        <v>300</v>
      </c>
      <c r="E151" s="136" t="s">
        <v>17</v>
      </c>
      <c r="F151" s="137">
        <v>95</v>
      </c>
      <c r="G151" s="136" t="s">
        <v>3</v>
      </c>
      <c r="H151" s="137">
        <v>100</v>
      </c>
      <c r="I151" s="145" t="s">
        <v>15</v>
      </c>
      <c r="J151" s="138">
        <v>2.1</v>
      </c>
      <c r="K151" s="136" t="s">
        <v>34</v>
      </c>
      <c r="L151" s="137">
        <v>1</v>
      </c>
      <c r="M151" s="137">
        <v>13</v>
      </c>
      <c r="N151" s="145"/>
      <c r="O151" s="136"/>
      <c r="P151" s="136"/>
      <c r="Q151" s="139"/>
      <c r="R151" s="145" t="s">
        <v>9</v>
      </c>
      <c r="S151" s="136" t="s">
        <v>9</v>
      </c>
      <c r="T151" s="145" t="s">
        <v>773</v>
      </c>
      <c r="U151" s="136" t="s">
        <v>222</v>
      </c>
    </row>
    <row r="152" spans="1:21" x14ac:dyDescent="0.2">
      <c r="A152" s="136" t="s">
        <v>169</v>
      </c>
      <c r="B152" s="136" t="s">
        <v>113</v>
      </c>
      <c r="C152" s="136" t="s">
        <v>848</v>
      </c>
      <c r="D152" s="136" t="s">
        <v>97</v>
      </c>
      <c r="E152" s="136" t="s">
        <v>17</v>
      </c>
      <c r="F152" s="137">
        <v>94</v>
      </c>
      <c r="G152" s="136" t="s">
        <v>3</v>
      </c>
      <c r="H152" s="137">
        <v>100</v>
      </c>
      <c r="I152" s="145" t="s">
        <v>15</v>
      </c>
      <c r="J152" s="138">
        <v>2.1</v>
      </c>
      <c r="K152" s="136" t="s">
        <v>34</v>
      </c>
      <c r="L152" s="137">
        <v>0</v>
      </c>
      <c r="M152" s="137">
        <v>11</v>
      </c>
      <c r="N152" s="145"/>
      <c r="O152" s="136"/>
      <c r="P152" s="136"/>
      <c r="Q152" s="139"/>
      <c r="R152" s="145" t="s">
        <v>141</v>
      </c>
      <c r="S152" s="136" t="s">
        <v>9</v>
      </c>
      <c r="T152" s="145" t="s">
        <v>1062</v>
      </c>
      <c r="U152" s="136" t="s">
        <v>10</v>
      </c>
    </row>
    <row r="153" spans="1:21" x14ac:dyDescent="0.2">
      <c r="A153" s="136" t="s">
        <v>308</v>
      </c>
      <c r="B153" s="136" t="s">
        <v>113</v>
      </c>
      <c r="C153" s="136" t="s">
        <v>848</v>
      </c>
      <c r="D153" s="136" t="s">
        <v>97</v>
      </c>
      <c r="E153" s="136" t="s">
        <v>17</v>
      </c>
      <c r="F153" s="137">
        <v>94</v>
      </c>
      <c r="G153" s="136" t="s">
        <v>3</v>
      </c>
      <c r="H153" s="137">
        <v>100</v>
      </c>
      <c r="I153" s="145" t="s">
        <v>15</v>
      </c>
      <c r="J153" s="138">
        <v>2.1</v>
      </c>
      <c r="K153" s="136" t="s">
        <v>34</v>
      </c>
      <c r="L153" s="137">
        <v>0</v>
      </c>
      <c r="M153" s="137">
        <v>13</v>
      </c>
      <c r="N153" s="145"/>
      <c r="O153" s="136"/>
      <c r="P153" s="136"/>
      <c r="Q153" s="139"/>
      <c r="R153" s="145" t="s">
        <v>141</v>
      </c>
      <c r="S153" s="136" t="s">
        <v>9</v>
      </c>
      <c r="T153" s="145" t="s">
        <v>536</v>
      </c>
      <c r="U153" s="136" t="s">
        <v>222</v>
      </c>
    </row>
    <row r="154" spans="1:21" x14ac:dyDescent="0.2">
      <c r="A154" s="136" t="s">
        <v>849</v>
      </c>
      <c r="B154" s="136" t="s">
        <v>113</v>
      </c>
      <c r="C154" s="136" t="s">
        <v>848</v>
      </c>
      <c r="D154" s="136" t="s">
        <v>97</v>
      </c>
      <c r="E154" s="136" t="s">
        <v>17</v>
      </c>
      <c r="F154" s="137">
        <v>94</v>
      </c>
      <c r="G154" s="136" t="s">
        <v>3</v>
      </c>
      <c r="H154" s="137">
        <v>100</v>
      </c>
      <c r="I154" s="145" t="s">
        <v>15</v>
      </c>
      <c r="J154" s="138">
        <v>2.1</v>
      </c>
      <c r="K154" s="136" t="s">
        <v>34</v>
      </c>
      <c r="L154" s="137">
        <v>0</v>
      </c>
      <c r="M154" s="137">
        <v>12</v>
      </c>
      <c r="N154" s="145"/>
      <c r="O154" s="136"/>
      <c r="P154" s="136"/>
      <c r="Q154" s="139"/>
      <c r="R154" s="145" t="s">
        <v>141</v>
      </c>
      <c r="S154" s="136" t="s">
        <v>9</v>
      </c>
      <c r="T154" s="145" t="s">
        <v>1061</v>
      </c>
      <c r="U154" s="136" t="s">
        <v>222</v>
      </c>
    </row>
    <row r="155" spans="1:21" x14ac:dyDescent="0.2">
      <c r="A155" s="136" t="s">
        <v>287</v>
      </c>
      <c r="B155" s="136" t="s">
        <v>113</v>
      </c>
      <c r="C155" s="136" t="s">
        <v>848</v>
      </c>
      <c r="D155" s="136" t="s">
        <v>97</v>
      </c>
      <c r="E155" s="136" t="s">
        <v>17</v>
      </c>
      <c r="F155" s="137">
        <v>94</v>
      </c>
      <c r="G155" s="136" t="s">
        <v>3</v>
      </c>
      <c r="H155" s="137">
        <v>100</v>
      </c>
      <c r="I155" s="145" t="s">
        <v>15</v>
      </c>
      <c r="J155" s="138">
        <v>2.1</v>
      </c>
      <c r="K155" s="136" t="s">
        <v>34</v>
      </c>
      <c r="L155" s="137">
        <v>0</v>
      </c>
      <c r="M155" s="137">
        <v>12</v>
      </c>
      <c r="N155" s="145"/>
      <c r="O155" s="136"/>
      <c r="P155" s="136"/>
      <c r="Q155" s="139"/>
      <c r="R155" s="145" t="s">
        <v>141</v>
      </c>
      <c r="S155" s="136" t="s">
        <v>9</v>
      </c>
      <c r="T155" s="145" t="s">
        <v>582</v>
      </c>
      <c r="U155" s="136" t="s">
        <v>222</v>
      </c>
    </row>
    <row r="156" spans="1:21" x14ac:dyDescent="0.2">
      <c r="A156" s="136" t="s">
        <v>313</v>
      </c>
      <c r="B156" s="136" t="s">
        <v>113</v>
      </c>
      <c r="C156" s="136" t="s">
        <v>848</v>
      </c>
      <c r="D156" s="136" t="s">
        <v>97</v>
      </c>
      <c r="E156" s="136" t="s">
        <v>17</v>
      </c>
      <c r="F156" s="137">
        <v>94</v>
      </c>
      <c r="G156" s="136" t="s">
        <v>3</v>
      </c>
      <c r="H156" s="137">
        <v>100</v>
      </c>
      <c r="I156" s="145" t="s">
        <v>15</v>
      </c>
      <c r="J156" s="138">
        <v>2.1</v>
      </c>
      <c r="K156" s="136" t="s">
        <v>34</v>
      </c>
      <c r="L156" s="137">
        <v>0</v>
      </c>
      <c r="M156" s="137">
        <v>12</v>
      </c>
      <c r="N156" s="145"/>
      <c r="O156" s="136"/>
      <c r="P156" s="136"/>
      <c r="Q156" s="139"/>
      <c r="R156" s="145" t="s">
        <v>141</v>
      </c>
      <c r="S156" s="136" t="s">
        <v>9</v>
      </c>
      <c r="T156" s="145" t="s">
        <v>643</v>
      </c>
      <c r="U156" s="136" t="s">
        <v>222</v>
      </c>
    </row>
    <row r="157" spans="1:21" x14ac:dyDescent="0.2">
      <c r="A157" s="136" t="s">
        <v>379</v>
      </c>
      <c r="B157" s="136" t="s">
        <v>68</v>
      </c>
      <c r="C157" s="136" t="s">
        <v>861</v>
      </c>
      <c r="D157" s="136" t="s">
        <v>14</v>
      </c>
      <c r="E157" s="136" t="s">
        <v>17</v>
      </c>
      <c r="F157" s="137">
        <v>94</v>
      </c>
      <c r="G157" s="136" t="s">
        <v>862</v>
      </c>
      <c r="H157" s="137">
        <v>80</v>
      </c>
      <c r="I157" s="145" t="s">
        <v>15</v>
      </c>
      <c r="J157" s="138">
        <v>2.1</v>
      </c>
      <c r="K157" s="136" t="s">
        <v>34</v>
      </c>
      <c r="L157" s="137">
        <v>0</v>
      </c>
      <c r="M157" s="137">
        <v>8</v>
      </c>
      <c r="N157" s="145"/>
      <c r="O157" s="136"/>
      <c r="P157" s="136"/>
      <c r="Q157" s="139"/>
      <c r="R157" s="145" t="s">
        <v>9</v>
      </c>
      <c r="S157" s="136" t="s">
        <v>9</v>
      </c>
      <c r="T157" s="145" t="s">
        <v>655</v>
      </c>
      <c r="U157" s="136" t="s">
        <v>222</v>
      </c>
    </row>
    <row r="158" spans="1:21" x14ac:dyDescent="0.2">
      <c r="A158" s="136" t="s">
        <v>465</v>
      </c>
      <c r="B158" s="136" t="s">
        <v>116</v>
      </c>
      <c r="C158" s="136" t="s">
        <v>117</v>
      </c>
      <c r="D158" s="136" t="s">
        <v>118</v>
      </c>
      <c r="E158" s="136" t="s">
        <v>17</v>
      </c>
      <c r="F158" s="137">
        <v>91</v>
      </c>
      <c r="G158" s="136" t="s">
        <v>119</v>
      </c>
      <c r="H158" s="137">
        <v>94</v>
      </c>
      <c r="I158" s="145" t="s">
        <v>15</v>
      </c>
      <c r="J158" s="138">
        <v>2.2000000000000002</v>
      </c>
      <c r="K158" s="136" t="s">
        <v>34</v>
      </c>
      <c r="L158" s="137">
        <v>39</v>
      </c>
      <c r="M158" s="137">
        <v>23</v>
      </c>
      <c r="N158" s="145"/>
      <c r="O158" s="136"/>
      <c r="P158" s="136"/>
      <c r="Q158" s="139"/>
      <c r="R158" s="145" t="s">
        <v>9</v>
      </c>
      <c r="S158" s="136" t="s">
        <v>9</v>
      </c>
      <c r="T158" s="145" t="s">
        <v>1021</v>
      </c>
      <c r="U158" s="136" t="s">
        <v>430</v>
      </c>
    </row>
    <row r="159" spans="1:21" x14ac:dyDescent="0.2">
      <c r="A159" s="136" t="s">
        <v>316</v>
      </c>
      <c r="B159" s="136" t="s">
        <v>244</v>
      </c>
      <c r="C159" s="136" t="s">
        <v>244</v>
      </c>
      <c r="D159" s="136" t="s">
        <v>237</v>
      </c>
      <c r="E159" s="136" t="s">
        <v>17</v>
      </c>
      <c r="F159" s="137">
        <v>98</v>
      </c>
      <c r="G159" s="136" t="s">
        <v>3</v>
      </c>
      <c r="H159" s="137">
        <v>100</v>
      </c>
      <c r="I159" s="145" t="s">
        <v>15</v>
      </c>
      <c r="J159" s="138">
        <v>2.2000000000000002</v>
      </c>
      <c r="K159" s="136" t="s">
        <v>34</v>
      </c>
      <c r="L159" s="137">
        <v>24</v>
      </c>
      <c r="M159" s="137">
        <v>14</v>
      </c>
      <c r="N159" s="145"/>
      <c r="O159" s="136"/>
      <c r="P159" s="136"/>
      <c r="Q159" s="139"/>
      <c r="R159" s="145" t="s">
        <v>42</v>
      </c>
      <c r="S159" s="136" t="s">
        <v>9</v>
      </c>
      <c r="T159" s="145" t="s">
        <v>317</v>
      </c>
      <c r="U159" s="136" t="s">
        <v>222</v>
      </c>
    </row>
    <row r="160" spans="1:21" x14ac:dyDescent="0.2">
      <c r="A160" s="136" t="s">
        <v>1114</v>
      </c>
      <c r="B160" s="136" t="s">
        <v>1135</v>
      </c>
      <c r="C160" s="136" t="s">
        <v>117</v>
      </c>
      <c r="D160" s="136" t="s">
        <v>118</v>
      </c>
      <c r="E160" s="136" t="s">
        <v>17</v>
      </c>
      <c r="F160" s="137">
        <v>92</v>
      </c>
      <c r="G160" s="136" t="s">
        <v>1136</v>
      </c>
      <c r="H160" s="137">
        <v>25</v>
      </c>
      <c r="I160" s="145" t="s">
        <v>15</v>
      </c>
      <c r="J160" s="138">
        <v>2.2000000000000002</v>
      </c>
      <c r="K160" s="136" t="s">
        <v>34</v>
      </c>
      <c r="L160" s="137">
        <v>24</v>
      </c>
      <c r="M160" s="137">
        <v>2</v>
      </c>
      <c r="N160" s="145"/>
      <c r="O160" s="136"/>
      <c r="P160" s="136"/>
      <c r="Q160" s="139"/>
      <c r="R160" s="145" t="s">
        <v>9</v>
      </c>
      <c r="S160" s="136" t="s">
        <v>9</v>
      </c>
      <c r="T160" s="145" t="s">
        <v>1021</v>
      </c>
      <c r="U160" s="136" t="s">
        <v>430</v>
      </c>
    </row>
    <row r="161" spans="1:21" x14ac:dyDescent="0.2">
      <c r="A161" s="136" t="s">
        <v>312</v>
      </c>
      <c r="B161" s="136" t="s">
        <v>74</v>
      </c>
      <c r="C161" s="136" t="s">
        <v>950</v>
      </c>
      <c r="D161" s="136" t="s">
        <v>75</v>
      </c>
      <c r="E161" s="136" t="s">
        <v>17</v>
      </c>
      <c r="F161" s="137">
        <v>95</v>
      </c>
      <c r="G161" s="136" t="s">
        <v>3</v>
      </c>
      <c r="H161" s="137">
        <v>100</v>
      </c>
      <c r="I161" s="145" t="s">
        <v>15</v>
      </c>
      <c r="J161" s="138">
        <v>2.2000000000000002</v>
      </c>
      <c r="K161" s="136" t="s">
        <v>34</v>
      </c>
      <c r="L161" s="137">
        <v>15</v>
      </c>
      <c r="M161" s="137">
        <v>19</v>
      </c>
      <c r="N161" s="145"/>
      <c r="O161" s="136"/>
      <c r="P161" s="136"/>
      <c r="Q161" s="139"/>
      <c r="R161" s="145" t="s">
        <v>163</v>
      </c>
      <c r="S161" s="136" t="s">
        <v>9</v>
      </c>
      <c r="T161" s="145" t="s">
        <v>543</v>
      </c>
      <c r="U161" s="136" t="s">
        <v>222</v>
      </c>
    </row>
    <row r="162" spans="1:21" x14ac:dyDescent="0.2">
      <c r="A162" s="136" t="s">
        <v>273</v>
      </c>
      <c r="B162" s="136" t="s">
        <v>271</v>
      </c>
      <c r="C162" s="136" t="s">
        <v>985</v>
      </c>
      <c r="D162" s="136" t="s">
        <v>272</v>
      </c>
      <c r="E162" s="136" t="s">
        <v>17</v>
      </c>
      <c r="F162" s="137">
        <v>96</v>
      </c>
      <c r="G162" s="136" t="s">
        <v>3</v>
      </c>
      <c r="H162" s="137">
        <v>100</v>
      </c>
      <c r="I162" s="145" t="s">
        <v>15</v>
      </c>
      <c r="J162" s="138">
        <v>2.2000000000000002</v>
      </c>
      <c r="K162" s="136" t="s">
        <v>34</v>
      </c>
      <c r="L162" s="137">
        <v>10</v>
      </c>
      <c r="M162" s="137">
        <v>2</v>
      </c>
      <c r="N162" s="145"/>
      <c r="O162" s="136"/>
      <c r="P162" s="136"/>
      <c r="Q162" s="139"/>
      <c r="R162" s="145" t="s">
        <v>141</v>
      </c>
      <c r="S162" s="136" t="s">
        <v>9</v>
      </c>
      <c r="T162" s="145" t="s">
        <v>535</v>
      </c>
      <c r="U162" s="136" t="s">
        <v>506</v>
      </c>
    </row>
    <row r="163" spans="1:21" x14ac:dyDescent="0.2">
      <c r="A163" s="136" t="s">
        <v>762</v>
      </c>
      <c r="B163" s="136" t="s">
        <v>353</v>
      </c>
      <c r="C163" s="136" t="s">
        <v>898</v>
      </c>
      <c r="D163" s="136" t="s">
        <v>300</v>
      </c>
      <c r="E163" s="136" t="s">
        <v>17</v>
      </c>
      <c r="F163" s="137">
        <v>94</v>
      </c>
      <c r="G163" s="136" t="s">
        <v>3</v>
      </c>
      <c r="H163" s="137">
        <v>100</v>
      </c>
      <c r="I163" s="145" t="s">
        <v>15</v>
      </c>
      <c r="J163" s="138">
        <v>2.2000000000000002</v>
      </c>
      <c r="K163" s="136" t="s">
        <v>34</v>
      </c>
      <c r="L163" s="137">
        <v>1</v>
      </c>
      <c r="M163" s="137">
        <v>14</v>
      </c>
      <c r="N163" s="145"/>
      <c r="O163" s="136"/>
      <c r="P163" s="136"/>
      <c r="Q163" s="139"/>
      <c r="R163" s="145" t="s">
        <v>9</v>
      </c>
      <c r="S163" s="136" t="s">
        <v>9</v>
      </c>
      <c r="T163" s="145" t="s">
        <v>763</v>
      </c>
      <c r="U163" s="136" t="s">
        <v>222</v>
      </c>
    </row>
    <row r="164" spans="1:21" x14ac:dyDescent="0.2">
      <c r="A164" s="136" t="s">
        <v>233</v>
      </c>
      <c r="B164" s="136" t="s">
        <v>224</v>
      </c>
      <c r="C164" s="136" t="s">
        <v>975</v>
      </c>
      <c r="D164" s="136" t="s">
        <v>225</v>
      </c>
      <c r="E164" s="136" t="s">
        <v>17</v>
      </c>
      <c r="F164" s="137">
        <v>95</v>
      </c>
      <c r="G164" s="136" t="s">
        <v>3</v>
      </c>
      <c r="H164" s="137">
        <v>100</v>
      </c>
      <c r="I164" s="145" t="s">
        <v>15</v>
      </c>
      <c r="J164" s="138">
        <v>2.2000000000000002</v>
      </c>
      <c r="K164" s="136" t="s">
        <v>34</v>
      </c>
      <c r="L164" s="137">
        <v>1</v>
      </c>
      <c r="M164" s="137">
        <v>18</v>
      </c>
      <c r="N164" s="145"/>
      <c r="O164" s="136"/>
      <c r="P164" s="136"/>
      <c r="Q164" s="139"/>
      <c r="R164" s="145" t="s">
        <v>37</v>
      </c>
      <c r="S164" s="136" t="s">
        <v>9</v>
      </c>
      <c r="T164" s="145" t="s">
        <v>539</v>
      </c>
      <c r="U164" s="136" t="s">
        <v>222</v>
      </c>
    </row>
    <row r="165" spans="1:21" x14ac:dyDescent="0.2">
      <c r="A165" s="136" t="s">
        <v>167</v>
      </c>
      <c r="B165" s="136" t="s">
        <v>113</v>
      </c>
      <c r="C165" s="136" t="s">
        <v>848</v>
      </c>
      <c r="D165" s="136" t="s">
        <v>97</v>
      </c>
      <c r="E165" s="136" t="s">
        <v>17</v>
      </c>
      <c r="F165" s="137">
        <v>94</v>
      </c>
      <c r="G165" s="136" t="s">
        <v>3</v>
      </c>
      <c r="H165" s="137">
        <v>100</v>
      </c>
      <c r="I165" s="145" t="s">
        <v>15</v>
      </c>
      <c r="J165" s="138">
        <v>2.2000000000000002</v>
      </c>
      <c r="K165" s="136" t="s">
        <v>34</v>
      </c>
      <c r="L165" s="137">
        <v>0</v>
      </c>
      <c r="M165" s="137">
        <v>12</v>
      </c>
      <c r="N165" s="145"/>
      <c r="O165" s="136"/>
      <c r="P165" s="136"/>
      <c r="Q165" s="139"/>
      <c r="R165" s="145" t="s">
        <v>141</v>
      </c>
      <c r="S165" s="136" t="s">
        <v>9</v>
      </c>
      <c r="T165" s="145" t="s">
        <v>1063</v>
      </c>
      <c r="U165" s="136" t="s">
        <v>10</v>
      </c>
    </row>
    <row r="166" spans="1:21" x14ac:dyDescent="0.2">
      <c r="A166" s="136" t="s">
        <v>645</v>
      </c>
      <c r="B166" s="136" t="s">
        <v>113</v>
      </c>
      <c r="C166" s="136" t="s">
        <v>848</v>
      </c>
      <c r="D166" s="136" t="s">
        <v>97</v>
      </c>
      <c r="E166" s="136" t="s">
        <v>17</v>
      </c>
      <c r="F166" s="137">
        <v>95</v>
      </c>
      <c r="G166" s="136" t="s">
        <v>3</v>
      </c>
      <c r="H166" s="137">
        <v>100</v>
      </c>
      <c r="I166" s="145" t="s">
        <v>15</v>
      </c>
      <c r="J166" s="138">
        <v>2.2000000000000002</v>
      </c>
      <c r="K166" s="136" t="s">
        <v>34</v>
      </c>
      <c r="L166" s="137">
        <v>0</v>
      </c>
      <c r="M166" s="137">
        <v>14</v>
      </c>
      <c r="N166" s="145"/>
      <c r="O166" s="136"/>
      <c r="P166" s="136"/>
      <c r="Q166" s="139"/>
      <c r="R166" s="145" t="s">
        <v>141</v>
      </c>
      <c r="S166" s="136" t="s">
        <v>9</v>
      </c>
      <c r="T166" s="145" t="s">
        <v>536</v>
      </c>
      <c r="U166" s="136" t="s">
        <v>222</v>
      </c>
    </row>
    <row r="167" spans="1:21" x14ac:dyDescent="0.2">
      <c r="A167" s="136" t="s">
        <v>258</v>
      </c>
      <c r="B167" s="136" t="s">
        <v>29</v>
      </c>
      <c r="C167" s="136" t="s">
        <v>940</v>
      </c>
      <c r="D167" s="136" t="s">
        <v>25</v>
      </c>
      <c r="E167" s="136" t="s">
        <v>17</v>
      </c>
      <c r="F167" s="137">
        <v>94</v>
      </c>
      <c r="G167" s="136" t="s">
        <v>3</v>
      </c>
      <c r="H167" s="137">
        <v>100</v>
      </c>
      <c r="I167" s="145" t="s">
        <v>15</v>
      </c>
      <c r="J167" s="138">
        <v>2.2999999999999998</v>
      </c>
      <c r="K167" s="136" t="s">
        <v>34</v>
      </c>
      <c r="L167" s="137">
        <v>4</v>
      </c>
      <c r="M167" s="137">
        <v>16</v>
      </c>
      <c r="N167" s="145"/>
      <c r="O167" s="136"/>
      <c r="P167" s="136"/>
      <c r="Q167" s="139"/>
      <c r="R167" s="145" t="s">
        <v>9</v>
      </c>
      <c r="S167" s="136" t="s">
        <v>9</v>
      </c>
      <c r="T167" s="145" t="s">
        <v>548</v>
      </c>
      <c r="U167" s="136" t="s">
        <v>222</v>
      </c>
    </row>
    <row r="168" spans="1:21" x14ac:dyDescent="0.2">
      <c r="A168" s="136" t="s">
        <v>774</v>
      </c>
      <c r="B168" s="136" t="s">
        <v>353</v>
      </c>
      <c r="C168" s="136" t="s">
        <v>898</v>
      </c>
      <c r="D168" s="136" t="s">
        <v>300</v>
      </c>
      <c r="E168" s="136" t="s">
        <v>17</v>
      </c>
      <c r="F168" s="137">
        <v>94</v>
      </c>
      <c r="G168" s="136" t="s">
        <v>3</v>
      </c>
      <c r="H168" s="137">
        <v>100</v>
      </c>
      <c r="I168" s="145" t="s">
        <v>15</v>
      </c>
      <c r="J168" s="138">
        <v>2.2999999999999998</v>
      </c>
      <c r="K168" s="136" t="s">
        <v>34</v>
      </c>
      <c r="L168" s="137">
        <v>1</v>
      </c>
      <c r="M168" s="137">
        <v>14</v>
      </c>
      <c r="N168" s="145"/>
      <c r="O168" s="136"/>
      <c r="P168" s="136"/>
      <c r="Q168" s="139"/>
      <c r="R168" s="145" t="s">
        <v>9</v>
      </c>
      <c r="S168" s="136" t="s">
        <v>9</v>
      </c>
      <c r="T168" s="145" t="s">
        <v>775</v>
      </c>
      <c r="U168" s="136" t="s">
        <v>222</v>
      </c>
    </row>
    <row r="169" spans="1:21" x14ac:dyDescent="0.2">
      <c r="A169" s="136" t="s">
        <v>776</v>
      </c>
      <c r="B169" s="136" t="s">
        <v>353</v>
      </c>
      <c r="C169" s="136" t="s">
        <v>898</v>
      </c>
      <c r="D169" s="136" t="s">
        <v>300</v>
      </c>
      <c r="E169" s="136" t="s">
        <v>17</v>
      </c>
      <c r="F169" s="137">
        <v>96</v>
      </c>
      <c r="G169" s="136" t="s">
        <v>3</v>
      </c>
      <c r="H169" s="137">
        <v>100</v>
      </c>
      <c r="I169" s="145" t="s">
        <v>15</v>
      </c>
      <c r="J169" s="138">
        <v>2.2999999999999998</v>
      </c>
      <c r="K169" s="136" t="s">
        <v>34</v>
      </c>
      <c r="L169" s="137">
        <v>1</v>
      </c>
      <c r="M169" s="137">
        <v>15</v>
      </c>
      <c r="N169" s="145"/>
      <c r="O169" s="136"/>
      <c r="P169" s="136"/>
      <c r="Q169" s="139"/>
      <c r="R169" s="145" t="s">
        <v>9</v>
      </c>
      <c r="S169" s="136" t="s">
        <v>9</v>
      </c>
      <c r="T169" s="145" t="s">
        <v>549</v>
      </c>
      <c r="U169" s="136" t="s">
        <v>222</v>
      </c>
    </row>
    <row r="170" spans="1:21" x14ac:dyDescent="0.2">
      <c r="A170" s="136" t="s">
        <v>759</v>
      </c>
      <c r="B170" s="136" t="s">
        <v>353</v>
      </c>
      <c r="C170" s="136" t="s">
        <v>898</v>
      </c>
      <c r="D170" s="136" t="s">
        <v>300</v>
      </c>
      <c r="E170" s="136" t="s">
        <v>17</v>
      </c>
      <c r="F170" s="137">
        <v>95</v>
      </c>
      <c r="G170" s="136" t="s">
        <v>3</v>
      </c>
      <c r="H170" s="137">
        <v>100</v>
      </c>
      <c r="I170" s="145" t="s">
        <v>15</v>
      </c>
      <c r="J170" s="138">
        <v>2.2999999999999998</v>
      </c>
      <c r="K170" s="136" t="s">
        <v>34</v>
      </c>
      <c r="L170" s="137">
        <v>1</v>
      </c>
      <c r="M170" s="137">
        <v>15</v>
      </c>
      <c r="N170" s="145"/>
      <c r="O170" s="136"/>
      <c r="P170" s="136"/>
      <c r="Q170" s="139"/>
      <c r="R170" s="145" t="s">
        <v>9</v>
      </c>
      <c r="S170" s="136" t="s">
        <v>9</v>
      </c>
      <c r="T170" s="145" t="s">
        <v>760</v>
      </c>
      <c r="U170" s="136" t="s">
        <v>222</v>
      </c>
    </row>
    <row r="171" spans="1:21" x14ac:dyDescent="0.2">
      <c r="A171" s="136" t="s">
        <v>301</v>
      </c>
      <c r="B171" s="136" t="s">
        <v>299</v>
      </c>
      <c r="C171" s="136" t="s">
        <v>954</v>
      </c>
      <c r="D171" s="136" t="s">
        <v>300</v>
      </c>
      <c r="E171" s="136" t="s">
        <v>17</v>
      </c>
      <c r="F171" s="137">
        <v>94</v>
      </c>
      <c r="G171" s="136" t="s">
        <v>3</v>
      </c>
      <c r="H171" s="137">
        <v>100</v>
      </c>
      <c r="I171" s="145" t="s">
        <v>15</v>
      </c>
      <c r="J171" s="138">
        <v>2.2999999999999998</v>
      </c>
      <c r="K171" s="136" t="s">
        <v>34</v>
      </c>
      <c r="L171" s="137">
        <v>1</v>
      </c>
      <c r="M171" s="137">
        <v>15</v>
      </c>
      <c r="N171" s="145"/>
      <c r="O171" s="136"/>
      <c r="P171" s="136"/>
      <c r="Q171" s="139"/>
      <c r="R171" s="145" t="s">
        <v>302</v>
      </c>
      <c r="S171" s="136" t="s">
        <v>9</v>
      </c>
      <c r="T171" s="145" t="s">
        <v>538</v>
      </c>
      <c r="U171" s="136" t="s">
        <v>222</v>
      </c>
    </row>
    <row r="172" spans="1:21" x14ac:dyDescent="0.2">
      <c r="A172" s="136" t="s">
        <v>450</v>
      </c>
      <c r="B172" s="136" t="s">
        <v>68</v>
      </c>
      <c r="C172" s="136" t="s">
        <v>861</v>
      </c>
      <c r="D172" s="136" t="s">
        <v>14</v>
      </c>
      <c r="E172" s="136" t="s">
        <v>17</v>
      </c>
      <c r="F172" s="137">
        <v>97</v>
      </c>
      <c r="G172" s="136" t="s">
        <v>862</v>
      </c>
      <c r="H172" s="137">
        <v>80</v>
      </c>
      <c r="I172" s="145" t="s">
        <v>15</v>
      </c>
      <c r="J172" s="138">
        <v>2.2999999999999998</v>
      </c>
      <c r="K172" s="136" t="s">
        <v>34</v>
      </c>
      <c r="L172" s="137">
        <v>0</v>
      </c>
      <c r="M172" s="137">
        <v>12</v>
      </c>
      <c r="N172" s="145"/>
      <c r="O172" s="136"/>
      <c r="P172" s="136"/>
      <c r="Q172" s="139"/>
      <c r="R172" s="145" t="s">
        <v>9</v>
      </c>
      <c r="S172" s="136" t="s">
        <v>9</v>
      </c>
      <c r="T172" s="145" t="s">
        <v>657</v>
      </c>
      <c r="U172" s="136" t="s">
        <v>430</v>
      </c>
    </row>
    <row r="173" spans="1:21" x14ac:dyDescent="0.2">
      <c r="A173" s="136" t="s">
        <v>235</v>
      </c>
      <c r="B173" s="136" t="s">
        <v>224</v>
      </c>
      <c r="C173" s="136" t="s">
        <v>975</v>
      </c>
      <c r="D173" s="136" t="s">
        <v>225</v>
      </c>
      <c r="E173" s="136" t="s">
        <v>17</v>
      </c>
      <c r="F173" s="137">
        <v>95</v>
      </c>
      <c r="G173" s="136" t="s">
        <v>3</v>
      </c>
      <c r="H173" s="137">
        <v>100</v>
      </c>
      <c r="I173" s="145" t="s">
        <v>15</v>
      </c>
      <c r="J173" s="138">
        <v>2.4</v>
      </c>
      <c r="K173" s="136" t="s">
        <v>34</v>
      </c>
      <c r="L173" s="137">
        <v>1</v>
      </c>
      <c r="M173" s="137">
        <v>19</v>
      </c>
      <c r="N173" s="145"/>
      <c r="O173" s="136"/>
      <c r="P173" s="136"/>
      <c r="Q173" s="139"/>
      <c r="R173" s="145" t="s">
        <v>37</v>
      </c>
      <c r="S173" s="136" t="s">
        <v>9</v>
      </c>
      <c r="T173" s="145" t="s">
        <v>603</v>
      </c>
      <c r="U173" s="136" t="s">
        <v>222</v>
      </c>
    </row>
    <row r="174" spans="1:21" x14ac:dyDescent="0.2">
      <c r="A174" s="136" t="s">
        <v>298</v>
      </c>
      <c r="B174" s="136" t="s">
        <v>113</v>
      </c>
      <c r="C174" s="136" t="s">
        <v>848</v>
      </c>
      <c r="D174" s="136" t="s">
        <v>97</v>
      </c>
      <c r="E174" s="136" t="s">
        <v>17</v>
      </c>
      <c r="F174" s="137">
        <v>94</v>
      </c>
      <c r="G174" s="136" t="s">
        <v>3</v>
      </c>
      <c r="H174" s="137">
        <v>100</v>
      </c>
      <c r="I174" s="145" t="s">
        <v>15</v>
      </c>
      <c r="J174" s="138">
        <v>2.4</v>
      </c>
      <c r="K174" s="136" t="s">
        <v>34</v>
      </c>
      <c r="L174" s="137">
        <v>0</v>
      </c>
      <c r="M174" s="137">
        <v>15</v>
      </c>
      <c r="N174" s="145"/>
      <c r="O174" s="136"/>
      <c r="P174" s="136"/>
      <c r="Q174" s="139"/>
      <c r="R174" s="145" t="s">
        <v>141</v>
      </c>
      <c r="S174" s="136" t="s">
        <v>9</v>
      </c>
      <c r="T174" s="145" t="s">
        <v>536</v>
      </c>
      <c r="U174" s="136" t="s">
        <v>222</v>
      </c>
    </row>
    <row r="175" spans="1:21" x14ac:dyDescent="0.2">
      <c r="A175" s="136" t="s">
        <v>461</v>
      </c>
      <c r="B175" s="136" t="s">
        <v>13</v>
      </c>
      <c r="C175" s="136" t="s">
        <v>886</v>
      </c>
      <c r="D175" s="136" t="s">
        <v>14</v>
      </c>
      <c r="E175" s="136" t="s">
        <v>17</v>
      </c>
      <c r="F175" s="137">
        <v>90</v>
      </c>
      <c r="G175" s="136" t="s">
        <v>3</v>
      </c>
      <c r="H175" s="137">
        <v>100</v>
      </c>
      <c r="I175" s="145" t="s">
        <v>15</v>
      </c>
      <c r="J175" s="138">
        <v>2.4</v>
      </c>
      <c r="K175" s="136" t="s">
        <v>34</v>
      </c>
      <c r="L175" s="137">
        <v>0</v>
      </c>
      <c r="M175" s="137">
        <v>11</v>
      </c>
      <c r="N175" s="145"/>
      <c r="O175" s="136"/>
      <c r="P175" s="136"/>
      <c r="Q175" s="139"/>
      <c r="R175" s="145" t="s">
        <v>163</v>
      </c>
      <c r="S175" s="136" t="s">
        <v>9</v>
      </c>
      <c r="T175" s="145" t="s">
        <v>528</v>
      </c>
      <c r="U175" s="136" t="s">
        <v>430</v>
      </c>
    </row>
    <row r="176" spans="1:21" x14ac:dyDescent="0.2">
      <c r="A176" s="136" t="s">
        <v>726</v>
      </c>
      <c r="B176" s="136" t="s">
        <v>13</v>
      </c>
      <c r="C176" s="136" t="s">
        <v>886</v>
      </c>
      <c r="D176" s="136" t="s">
        <v>14</v>
      </c>
      <c r="E176" s="136" t="s">
        <v>17</v>
      </c>
      <c r="F176" s="137">
        <v>91</v>
      </c>
      <c r="G176" s="136" t="s">
        <v>3</v>
      </c>
      <c r="H176" s="137">
        <v>100</v>
      </c>
      <c r="I176" s="145" t="s">
        <v>15</v>
      </c>
      <c r="J176" s="138">
        <v>2.4</v>
      </c>
      <c r="K176" s="136" t="s">
        <v>34</v>
      </c>
      <c r="L176" s="137">
        <v>0</v>
      </c>
      <c r="M176" s="137">
        <v>10</v>
      </c>
      <c r="N176" s="145"/>
      <c r="O176" s="136"/>
      <c r="P176" s="136"/>
      <c r="Q176" s="139"/>
      <c r="R176" s="145" t="s">
        <v>163</v>
      </c>
      <c r="S176" s="136" t="s">
        <v>9</v>
      </c>
      <c r="T176" s="145" t="s">
        <v>685</v>
      </c>
      <c r="U176" s="136" t="s">
        <v>222</v>
      </c>
    </row>
    <row r="177" spans="1:21" x14ac:dyDescent="0.2">
      <c r="A177" s="136" t="s">
        <v>448</v>
      </c>
      <c r="B177" s="136" t="s">
        <v>68</v>
      </c>
      <c r="C177" s="136" t="s">
        <v>861</v>
      </c>
      <c r="D177" s="136" t="s">
        <v>14</v>
      </c>
      <c r="E177" s="136" t="s">
        <v>17</v>
      </c>
      <c r="F177" s="137">
        <v>93</v>
      </c>
      <c r="G177" s="136" t="s">
        <v>862</v>
      </c>
      <c r="H177" s="137">
        <v>80</v>
      </c>
      <c r="I177" s="145" t="s">
        <v>15</v>
      </c>
      <c r="J177" s="138">
        <v>2.4</v>
      </c>
      <c r="K177" s="136" t="s">
        <v>34</v>
      </c>
      <c r="L177" s="137">
        <v>0</v>
      </c>
      <c r="M177" s="137">
        <v>7</v>
      </c>
      <c r="N177" s="145"/>
      <c r="O177" s="136"/>
      <c r="P177" s="136"/>
      <c r="Q177" s="139"/>
      <c r="R177" s="145" t="s">
        <v>9</v>
      </c>
      <c r="S177" s="136" t="s">
        <v>9</v>
      </c>
      <c r="T177" s="145" t="s">
        <v>658</v>
      </c>
      <c r="U177" s="136" t="s">
        <v>430</v>
      </c>
    </row>
    <row r="178" spans="1:21" x14ac:dyDescent="0.2">
      <c r="A178" s="136" t="s">
        <v>459</v>
      </c>
      <c r="B178" s="136" t="s">
        <v>116</v>
      </c>
      <c r="C178" s="136" t="s">
        <v>117</v>
      </c>
      <c r="D178" s="136" t="s">
        <v>118</v>
      </c>
      <c r="E178" s="136" t="s">
        <v>17</v>
      </c>
      <c r="F178" s="137">
        <v>98</v>
      </c>
      <c r="G178" s="136" t="s">
        <v>994</v>
      </c>
      <c r="H178" s="137">
        <v>26</v>
      </c>
      <c r="I178" s="145" t="s">
        <v>15</v>
      </c>
      <c r="J178" s="138">
        <v>2.5</v>
      </c>
      <c r="K178" s="136" t="s">
        <v>34</v>
      </c>
      <c r="L178" s="137">
        <v>24</v>
      </c>
      <c r="M178" s="137">
        <v>7</v>
      </c>
      <c r="N178" s="145"/>
      <c r="O178" s="136"/>
      <c r="P178" s="136"/>
      <c r="Q178" s="139"/>
      <c r="R178" s="145" t="s">
        <v>9</v>
      </c>
      <c r="S178" s="136" t="s">
        <v>9</v>
      </c>
      <c r="T178" s="145" t="s">
        <v>1021</v>
      </c>
      <c r="U178" s="136" t="s">
        <v>430</v>
      </c>
    </row>
    <row r="179" spans="1:21" x14ac:dyDescent="0.2">
      <c r="A179" s="136" t="s">
        <v>486</v>
      </c>
      <c r="B179" s="136" t="s">
        <v>74</v>
      </c>
      <c r="C179" s="136" t="s">
        <v>950</v>
      </c>
      <c r="D179" s="136" t="s">
        <v>75</v>
      </c>
      <c r="E179" s="136" t="s">
        <v>17</v>
      </c>
      <c r="F179" s="137">
        <v>95</v>
      </c>
      <c r="G179" s="136" t="s">
        <v>3</v>
      </c>
      <c r="H179" s="137">
        <v>100</v>
      </c>
      <c r="I179" s="145" t="s">
        <v>15</v>
      </c>
      <c r="J179" s="138">
        <v>2.5</v>
      </c>
      <c r="K179" s="136" t="s">
        <v>34</v>
      </c>
      <c r="L179" s="137">
        <v>15</v>
      </c>
      <c r="M179" s="137">
        <v>22</v>
      </c>
      <c r="N179" s="145"/>
      <c r="O179" s="136"/>
      <c r="P179" s="136"/>
      <c r="Q179" s="139"/>
      <c r="R179" s="145" t="s">
        <v>163</v>
      </c>
      <c r="S179" s="136" t="s">
        <v>9</v>
      </c>
      <c r="T179" s="145" t="s">
        <v>875</v>
      </c>
      <c r="U179" s="136" t="s">
        <v>875</v>
      </c>
    </row>
    <row r="180" spans="1:21" x14ac:dyDescent="0.2">
      <c r="A180" s="136" t="s">
        <v>423</v>
      </c>
      <c r="B180" s="136" t="s">
        <v>366</v>
      </c>
      <c r="C180" s="136" t="s">
        <v>366</v>
      </c>
      <c r="D180" s="136" t="s">
        <v>237</v>
      </c>
      <c r="E180" s="136" t="s">
        <v>17</v>
      </c>
      <c r="F180" s="137">
        <v>88</v>
      </c>
      <c r="G180" s="136" t="s">
        <v>3</v>
      </c>
      <c r="H180" s="137">
        <v>100</v>
      </c>
      <c r="I180" s="145" t="s">
        <v>15</v>
      </c>
      <c r="J180" s="138">
        <v>2.5</v>
      </c>
      <c r="K180" s="136" t="s">
        <v>34</v>
      </c>
      <c r="L180" s="137">
        <v>7</v>
      </c>
      <c r="M180" s="137">
        <v>20</v>
      </c>
      <c r="N180" s="145"/>
      <c r="O180" s="136"/>
      <c r="P180" s="136"/>
      <c r="Q180" s="139"/>
      <c r="R180" s="145" t="s">
        <v>163</v>
      </c>
      <c r="S180" s="136" t="s">
        <v>9</v>
      </c>
      <c r="T180" s="145" t="s">
        <v>563</v>
      </c>
      <c r="U180" s="136" t="s">
        <v>222</v>
      </c>
    </row>
    <row r="181" spans="1:21" x14ac:dyDescent="0.2">
      <c r="A181" s="136" t="s">
        <v>254</v>
      </c>
      <c r="B181" s="136" t="s">
        <v>29</v>
      </c>
      <c r="C181" s="136" t="s">
        <v>940</v>
      </c>
      <c r="D181" s="136" t="s">
        <v>25</v>
      </c>
      <c r="E181" s="136" t="s">
        <v>17</v>
      </c>
      <c r="F181" s="137">
        <v>94</v>
      </c>
      <c r="G181" s="136" t="s">
        <v>3</v>
      </c>
      <c r="H181" s="137">
        <v>100</v>
      </c>
      <c r="I181" s="145" t="s">
        <v>15</v>
      </c>
      <c r="J181" s="138">
        <v>2.5</v>
      </c>
      <c r="K181" s="136" t="s">
        <v>34</v>
      </c>
      <c r="L181" s="137">
        <v>4</v>
      </c>
      <c r="M181" s="137">
        <v>15</v>
      </c>
      <c r="N181" s="145"/>
      <c r="O181" s="136"/>
      <c r="P181" s="136"/>
      <c r="Q181" s="139"/>
      <c r="R181" s="145" t="s">
        <v>9</v>
      </c>
      <c r="S181" s="136" t="s">
        <v>9</v>
      </c>
      <c r="T181" s="145" t="s">
        <v>548</v>
      </c>
      <c r="U181" s="136" t="s">
        <v>222</v>
      </c>
    </row>
    <row r="182" spans="1:21" x14ac:dyDescent="0.2">
      <c r="A182" s="136" t="s">
        <v>683</v>
      </c>
      <c r="B182" s="136" t="s">
        <v>682</v>
      </c>
      <c r="C182" s="136" t="s">
        <v>955</v>
      </c>
      <c r="D182" s="136" t="s">
        <v>25</v>
      </c>
      <c r="E182" s="136" t="s">
        <v>17</v>
      </c>
      <c r="F182" s="137">
        <v>96</v>
      </c>
      <c r="G182" s="136" t="s">
        <v>3</v>
      </c>
      <c r="H182" s="137">
        <v>100</v>
      </c>
      <c r="I182" s="145" t="s">
        <v>15</v>
      </c>
      <c r="J182" s="138">
        <v>2.5</v>
      </c>
      <c r="K182" s="136" t="s">
        <v>34</v>
      </c>
      <c r="L182" s="137">
        <v>4</v>
      </c>
      <c r="M182" s="137">
        <v>16</v>
      </c>
      <c r="N182" s="145"/>
      <c r="O182" s="136"/>
      <c r="P182" s="136"/>
      <c r="Q182" s="139"/>
      <c r="R182" s="145" t="s">
        <v>163</v>
      </c>
      <c r="S182" s="136" t="s">
        <v>9</v>
      </c>
      <c r="T182" s="145" t="s">
        <v>527</v>
      </c>
      <c r="U182" s="136" t="s">
        <v>430</v>
      </c>
    </row>
    <row r="183" spans="1:21" x14ac:dyDescent="0.2">
      <c r="A183" s="136" t="s">
        <v>374</v>
      </c>
      <c r="B183" s="136" t="s">
        <v>299</v>
      </c>
      <c r="C183" s="136" t="s">
        <v>954</v>
      </c>
      <c r="D183" s="136" t="s">
        <v>300</v>
      </c>
      <c r="E183" s="136" t="s">
        <v>17</v>
      </c>
      <c r="F183" s="137">
        <v>92</v>
      </c>
      <c r="G183" s="136" t="s">
        <v>3</v>
      </c>
      <c r="H183" s="137">
        <v>100</v>
      </c>
      <c r="I183" s="145" t="s">
        <v>15</v>
      </c>
      <c r="J183" s="138">
        <v>2.5</v>
      </c>
      <c r="K183" s="136" t="s">
        <v>34</v>
      </c>
      <c r="L183" s="137">
        <v>1</v>
      </c>
      <c r="M183" s="137">
        <v>14</v>
      </c>
      <c r="N183" s="145"/>
      <c r="O183" s="136"/>
      <c r="P183" s="136"/>
      <c r="Q183" s="139"/>
      <c r="R183" s="145" t="s">
        <v>302</v>
      </c>
      <c r="S183" s="136" t="s">
        <v>9</v>
      </c>
      <c r="T183" s="145" t="s">
        <v>549</v>
      </c>
      <c r="U183" s="136" t="s">
        <v>222</v>
      </c>
    </row>
    <row r="184" spans="1:21" x14ac:dyDescent="0.2">
      <c r="A184" s="136" t="s">
        <v>292</v>
      </c>
      <c r="B184" s="136" t="s">
        <v>113</v>
      </c>
      <c r="C184" s="136" t="s">
        <v>848</v>
      </c>
      <c r="D184" s="136" t="s">
        <v>97</v>
      </c>
      <c r="E184" s="136" t="s">
        <v>17</v>
      </c>
      <c r="F184" s="137">
        <v>94</v>
      </c>
      <c r="G184" s="136" t="s">
        <v>3</v>
      </c>
      <c r="H184" s="137">
        <v>100</v>
      </c>
      <c r="I184" s="145" t="s">
        <v>15</v>
      </c>
      <c r="J184" s="138">
        <v>2.5</v>
      </c>
      <c r="K184" s="136" t="s">
        <v>34</v>
      </c>
      <c r="L184" s="137">
        <v>0</v>
      </c>
      <c r="M184" s="137">
        <v>14</v>
      </c>
      <c r="N184" s="145"/>
      <c r="O184" s="136"/>
      <c r="P184" s="136"/>
      <c r="Q184" s="139"/>
      <c r="R184" s="145" t="s">
        <v>141</v>
      </c>
      <c r="S184" s="136" t="s">
        <v>9</v>
      </c>
      <c r="T184" s="145" t="s">
        <v>536</v>
      </c>
      <c r="U184" s="136" t="s">
        <v>222</v>
      </c>
    </row>
    <row r="185" spans="1:21" x14ac:dyDescent="0.2">
      <c r="A185" s="136" t="s">
        <v>340</v>
      </c>
      <c r="B185" s="136" t="s">
        <v>113</v>
      </c>
      <c r="C185" s="136" t="s">
        <v>848</v>
      </c>
      <c r="D185" s="136" t="s">
        <v>97</v>
      </c>
      <c r="E185" s="136" t="s">
        <v>17</v>
      </c>
      <c r="F185" s="137">
        <v>95</v>
      </c>
      <c r="G185" s="136" t="s">
        <v>3</v>
      </c>
      <c r="H185" s="137">
        <v>100</v>
      </c>
      <c r="I185" s="145" t="s">
        <v>15</v>
      </c>
      <c r="J185" s="138">
        <v>2.5</v>
      </c>
      <c r="K185" s="136" t="s">
        <v>34</v>
      </c>
      <c r="L185" s="137">
        <v>0</v>
      </c>
      <c r="M185" s="137">
        <v>15</v>
      </c>
      <c r="N185" s="145"/>
      <c r="O185" s="136"/>
      <c r="P185" s="136"/>
      <c r="Q185" s="139"/>
      <c r="R185" s="145" t="s">
        <v>141</v>
      </c>
      <c r="S185" s="136" t="s">
        <v>9</v>
      </c>
      <c r="T185" s="145" t="s">
        <v>536</v>
      </c>
      <c r="U185" s="136" t="s">
        <v>222</v>
      </c>
    </row>
    <row r="186" spans="1:21" x14ac:dyDescent="0.2">
      <c r="A186" s="136" t="s">
        <v>342</v>
      </c>
      <c r="B186" s="136" t="s">
        <v>113</v>
      </c>
      <c r="C186" s="136" t="s">
        <v>848</v>
      </c>
      <c r="D186" s="136" t="s">
        <v>97</v>
      </c>
      <c r="E186" s="136" t="s">
        <v>17</v>
      </c>
      <c r="F186" s="137">
        <v>95</v>
      </c>
      <c r="G186" s="136" t="s">
        <v>3</v>
      </c>
      <c r="H186" s="137">
        <v>100</v>
      </c>
      <c r="I186" s="145" t="s">
        <v>15</v>
      </c>
      <c r="J186" s="138">
        <v>2.5</v>
      </c>
      <c r="K186" s="136" t="s">
        <v>34</v>
      </c>
      <c r="L186" s="137">
        <v>0</v>
      </c>
      <c r="M186" s="137">
        <v>14</v>
      </c>
      <c r="N186" s="145"/>
      <c r="O186" s="136"/>
      <c r="P186" s="136"/>
      <c r="Q186" s="139"/>
      <c r="R186" s="145" t="s">
        <v>141</v>
      </c>
      <c r="S186" s="136" t="s">
        <v>9</v>
      </c>
      <c r="T186" s="145" t="s">
        <v>536</v>
      </c>
      <c r="U186" s="136" t="s">
        <v>222</v>
      </c>
    </row>
    <row r="187" spans="1:21" x14ac:dyDescent="0.2">
      <c r="A187" s="136" t="s">
        <v>719</v>
      </c>
      <c r="B187" s="136" t="s">
        <v>13</v>
      </c>
      <c r="C187" s="136" t="s">
        <v>886</v>
      </c>
      <c r="D187" s="136" t="s">
        <v>14</v>
      </c>
      <c r="E187" s="136" t="s">
        <v>17</v>
      </c>
      <c r="F187" s="137">
        <v>91</v>
      </c>
      <c r="G187" s="136" t="s">
        <v>3</v>
      </c>
      <c r="H187" s="137">
        <v>100</v>
      </c>
      <c r="I187" s="145" t="s">
        <v>15</v>
      </c>
      <c r="J187" s="138">
        <v>2.5</v>
      </c>
      <c r="K187" s="136" t="s">
        <v>34</v>
      </c>
      <c r="L187" s="137">
        <v>0</v>
      </c>
      <c r="M187" s="137">
        <v>11</v>
      </c>
      <c r="N187" s="145"/>
      <c r="O187" s="136"/>
      <c r="P187" s="136"/>
      <c r="Q187" s="139"/>
      <c r="R187" s="145" t="s">
        <v>163</v>
      </c>
      <c r="S187" s="136" t="s">
        <v>9</v>
      </c>
      <c r="T187" s="145" t="s">
        <v>657</v>
      </c>
      <c r="U187" s="136" t="s">
        <v>222</v>
      </c>
    </row>
    <row r="188" spans="1:21" x14ac:dyDescent="0.2">
      <c r="A188" s="136" t="s">
        <v>445</v>
      </c>
      <c r="B188" s="136" t="s">
        <v>13</v>
      </c>
      <c r="C188" s="136" t="s">
        <v>886</v>
      </c>
      <c r="D188" s="136" t="s">
        <v>14</v>
      </c>
      <c r="E188" s="136" t="s">
        <v>17</v>
      </c>
      <c r="F188" s="137">
        <v>95</v>
      </c>
      <c r="G188" s="136" t="s">
        <v>3</v>
      </c>
      <c r="H188" s="137">
        <v>100</v>
      </c>
      <c r="I188" s="145" t="s">
        <v>15</v>
      </c>
      <c r="J188" s="138">
        <v>2.5</v>
      </c>
      <c r="K188" s="136" t="s">
        <v>34</v>
      </c>
      <c r="L188" s="137">
        <v>0</v>
      </c>
      <c r="M188" s="137">
        <v>10</v>
      </c>
      <c r="N188" s="145"/>
      <c r="O188" s="136"/>
      <c r="P188" s="136"/>
      <c r="Q188" s="139"/>
      <c r="R188" s="145" t="s">
        <v>163</v>
      </c>
      <c r="S188" s="136" t="s">
        <v>9</v>
      </c>
      <c r="T188" s="145" t="s">
        <v>528</v>
      </c>
      <c r="U188" s="136" t="s">
        <v>430</v>
      </c>
    </row>
    <row r="189" spans="1:21" x14ac:dyDescent="0.2">
      <c r="A189" s="136" t="s">
        <v>219</v>
      </c>
      <c r="B189" s="136" t="s">
        <v>68</v>
      </c>
      <c r="C189" s="136" t="s">
        <v>861</v>
      </c>
      <c r="D189" s="136" t="s">
        <v>14</v>
      </c>
      <c r="E189" s="136" t="s">
        <v>17</v>
      </c>
      <c r="F189" s="137">
        <v>97</v>
      </c>
      <c r="G189" s="136" t="s">
        <v>862</v>
      </c>
      <c r="H189" s="137">
        <v>80</v>
      </c>
      <c r="I189" s="145" t="s">
        <v>15</v>
      </c>
      <c r="J189" s="138">
        <v>2.5</v>
      </c>
      <c r="K189" s="136" t="s">
        <v>34</v>
      </c>
      <c r="L189" s="137">
        <v>0</v>
      </c>
      <c r="M189" s="137">
        <v>12</v>
      </c>
      <c r="N189" s="145"/>
      <c r="O189" s="136"/>
      <c r="P189" s="136"/>
      <c r="Q189" s="139"/>
      <c r="R189" s="145" t="s">
        <v>9</v>
      </c>
      <c r="S189" s="136" t="s">
        <v>9</v>
      </c>
      <c r="T189" s="145" t="s">
        <v>656</v>
      </c>
      <c r="U189" s="136" t="s">
        <v>217</v>
      </c>
    </row>
    <row r="190" spans="1:21" x14ac:dyDescent="0.2">
      <c r="A190" s="136" t="s">
        <v>453</v>
      </c>
      <c r="B190" s="136" t="s">
        <v>116</v>
      </c>
      <c r="C190" s="136" t="s">
        <v>117</v>
      </c>
      <c r="D190" s="136" t="s">
        <v>118</v>
      </c>
      <c r="E190" s="136" t="s">
        <v>17</v>
      </c>
      <c r="F190" s="137">
        <v>100</v>
      </c>
      <c r="G190" s="136" t="s">
        <v>119</v>
      </c>
      <c r="H190" s="137">
        <v>94</v>
      </c>
      <c r="I190" s="145" t="s">
        <v>15</v>
      </c>
      <c r="J190" s="138">
        <v>2.6</v>
      </c>
      <c r="K190" s="136" t="s">
        <v>34</v>
      </c>
      <c r="L190" s="137">
        <v>39</v>
      </c>
      <c r="M190" s="137">
        <v>24</v>
      </c>
      <c r="N190" s="145"/>
      <c r="O190" s="136"/>
      <c r="P190" s="136"/>
      <c r="Q190" s="139"/>
      <c r="R190" s="145" t="s">
        <v>9</v>
      </c>
      <c r="S190" s="136" t="s">
        <v>9</v>
      </c>
      <c r="T190" s="145" t="s">
        <v>1021</v>
      </c>
      <c r="U190" s="136" t="s">
        <v>430</v>
      </c>
    </row>
    <row r="191" spans="1:21" x14ac:dyDescent="0.2">
      <c r="A191" s="136" t="s">
        <v>457</v>
      </c>
      <c r="B191" s="136" t="s">
        <v>116</v>
      </c>
      <c r="C191" s="136" t="s">
        <v>117</v>
      </c>
      <c r="D191" s="136" t="s">
        <v>118</v>
      </c>
      <c r="E191" s="136" t="s">
        <v>17</v>
      </c>
      <c r="F191" s="137">
        <v>95</v>
      </c>
      <c r="G191" s="136" t="s">
        <v>119</v>
      </c>
      <c r="H191" s="137">
        <v>94</v>
      </c>
      <c r="I191" s="145" t="s">
        <v>15</v>
      </c>
      <c r="J191" s="138">
        <v>2.6</v>
      </c>
      <c r="K191" s="136" t="s">
        <v>34</v>
      </c>
      <c r="L191" s="137">
        <v>39</v>
      </c>
      <c r="M191" s="137">
        <v>24</v>
      </c>
      <c r="N191" s="145"/>
      <c r="O191" s="136"/>
      <c r="P191" s="136"/>
      <c r="Q191" s="139"/>
      <c r="R191" s="145" t="s">
        <v>9</v>
      </c>
      <c r="S191" s="136" t="s">
        <v>9</v>
      </c>
      <c r="T191" s="145" t="s">
        <v>1021</v>
      </c>
      <c r="U191" s="136" t="s">
        <v>430</v>
      </c>
    </row>
    <row r="192" spans="1:21" x14ac:dyDescent="0.2">
      <c r="A192" s="136" t="s">
        <v>466</v>
      </c>
      <c r="B192" s="136" t="s">
        <v>116</v>
      </c>
      <c r="C192" s="136" t="s">
        <v>117</v>
      </c>
      <c r="D192" s="136" t="s">
        <v>118</v>
      </c>
      <c r="E192" s="136" t="s">
        <v>17</v>
      </c>
      <c r="F192" s="137">
        <v>95</v>
      </c>
      <c r="G192" s="136" t="s">
        <v>119</v>
      </c>
      <c r="H192" s="137">
        <v>94</v>
      </c>
      <c r="I192" s="145" t="s">
        <v>15</v>
      </c>
      <c r="J192" s="138">
        <v>2.6</v>
      </c>
      <c r="K192" s="136" t="s">
        <v>34</v>
      </c>
      <c r="L192" s="137">
        <v>39</v>
      </c>
      <c r="M192" s="137">
        <v>24</v>
      </c>
      <c r="N192" s="145"/>
      <c r="O192" s="136"/>
      <c r="P192" s="136"/>
      <c r="Q192" s="139"/>
      <c r="R192" s="145" t="s">
        <v>9</v>
      </c>
      <c r="S192" s="136" t="s">
        <v>9</v>
      </c>
      <c r="T192" s="145" t="s">
        <v>1021</v>
      </c>
      <c r="U192" s="136" t="s">
        <v>430</v>
      </c>
    </row>
    <row r="193" spans="1:21" x14ac:dyDescent="0.2">
      <c r="A193" s="136" t="s">
        <v>467</v>
      </c>
      <c r="B193" s="136" t="s">
        <v>116</v>
      </c>
      <c r="C193" s="136" t="s">
        <v>117</v>
      </c>
      <c r="D193" s="136" t="s">
        <v>118</v>
      </c>
      <c r="E193" s="136" t="s">
        <v>17</v>
      </c>
      <c r="F193" s="137">
        <v>98</v>
      </c>
      <c r="G193" s="136" t="s">
        <v>119</v>
      </c>
      <c r="H193" s="137">
        <v>94</v>
      </c>
      <c r="I193" s="145" t="s">
        <v>15</v>
      </c>
      <c r="J193" s="138">
        <v>2.6</v>
      </c>
      <c r="K193" s="136" t="s">
        <v>34</v>
      </c>
      <c r="L193" s="137">
        <v>39</v>
      </c>
      <c r="M193" s="137">
        <v>23</v>
      </c>
      <c r="N193" s="145"/>
      <c r="O193" s="136"/>
      <c r="P193" s="136"/>
      <c r="Q193" s="139"/>
      <c r="R193" s="145" t="s">
        <v>9</v>
      </c>
      <c r="S193" s="136" t="s">
        <v>9</v>
      </c>
      <c r="T193" s="145" t="s">
        <v>1021</v>
      </c>
      <c r="U193" s="136" t="s">
        <v>430</v>
      </c>
    </row>
    <row r="194" spans="1:21" x14ac:dyDescent="0.2">
      <c r="A194" s="136" t="s">
        <v>214</v>
      </c>
      <c r="B194" s="136" t="s">
        <v>116</v>
      </c>
      <c r="C194" s="136" t="s">
        <v>117</v>
      </c>
      <c r="D194" s="136" t="s">
        <v>118</v>
      </c>
      <c r="E194" s="136" t="s">
        <v>17</v>
      </c>
      <c r="F194" s="137">
        <v>100</v>
      </c>
      <c r="G194" s="136" t="s">
        <v>119</v>
      </c>
      <c r="H194" s="137">
        <v>94</v>
      </c>
      <c r="I194" s="145" t="s">
        <v>15</v>
      </c>
      <c r="J194" s="138">
        <v>2.6</v>
      </c>
      <c r="K194" s="136" t="s">
        <v>34</v>
      </c>
      <c r="L194" s="137">
        <v>39</v>
      </c>
      <c r="M194" s="137">
        <v>24</v>
      </c>
      <c r="N194" s="145"/>
      <c r="O194" s="136"/>
      <c r="P194" s="136"/>
      <c r="Q194" s="139"/>
      <c r="R194" s="145" t="s">
        <v>9</v>
      </c>
      <c r="S194" s="136" t="s">
        <v>9</v>
      </c>
      <c r="T194" s="145" t="s">
        <v>1021</v>
      </c>
      <c r="U194" s="136" t="s">
        <v>10</v>
      </c>
    </row>
    <row r="195" spans="1:21" x14ac:dyDescent="0.2">
      <c r="A195" s="136" t="s">
        <v>439</v>
      </c>
      <c r="B195" s="136" t="s">
        <v>57</v>
      </c>
      <c r="C195" s="136" t="s">
        <v>944</v>
      </c>
      <c r="D195" s="136" t="s">
        <v>58</v>
      </c>
      <c r="E195" s="136" t="s">
        <v>17</v>
      </c>
      <c r="F195" s="137">
        <v>93</v>
      </c>
      <c r="G195" s="136" t="s">
        <v>3</v>
      </c>
      <c r="H195" s="137">
        <v>100</v>
      </c>
      <c r="I195" s="145" t="s">
        <v>15</v>
      </c>
      <c r="J195" s="138">
        <v>2.6</v>
      </c>
      <c r="K195" s="136" t="s">
        <v>34</v>
      </c>
      <c r="L195" s="137">
        <v>13</v>
      </c>
      <c r="M195" s="137">
        <v>4</v>
      </c>
      <c r="N195" s="145"/>
      <c r="O195" s="136"/>
      <c r="P195" s="136"/>
      <c r="Q195" s="139"/>
      <c r="R195" s="145" t="s">
        <v>302</v>
      </c>
      <c r="S195" s="136" t="s">
        <v>9</v>
      </c>
      <c r="T195" s="145" t="s">
        <v>598</v>
      </c>
      <c r="U195" s="136" t="s">
        <v>430</v>
      </c>
    </row>
    <row r="196" spans="1:21" x14ac:dyDescent="0.2">
      <c r="A196" s="136" t="s">
        <v>154</v>
      </c>
      <c r="B196" s="136" t="s">
        <v>152</v>
      </c>
      <c r="C196" s="136" t="s">
        <v>952</v>
      </c>
      <c r="D196" s="136" t="s">
        <v>153</v>
      </c>
      <c r="E196" s="136" t="s">
        <v>17</v>
      </c>
      <c r="F196" s="137">
        <v>94</v>
      </c>
      <c r="G196" s="136" t="s">
        <v>3</v>
      </c>
      <c r="H196" s="137">
        <v>100</v>
      </c>
      <c r="I196" s="145" t="s">
        <v>15</v>
      </c>
      <c r="J196" s="138">
        <v>2.6</v>
      </c>
      <c r="K196" s="136" t="s">
        <v>34</v>
      </c>
      <c r="L196" s="137">
        <v>7</v>
      </c>
      <c r="M196" s="137">
        <v>13</v>
      </c>
      <c r="N196" s="145"/>
      <c r="O196" s="136"/>
      <c r="P196" s="136"/>
      <c r="Q196" s="139"/>
      <c r="R196" s="145" t="s">
        <v>42</v>
      </c>
      <c r="S196" s="136" t="s">
        <v>9</v>
      </c>
      <c r="T196" s="145" t="s">
        <v>155</v>
      </c>
      <c r="U196" s="136" t="s">
        <v>10</v>
      </c>
    </row>
    <row r="197" spans="1:21" x14ac:dyDescent="0.2">
      <c r="A197" s="136" t="s">
        <v>351</v>
      </c>
      <c r="B197" s="136" t="s">
        <v>350</v>
      </c>
      <c r="C197" s="136" t="s">
        <v>936</v>
      </c>
      <c r="D197" s="136" t="s">
        <v>25</v>
      </c>
      <c r="E197" s="136" t="s">
        <v>17</v>
      </c>
      <c r="F197" s="137">
        <v>92</v>
      </c>
      <c r="G197" s="136" t="s">
        <v>3</v>
      </c>
      <c r="H197" s="137">
        <v>100</v>
      </c>
      <c r="I197" s="145" t="s">
        <v>15</v>
      </c>
      <c r="J197" s="138">
        <v>2.6</v>
      </c>
      <c r="K197" s="136" t="s">
        <v>34</v>
      </c>
      <c r="L197" s="137">
        <v>4</v>
      </c>
      <c r="M197" s="137">
        <v>12</v>
      </c>
      <c r="N197" s="145"/>
      <c r="O197" s="136"/>
      <c r="P197" s="136"/>
      <c r="Q197" s="139"/>
      <c r="R197" s="145" t="s">
        <v>163</v>
      </c>
      <c r="S197" s="136" t="s">
        <v>9</v>
      </c>
      <c r="T197" s="145" t="s">
        <v>527</v>
      </c>
      <c r="U197" s="136" t="s">
        <v>222</v>
      </c>
    </row>
    <row r="198" spans="1:21" x14ac:dyDescent="0.2">
      <c r="A198" s="136" t="s">
        <v>901</v>
      </c>
      <c r="B198" s="136" t="s">
        <v>24</v>
      </c>
      <c r="C198" s="136" t="s">
        <v>900</v>
      </c>
      <c r="D198" s="136" t="s">
        <v>25</v>
      </c>
      <c r="E198" s="136" t="s">
        <v>17</v>
      </c>
      <c r="F198" s="137">
        <v>94</v>
      </c>
      <c r="G198" s="136" t="s">
        <v>3</v>
      </c>
      <c r="H198" s="137">
        <v>100</v>
      </c>
      <c r="I198" s="145" t="s">
        <v>15</v>
      </c>
      <c r="J198" s="138">
        <v>2.6</v>
      </c>
      <c r="K198" s="136" t="s">
        <v>34</v>
      </c>
      <c r="L198" s="137">
        <v>4</v>
      </c>
      <c r="M198" s="137">
        <v>19</v>
      </c>
      <c r="N198" s="145"/>
      <c r="O198" s="136"/>
      <c r="P198" s="136"/>
      <c r="Q198" s="139"/>
      <c r="R198" s="145" t="s">
        <v>163</v>
      </c>
      <c r="S198" s="136" t="s">
        <v>9</v>
      </c>
      <c r="T198" s="145" t="s">
        <v>1132</v>
      </c>
      <c r="U198" s="136" t="s">
        <v>506</v>
      </c>
    </row>
    <row r="199" spans="1:21" x14ac:dyDescent="0.2">
      <c r="A199" s="136" t="s">
        <v>255</v>
      </c>
      <c r="B199" s="136" t="s">
        <v>29</v>
      </c>
      <c r="C199" s="136" t="s">
        <v>940</v>
      </c>
      <c r="D199" s="136" t="s">
        <v>25</v>
      </c>
      <c r="E199" s="136" t="s">
        <v>17</v>
      </c>
      <c r="F199" s="137">
        <v>94</v>
      </c>
      <c r="G199" s="136" t="s">
        <v>3</v>
      </c>
      <c r="H199" s="137">
        <v>100</v>
      </c>
      <c r="I199" s="145" t="s">
        <v>15</v>
      </c>
      <c r="J199" s="138">
        <v>2.6</v>
      </c>
      <c r="K199" s="136" t="s">
        <v>34</v>
      </c>
      <c r="L199" s="137">
        <v>4</v>
      </c>
      <c r="M199" s="137">
        <v>15</v>
      </c>
      <c r="N199" s="145"/>
      <c r="O199" s="136"/>
      <c r="P199" s="136"/>
      <c r="Q199" s="139"/>
      <c r="R199" s="145" t="s">
        <v>9</v>
      </c>
      <c r="S199" s="136" t="s">
        <v>9</v>
      </c>
      <c r="T199" s="145" t="s">
        <v>1025</v>
      </c>
      <c r="U199" s="136" t="s">
        <v>222</v>
      </c>
    </row>
    <row r="200" spans="1:21" x14ac:dyDescent="0.2">
      <c r="A200" s="136" t="s">
        <v>766</v>
      </c>
      <c r="B200" s="136" t="s">
        <v>353</v>
      </c>
      <c r="C200" s="136" t="s">
        <v>898</v>
      </c>
      <c r="D200" s="136" t="s">
        <v>300</v>
      </c>
      <c r="E200" s="136" t="s">
        <v>17</v>
      </c>
      <c r="F200" s="137">
        <v>95</v>
      </c>
      <c r="G200" s="136" t="s">
        <v>3</v>
      </c>
      <c r="H200" s="137">
        <v>100</v>
      </c>
      <c r="I200" s="145" t="s">
        <v>15</v>
      </c>
      <c r="J200" s="138">
        <v>2.6</v>
      </c>
      <c r="K200" s="136" t="s">
        <v>34</v>
      </c>
      <c r="L200" s="137">
        <v>1</v>
      </c>
      <c r="M200" s="137">
        <v>14</v>
      </c>
      <c r="N200" s="145"/>
      <c r="O200" s="136"/>
      <c r="P200" s="136"/>
      <c r="Q200" s="139"/>
      <c r="R200" s="145" t="s">
        <v>9</v>
      </c>
      <c r="S200" s="136" t="s">
        <v>9</v>
      </c>
      <c r="T200" s="145" t="s">
        <v>767</v>
      </c>
      <c r="U200" s="136" t="s">
        <v>222</v>
      </c>
    </row>
    <row r="201" spans="1:21" x14ac:dyDescent="0.2">
      <c r="A201" s="136" t="s">
        <v>711</v>
      </c>
      <c r="B201" s="136" t="s">
        <v>299</v>
      </c>
      <c r="C201" s="136" t="s">
        <v>954</v>
      </c>
      <c r="D201" s="136" t="s">
        <v>300</v>
      </c>
      <c r="E201" s="136" t="s">
        <v>17</v>
      </c>
      <c r="F201" s="137">
        <v>94</v>
      </c>
      <c r="G201" s="136" t="s">
        <v>3</v>
      </c>
      <c r="H201" s="137">
        <v>100</v>
      </c>
      <c r="I201" s="145" t="s">
        <v>15</v>
      </c>
      <c r="J201" s="138">
        <v>2.6</v>
      </c>
      <c r="K201" s="136" t="s">
        <v>34</v>
      </c>
      <c r="L201" s="137">
        <v>1</v>
      </c>
      <c r="M201" s="137">
        <v>13</v>
      </c>
      <c r="N201" s="145"/>
      <c r="O201" s="136"/>
      <c r="P201" s="136"/>
      <c r="Q201" s="139"/>
      <c r="R201" s="145" t="s">
        <v>35</v>
      </c>
      <c r="S201" s="136" t="s">
        <v>9</v>
      </c>
      <c r="T201" s="145" t="s">
        <v>712</v>
      </c>
      <c r="U201" s="136" t="s">
        <v>222</v>
      </c>
    </row>
    <row r="202" spans="1:21" x14ac:dyDescent="0.2">
      <c r="A202" s="136" t="s">
        <v>427</v>
      </c>
      <c r="B202" s="136" t="s">
        <v>113</v>
      </c>
      <c r="C202" s="136" t="s">
        <v>848</v>
      </c>
      <c r="D202" s="136" t="s">
        <v>97</v>
      </c>
      <c r="E202" s="136" t="s">
        <v>17</v>
      </c>
      <c r="F202" s="137">
        <v>94</v>
      </c>
      <c r="G202" s="136" t="s">
        <v>3</v>
      </c>
      <c r="H202" s="137">
        <v>100</v>
      </c>
      <c r="I202" s="145" t="s">
        <v>15</v>
      </c>
      <c r="J202" s="138">
        <v>2.6</v>
      </c>
      <c r="K202" s="136" t="s">
        <v>34</v>
      </c>
      <c r="L202" s="137">
        <v>0</v>
      </c>
      <c r="M202" s="137">
        <v>14</v>
      </c>
      <c r="N202" s="145"/>
      <c r="O202" s="136"/>
      <c r="P202" s="136"/>
      <c r="Q202" s="139"/>
      <c r="R202" s="145" t="s">
        <v>163</v>
      </c>
      <c r="S202" s="136" t="s">
        <v>9</v>
      </c>
      <c r="T202" s="145" t="s">
        <v>536</v>
      </c>
      <c r="U202" s="136" t="s">
        <v>222</v>
      </c>
    </row>
    <row r="203" spans="1:21" x14ac:dyDescent="0.2">
      <c r="A203" s="136" t="s">
        <v>1174</v>
      </c>
      <c r="B203" s="136" t="s">
        <v>113</v>
      </c>
      <c r="C203" s="136" t="s">
        <v>848</v>
      </c>
      <c r="D203" s="136" t="s">
        <v>97</v>
      </c>
      <c r="E203" s="136" t="s">
        <v>17</v>
      </c>
      <c r="F203" s="137">
        <v>94</v>
      </c>
      <c r="G203" s="136" t="s">
        <v>3</v>
      </c>
      <c r="H203" s="137">
        <v>100</v>
      </c>
      <c r="I203" s="145" t="s">
        <v>15</v>
      </c>
      <c r="J203" s="138">
        <v>2.6</v>
      </c>
      <c r="K203" s="136" t="s">
        <v>34</v>
      </c>
      <c r="L203" s="137">
        <v>0</v>
      </c>
      <c r="M203" s="137">
        <v>16</v>
      </c>
      <c r="N203" s="145"/>
      <c r="O203" s="136"/>
      <c r="P203" s="136"/>
      <c r="Q203" s="139"/>
      <c r="R203" s="145" t="s">
        <v>141</v>
      </c>
      <c r="S203" s="136" t="s">
        <v>9</v>
      </c>
      <c r="T203" s="145" t="s">
        <v>536</v>
      </c>
      <c r="U203" s="136" t="s">
        <v>222</v>
      </c>
    </row>
    <row r="204" spans="1:21" x14ac:dyDescent="0.2">
      <c r="A204" s="136" t="s">
        <v>897</v>
      </c>
      <c r="B204" s="136" t="s">
        <v>113</v>
      </c>
      <c r="C204" s="136" t="s">
        <v>848</v>
      </c>
      <c r="D204" s="136" t="s">
        <v>97</v>
      </c>
      <c r="E204" s="136" t="s">
        <v>17</v>
      </c>
      <c r="F204" s="137">
        <v>94</v>
      </c>
      <c r="G204" s="136" t="s">
        <v>3</v>
      </c>
      <c r="H204" s="137">
        <v>100</v>
      </c>
      <c r="I204" s="145" t="s">
        <v>15</v>
      </c>
      <c r="J204" s="138">
        <v>2.6</v>
      </c>
      <c r="K204" s="136" t="s">
        <v>34</v>
      </c>
      <c r="L204" s="137">
        <v>0</v>
      </c>
      <c r="M204" s="137">
        <v>16</v>
      </c>
      <c r="N204" s="145"/>
      <c r="O204" s="136"/>
      <c r="P204" s="136"/>
      <c r="Q204" s="139"/>
      <c r="R204" s="145" t="s">
        <v>141</v>
      </c>
      <c r="S204" s="136" t="s">
        <v>9</v>
      </c>
      <c r="T204" s="145" t="s">
        <v>536</v>
      </c>
      <c r="U204" s="136" t="s">
        <v>222</v>
      </c>
    </row>
    <row r="205" spans="1:21" x14ac:dyDescent="0.2">
      <c r="A205" s="136" t="s">
        <v>285</v>
      </c>
      <c r="B205" s="136" t="s">
        <v>113</v>
      </c>
      <c r="C205" s="136" t="s">
        <v>848</v>
      </c>
      <c r="D205" s="136" t="s">
        <v>97</v>
      </c>
      <c r="E205" s="136" t="s">
        <v>17</v>
      </c>
      <c r="F205" s="137">
        <v>94</v>
      </c>
      <c r="G205" s="136" t="s">
        <v>3</v>
      </c>
      <c r="H205" s="137">
        <v>100</v>
      </c>
      <c r="I205" s="145" t="s">
        <v>15</v>
      </c>
      <c r="J205" s="138">
        <v>2.6</v>
      </c>
      <c r="K205" s="136" t="s">
        <v>34</v>
      </c>
      <c r="L205" s="137">
        <v>0</v>
      </c>
      <c r="M205" s="137">
        <v>11</v>
      </c>
      <c r="N205" s="145"/>
      <c r="O205" s="136"/>
      <c r="P205" s="136"/>
      <c r="Q205" s="139"/>
      <c r="R205" s="145" t="s">
        <v>141</v>
      </c>
      <c r="S205" s="136" t="s">
        <v>9</v>
      </c>
      <c r="T205" s="145" t="s">
        <v>286</v>
      </c>
      <c r="U205" s="136" t="s">
        <v>222</v>
      </c>
    </row>
    <row r="206" spans="1:21" x14ac:dyDescent="0.2">
      <c r="A206" s="136" t="s">
        <v>720</v>
      </c>
      <c r="B206" s="136" t="s">
        <v>13</v>
      </c>
      <c r="C206" s="136" t="s">
        <v>886</v>
      </c>
      <c r="D206" s="136" t="s">
        <v>14</v>
      </c>
      <c r="E206" s="136" t="s">
        <v>17</v>
      </c>
      <c r="F206" s="137">
        <v>91</v>
      </c>
      <c r="G206" s="136" t="s">
        <v>3</v>
      </c>
      <c r="H206" s="137">
        <v>100</v>
      </c>
      <c r="I206" s="145" t="s">
        <v>15</v>
      </c>
      <c r="J206" s="138">
        <v>2.6</v>
      </c>
      <c r="K206" s="136" t="s">
        <v>34</v>
      </c>
      <c r="L206" s="137">
        <v>0</v>
      </c>
      <c r="M206" s="137">
        <v>11</v>
      </c>
      <c r="N206" s="145"/>
      <c r="O206" s="136"/>
      <c r="P206" s="136"/>
      <c r="Q206" s="139"/>
      <c r="R206" s="145" t="s">
        <v>163</v>
      </c>
      <c r="S206" s="136" t="s">
        <v>9</v>
      </c>
      <c r="T206" s="145" t="s">
        <v>721</v>
      </c>
      <c r="U206" s="136" t="s">
        <v>222</v>
      </c>
    </row>
    <row r="207" spans="1:21" x14ac:dyDescent="0.2">
      <c r="A207" s="136" t="s">
        <v>211</v>
      </c>
      <c r="B207" s="136" t="s">
        <v>68</v>
      </c>
      <c r="C207" s="136" t="s">
        <v>861</v>
      </c>
      <c r="D207" s="136" t="s">
        <v>14</v>
      </c>
      <c r="E207" s="136" t="s">
        <v>17</v>
      </c>
      <c r="F207" s="137">
        <v>97</v>
      </c>
      <c r="G207" s="136" t="s">
        <v>862</v>
      </c>
      <c r="H207" s="137">
        <v>80</v>
      </c>
      <c r="I207" s="145" t="s">
        <v>15</v>
      </c>
      <c r="J207" s="138">
        <v>2.6</v>
      </c>
      <c r="K207" s="136" t="s">
        <v>34</v>
      </c>
      <c r="L207" s="137">
        <v>0</v>
      </c>
      <c r="M207" s="137">
        <v>12</v>
      </c>
      <c r="N207" s="145"/>
      <c r="O207" s="136"/>
      <c r="P207" s="136"/>
      <c r="Q207" s="139"/>
      <c r="R207" s="145" t="s">
        <v>9</v>
      </c>
      <c r="S207" s="136" t="s">
        <v>9</v>
      </c>
      <c r="T207" s="145" t="s">
        <v>659</v>
      </c>
      <c r="U207" s="136" t="s">
        <v>10</v>
      </c>
    </row>
    <row r="208" spans="1:21" x14ac:dyDescent="0.2">
      <c r="A208" s="136" t="s">
        <v>218</v>
      </c>
      <c r="B208" s="136" t="s">
        <v>68</v>
      </c>
      <c r="C208" s="136" t="s">
        <v>861</v>
      </c>
      <c r="D208" s="136" t="s">
        <v>14</v>
      </c>
      <c r="E208" s="136" t="s">
        <v>17</v>
      </c>
      <c r="F208" s="137">
        <v>95</v>
      </c>
      <c r="G208" s="136" t="s">
        <v>862</v>
      </c>
      <c r="H208" s="137">
        <v>80</v>
      </c>
      <c r="I208" s="145" t="s">
        <v>15</v>
      </c>
      <c r="J208" s="138">
        <v>2.6</v>
      </c>
      <c r="K208" s="136" t="s">
        <v>34</v>
      </c>
      <c r="L208" s="137">
        <v>0</v>
      </c>
      <c r="M208" s="137">
        <v>12</v>
      </c>
      <c r="N208" s="145"/>
      <c r="O208" s="136"/>
      <c r="P208" s="136"/>
      <c r="Q208" s="139"/>
      <c r="R208" s="145" t="s">
        <v>9</v>
      </c>
      <c r="S208" s="136" t="s">
        <v>9</v>
      </c>
      <c r="T208" s="145" t="s">
        <v>656</v>
      </c>
      <c r="U208" s="136" t="s">
        <v>217</v>
      </c>
    </row>
    <row r="209" spans="1:21" x14ac:dyDescent="0.2">
      <c r="A209" s="136" t="s">
        <v>263</v>
      </c>
      <c r="B209" s="136" t="s">
        <v>261</v>
      </c>
      <c r="C209" s="136" t="s">
        <v>981</v>
      </c>
      <c r="D209" s="136" t="s">
        <v>72</v>
      </c>
      <c r="E209" s="136" t="s">
        <v>17</v>
      </c>
      <c r="F209" s="137">
        <v>98</v>
      </c>
      <c r="G209" s="136" t="s">
        <v>3</v>
      </c>
      <c r="H209" s="137">
        <v>100</v>
      </c>
      <c r="I209" s="145" t="s">
        <v>15</v>
      </c>
      <c r="J209" s="138">
        <v>2.7</v>
      </c>
      <c r="K209" s="136" t="s">
        <v>34</v>
      </c>
      <c r="L209" s="137">
        <v>33</v>
      </c>
      <c r="M209" s="137">
        <v>4</v>
      </c>
      <c r="N209" s="145"/>
      <c r="O209" s="136"/>
      <c r="P209" s="136"/>
      <c r="Q209" s="139"/>
      <c r="R209" s="145" t="s">
        <v>163</v>
      </c>
      <c r="S209" s="136" t="s">
        <v>9</v>
      </c>
      <c r="T209" s="145" t="s">
        <v>542</v>
      </c>
      <c r="U209" s="136" t="s">
        <v>222</v>
      </c>
    </row>
    <row r="210" spans="1:21" x14ac:dyDescent="0.2">
      <c r="A210" s="136" t="s">
        <v>239</v>
      </c>
      <c r="B210" s="136" t="s">
        <v>236</v>
      </c>
      <c r="C210" s="136" t="s">
        <v>236</v>
      </c>
      <c r="D210" s="136" t="s">
        <v>237</v>
      </c>
      <c r="E210" s="136" t="s">
        <v>17</v>
      </c>
      <c r="F210" s="137">
        <v>86</v>
      </c>
      <c r="G210" s="136" t="s">
        <v>3</v>
      </c>
      <c r="H210" s="137">
        <v>100</v>
      </c>
      <c r="I210" s="145" t="s">
        <v>15</v>
      </c>
      <c r="J210" s="138">
        <v>2.7</v>
      </c>
      <c r="K210" s="136" t="s">
        <v>34</v>
      </c>
      <c r="L210" s="137">
        <v>24</v>
      </c>
      <c r="M210" s="137">
        <v>4</v>
      </c>
      <c r="N210" s="145"/>
      <c r="O210" s="136"/>
      <c r="P210" s="136"/>
      <c r="Q210" s="139"/>
      <c r="R210" s="145" t="s">
        <v>42</v>
      </c>
      <c r="S210" s="136" t="s">
        <v>9</v>
      </c>
      <c r="T210" s="145" t="s">
        <v>591</v>
      </c>
      <c r="U210" s="136" t="s">
        <v>222</v>
      </c>
    </row>
    <row r="211" spans="1:21" x14ac:dyDescent="0.2">
      <c r="A211" s="136" t="s">
        <v>384</v>
      </c>
      <c r="B211" s="136" t="s">
        <v>244</v>
      </c>
      <c r="C211" s="136" t="s">
        <v>244</v>
      </c>
      <c r="D211" s="136" t="s">
        <v>237</v>
      </c>
      <c r="E211" s="136" t="s">
        <v>17</v>
      </c>
      <c r="F211" s="137">
        <v>97</v>
      </c>
      <c r="G211" s="136" t="s">
        <v>3</v>
      </c>
      <c r="H211" s="137">
        <v>100</v>
      </c>
      <c r="I211" s="145" t="s">
        <v>15</v>
      </c>
      <c r="J211" s="138">
        <v>2.7</v>
      </c>
      <c r="K211" s="136" t="s">
        <v>34</v>
      </c>
      <c r="L211" s="137">
        <v>24</v>
      </c>
      <c r="M211" s="137">
        <v>10</v>
      </c>
      <c r="N211" s="145"/>
      <c r="O211" s="136"/>
      <c r="P211" s="136"/>
      <c r="Q211" s="139"/>
      <c r="R211" s="145" t="s">
        <v>42</v>
      </c>
      <c r="S211" s="136" t="s">
        <v>9</v>
      </c>
      <c r="T211" s="145" t="s">
        <v>594</v>
      </c>
      <c r="U211" s="136" t="s">
        <v>222</v>
      </c>
    </row>
    <row r="212" spans="1:21" x14ac:dyDescent="0.2">
      <c r="A212" s="136" t="s">
        <v>451</v>
      </c>
      <c r="B212" s="136" t="s">
        <v>116</v>
      </c>
      <c r="C212" s="136" t="s">
        <v>117</v>
      </c>
      <c r="D212" s="136" t="s">
        <v>118</v>
      </c>
      <c r="E212" s="136" t="s">
        <v>17</v>
      </c>
      <c r="F212" s="137">
        <v>100</v>
      </c>
      <c r="G212" s="136" t="s">
        <v>994</v>
      </c>
      <c r="H212" s="137">
        <v>26</v>
      </c>
      <c r="I212" s="145" t="s">
        <v>15</v>
      </c>
      <c r="J212" s="138">
        <v>2.7</v>
      </c>
      <c r="K212" s="136" t="s">
        <v>34</v>
      </c>
      <c r="L212" s="137">
        <v>24</v>
      </c>
      <c r="M212" s="137">
        <v>8</v>
      </c>
      <c r="N212" s="145"/>
      <c r="O212" s="136"/>
      <c r="P212" s="136"/>
      <c r="Q212" s="139"/>
      <c r="R212" s="145" t="s">
        <v>9</v>
      </c>
      <c r="S212" s="136" t="s">
        <v>9</v>
      </c>
      <c r="T212" s="145" t="s">
        <v>1021</v>
      </c>
      <c r="U212" s="136" t="s">
        <v>430</v>
      </c>
    </row>
    <row r="213" spans="1:21" x14ac:dyDescent="0.2">
      <c r="A213" s="136" t="s">
        <v>195</v>
      </c>
      <c r="B213" s="136" t="s">
        <v>94</v>
      </c>
      <c r="C213" s="136" t="s">
        <v>892</v>
      </c>
      <c r="D213" s="136" t="s">
        <v>89</v>
      </c>
      <c r="E213" s="136" t="s">
        <v>17</v>
      </c>
      <c r="F213" s="137">
        <v>93</v>
      </c>
      <c r="G213" s="136" t="s">
        <v>3</v>
      </c>
      <c r="H213" s="137">
        <v>100</v>
      </c>
      <c r="I213" s="145" t="s">
        <v>15</v>
      </c>
      <c r="J213" s="138">
        <v>2.7</v>
      </c>
      <c r="K213" s="136" t="s">
        <v>34</v>
      </c>
      <c r="L213" s="137">
        <v>21</v>
      </c>
      <c r="M213" s="137">
        <v>34</v>
      </c>
      <c r="N213" s="145"/>
      <c r="O213" s="136"/>
      <c r="P213" s="136"/>
      <c r="Q213" s="139"/>
      <c r="R213" s="145" t="s">
        <v>141</v>
      </c>
      <c r="S213" s="136" t="s">
        <v>9</v>
      </c>
      <c r="T213" s="145" t="s">
        <v>577</v>
      </c>
      <c r="U213" s="136" t="s">
        <v>10</v>
      </c>
    </row>
    <row r="214" spans="1:21" x14ac:dyDescent="0.2">
      <c r="A214" s="136" t="s">
        <v>432</v>
      </c>
      <c r="B214" s="136" t="s">
        <v>74</v>
      </c>
      <c r="C214" s="136" t="s">
        <v>950</v>
      </c>
      <c r="D214" s="136" t="s">
        <v>75</v>
      </c>
      <c r="E214" s="136" t="s">
        <v>17</v>
      </c>
      <c r="F214" s="137">
        <v>92</v>
      </c>
      <c r="G214" s="136" t="s">
        <v>3</v>
      </c>
      <c r="H214" s="137">
        <v>100</v>
      </c>
      <c r="I214" s="145" t="s">
        <v>15</v>
      </c>
      <c r="J214" s="138">
        <v>2.7</v>
      </c>
      <c r="K214" s="136" t="s">
        <v>34</v>
      </c>
      <c r="L214" s="137">
        <v>15</v>
      </c>
      <c r="M214" s="137">
        <v>13</v>
      </c>
      <c r="N214" s="145"/>
      <c r="O214" s="136"/>
      <c r="P214" s="136"/>
      <c r="Q214" s="139"/>
      <c r="R214" s="145" t="s">
        <v>163</v>
      </c>
      <c r="S214" s="136" t="s">
        <v>9</v>
      </c>
      <c r="T214" s="145" t="s">
        <v>613</v>
      </c>
      <c r="U214" s="136" t="s">
        <v>430</v>
      </c>
    </row>
    <row r="215" spans="1:21" x14ac:dyDescent="0.2">
      <c r="A215" s="136" t="s">
        <v>514</v>
      </c>
      <c r="B215" s="136" t="s">
        <v>74</v>
      </c>
      <c r="C215" s="136" t="s">
        <v>950</v>
      </c>
      <c r="D215" s="136" t="s">
        <v>75</v>
      </c>
      <c r="E215" s="136" t="s">
        <v>17</v>
      </c>
      <c r="F215" s="137">
        <v>90</v>
      </c>
      <c r="G215" s="136" t="s">
        <v>3</v>
      </c>
      <c r="H215" s="137">
        <v>100</v>
      </c>
      <c r="I215" s="145" t="s">
        <v>15</v>
      </c>
      <c r="J215" s="138">
        <v>2.7</v>
      </c>
      <c r="K215" s="136" t="s">
        <v>34</v>
      </c>
      <c r="L215" s="137">
        <v>15</v>
      </c>
      <c r="M215" s="137">
        <v>13</v>
      </c>
      <c r="N215" s="145"/>
      <c r="O215" s="136"/>
      <c r="P215" s="136"/>
      <c r="Q215" s="139"/>
      <c r="R215" s="145" t="s">
        <v>163</v>
      </c>
      <c r="S215" s="136" t="s">
        <v>9</v>
      </c>
      <c r="T215" s="145" t="s">
        <v>612</v>
      </c>
      <c r="U215" s="136" t="s">
        <v>217</v>
      </c>
    </row>
    <row r="216" spans="1:21" x14ac:dyDescent="0.2">
      <c r="A216" s="136" t="s">
        <v>293</v>
      </c>
      <c r="B216" s="136" t="s">
        <v>271</v>
      </c>
      <c r="C216" s="136" t="s">
        <v>985</v>
      </c>
      <c r="D216" s="136" t="s">
        <v>272</v>
      </c>
      <c r="E216" s="136" t="s">
        <v>17</v>
      </c>
      <c r="F216" s="137">
        <v>96</v>
      </c>
      <c r="G216" s="136" t="s">
        <v>3</v>
      </c>
      <c r="H216" s="137">
        <v>100</v>
      </c>
      <c r="I216" s="145" t="s">
        <v>15</v>
      </c>
      <c r="J216" s="138">
        <v>2.7</v>
      </c>
      <c r="K216" s="136" t="s">
        <v>34</v>
      </c>
      <c r="L216" s="137">
        <v>10</v>
      </c>
      <c r="M216" s="137">
        <v>3</v>
      </c>
      <c r="N216" s="145"/>
      <c r="O216" s="136"/>
      <c r="P216" s="136"/>
      <c r="Q216" s="139"/>
      <c r="R216" s="145" t="s">
        <v>9</v>
      </c>
      <c r="S216" s="136" t="s">
        <v>9</v>
      </c>
      <c r="T216" s="145" t="s">
        <v>635</v>
      </c>
      <c r="U216" s="136" t="s">
        <v>222</v>
      </c>
    </row>
    <row r="217" spans="1:21" x14ac:dyDescent="0.2">
      <c r="A217" s="136" t="s">
        <v>373</v>
      </c>
      <c r="B217" s="136" t="s">
        <v>369</v>
      </c>
      <c r="C217" s="136" t="s">
        <v>370</v>
      </c>
      <c r="D217" s="136" t="s">
        <v>101</v>
      </c>
      <c r="E217" s="136" t="s">
        <v>17</v>
      </c>
      <c r="F217" s="137">
        <v>97</v>
      </c>
      <c r="G217" s="136" t="s">
        <v>3</v>
      </c>
      <c r="H217" s="137">
        <v>100</v>
      </c>
      <c r="I217" s="145" t="s">
        <v>15</v>
      </c>
      <c r="J217" s="138">
        <v>2.7</v>
      </c>
      <c r="K217" s="136" t="s">
        <v>34</v>
      </c>
      <c r="L217" s="137">
        <v>7</v>
      </c>
      <c r="M217" s="137">
        <v>10</v>
      </c>
      <c r="N217" s="145"/>
      <c r="O217" s="136"/>
      <c r="P217" s="136"/>
      <c r="Q217" s="139"/>
      <c r="R217" s="145" t="s">
        <v>141</v>
      </c>
      <c r="S217" s="136" t="s">
        <v>9</v>
      </c>
      <c r="T217" s="145" t="s">
        <v>372</v>
      </c>
      <c r="U217" s="136" t="s">
        <v>222</v>
      </c>
    </row>
    <row r="218" spans="1:21" x14ac:dyDescent="0.2">
      <c r="A218" s="136" t="s">
        <v>352</v>
      </c>
      <c r="B218" s="136" t="s">
        <v>24</v>
      </c>
      <c r="C218" s="136" t="s">
        <v>900</v>
      </c>
      <c r="D218" s="136" t="s">
        <v>25</v>
      </c>
      <c r="E218" s="136" t="s">
        <v>17</v>
      </c>
      <c r="F218" s="137">
        <v>94</v>
      </c>
      <c r="G218" s="136" t="s">
        <v>3</v>
      </c>
      <c r="H218" s="137">
        <v>100</v>
      </c>
      <c r="I218" s="145" t="s">
        <v>15</v>
      </c>
      <c r="J218" s="138">
        <v>2.7</v>
      </c>
      <c r="K218" s="136" t="s">
        <v>34</v>
      </c>
      <c r="L218" s="137">
        <v>4</v>
      </c>
      <c r="M218" s="137">
        <v>14</v>
      </c>
      <c r="N218" s="145"/>
      <c r="O218" s="136"/>
      <c r="P218" s="136"/>
      <c r="Q218" s="139"/>
      <c r="R218" s="145" t="s">
        <v>163</v>
      </c>
      <c r="S218" s="136" t="s">
        <v>9</v>
      </c>
      <c r="T218" s="145" t="s">
        <v>527</v>
      </c>
      <c r="U218" s="136" t="s">
        <v>222</v>
      </c>
    </row>
    <row r="219" spans="1:21" x14ac:dyDescent="0.2">
      <c r="A219" s="136" t="s">
        <v>438</v>
      </c>
      <c r="B219" s="136" t="s">
        <v>135</v>
      </c>
      <c r="C219" s="136" t="s">
        <v>987</v>
      </c>
      <c r="D219" s="136" t="s">
        <v>89</v>
      </c>
      <c r="E219" s="136" t="s">
        <v>17</v>
      </c>
      <c r="F219" s="137">
        <v>92</v>
      </c>
      <c r="G219" s="136" t="s">
        <v>3</v>
      </c>
      <c r="H219" s="137">
        <v>100</v>
      </c>
      <c r="I219" s="145" t="s">
        <v>15</v>
      </c>
      <c r="J219" s="138">
        <v>2.7</v>
      </c>
      <c r="K219" s="136" t="s">
        <v>34</v>
      </c>
      <c r="L219" s="137">
        <v>1</v>
      </c>
      <c r="M219" s="137">
        <v>22</v>
      </c>
      <c r="N219" s="145"/>
      <c r="O219" s="136"/>
      <c r="P219" s="136"/>
      <c r="Q219" s="139"/>
      <c r="R219" s="145" t="s">
        <v>141</v>
      </c>
      <c r="S219" s="136" t="s">
        <v>9</v>
      </c>
      <c r="T219" s="145" t="s">
        <v>534</v>
      </c>
      <c r="U219" s="136" t="s">
        <v>430</v>
      </c>
    </row>
    <row r="220" spans="1:21" x14ac:dyDescent="0.2">
      <c r="A220" s="136" t="s">
        <v>963</v>
      </c>
      <c r="B220" s="136" t="s">
        <v>960</v>
      </c>
      <c r="C220" s="136" t="s">
        <v>961</v>
      </c>
      <c r="D220" s="136" t="s">
        <v>14</v>
      </c>
      <c r="E220" s="136" t="s">
        <v>17</v>
      </c>
      <c r="F220" s="137">
        <v>90</v>
      </c>
      <c r="G220" s="136" t="s">
        <v>3</v>
      </c>
      <c r="H220" s="137">
        <v>100</v>
      </c>
      <c r="I220" s="145" t="s">
        <v>15</v>
      </c>
      <c r="J220" s="138">
        <v>2.7</v>
      </c>
      <c r="K220" s="136" t="s">
        <v>34</v>
      </c>
      <c r="L220" s="137">
        <v>1</v>
      </c>
      <c r="M220" s="137">
        <v>12</v>
      </c>
      <c r="N220" s="145"/>
      <c r="O220" s="136"/>
      <c r="P220" s="136"/>
      <c r="Q220" s="139"/>
      <c r="R220" s="145" t="s">
        <v>141</v>
      </c>
      <c r="S220" s="136" t="s">
        <v>9</v>
      </c>
      <c r="T220" s="145" t="s">
        <v>1029</v>
      </c>
      <c r="U220" s="136" t="s">
        <v>222</v>
      </c>
    </row>
    <row r="221" spans="1:21" x14ac:dyDescent="0.2">
      <c r="A221" s="136" t="s">
        <v>764</v>
      </c>
      <c r="B221" s="136" t="s">
        <v>353</v>
      </c>
      <c r="C221" s="136" t="s">
        <v>898</v>
      </c>
      <c r="D221" s="136" t="s">
        <v>300</v>
      </c>
      <c r="E221" s="136" t="s">
        <v>17</v>
      </c>
      <c r="F221" s="137">
        <v>96</v>
      </c>
      <c r="G221" s="136" t="s">
        <v>3</v>
      </c>
      <c r="H221" s="137">
        <v>100</v>
      </c>
      <c r="I221" s="145" t="s">
        <v>15</v>
      </c>
      <c r="J221" s="138">
        <v>2.7</v>
      </c>
      <c r="K221" s="136" t="s">
        <v>34</v>
      </c>
      <c r="L221" s="137">
        <v>1</v>
      </c>
      <c r="M221" s="137">
        <v>16</v>
      </c>
      <c r="N221" s="145"/>
      <c r="O221" s="136"/>
      <c r="P221" s="136"/>
      <c r="Q221" s="139"/>
      <c r="R221" s="145" t="s">
        <v>9</v>
      </c>
      <c r="S221" s="136" t="s">
        <v>9</v>
      </c>
      <c r="T221" s="145" t="s">
        <v>765</v>
      </c>
      <c r="U221" s="136" t="s">
        <v>222</v>
      </c>
    </row>
    <row r="222" spans="1:21" x14ac:dyDescent="0.2">
      <c r="A222" s="136" t="s">
        <v>768</v>
      </c>
      <c r="B222" s="136" t="s">
        <v>353</v>
      </c>
      <c r="C222" s="136" t="s">
        <v>898</v>
      </c>
      <c r="D222" s="136" t="s">
        <v>300</v>
      </c>
      <c r="E222" s="136" t="s">
        <v>17</v>
      </c>
      <c r="F222" s="137">
        <v>95</v>
      </c>
      <c r="G222" s="136" t="s">
        <v>3</v>
      </c>
      <c r="H222" s="137">
        <v>100</v>
      </c>
      <c r="I222" s="145" t="s">
        <v>15</v>
      </c>
      <c r="J222" s="138">
        <v>2.7</v>
      </c>
      <c r="K222" s="136" t="s">
        <v>34</v>
      </c>
      <c r="L222" s="137">
        <v>1</v>
      </c>
      <c r="M222" s="137">
        <v>12</v>
      </c>
      <c r="N222" s="145"/>
      <c r="O222" s="136"/>
      <c r="P222" s="136"/>
      <c r="Q222" s="139"/>
      <c r="R222" s="145" t="s">
        <v>9</v>
      </c>
      <c r="S222" s="136" t="s">
        <v>9</v>
      </c>
      <c r="T222" s="145" t="s">
        <v>769</v>
      </c>
      <c r="U222" s="136" t="s">
        <v>222</v>
      </c>
    </row>
    <row r="223" spans="1:21" x14ac:dyDescent="0.2">
      <c r="A223" s="136" t="s">
        <v>708</v>
      </c>
      <c r="B223" s="136" t="s">
        <v>299</v>
      </c>
      <c r="C223" s="136" t="s">
        <v>954</v>
      </c>
      <c r="D223" s="136" t="s">
        <v>300</v>
      </c>
      <c r="E223" s="136" t="s">
        <v>17</v>
      </c>
      <c r="F223" s="137">
        <v>94</v>
      </c>
      <c r="G223" s="136" t="s">
        <v>3</v>
      </c>
      <c r="H223" s="137">
        <v>100</v>
      </c>
      <c r="I223" s="145" t="s">
        <v>15</v>
      </c>
      <c r="J223" s="138">
        <v>2.7</v>
      </c>
      <c r="K223" s="136" t="s">
        <v>34</v>
      </c>
      <c r="L223" s="137">
        <v>1</v>
      </c>
      <c r="M223" s="137">
        <v>16</v>
      </c>
      <c r="N223" s="145"/>
      <c r="O223" s="136"/>
      <c r="P223" s="136"/>
      <c r="Q223" s="139"/>
      <c r="R223" s="145" t="s">
        <v>35</v>
      </c>
      <c r="S223" s="136" t="s">
        <v>9</v>
      </c>
      <c r="T223" s="145" t="s">
        <v>549</v>
      </c>
      <c r="U223" s="136" t="s">
        <v>222</v>
      </c>
    </row>
    <row r="224" spans="1:21" x14ac:dyDescent="0.2">
      <c r="A224" s="136" t="s">
        <v>709</v>
      </c>
      <c r="B224" s="136" t="s">
        <v>299</v>
      </c>
      <c r="C224" s="136" t="s">
        <v>954</v>
      </c>
      <c r="D224" s="136" t="s">
        <v>300</v>
      </c>
      <c r="E224" s="136" t="s">
        <v>17</v>
      </c>
      <c r="F224" s="137">
        <v>94</v>
      </c>
      <c r="G224" s="136" t="s">
        <v>3</v>
      </c>
      <c r="H224" s="137">
        <v>100</v>
      </c>
      <c r="I224" s="145" t="s">
        <v>15</v>
      </c>
      <c r="J224" s="138">
        <v>2.7</v>
      </c>
      <c r="K224" s="136" t="s">
        <v>34</v>
      </c>
      <c r="L224" s="137">
        <v>1</v>
      </c>
      <c r="M224" s="137">
        <v>15</v>
      </c>
      <c r="N224" s="145"/>
      <c r="O224" s="136"/>
      <c r="P224" s="136"/>
      <c r="Q224" s="139"/>
      <c r="R224" s="145" t="s">
        <v>35</v>
      </c>
      <c r="S224" s="136" t="s">
        <v>9</v>
      </c>
      <c r="T224" s="145" t="s">
        <v>538</v>
      </c>
      <c r="U224" s="136" t="s">
        <v>222</v>
      </c>
    </row>
    <row r="225" spans="1:21" x14ac:dyDescent="0.2">
      <c r="A225" s="136" t="s">
        <v>227</v>
      </c>
      <c r="B225" s="136" t="s">
        <v>224</v>
      </c>
      <c r="C225" s="136" t="s">
        <v>975</v>
      </c>
      <c r="D225" s="136" t="s">
        <v>225</v>
      </c>
      <c r="E225" s="136" t="s">
        <v>17</v>
      </c>
      <c r="F225" s="137">
        <v>91</v>
      </c>
      <c r="G225" s="136" t="s">
        <v>3</v>
      </c>
      <c r="H225" s="137">
        <v>100</v>
      </c>
      <c r="I225" s="145" t="s">
        <v>15</v>
      </c>
      <c r="J225" s="138">
        <v>2.7</v>
      </c>
      <c r="K225" s="136" t="s">
        <v>34</v>
      </c>
      <c r="L225" s="137">
        <v>1</v>
      </c>
      <c r="M225" s="137">
        <v>12</v>
      </c>
      <c r="N225" s="145"/>
      <c r="O225" s="136"/>
      <c r="P225" s="136"/>
      <c r="Q225" s="139"/>
      <c r="R225" s="145" t="s">
        <v>163</v>
      </c>
      <c r="S225" s="136" t="s">
        <v>9</v>
      </c>
      <c r="T225" s="145" t="s">
        <v>603</v>
      </c>
      <c r="U225" s="136" t="s">
        <v>222</v>
      </c>
    </row>
    <row r="226" spans="1:21" x14ac:dyDescent="0.2">
      <c r="A226" s="136" t="s">
        <v>406</v>
      </c>
      <c r="B226" s="136" t="s">
        <v>113</v>
      </c>
      <c r="C226" s="136" t="s">
        <v>848</v>
      </c>
      <c r="D226" s="136" t="s">
        <v>97</v>
      </c>
      <c r="E226" s="136" t="s">
        <v>17</v>
      </c>
      <c r="F226" s="137">
        <v>96</v>
      </c>
      <c r="G226" s="136" t="s">
        <v>3</v>
      </c>
      <c r="H226" s="137">
        <v>100</v>
      </c>
      <c r="I226" s="145" t="s">
        <v>15</v>
      </c>
      <c r="J226" s="138">
        <v>2.7</v>
      </c>
      <c r="K226" s="136" t="s">
        <v>34</v>
      </c>
      <c r="L226" s="137">
        <v>0</v>
      </c>
      <c r="M226" s="137">
        <v>11</v>
      </c>
      <c r="N226" s="145"/>
      <c r="O226" s="136"/>
      <c r="P226" s="136"/>
      <c r="Q226" s="139"/>
      <c r="R226" s="145" t="s">
        <v>9</v>
      </c>
      <c r="S226" s="136" t="s">
        <v>1016</v>
      </c>
      <c r="T226" s="145" t="s">
        <v>536</v>
      </c>
      <c r="U226" s="136" t="s">
        <v>222</v>
      </c>
    </row>
    <row r="227" spans="1:21" x14ac:dyDescent="0.2">
      <c r="A227" s="136" t="s">
        <v>722</v>
      </c>
      <c r="B227" s="136" t="s">
        <v>13</v>
      </c>
      <c r="C227" s="136" t="s">
        <v>886</v>
      </c>
      <c r="D227" s="136" t="s">
        <v>14</v>
      </c>
      <c r="E227" s="136" t="s">
        <v>17</v>
      </c>
      <c r="F227" s="137">
        <v>91</v>
      </c>
      <c r="G227" s="136" t="s">
        <v>3</v>
      </c>
      <c r="H227" s="137">
        <v>100</v>
      </c>
      <c r="I227" s="145" t="s">
        <v>15</v>
      </c>
      <c r="J227" s="138">
        <v>2.7</v>
      </c>
      <c r="K227" s="136" t="s">
        <v>34</v>
      </c>
      <c r="L227" s="137">
        <v>0</v>
      </c>
      <c r="M227" s="137">
        <v>11</v>
      </c>
      <c r="N227" s="145"/>
      <c r="O227" s="136"/>
      <c r="P227" s="136"/>
      <c r="Q227" s="139"/>
      <c r="R227" s="145" t="s">
        <v>163</v>
      </c>
      <c r="S227" s="136" t="s">
        <v>9</v>
      </c>
      <c r="T227" s="145" t="s">
        <v>723</v>
      </c>
      <c r="U227" s="136" t="s">
        <v>222</v>
      </c>
    </row>
    <row r="228" spans="1:21" x14ac:dyDescent="0.2">
      <c r="A228" s="136" t="s">
        <v>311</v>
      </c>
      <c r="B228" s="136" t="s">
        <v>13</v>
      </c>
      <c r="C228" s="136" t="s">
        <v>886</v>
      </c>
      <c r="D228" s="136" t="s">
        <v>14</v>
      </c>
      <c r="E228" s="136" t="s">
        <v>17</v>
      </c>
      <c r="F228" s="137">
        <v>88</v>
      </c>
      <c r="G228" s="136" t="s">
        <v>3</v>
      </c>
      <c r="H228" s="137">
        <v>100</v>
      </c>
      <c r="I228" s="145" t="s">
        <v>15</v>
      </c>
      <c r="J228" s="138">
        <v>2.7</v>
      </c>
      <c r="K228" s="136" t="s">
        <v>34</v>
      </c>
      <c r="L228" s="137">
        <v>0</v>
      </c>
      <c r="M228" s="137">
        <v>11</v>
      </c>
      <c r="N228" s="145"/>
      <c r="O228" s="136"/>
      <c r="P228" s="136"/>
      <c r="Q228" s="139"/>
      <c r="R228" s="145" t="s">
        <v>163</v>
      </c>
      <c r="S228" s="136" t="s">
        <v>9</v>
      </c>
      <c r="T228" s="145" t="s">
        <v>558</v>
      </c>
      <c r="U228" s="136" t="s">
        <v>506</v>
      </c>
    </row>
    <row r="229" spans="1:21" x14ac:dyDescent="0.2">
      <c r="A229" s="136" t="s">
        <v>428</v>
      </c>
      <c r="B229" s="136" t="s">
        <v>68</v>
      </c>
      <c r="C229" s="136" t="s">
        <v>861</v>
      </c>
      <c r="D229" s="136" t="s">
        <v>14</v>
      </c>
      <c r="E229" s="136" t="s">
        <v>17</v>
      </c>
      <c r="F229" s="137">
        <v>91</v>
      </c>
      <c r="G229" s="136" t="s">
        <v>862</v>
      </c>
      <c r="H229" s="137">
        <v>80</v>
      </c>
      <c r="I229" s="145" t="s">
        <v>15</v>
      </c>
      <c r="J229" s="138">
        <v>2.7</v>
      </c>
      <c r="K229" s="136" t="s">
        <v>34</v>
      </c>
      <c r="L229" s="137">
        <v>0</v>
      </c>
      <c r="M229" s="137">
        <v>10</v>
      </c>
      <c r="N229" s="145"/>
      <c r="O229" s="136"/>
      <c r="P229" s="136"/>
      <c r="Q229" s="139"/>
      <c r="R229" s="145" t="s">
        <v>9</v>
      </c>
      <c r="S229" s="136" t="s">
        <v>9</v>
      </c>
      <c r="T229" s="145" t="s">
        <v>655</v>
      </c>
      <c r="U229" s="136" t="s">
        <v>222</v>
      </c>
    </row>
    <row r="230" spans="1:21" x14ac:dyDescent="0.2">
      <c r="A230" s="136" t="s">
        <v>388</v>
      </c>
      <c r="B230" s="136" t="s">
        <v>68</v>
      </c>
      <c r="C230" s="136" t="s">
        <v>861</v>
      </c>
      <c r="D230" s="136" t="s">
        <v>14</v>
      </c>
      <c r="E230" s="136" t="s">
        <v>17</v>
      </c>
      <c r="F230" s="137">
        <v>97</v>
      </c>
      <c r="G230" s="136" t="s">
        <v>862</v>
      </c>
      <c r="H230" s="137">
        <v>80</v>
      </c>
      <c r="I230" s="145" t="s">
        <v>15</v>
      </c>
      <c r="J230" s="138">
        <v>2.7</v>
      </c>
      <c r="K230" s="136" t="s">
        <v>34</v>
      </c>
      <c r="L230" s="137">
        <v>0</v>
      </c>
      <c r="M230" s="137">
        <v>11</v>
      </c>
      <c r="N230" s="145"/>
      <c r="O230" s="136"/>
      <c r="P230" s="136"/>
      <c r="Q230" s="139"/>
      <c r="R230" s="145" t="s">
        <v>9</v>
      </c>
      <c r="S230" s="136" t="s">
        <v>9</v>
      </c>
      <c r="T230" s="145" t="s">
        <v>1092</v>
      </c>
      <c r="U230" s="136" t="s">
        <v>222</v>
      </c>
    </row>
    <row r="231" spans="1:21" x14ac:dyDescent="0.2">
      <c r="A231" s="136" t="s">
        <v>281</v>
      </c>
      <c r="B231" s="136" t="s">
        <v>279</v>
      </c>
      <c r="C231" s="136" t="s">
        <v>986</v>
      </c>
      <c r="D231" s="136" t="s">
        <v>280</v>
      </c>
      <c r="E231" s="136" t="s">
        <v>17</v>
      </c>
      <c r="F231" s="137">
        <v>92</v>
      </c>
      <c r="G231" s="136" t="s">
        <v>3</v>
      </c>
      <c r="H231" s="137">
        <v>100</v>
      </c>
      <c r="I231" s="145" t="s">
        <v>15</v>
      </c>
      <c r="J231" s="138">
        <v>2.7</v>
      </c>
      <c r="K231" s="136" t="s">
        <v>34</v>
      </c>
      <c r="L231" s="137">
        <v>0</v>
      </c>
      <c r="M231" s="137">
        <v>14</v>
      </c>
      <c r="N231" s="145"/>
      <c r="O231" s="136"/>
      <c r="P231" s="136"/>
      <c r="Q231" s="139"/>
      <c r="R231" s="145" t="s">
        <v>163</v>
      </c>
      <c r="S231" s="136" t="s">
        <v>9</v>
      </c>
      <c r="T231" s="145" t="s">
        <v>530</v>
      </c>
      <c r="U231" s="136" t="s">
        <v>222</v>
      </c>
    </row>
    <row r="232" spans="1:21" x14ac:dyDescent="0.2">
      <c r="A232" s="136" t="s">
        <v>338</v>
      </c>
      <c r="B232" s="136" t="s">
        <v>337</v>
      </c>
      <c r="C232" s="136" t="s">
        <v>337</v>
      </c>
      <c r="D232" s="136" t="s">
        <v>237</v>
      </c>
      <c r="E232" s="136" t="s">
        <v>17</v>
      </c>
      <c r="F232" s="137">
        <v>79</v>
      </c>
      <c r="G232" s="136" t="s">
        <v>3</v>
      </c>
      <c r="H232" s="137">
        <v>100</v>
      </c>
      <c r="I232" s="145" t="s">
        <v>15</v>
      </c>
      <c r="J232" s="138">
        <v>2.8</v>
      </c>
      <c r="K232" s="136" t="s">
        <v>34</v>
      </c>
      <c r="L232" s="137">
        <v>71</v>
      </c>
      <c r="M232" s="139"/>
      <c r="N232" s="145"/>
      <c r="O232" s="136"/>
      <c r="P232" s="136"/>
      <c r="Q232" s="139"/>
      <c r="R232" s="145" t="s">
        <v>9</v>
      </c>
      <c r="S232" s="136" t="s">
        <v>9</v>
      </c>
      <c r="T232" s="145" t="s">
        <v>637</v>
      </c>
      <c r="U232" s="136" t="s">
        <v>222</v>
      </c>
    </row>
    <row r="233" spans="1:21" x14ac:dyDescent="0.2">
      <c r="A233" s="136" t="s">
        <v>468</v>
      </c>
      <c r="B233" s="136" t="s">
        <v>116</v>
      </c>
      <c r="C233" s="136" t="s">
        <v>117</v>
      </c>
      <c r="D233" s="136" t="s">
        <v>118</v>
      </c>
      <c r="E233" s="136" t="s">
        <v>17</v>
      </c>
      <c r="F233" s="137">
        <v>98</v>
      </c>
      <c r="G233" s="136" t="s">
        <v>119</v>
      </c>
      <c r="H233" s="137">
        <v>94</v>
      </c>
      <c r="I233" s="145" t="s">
        <v>15</v>
      </c>
      <c r="J233" s="138">
        <v>2.8</v>
      </c>
      <c r="K233" s="136" t="s">
        <v>34</v>
      </c>
      <c r="L233" s="137">
        <v>39</v>
      </c>
      <c r="M233" s="137">
        <v>23</v>
      </c>
      <c r="N233" s="145"/>
      <c r="O233" s="136"/>
      <c r="P233" s="136"/>
      <c r="Q233" s="139"/>
      <c r="R233" s="145" t="s">
        <v>9</v>
      </c>
      <c r="S233" s="136" t="s">
        <v>9</v>
      </c>
      <c r="T233" s="145" t="s">
        <v>1021</v>
      </c>
      <c r="U233" s="136" t="s">
        <v>430</v>
      </c>
    </row>
    <row r="234" spans="1:21" x14ac:dyDescent="0.2">
      <c r="A234" s="136" t="s">
        <v>215</v>
      </c>
      <c r="B234" s="136" t="s">
        <v>116</v>
      </c>
      <c r="C234" s="136" t="s">
        <v>117</v>
      </c>
      <c r="D234" s="136" t="s">
        <v>118</v>
      </c>
      <c r="E234" s="136" t="s">
        <v>17</v>
      </c>
      <c r="F234" s="137">
        <v>100</v>
      </c>
      <c r="G234" s="136" t="s">
        <v>119</v>
      </c>
      <c r="H234" s="137">
        <v>94</v>
      </c>
      <c r="I234" s="145" t="s">
        <v>15</v>
      </c>
      <c r="J234" s="138">
        <v>2.8</v>
      </c>
      <c r="K234" s="136" t="s">
        <v>34</v>
      </c>
      <c r="L234" s="137">
        <v>39</v>
      </c>
      <c r="M234" s="137">
        <v>24</v>
      </c>
      <c r="N234" s="145"/>
      <c r="O234" s="136"/>
      <c r="P234" s="136"/>
      <c r="Q234" s="139"/>
      <c r="R234" s="145" t="s">
        <v>9</v>
      </c>
      <c r="S234" s="136" t="s">
        <v>9</v>
      </c>
      <c r="T234" s="145" t="s">
        <v>1021</v>
      </c>
      <c r="U234" s="136" t="s">
        <v>10</v>
      </c>
    </row>
    <row r="235" spans="1:21" x14ac:dyDescent="0.2">
      <c r="A235" s="136" t="s">
        <v>469</v>
      </c>
      <c r="B235" s="136" t="s">
        <v>116</v>
      </c>
      <c r="C235" s="136" t="s">
        <v>117</v>
      </c>
      <c r="D235" s="136" t="s">
        <v>118</v>
      </c>
      <c r="E235" s="136" t="s">
        <v>17</v>
      </c>
      <c r="F235" s="137">
        <v>99</v>
      </c>
      <c r="G235" s="136" t="s">
        <v>119</v>
      </c>
      <c r="H235" s="137">
        <v>94</v>
      </c>
      <c r="I235" s="145" t="s">
        <v>15</v>
      </c>
      <c r="J235" s="138">
        <v>2.8</v>
      </c>
      <c r="K235" s="136" t="s">
        <v>34</v>
      </c>
      <c r="L235" s="137">
        <v>39</v>
      </c>
      <c r="M235" s="137">
        <v>26</v>
      </c>
      <c r="N235" s="145"/>
      <c r="O235" s="136"/>
      <c r="P235" s="136"/>
      <c r="Q235" s="139"/>
      <c r="R235" s="145" t="s">
        <v>9</v>
      </c>
      <c r="S235" s="136" t="s">
        <v>9</v>
      </c>
      <c r="T235" s="145" t="s">
        <v>1021</v>
      </c>
      <c r="U235" s="136" t="s">
        <v>430</v>
      </c>
    </row>
    <row r="236" spans="1:21" x14ac:dyDescent="0.2">
      <c r="A236" s="136" t="s">
        <v>262</v>
      </c>
      <c r="B236" s="136" t="s">
        <v>261</v>
      </c>
      <c r="C236" s="136" t="s">
        <v>981</v>
      </c>
      <c r="D236" s="136" t="s">
        <v>72</v>
      </c>
      <c r="E236" s="136" t="s">
        <v>17</v>
      </c>
      <c r="F236" s="137">
        <v>98</v>
      </c>
      <c r="G236" s="136" t="s">
        <v>3</v>
      </c>
      <c r="H236" s="137">
        <v>100</v>
      </c>
      <c r="I236" s="145" t="s">
        <v>15</v>
      </c>
      <c r="J236" s="138">
        <v>2.8</v>
      </c>
      <c r="K236" s="136" t="s">
        <v>34</v>
      </c>
      <c r="L236" s="137">
        <v>33</v>
      </c>
      <c r="M236" s="137">
        <v>0</v>
      </c>
      <c r="N236" s="145"/>
      <c r="O236" s="136"/>
      <c r="P236" s="136"/>
      <c r="Q236" s="139"/>
      <c r="R236" s="145" t="s">
        <v>163</v>
      </c>
      <c r="S236" s="136" t="s">
        <v>9</v>
      </c>
      <c r="T236" s="145" t="s">
        <v>1013</v>
      </c>
      <c r="U236" s="136" t="s">
        <v>222</v>
      </c>
    </row>
    <row r="237" spans="1:21" x14ac:dyDescent="0.2">
      <c r="A237" s="136" t="s">
        <v>336</v>
      </c>
      <c r="B237" s="136" t="s">
        <v>236</v>
      </c>
      <c r="C237" s="136" t="s">
        <v>236</v>
      </c>
      <c r="D237" s="136" t="s">
        <v>237</v>
      </c>
      <c r="E237" s="136" t="s">
        <v>17</v>
      </c>
      <c r="F237" s="137">
        <v>92</v>
      </c>
      <c r="G237" s="136" t="s">
        <v>3</v>
      </c>
      <c r="H237" s="137">
        <v>100</v>
      </c>
      <c r="I237" s="145" t="s">
        <v>15</v>
      </c>
      <c r="J237" s="138">
        <v>2.8</v>
      </c>
      <c r="K237" s="136" t="s">
        <v>34</v>
      </c>
      <c r="L237" s="137">
        <v>24</v>
      </c>
      <c r="M237" s="137">
        <v>10</v>
      </c>
      <c r="N237" s="145"/>
      <c r="O237" s="136"/>
      <c r="P237" s="136"/>
      <c r="Q237" s="139"/>
      <c r="R237" s="145" t="s">
        <v>163</v>
      </c>
      <c r="S237" s="136" t="s">
        <v>9</v>
      </c>
      <c r="T237" s="145" t="s">
        <v>1052</v>
      </c>
      <c r="U237" s="136" t="s">
        <v>222</v>
      </c>
    </row>
    <row r="238" spans="1:21" x14ac:dyDescent="0.2">
      <c r="A238" s="136" t="s">
        <v>260</v>
      </c>
      <c r="B238" s="136" t="s">
        <v>244</v>
      </c>
      <c r="C238" s="136" t="s">
        <v>244</v>
      </c>
      <c r="D238" s="136" t="s">
        <v>237</v>
      </c>
      <c r="E238" s="136" t="s">
        <v>17</v>
      </c>
      <c r="F238" s="137">
        <v>92</v>
      </c>
      <c r="G238" s="136" t="s">
        <v>3</v>
      </c>
      <c r="H238" s="137">
        <v>100</v>
      </c>
      <c r="I238" s="145" t="s">
        <v>15</v>
      </c>
      <c r="J238" s="138">
        <v>2.8</v>
      </c>
      <c r="K238" s="136" t="s">
        <v>34</v>
      </c>
      <c r="L238" s="137">
        <v>24</v>
      </c>
      <c r="M238" s="137">
        <v>8</v>
      </c>
      <c r="N238" s="145"/>
      <c r="O238" s="136"/>
      <c r="P238" s="136"/>
      <c r="Q238" s="139"/>
      <c r="R238" s="145" t="s">
        <v>42</v>
      </c>
      <c r="S238" s="136" t="s">
        <v>9</v>
      </c>
      <c r="T238" s="145" t="s">
        <v>593</v>
      </c>
      <c r="U238" s="136" t="s">
        <v>222</v>
      </c>
    </row>
    <row r="239" spans="1:21" x14ac:dyDescent="0.2">
      <c r="A239" s="136" t="s">
        <v>259</v>
      </c>
      <c r="B239" s="136" t="s">
        <v>244</v>
      </c>
      <c r="C239" s="136" t="s">
        <v>244</v>
      </c>
      <c r="D239" s="136" t="s">
        <v>237</v>
      </c>
      <c r="E239" s="136" t="s">
        <v>17</v>
      </c>
      <c r="F239" s="137">
        <v>97</v>
      </c>
      <c r="G239" s="136" t="s">
        <v>3</v>
      </c>
      <c r="H239" s="137">
        <v>100</v>
      </c>
      <c r="I239" s="145" t="s">
        <v>15</v>
      </c>
      <c r="J239" s="138">
        <v>2.8</v>
      </c>
      <c r="K239" s="136" t="s">
        <v>34</v>
      </c>
      <c r="L239" s="137">
        <v>24</v>
      </c>
      <c r="M239" s="137">
        <v>10</v>
      </c>
      <c r="N239" s="145"/>
      <c r="O239" s="136"/>
      <c r="P239" s="136"/>
      <c r="Q239" s="139"/>
      <c r="R239" s="145" t="s">
        <v>42</v>
      </c>
      <c r="S239" s="136" t="s">
        <v>9</v>
      </c>
      <c r="T239" s="145" t="s">
        <v>592</v>
      </c>
      <c r="U239" s="136" t="s">
        <v>222</v>
      </c>
    </row>
    <row r="240" spans="1:21" x14ac:dyDescent="0.2">
      <c r="A240" s="136" t="s">
        <v>449</v>
      </c>
      <c r="B240" s="136" t="s">
        <v>116</v>
      </c>
      <c r="C240" s="136" t="s">
        <v>117</v>
      </c>
      <c r="D240" s="136" t="s">
        <v>118</v>
      </c>
      <c r="E240" s="136" t="s">
        <v>17</v>
      </c>
      <c r="F240" s="137">
        <v>100</v>
      </c>
      <c r="G240" s="136" t="s">
        <v>994</v>
      </c>
      <c r="H240" s="137">
        <v>26</v>
      </c>
      <c r="I240" s="145" t="s">
        <v>15</v>
      </c>
      <c r="J240" s="138">
        <v>2.8</v>
      </c>
      <c r="K240" s="136" t="s">
        <v>34</v>
      </c>
      <c r="L240" s="137">
        <v>24</v>
      </c>
      <c r="M240" s="137">
        <v>8</v>
      </c>
      <c r="N240" s="145"/>
      <c r="O240" s="136"/>
      <c r="P240" s="136"/>
      <c r="Q240" s="139"/>
      <c r="R240" s="145" t="s">
        <v>9</v>
      </c>
      <c r="S240" s="136" t="s">
        <v>9</v>
      </c>
      <c r="T240" s="145" t="s">
        <v>1021</v>
      </c>
      <c r="U240" s="136" t="s">
        <v>10</v>
      </c>
    </row>
    <row r="241" spans="1:21" x14ac:dyDescent="0.2">
      <c r="A241" s="136" t="s">
        <v>202</v>
      </c>
      <c r="B241" s="136" t="s">
        <v>116</v>
      </c>
      <c r="C241" s="136" t="s">
        <v>117</v>
      </c>
      <c r="D241" s="136" t="s">
        <v>118</v>
      </c>
      <c r="E241" s="136" t="s">
        <v>17</v>
      </c>
      <c r="F241" s="137">
        <v>100</v>
      </c>
      <c r="G241" s="136" t="s">
        <v>994</v>
      </c>
      <c r="H241" s="137">
        <v>26</v>
      </c>
      <c r="I241" s="145" t="s">
        <v>15</v>
      </c>
      <c r="J241" s="138">
        <v>2.8</v>
      </c>
      <c r="K241" s="136" t="s">
        <v>34</v>
      </c>
      <c r="L241" s="137">
        <v>24</v>
      </c>
      <c r="M241" s="137">
        <v>7</v>
      </c>
      <c r="N241" s="145"/>
      <c r="O241" s="136"/>
      <c r="P241" s="136"/>
      <c r="Q241" s="139"/>
      <c r="R241" s="145" t="s">
        <v>9</v>
      </c>
      <c r="S241" s="136" t="s">
        <v>9</v>
      </c>
      <c r="T241" s="145" t="s">
        <v>1021</v>
      </c>
      <c r="U241" s="136" t="s">
        <v>10</v>
      </c>
    </row>
    <row r="242" spans="1:21" x14ac:dyDescent="0.2">
      <c r="A242" s="136" t="s">
        <v>196</v>
      </c>
      <c r="B242" s="136" t="s">
        <v>94</v>
      </c>
      <c r="C242" s="136" t="s">
        <v>892</v>
      </c>
      <c r="D242" s="136" t="s">
        <v>89</v>
      </c>
      <c r="E242" s="136" t="s">
        <v>17</v>
      </c>
      <c r="F242" s="137">
        <v>96</v>
      </c>
      <c r="G242" s="136" t="s">
        <v>3</v>
      </c>
      <c r="H242" s="137">
        <v>100</v>
      </c>
      <c r="I242" s="145" t="s">
        <v>15</v>
      </c>
      <c r="J242" s="138">
        <v>2.8</v>
      </c>
      <c r="K242" s="136" t="s">
        <v>34</v>
      </c>
      <c r="L242" s="137">
        <v>21</v>
      </c>
      <c r="M242" s="137">
        <v>22</v>
      </c>
      <c r="N242" s="145"/>
      <c r="O242" s="136"/>
      <c r="P242" s="136"/>
      <c r="Q242" s="139"/>
      <c r="R242" s="145" t="s">
        <v>141</v>
      </c>
      <c r="S242" s="136" t="s">
        <v>9</v>
      </c>
      <c r="T242" s="145" t="s">
        <v>1003</v>
      </c>
      <c r="U242" s="136" t="s">
        <v>10</v>
      </c>
    </row>
    <row r="243" spans="1:21" x14ac:dyDescent="0.2">
      <c r="A243" s="136" t="s">
        <v>1113</v>
      </c>
      <c r="B243" s="136" t="s">
        <v>1115</v>
      </c>
      <c r="C243" s="136" t="s">
        <v>1116</v>
      </c>
      <c r="D243" s="136" t="s">
        <v>1117</v>
      </c>
      <c r="E243" s="136" t="s">
        <v>17</v>
      </c>
      <c r="F243" s="137">
        <v>91</v>
      </c>
      <c r="G243" s="136" t="s">
        <v>3</v>
      </c>
      <c r="H243" s="137">
        <v>100</v>
      </c>
      <c r="I243" s="145" t="s">
        <v>15</v>
      </c>
      <c r="J243" s="138">
        <v>2.8</v>
      </c>
      <c r="K243" s="136" t="s">
        <v>34</v>
      </c>
      <c r="L243" s="137">
        <v>21</v>
      </c>
      <c r="M243" s="137">
        <v>9</v>
      </c>
      <c r="N243" s="145"/>
      <c r="O243" s="136"/>
      <c r="P243" s="136"/>
      <c r="Q243" s="139"/>
      <c r="R243" s="145" t="s">
        <v>37</v>
      </c>
      <c r="S243" s="136" t="s">
        <v>9</v>
      </c>
      <c r="T243" s="145" t="s">
        <v>1118</v>
      </c>
      <c r="U243" s="136" t="s">
        <v>222</v>
      </c>
    </row>
    <row r="244" spans="1:21" x14ac:dyDescent="0.2">
      <c r="A244" s="136" t="s">
        <v>164</v>
      </c>
      <c r="B244" s="136" t="s">
        <v>74</v>
      </c>
      <c r="C244" s="136" t="s">
        <v>950</v>
      </c>
      <c r="D244" s="136" t="s">
        <v>75</v>
      </c>
      <c r="E244" s="136" t="s">
        <v>17</v>
      </c>
      <c r="F244" s="137">
        <v>89</v>
      </c>
      <c r="G244" s="136" t="s">
        <v>3</v>
      </c>
      <c r="H244" s="137">
        <v>100</v>
      </c>
      <c r="I244" s="145" t="s">
        <v>15</v>
      </c>
      <c r="J244" s="138">
        <v>2.8</v>
      </c>
      <c r="K244" s="136" t="s">
        <v>34</v>
      </c>
      <c r="L244" s="137">
        <v>15</v>
      </c>
      <c r="M244" s="137">
        <v>28</v>
      </c>
      <c r="N244" s="145"/>
      <c r="O244" s="136"/>
      <c r="P244" s="136"/>
      <c r="Q244" s="139"/>
      <c r="R244" s="145" t="s">
        <v>163</v>
      </c>
      <c r="S244" s="136" t="s">
        <v>9</v>
      </c>
      <c r="T244" s="145" t="s">
        <v>1041</v>
      </c>
      <c r="U244" s="136" t="s">
        <v>10</v>
      </c>
    </row>
    <row r="245" spans="1:21" x14ac:dyDescent="0.2">
      <c r="A245" s="136" t="s">
        <v>339</v>
      </c>
      <c r="B245" s="136" t="s">
        <v>57</v>
      </c>
      <c r="C245" s="136" t="s">
        <v>944</v>
      </c>
      <c r="D245" s="136" t="s">
        <v>58</v>
      </c>
      <c r="E245" s="136" t="s">
        <v>17</v>
      </c>
      <c r="F245" s="137">
        <v>95</v>
      </c>
      <c r="G245" s="136" t="s">
        <v>3</v>
      </c>
      <c r="H245" s="137">
        <v>100</v>
      </c>
      <c r="I245" s="145" t="s">
        <v>15</v>
      </c>
      <c r="J245" s="138">
        <v>2.8</v>
      </c>
      <c r="K245" s="136" t="s">
        <v>34</v>
      </c>
      <c r="L245" s="137">
        <v>13</v>
      </c>
      <c r="M245" s="137">
        <v>11</v>
      </c>
      <c r="N245" s="145"/>
      <c r="O245" s="136"/>
      <c r="P245" s="136"/>
      <c r="Q245" s="139"/>
      <c r="R245" s="145" t="s">
        <v>144</v>
      </c>
      <c r="S245" s="136" t="s">
        <v>9</v>
      </c>
      <c r="T245" s="145" t="s">
        <v>1011</v>
      </c>
      <c r="U245" s="136" t="s">
        <v>222</v>
      </c>
    </row>
    <row r="246" spans="1:21" x14ac:dyDescent="0.2">
      <c r="A246" s="136" t="s">
        <v>447</v>
      </c>
      <c r="B246" s="136" t="s">
        <v>53</v>
      </c>
      <c r="C246" s="136" t="s">
        <v>943</v>
      </c>
      <c r="D246" s="136" t="s">
        <v>54</v>
      </c>
      <c r="E246" s="136" t="s">
        <v>17</v>
      </c>
      <c r="F246" s="137">
        <v>87</v>
      </c>
      <c r="G246" s="136" t="s">
        <v>3</v>
      </c>
      <c r="H246" s="137">
        <v>100</v>
      </c>
      <c r="I246" s="145" t="s">
        <v>15</v>
      </c>
      <c r="J246" s="138">
        <v>2.8</v>
      </c>
      <c r="K246" s="136" t="s">
        <v>34</v>
      </c>
      <c r="L246" s="137">
        <v>7</v>
      </c>
      <c r="M246" s="137">
        <v>5</v>
      </c>
      <c r="N246" s="145"/>
      <c r="O246" s="136"/>
      <c r="P246" s="136"/>
      <c r="Q246" s="139"/>
      <c r="R246" s="145" t="s">
        <v>141</v>
      </c>
      <c r="S246" s="136" t="s">
        <v>9</v>
      </c>
      <c r="T246" s="145" t="s">
        <v>993</v>
      </c>
      <c r="U246" s="136" t="s">
        <v>430</v>
      </c>
    </row>
    <row r="247" spans="1:21" x14ac:dyDescent="0.2">
      <c r="A247" s="136" t="s">
        <v>400</v>
      </c>
      <c r="B247" s="136" t="s">
        <v>99</v>
      </c>
      <c r="C247" s="136" t="s">
        <v>100</v>
      </c>
      <c r="D247" s="136" t="s">
        <v>101</v>
      </c>
      <c r="E247" s="136" t="s">
        <v>17</v>
      </c>
      <c r="F247" s="137">
        <v>95</v>
      </c>
      <c r="G247" s="136" t="s">
        <v>102</v>
      </c>
      <c r="H247" s="137">
        <v>98</v>
      </c>
      <c r="I247" s="145" t="s">
        <v>15</v>
      </c>
      <c r="J247" s="138">
        <v>2.8</v>
      </c>
      <c r="K247" s="136" t="s">
        <v>34</v>
      </c>
      <c r="L247" s="137">
        <v>7</v>
      </c>
      <c r="M247" s="137">
        <v>9</v>
      </c>
      <c r="N247" s="145"/>
      <c r="O247" s="136"/>
      <c r="P247" s="136"/>
      <c r="Q247" s="139"/>
      <c r="R247" s="145" t="s">
        <v>163</v>
      </c>
      <c r="S247" s="136" t="s">
        <v>9</v>
      </c>
      <c r="T247" s="145" t="s">
        <v>1102</v>
      </c>
      <c r="U247" s="136" t="s">
        <v>222</v>
      </c>
    </row>
    <row r="248" spans="1:21" x14ac:dyDescent="0.2">
      <c r="A248" s="136" t="s">
        <v>232</v>
      </c>
      <c r="B248" s="136" t="s">
        <v>231</v>
      </c>
      <c r="C248" s="136" t="s">
        <v>945</v>
      </c>
      <c r="D248" s="136" t="s">
        <v>58</v>
      </c>
      <c r="E248" s="136" t="s">
        <v>17</v>
      </c>
      <c r="F248" s="137">
        <v>98</v>
      </c>
      <c r="G248" s="136" t="s">
        <v>3</v>
      </c>
      <c r="H248" s="137">
        <v>100</v>
      </c>
      <c r="I248" s="145" t="s">
        <v>15</v>
      </c>
      <c r="J248" s="138">
        <v>2.8</v>
      </c>
      <c r="K248" s="136" t="s">
        <v>34</v>
      </c>
      <c r="L248" s="137">
        <v>6</v>
      </c>
      <c r="M248" s="137">
        <v>7</v>
      </c>
      <c r="N248" s="145"/>
      <c r="O248" s="136"/>
      <c r="P248" s="136"/>
      <c r="Q248" s="139"/>
      <c r="R248" s="145" t="s">
        <v>163</v>
      </c>
      <c r="S248" s="136" t="s">
        <v>9</v>
      </c>
      <c r="T248" s="145" t="s">
        <v>541</v>
      </c>
      <c r="U248" s="136" t="s">
        <v>222</v>
      </c>
    </row>
    <row r="249" spans="1:21" x14ac:dyDescent="0.2">
      <c r="A249" s="136" t="s">
        <v>377</v>
      </c>
      <c r="B249" s="136" t="s">
        <v>252</v>
      </c>
      <c r="C249" s="136" t="s">
        <v>980</v>
      </c>
      <c r="D249" s="136" t="s">
        <v>25</v>
      </c>
      <c r="E249" s="136" t="s">
        <v>17</v>
      </c>
      <c r="F249" s="137">
        <v>94</v>
      </c>
      <c r="G249" s="136" t="s">
        <v>161</v>
      </c>
      <c r="H249" s="137">
        <v>97</v>
      </c>
      <c r="I249" s="145" t="s">
        <v>15</v>
      </c>
      <c r="J249" s="138">
        <v>2.8</v>
      </c>
      <c r="K249" s="136" t="s">
        <v>34</v>
      </c>
      <c r="L249" s="137">
        <v>4</v>
      </c>
      <c r="M249" s="137">
        <v>24</v>
      </c>
      <c r="N249" s="145"/>
      <c r="O249" s="136"/>
      <c r="P249" s="136"/>
      <c r="Q249" s="139"/>
      <c r="R249" s="145" t="s">
        <v>163</v>
      </c>
      <c r="S249" s="136" t="s">
        <v>9</v>
      </c>
      <c r="T249" s="145" t="s">
        <v>527</v>
      </c>
      <c r="U249" s="136" t="s">
        <v>222</v>
      </c>
    </row>
    <row r="250" spans="1:21" x14ac:dyDescent="0.2">
      <c r="A250" s="136" t="s">
        <v>186</v>
      </c>
      <c r="B250" s="136" t="s">
        <v>1</v>
      </c>
      <c r="C250" s="136" t="s">
        <v>942</v>
      </c>
      <c r="D250" s="136" t="s">
        <v>2</v>
      </c>
      <c r="E250" s="136" t="s">
        <v>17</v>
      </c>
      <c r="F250" s="137">
        <v>94</v>
      </c>
      <c r="G250" s="136" t="s">
        <v>161</v>
      </c>
      <c r="H250" s="137">
        <v>93</v>
      </c>
      <c r="I250" s="145" t="s">
        <v>15</v>
      </c>
      <c r="J250" s="138">
        <v>2.8</v>
      </c>
      <c r="K250" s="136" t="s">
        <v>34</v>
      </c>
      <c r="L250" s="137">
        <v>3</v>
      </c>
      <c r="M250" s="137">
        <v>16</v>
      </c>
      <c r="N250" s="145"/>
      <c r="O250" s="136"/>
      <c r="P250" s="136"/>
      <c r="Q250" s="139"/>
      <c r="R250" s="145" t="s">
        <v>9</v>
      </c>
      <c r="S250" s="136" t="s">
        <v>9</v>
      </c>
      <c r="T250" s="145" t="s">
        <v>1047</v>
      </c>
      <c r="U250" s="136" t="s">
        <v>10</v>
      </c>
    </row>
    <row r="251" spans="1:21" x14ac:dyDescent="0.2">
      <c r="A251" s="136" t="s">
        <v>966</v>
      </c>
      <c r="B251" s="136" t="s">
        <v>964</v>
      </c>
      <c r="C251" s="136" t="s">
        <v>965</v>
      </c>
      <c r="D251" s="136" t="s">
        <v>14</v>
      </c>
      <c r="E251" s="136" t="s">
        <v>17</v>
      </c>
      <c r="F251" s="137">
        <v>95</v>
      </c>
      <c r="G251" s="136" t="s">
        <v>3</v>
      </c>
      <c r="H251" s="137">
        <v>100</v>
      </c>
      <c r="I251" s="145" t="s">
        <v>15</v>
      </c>
      <c r="J251" s="138">
        <v>2.8</v>
      </c>
      <c r="K251" s="136" t="s">
        <v>34</v>
      </c>
      <c r="L251" s="137">
        <v>1</v>
      </c>
      <c r="M251" s="137">
        <v>11</v>
      </c>
      <c r="N251" s="145"/>
      <c r="O251" s="136"/>
      <c r="P251" s="136"/>
      <c r="Q251" s="139"/>
      <c r="R251" s="145" t="s">
        <v>35</v>
      </c>
      <c r="S251" s="136" t="s">
        <v>9</v>
      </c>
      <c r="T251" s="145" t="s">
        <v>1031</v>
      </c>
      <c r="U251" s="136" t="s">
        <v>222</v>
      </c>
    </row>
    <row r="252" spans="1:21" x14ac:dyDescent="0.2">
      <c r="A252" s="136" t="s">
        <v>404</v>
      </c>
      <c r="B252" s="136" t="s">
        <v>402</v>
      </c>
      <c r="C252" s="136" t="s">
        <v>999</v>
      </c>
      <c r="D252" s="136" t="s">
        <v>403</v>
      </c>
      <c r="E252" s="136" t="s">
        <v>17</v>
      </c>
      <c r="F252" s="137">
        <v>90</v>
      </c>
      <c r="G252" s="136" t="s">
        <v>3</v>
      </c>
      <c r="H252" s="137">
        <v>100</v>
      </c>
      <c r="I252" s="145" t="s">
        <v>15</v>
      </c>
      <c r="J252" s="138">
        <v>2.8</v>
      </c>
      <c r="K252" s="136" t="s">
        <v>34</v>
      </c>
      <c r="L252" s="137">
        <v>1</v>
      </c>
      <c r="M252" s="137">
        <v>9</v>
      </c>
      <c r="N252" s="145"/>
      <c r="O252" s="136"/>
      <c r="P252" s="136"/>
      <c r="Q252" s="139"/>
      <c r="R252" s="145" t="s">
        <v>163</v>
      </c>
      <c r="S252" s="136" t="s">
        <v>9</v>
      </c>
      <c r="T252" s="145" t="s">
        <v>1057</v>
      </c>
      <c r="U252" s="136" t="s">
        <v>222</v>
      </c>
    </row>
    <row r="253" spans="1:21" x14ac:dyDescent="0.2">
      <c r="A253" s="136" t="s">
        <v>38</v>
      </c>
      <c r="B253" s="136" t="s">
        <v>31</v>
      </c>
      <c r="C253" s="136" t="s">
        <v>969</v>
      </c>
      <c r="D253" s="136" t="s">
        <v>32</v>
      </c>
      <c r="E253" s="136" t="s">
        <v>17</v>
      </c>
      <c r="F253" s="137">
        <v>93</v>
      </c>
      <c r="G253" s="136" t="s">
        <v>3</v>
      </c>
      <c r="H253" s="137">
        <v>100</v>
      </c>
      <c r="I253" s="145" t="s">
        <v>15</v>
      </c>
      <c r="J253" s="138">
        <v>2.8</v>
      </c>
      <c r="K253" s="136" t="s">
        <v>34</v>
      </c>
      <c r="L253" s="137">
        <v>1</v>
      </c>
      <c r="M253" s="137">
        <v>9</v>
      </c>
      <c r="N253" s="145"/>
      <c r="O253" s="136"/>
      <c r="P253" s="136"/>
      <c r="Q253" s="139"/>
      <c r="R253" s="145" t="s">
        <v>37</v>
      </c>
      <c r="S253" s="136" t="s">
        <v>9</v>
      </c>
      <c r="T253" s="145" t="s">
        <v>574</v>
      </c>
      <c r="U253" s="136" t="s">
        <v>10</v>
      </c>
    </row>
    <row r="254" spans="1:21" x14ac:dyDescent="0.2">
      <c r="A254" s="136" t="s">
        <v>41</v>
      </c>
      <c r="B254" s="136" t="s">
        <v>40</v>
      </c>
      <c r="C254" s="136" t="s">
        <v>974</v>
      </c>
      <c r="D254" s="136" t="s">
        <v>32</v>
      </c>
      <c r="E254" s="136" t="s">
        <v>17</v>
      </c>
      <c r="F254" s="137">
        <v>93</v>
      </c>
      <c r="G254" s="136" t="s">
        <v>3</v>
      </c>
      <c r="H254" s="137">
        <v>100</v>
      </c>
      <c r="I254" s="145" t="s">
        <v>15</v>
      </c>
      <c r="J254" s="138">
        <v>2.8</v>
      </c>
      <c r="K254" s="136" t="s">
        <v>34</v>
      </c>
      <c r="L254" s="137">
        <v>1</v>
      </c>
      <c r="M254" s="137">
        <v>7</v>
      </c>
      <c r="N254" s="145"/>
      <c r="O254" s="136"/>
      <c r="P254" s="136"/>
      <c r="Q254" s="139"/>
      <c r="R254" s="145" t="s">
        <v>141</v>
      </c>
      <c r="S254" s="136" t="s">
        <v>9</v>
      </c>
      <c r="T254" s="145" t="s">
        <v>575</v>
      </c>
      <c r="U254" s="136" t="s">
        <v>10</v>
      </c>
    </row>
    <row r="255" spans="1:21" x14ac:dyDescent="0.2">
      <c r="A255" s="136" t="s">
        <v>355</v>
      </c>
      <c r="B255" s="136" t="s">
        <v>353</v>
      </c>
      <c r="C255" s="136" t="s">
        <v>898</v>
      </c>
      <c r="D255" s="136" t="s">
        <v>300</v>
      </c>
      <c r="E255" s="136" t="s">
        <v>17</v>
      </c>
      <c r="F255" s="137">
        <v>93</v>
      </c>
      <c r="G255" s="136" t="s">
        <v>3</v>
      </c>
      <c r="H255" s="137">
        <v>100</v>
      </c>
      <c r="I255" s="145" t="s">
        <v>15</v>
      </c>
      <c r="J255" s="138">
        <v>2.8</v>
      </c>
      <c r="K255" s="136" t="s">
        <v>34</v>
      </c>
      <c r="L255" s="137">
        <v>1</v>
      </c>
      <c r="M255" s="137">
        <v>15</v>
      </c>
      <c r="N255" s="145"/>
      <c r="O255" s="136"/>
      <c r="P255" s="136"/>
      <c r="Q255" s="139"/>
      <c r="R255" s="145" t="s">
        <v>37</v>
      </c>
      <c r="S255" s="136" t="s">
        <v>9</v>
      </c>
      <c r="T255" s="145" t="s">
        <v>549</v>
      </c>
      <c r="U255" s="136" t="s">
        <v>222</v>
      </c>
    </row>
    <row r="256" spans="1:21" x14ac:dyDescent="0.2">
      <c r="A256" s="136" t="s">
        <v>354</v>
      </c>
      <c r="B256" s="136" t="s">
        <v>353</v>
      </c>
      <c r="C256" s="136" t="s">
        <v>898</v>
      </c>
      <c r="D256" s="136" t="s">
        <v>300</v>
      </c>
      <c r="E256" s="136" t="s">
        <v>17</v>
      </c>
      <c r="F256" s="137">
        <v>93</v>
      </c>
      <c r="G256" s="136" t="s">
        <v>3</v>
      </c>
      <c r="H256" s="137">
        <v>100</v>
      </c>
      <c r="I256" s="145" t="s">
        <v>15</v>
      </c>
      <c r="J256" s="138">
        <v>2.8</v>
      </c>
      <c r="K256" s="136" t="s">
        <v>34</v>
      </c>
      <c r="L256" s="137">
        <v>1</v>
      </c>
      <c r="M256" s="137">
        <v>16</v>
      </c>
      <c r="N256" s="145"/>
      <c r="O256" s="136"/>
      <c r="P256" s="136"/>
      <c r="Q256" s="139"/>
      <c r="R256" s="145" t="s">
        <v>37</v>
      </c>
      <c r="S256" s="136" t="s">
        <v>9</v>
      </c>
      <c r="T256" s="145" t="s">
        <v>636</v>
      </c>
      <c r="U256" s="136" t="s">
        <v>222</v>
      </c>
    </row>
    <row r="257" spans="1:21" x14ac:dyDescent="0.2">
      <c r="A257" s="136" t="s">
        <v>314</v>
      </c>
      <c r="B257" s="136" t="s">
        <v>113</v>
      </c>
      <c r="C257" s="136" t="s">
        <v>848</v>
      </c>
      <c r="D257" s="136" t="s">
        <v>97</v>
      </c>
      <c r="E257" s="136" t="s">
        <v>17</v>
      </c>
      <c r="F257" s="137">
        <v>94</v>
      </c>
      <c r="G257" s="136" t="s">
        <v>3</v>
      </c>
      <c r="H257" s="137">
        <v>100</v>
      </c>
      <c r="I257" s="145" t="s">
        <v>15</v>
      </c>
      <c r="J257" s="138">
        <v>2.8</v>
      </c>
      <c r="K257" s="136" t="s">
        <v>34</v>
      </c>
      <c r="L257" s="137">
        <v>0</v>
      </c>
      <c r="M257" s="137">
        <v>11</v>
      </c>
      <c r="N257" s="145"/>
      <c r="O257" s="136"/>
      <c r="P257" s="136"/>
      <c r="Q257" s="139"/>
      <c r="R257" s="145" t="s">
        <v>141</v>
      </c>
      <c r="S257" s="136" t="s">
        <v>9</v>
      </c>
      <c r="T257" s="145" t="s">
        <v>626</v>
      </c>
      <c r="U257" s="136" t="s">
        <v>222</v>
      </c>
    </row>
    <row r="258" spans="1:21" x14ac:dyDescent="0.2">
      <c r="A258" s="136" t="s">
        <v>318</v>
      </c>
      <c r="B258" s="136" t="s">
        <v>113</v>
      </c>
      <c r="C258" s="136" t="s">
        <v>848</v>
      </c>
      <c r="D258" s="136" t="s">
        <v>97</v>
      </c>
      <c r="E258" s="136" t="s">
        <v>17</v>
      </c>
      <c r="F258" s="137">
        <v>95</v>
      </c>
      <c r="G258" s="136" t="s">
        <v>3</v>
      </c>
      <c r="H258" s="137">
        <v>100</v>
      </c>
      <c r="I258" s="145" t="s">
        <v>15</v>
      </c>
      <c r="J258" s="138">
        <v>2.8</v>
      </c>
      <c r="K258" s="136" t="s">
        <v>34</v>
      </c>
      <c r="L258" s="137">
        <v>0</v>
      </c>
      <c r="M258" s="137">
        <v>13</v>
      </c>
      <c r="N258" s="145"/>
      <c r="O258" s="136"/>
      <c r="P258" s="136"/>
      <c r="Q258" s="139"/>
      <c r="R258" s="145" t="s">
        <v>141</v>
      </c>
      <c r="S258" s="136" t="s">
        <v>9</v>
      </c>
      <c r="T258" s="145" t="s">
        <v>536</v>
      </c>
      <c r="U258" s="136" t="s">
        <v>222</v>
      </c>
    </row>
    <row r="259" spans="1:21" x14ac:dyDescent="0.2">
      <c r="A259" s="136" t="s">
        <v>454</v>
      </c>
      <c r="B259" s="136" t="s">
        <v>13</v>
      </c>
      <c r="C259" s="136" t="s">
        <v>886</v>
      </c>
      <c r="D259" s="136" t="s">
        <v>14</v>
      </c>
      <c r="E259" s="136" t="s">
        <v>17</v>
      </c>
      <c r="F259" s="137">
        <v>89</v>
      </c>
      <c r="G259" s="136" t="s">
        <v>3</v>
      </c>
      <c r="H259" s="137">
        <v>100</v>
      </c>
      <c r="I259" s="145" t="s">
        <v>15</v>
      </c>
      <c r="J259" s="138">
        <v>2.8</v>
      </c>
      <c r="K259" s="136" t="s">
        <v>34</v>
      </c>
      <c r="L259" s="137">
        <v>0</v>
      </c>
      <c r="M259" s="137">
        <v>10</v>
      </c>
      <c r="N259" s="145"/>
      <c r="O259" s="136"/>
      <c r="P259" s="136"/>
      <c r="Q259" s="139"/>
      <c r="R259" s="145" t="s">
        <v>163</v>
      </c>
      <c r="S259" s="136" t="s">
        <v>9</v>
      </c>
      <c r="T259" s="145" t="s">
        <v>1032</v>
      </c>
      <c r="U259" s="136" t="s">
        <v>430</v>
      </c>
    </row>
    <row r="260" spans="1:21" x14ac:dyDescent="0.2">
      <c r="A260" s="136" t="s">
        <v>458</v>
      </c>
      <c r="B260" s="136" t="s">
        <v>13</v>
      </c>
      <c r="C260" s="136" t="s">
        <v>886</v>
      </c>
      <c r="D260" s="136" t="s">
        <v>14</v>
      </c>
      <c r="E260" s="136" t="s">
        <v>17</v>
      </c>
      <c r="F260" s="137">
        <v>89</v>
      </c>
      <c r="G260" s="136" t="s">
        <v>3</v>
      </c>
      <c r="H260" s="137">
        <v>100</v>
      </c>
      <c r="I260" s="145" t="s">
        <v>15</v>
      </c>
      <c r="J260" s="138">
        <v>2.8</v>
      </c>
      <c r="K260" s="136" t="s">
        <v>34</v>
      </c>
      <c r="L260" s="137">
        <v>0</v>
      </c>
      <c r="M260" s="137">
        <v>9</v>
      </c>
      <c r="N260" s="145"/>
      <c r="O260" s="136"/>
      <c r="P260" s="136"/>
      <c r="Q260" s="139"/>
      <c r="R260" s="145" t="s">
        <v>163</v>
      </c>
      <c r="S260" s="136" t="s">
        <v>9</v>
      </c>
      <c r="T260" s="145" t="s">
        <v>723</v>
      </c>
      <c r="U260" s="136" t="s">
        <v>430</v>
      </c>
    </row>
    <row r="261" spans="1:21" x14ac:dyDescent="0.2">
      <c r="A261" s="136" t="s">
        <v>455</v>
      </c>
      <c r="B261" s="136" t="s">
        <v>13</v>
      </c>
      <c r="C261" s="136" t="s">
        <v>886</v>
      </c>
      <c r="D261" s="136" t="s">
        <v>14</v>
      </c>
      <c r="E261" s="136" t="s">
        <v>17</v>
      </c>
      <c r="F261" s="137">
        <v>89</v>
      </c>
      <c r="G261" s="136" t="s">
        <v>3</v>
      </c>
      <c r="H261" s="137">
        <v>100</v>
      </c>
      <c r="I261" s="145" t="s">
        <v>15</v>
      </c>
      <c r="J261" s="138">
        <v>2.8</v>
      </c>
      <c r="K261" s="136" t="s">
        <v>34</v>
      </c>
      <c r="L261" s="137">
        <v>0</v>
      </c>
      <c r="M261" s="137">
        <v>12</v>
      </c>
      <c r="N261" s="145"/>
      <c r="O261" s="136"/>
      <c r="P261" s="136"/>
      <c r="Q261" s="139"/>
      <c r="R261" s="145" t="s">
        <v>163</v>
      </c>
      <c r="S261" s="136" t="s">
        <v>9</v>
      </c>
      <c r="T261" s="145" t="s">
        <v>721</v>
      </c>
      <c r="U261" s="136" t="s">
        <v>430</v>
      </c>
    </row>
    <row r="262" spans="1:21" x14ac:dyDescent="0.2">
      <c r="A262" s="136" t="s">
        <v>728</v>
      </c>
      <c r="B262" s="136" t="s">
        <v>13</v>
      </c>
      <c r="C262" s="136" t="s">
        <v>886</v>
      </c>
      <c r="D262" s="136" t="s">
        <v>14</v>
      </c>
      <c r="E262" s="136" t="s">
        <v>17</v>
      </c>
      <c r="F262" s="137">
        <v>90</v>
      </c>
      <c r="G262" s="136" t="s">
        <v>3</v>
      </c>
      <c r="H262" s="137">
        <v>100</v>
      </c>
      <c r="I262" s="145" t="s">
        <v>15</v>
      </c>
      <c r="J262" s="138">
        <v>2.8</v>
      </c>
      <c r="K262" s="136" t="s">
        <v>34</v>
      </c>
      <c r="L262" s="137">
        <v>0</v>
      </c>
      <c r="M262" s="137">
        <v>9</v>
      </c>
      <c r="N262" s="145"/>
      <c r="O262" s="136"/>
      <c r="P262" s="136"/>
      <c r="Q262" s="139"/>
      <c r="R262" s="145" t="s">
        <v>163</v>
      </c>
      <c r="S262" s="136" t="s">
        <v>9</v>
      </c>
      <c r="T262" s="145" t="s">
        <v>685</v>
      </c>
      <c r="U262" s="136" t="s">
        <v>222</v>
      </c>
    </row>
    <row r="263" spans="1:21" x14ac:dyDescent="0.2">
      <c r="A263" s="136" t="s">
        <v>212</v>
      </c>
      <c r="B263" s="136" t="s">
        <v>68</v>
      </c>
      <c r="C263" s="136" t="s">
        <v>861</v>
      </c>
      <c r="D263" s="136" t="s">
        <v>14</v>
      </c>
      <c r="E263" s="136" t="s">
        <v>17</v>
      </c>
      <c r="F263" s="137">
        <v>97</v>
      </c>
      <c r="G263" s="136" t="s">
        <v>862</v>
      </c>
      <c r="H263" s="137">
        <v>80</v>
      </c>
      <c r="I263" s="145" t="s">
        <v>15</v>
      </c>
      <c r="J263" s="138">
        <v>2.8</v>
      </c>
      <c r="K263" s="136" t="s">
        <v>34</v>
      </c>
      <c r="L263" s="137">
        <v>0</v>
      </c>
      <c r="M263" s="137">
        <v>11</v>
      </c>
      <c r="N263" s="145"/>
      <c r="O263" s="136"/>
      <c r="P263" s="136"/>
      <c r="Q263" s="139"/>
      <c r="R263" s="145" t="s">
        <v>9</v>
      </c>
      <c r="S263" s="136" t="s">
        <v>9</v>
      </c>
      <c r="T263" s="145" t="s">
        <v>1093</v>
      </c>
      <c r="U263" s="136" t="s">
        <v>10</v>
      </c>
    </row>
    <row r="264" spans="1:21" x14ac:dyDescent="0.2">
      <c r="A264" s="136" t="s">
        <v>389</v>
      </c>
      <c r="B264" s="136" t="s">
        <v>68</v>
      </c>
      <c r="C264" s="136" t="s">
        <v>861</v>
      </c>
      <c r="D264" s="136" t="s">
        <v>14</v>
      </c>
      <c r="E264" s="136" t="s">
        <v>17</v>
      </c>
      <c r="F264" s="137">
        <v>97</v>
      </c>
      <c r="G264" s="136" t="s">
        <v>862</v>
      </c>
      <c r="H264" s="137">
        <v>80</v>
      </c>
      <c r="I264" s="145" t="s">
        <v>15</v>
      </c>
      <c r="J264" s="138">
        <v>2.8</v>
      </c>
      <c r="K264" s="136" t="s">
        <v>34</v>
      </c>
      <c r="L264" s="137">
        <v>0</v>
      </c>
      <c r="M264" s="137">
        <v>11</v>
      </c>
      <c r="N264" s="145"/>
      <c r="O264" s="136"/>
      <c r="P264" s="136"/>
      <c r="Q264" s="139"/>
      <c r="R264" s="145" t="s">
        <v>9</v>
      </c>
      <c r="S264" s="136" t="s">
        <v>9</v>
      </c>
      <c r="T264" s="145" t="s">
        <v>660</v>
      </c>
      <c r="U264" s="136" t="s">
        <v>222</v>
      </c>
    </row>
    <row r="265" spans="1:21" x14ac:dyDescent="0.2">
      <c r="A265" s="136" t="s">
        <v>274</v>
      </c>
      <c r="B265" s="136" t="s">
        <v>271</v>
      </c>
      <c r="C265" s="136" t="s">
        <v>985</v>
      </c>
      <c r="D265" s="136" t="s">
        <v>272</v>
      </c>
      <c r="E265" s="136" t="s">
        <v>17</v>
      </c>
      <c r="F265" s="137">
        <v>96</v>
      </c>
      <c r="G265" s="136" t="s">
        <v>3</v>
      </c>
      <c r="H265" s="137">
        <v>100</v>
      </c>
      <c r="I265" s="145" t="s">
        <v>15</v>
      </c>
      <c r="J265" s="138">
        <v>2.9</v>
      </c>
      <c r="K265" s="136" t="s">
        <v>34</v>
      </c>
      <c r="L265" s="137">
        <v>10</v>
      </c>
      <c r="M265" s="137">
        <v>2</v>
      </c>
      <c r="N265" s="145"/>
      <c r="O265" s="136"/>
      <c r="P265" s="136"/>
      <c r="Q265" s="139"/>
      <c r="R265" s="145" t="s">
        <v>141</v>
      </c>
      <c r="S265" s="136" t="s">
        <v>9</v>
      </c>
      <c r="T265" s="145" t="s">
        <v>635</v>
      </c>
      <c r="U265" s="136" t="s">
        <v>506</v>
      </c>
    </row>
    <row r="266" spans="1:21" x14ac:dyDescent="0.2">
      <c r="A266" s="136" t="s">
        <v>362</v>
      </c>
      <c r="B266" s="136" t="s">
        <v>53</v>
      </c>
      <c r="C266" s="136" t="s">
        <v>943</v>
      </c>
      <c r="D266" s="136" t="s">
        <v>54</v>
      </c>
      <c r="E266" s="136" t="s">
        <v>17</v>
      </c>
      <c r="F266" s="137">
        <v>86</v>
      </c>
      <c r="G266" s="136" t="s">
        <v>3</v>
      </c>
      <c r="H266" s="137">
        <v>100</v>
      </c>
      <c r="I266" s="145" t="s">
        <v>15</v>
      </c>
      <c r="J266" s="138">
        <v>2.9</v>
      </c>
      <c r="K266" s="136" t="s">
        <v>34</v>
      </c>
      <c r="L266" s="137">
        <v>7</v>
      </c>
      <c r="M266" s="137">
        <v>2</v>
      </c>
      <c r="N266" s="145"/>
      <c r="O266" s="136"/>
      <c r="P266" s="136"/>
      <c r="Q266" s="139"/>
      <c r="R266" s="145" t="s">
        <v>141</v>
      </c>
      <c r="S266" s="136" t="s">
        <v>9</v>
      </c>
      <c r="T266" s="145" t="s">
        <v>622</v>
      </c>
      <c r="U266" s="136" t="s">
        <v>222</v>
      </c>
    </row>
    <row r="267" spans="1:21" x14ac:dyDescent="0.2">
      <c r="A267" s="136" t="s">
        <v>424</v>
      </c>
      <c r="B267" s="136" t="s">
        <v>366</v>
      </c>
      <c r="C267" s="136" t="s">
        <v>366</v>
      </c>
      <c r="D267" s="136" t="s">
        <v>237</v>
      </c>
      <c r="E267" s="136" t="s">
        <v>17</v>
      </c>
      <c r="F267" s="137">
        <v>86</v>
      </c>
      <c r="G267" s="136" t="s">
        <v>3</v>
      </c>
      <c r="H267" s="137">
        <v>100</v>
      </c>
      <c r="I267" s="145" t="s">
        <v>15</v>
      </c>
      <c r="J267" s="138">
        <v>2.9</v>
      </c>
      <c r="K267" s="136" t="s">
        <v>34</v>
      </c>
      <c r="L267" s="137">
        <v>7</v>
      </c>
      <c r="M267" s="137">
        <v>19</v>
      </c>
      <c r="N267" s="145"/>
      <c r="O267" s="136"/>
      <c r="P267" s="136"/>
      <c r="Q267" s="139"/>
      <c r="R267" s="145" t="s">
        <v>163</v>
      </c>
      <c r="S267" s="136" t="s">
        <v>9</v>
      </c>
      <c r="T267" s="145" t="s">
        <v>425</v>
      </c>
      <c r="U267" s="136" t="s">
        <v>222</v>
      </c>
    </row>
    <row r="268" spans="1:21" x14ac:dyDescent="0.2">
      <c r="A268" s="136" t="s">
        <v>399</v>
      </c>
      <c r="B268" s="136" t="s">
        <v>137</v>
      </c>
      <c r="C268" s="136" t="s">
        <v>138</v>
      </c>
      <c r="D268" s="136" t="s">
        <v>101</v>
      </c>
      <c r="E268" s="136" t="s">
        <v>17</v>
      </c>
      <c r="F268" s="137">
        <v>94</v>
      </c>
      <c r="G268" s="136" t="s">
        <v>3</v>
      </c>
      <c r="H268" s="137">
        <v>100</v>
      </c>
      <c r="I268" s="145" t="s">
        <v>15</v>
      </c>
      <c r="J268" s="138">
        <v>2.9</v>
      </c>
      <c r="K268" s="136" t="s">
        <v>34</v>
      </c>
      <c r="L268" s="137">
        <v>7</v>
      </c>
      <c r="M268" s="137">
        <v>6</v>
      </c>
      <c r="N268" s="145"/>
      <c r="O268" s="136"/>
      <c r="P268" s="136"/>
      <c r="Q268" s="139"/>
      <c r="R268" s="145" t="s">
        <v>163</v>
      </c>
      <c r="S268" s="136" t="s">
        <v>9</v>
      </c>
      <c r="T268" s="145" t="s">
        <v>531</v>
      </c>
      <c r="U268" s="136" t="s">
        <v>222</v>
      </c>
    </row>
    <row r="269" spans="1:21" x14ac:dyDescent="0.2">
      <c r="A269" s="136" t="s">
        <v>230</v>
      </c>
      <c r="B269" s="136" t="s">
        <v>228</v>
      </c>
      <c r="C269" s="136" t="s">
        <v>842</v>
      </c>
      <c r="D269" s="136" t="s">
        <v>89</v>
      </c>
      <c r="E269" s="136" t="s">
        <v>17</v>
      </c>
      <c r="F269" s="137">
        <v>93</v>
      </c>
      <c r="G269" s="136" t="s">
        <v>3</v>
      </c>
      <c r="H269" s="137">
        <v>100</v>
      </c>
      <c r="I269" s="145" t="s">
        <v>15</v>
      </c>
      <c r="J269" s="138">
        <v>2.9</v>
      </c>
      <c r="K269" s="136" t="s">
        <v>34</v>
      </c>
      <c r="L269" s="137">
        <v>1</v>
      </c>
      <c r="M269" s="137">
        <v>16</v>
      </c>
      <c r="N269" s="145"/>
      <c r="O269" s="136"/>
      <c r="P269" s="136"/>
      <c r="Q269" s="139"/>
      <c r="R269" s="145" t="s">
        <v>141</v>
      </c>
      <c r="S269" s="136" t="s">
        <v>9</v>
      </c>
      <c r="T269" s="145" t="s">
        <v>533</v>
      </c>
      <c r="U269" s="136" t="s">
        <v>222</v>
      </c>
    </row>
    <row r="270" spans="1:21" x14ac:dyDescent="0.2">
      <c r="A270" s="136" t="s">
        <v>359</v>
      </c>
      <c r="B270" s="136" t="s">
        <v>357</v>
      </c>
      <c r="C270" s="136" t="s">
        <v>995</v>
      </c>
      <c r="D270" s="136" t="s">
        <v>358</v>
      </c>
      <c r="E270" s="136" t="s">
        <v>17</v>
      </c>
      <c r="F270" s="137">
        <v>91</v>
      </c>
      <c r="G270" s="136" t="s">
        <v>3</v>
      </c>
      <c r="H270" s="137">
        <v>100</v>
      </c>
      <c r="I270" s="145" t="s">
        <v>15</v>
      </c>
      <c r="J270" s="138">
        <v>2.9</v>
      </c>
      <c r="K270" s="136" t="s">
        <v>34</v>
      </c>
      <c r="L270" s="137">
        <v>1</v>
      </c>
      <c r="M270" s="137">
        <v>5</v>
      </c>
      <c r="N270" s="145"/>
      <c r="O270" s="136"/>
      <c r="P270" s="136"/>
      <c r="Q270" s="139"/>
      <c r="R270" s="145" t="s">
        <v>141</v>
      </c>
      <c r="S270" s="136" t="s">
        <v>9</v>
      </c>
      <c r="T270" s="145" t="s">
        <v>619</v>
      </c>
      <c r="U270" s="136" t="s">
        <v>222</v>
      </c>
    </row>
    <row r="271" spans="1:21" x14ac:dyDescent="0.2">
      <c r="A271" s="136" t="s">
        <v>361</v>
      </c>
      <c r="B271" s="136" t="s">
        <v>357</v>
      </c>
      <c r="C271" s="136" t="s">
        <v>995</v>
      </c>
      <c r="D271" s="136" t="s">
        <v>358</v>
      </c>
      <c r="E271" s="136" t="s">
        <v>17</v>
      </c>
      <c r="F271" s="137">
        <v>91</v>
      </c>
      <c r="G271" s="136" t="s">
        <v>3</v>
      </c>
      <c r="H271" s="137">
        <v>100</v>
      </c>
      <c r="I271" s="145" t="s">
        <v>15</v>
      </c>
      <c r="J271" s="138">
        <v>2.9</v>
      </c>
      <c r="K271" s="136" t="s">
        <v>34</v>
      </c>
      <c r="L271" s="137">
        <v>1</v>
      </c>
      <c r="M271" s="137">
        <v>5</v>
      </c>
      <c r="N271" s="145"/>
      <c r="O271" s="136"/>
      <c r="P271" s="136"/>
      <c r="Q271" s="139"/>
      <c r="R271" s="145" t="s">
        <v>141</v>
      </c>
      <c r="S271" s="136" t="s">
        <v>9</v>
      </c>
      <c r="T271" s="145" t="s">
        <v>546</v>
      </c>
      <c r="U271" s="136" t="s">
        <v>222</v>
      </c>
    </row>
    <row r="272" spans="1:21" x14ac:dyDescent="0.2">
      <c r="A272" s="136" t="s">
        <v>36</v>
      </c>
      <c r="B272" s="136" t="s">
        <v>31</v>
      </c>
      <c r="C272" s="136" t="s">
        <v>969</v>
      </c>
      <c r="D272" s="136" t="s">
        <v>32</v>
      </c>
      <c r="E272" s="136" t="s">
        <v>17</v>
      </c>
      <c r="F272" s="137">
        <v>93</v>
      </c>
      <c r="G272" s="136" t="s">
        <v>3</v>
      </c>
      <c r="H272" s="137">
        <v>100</v>
      </c>
      <c r="I272" s="145" t="s">
        <v>15</v>
      </c>
      <c r="J272" s="138">
        <v>2.9</v>
      </c>
      <c r="K272" s="136" t="s">
        <v>34</v>
      </c>
      <c r="L272" s="137">
        <v>1</v>
      </c>
      <c r="M272" s="137">
        <v>11</v>
      </c>
      <c r="N272" s="145"/>
      <c r="O272" s="136"/>
      <c r="P272" s="136"/>
      <c r="Q272" s="139"/>
      <c r="R272" s="145" t="s">
        <v>37</v>
      </c>
      <c r="S272" s="136" t="s">
        <v>9</v>
      </c>
      <c r="T272" s="145" t="s">
        <v>575</v>
      </c>
      <c r="U272" s="136" t="s">
        <v>10</v>
      </c>
    </row>
    <row r="273" spans="1:21" x14ac:dyDescent="0.2">
      <c r="A273" s="136" t="s">
        <v>724</v>
      </c>
      <c r="B273" s="136" t="s">
        <v>13</v>
      </c>
      <c r="C273" s="136" t="s">
        <v>886</v>
      </c>
      <c r="D273" s="136" t="s">
        <v>14</v>
      </c>
      <c r="E273" s="136" t="s">
        <v>17</v>
      </c>
      <c r="F273" s="137">
        <v>91</v>
      </c>
      <c r="G273" s="136" t="s">
        <v>3</v>
      </c>
      <c r="H273" s="137">
        <v>100</v>
      </c>
      <c r="I273" s="145" t="s">
        <v>15</v>
      </c>
      <c r="J273" s="138">
        <v>2.9</v>
      </c>
      <c r="K273" s="136" t="s">
        <v>34</v>
      </c>
      <c r="L273" s="137">
        <v>0</v>
      </c>
      <c r="M273" s="137">
        <v>11</v>
      </c>
      <c r="N273" s="145"/>
      <c r="O273" s="136"/>
      <c r="P273" s="136"/>
      <c r="Q273" s="139"/>
      <c r="R273" s="145" t="s">
        <v>163</v>
      </c>
      <c r="S273" s="136" t="s">
        <v>9</v>
      </c>
      <c r="T273" s="145" t="s">
        <v>725</v>
      </c>
      <c r="U273" s="136" t="s">
        <v>222</v>
      </c>
    </row>
    <row r="274" spans="1:21" x14ac:dyDescent="0.2">
      <c r="A274" s="136" t="s">
        <v>437</v>
      </c>
      <c r="B274" s="136" t="s">
        <v>436</v>
      </c>
      <c r="C274" s="136" t="s">
        <v>918</v>
      </c>
      <c r="D274" s="136" t="s">
        <v>305</v>
      </c>
      <c r="E274" s="136" t="s">
        <v>17</v>
      </c>
      <c r="F274" s="137">
        <v>91</v>
      </c>
      <c r="G274" s="136" t="s">
        <v>3</v>
      </c>
      <c r="H274" s="137">
        <v>100</v>
      </c>
      <c r="I274" s="145" t="s">
        <v>15</v>
      </c>
      <c r="J274" s="138">
        <v>2.9</v>
      </c>
      <c r="K274" s="136" t="s">
        <v>34</v>
      </c>
      <c r="L274" s="137">
        <v>0</v>
      </c>
      <c r="M274" s="137">
        <v>7</v>
      </c>
      <c r="N274" s="145"/>
      <c r="O274" s="136"/>
      <c r="P274" s="136"/>
      <c r="Q274" s="139"/>
      <c r="R274" s="145" t="s">
        <v>163</v>
      </c>
      <c r="S274" s="136" t="s">
        <v>9</v>
      </c>
      <c r="T274" s="145" t="s">
        <v>540</v>
      </c>
      <c r="U274" s="136" t="s">
        <v>430</v>
      </c>
    </row>
    <row r="275" spans="1:21" x14ac:dyDescent="0.2">
      <c r="A275" s="136" t="s">
        <v>419</v>
      </c>
      <c r="B275" s="136" t="s">
        <v>418</v>
      </c>
      <c r="C275" s="136" t="s">
        <v>1001</v>
      </c>
      <c r="D275" s="136" t="s">
        <v>305</v>
      </c>
      <c r="E275" s="136" t="s">
        <v>17</v>
      </c>
      <c r="F275" s="137">
        <v>92</v>
      </c>
      <c r="G275" s="136" t="s">
        <v>3</v>
      </c>
      <c r="H275" s="137">
        <v>100</v>
      </c>
      <c r="I275" s="145" t="s">
        <v>15</v>
      </c>
      <c r="J275" s="138">
        <v>2.9</v>
      </c>
      <c r="K275" s="136" t="s">
        <v>34</v>
      </c>
      <c r="L275" s="137">
        <v>0</v>
      </c>
      <c r="M275" s="137">
        <v>10</v>
      </c>
      <c r="N275" s="145"/>
      <c r="O275" s="136"/>
      <c r="P275" s="136"/>
      <c r="Q275" s="139"/>
      <c r="R275" s="145" t="s">
        <v>163</v>
      </c>
      <c r="S275" s="136" t="s">
        <v>9</v>
      </c>
      <c r="T275" s="145" t="s">
        <v>529</v>
      </c>
      <c r="U275" s="136" t="s">
        <v>222</v>
      </c>
    </row>
    <row r="276" spans="1:21" x14ac:dyDescent="0.2">
      <c r="A276" s="136" t="s">
        <v>462</v>
      </c>
      <c r="B276" s="136" t="s">
        <v>116</v>
      </c>
      <c r="C276" s="136" t="s">
        <v>117</v>
      </c>
      <c r="D276" s="136" t="s">
        <v>118</v>
      </c>
      <c r="E276" s="136" t="s">
        <v>17</v>
      </c>
      <c r="F276" s="137">
        <v>100</v>
      </c>
      <c r="G276" s="136" t="s">
        <v>119</v>
      </c>
      <c r="H276" s="137">
        <v>94</v>
      </c>
      <c r="I276" s="145" t="s">
        <v>15</v>
      </c>
      <c r="J276" s="138">
        <v>3</v>
      </c>
      <c r="K276" s="136" t="s">
        <v>34</v>
      </c>
      <c r="L276" s="137">
        <v>39</v>
      </c>
      <c r="M276" s="137">
        <v>24</v>
      </c>
      <c r="N276" s="145"/>
      <c r="O276" s="136"/>
      <c r="P276" s="136"/>
      <c r="Q276" s="139"/>
      <c r="R276" s="145" t="s">
        <v>9</v>
      </c>
      <c r="S276" s="136" t="s">
        <v>9</v>
      </c>
      <c r="T276" s="145" t="s">
        <v>1021</v>
      </c>
      <c r="U276" s="136" t="s">
        <v>430</v>
      </c>
    </row>
    <row r="277" spans="1:21" x14ac:dyDescent="0.2">
      <c r="A277" s="136" t="s">
        <v>893</v>
      </c>
      <c r="B277" s="136" t="s">
        <v>94</v>
      </c>
      <c r="C277" s="136" t="s">
        <v>892</v>
      </c>
      <c r="D277" s="136" t="s">
        <v>89</v>
      </c>
      <c r="E277" s="136" t="s">
        <v>17</v>
      </c>
      <c r="F277" s="137">
        <v>86</v>
      </c>
      <c r="G277" s="136" t="s">
        <v>3</v>
      </c>
      <c r="H277" s="137">
        <v>100</v>
      </c>
      <c r="I277" s="145" t="s">
        <v>15</v>
      </c>
      <c r="J277" s="138">
        <v>3</v>
      </c>
      <c r="K277" s="136" t="s">
        <v>34</v>
      </c>
      <c r="L277" s="137">
        <v>21</v>
      </c>
      <c r="M277" s="137">
        <v>37</v>
      </c>
      <c r="N277" s="145"/>
      <c r="O277" s="136"/>
      <c r="P277" s="136"/>
      <c r="Q277" s="139"/>
      <c r="R277" s="145" t="s">
        <v>9</v>
      </c>
      <c r="S277" s="136" t="s">
        <v>9</v>
      </c>
      <c r="T277" s="145" t="s">
        <v>577</v>
      </c>
      <c r="U277" s="136" t="s">
        <v>222</v>
      </c>
    </row>
    <row r="278" spans="1:21" x14ac:dyDescent="0.2">
      <c r="A278" s="136" t="s">
        <v>688</v>
      </c>
      <c r="B278" s="136" t="s">
        <v>74</v>
      </c>
      <c r="C278" s="136" t="s">
        <v>950</v>
      </c>
      <c r="D278" s="136" t="s">
        <v>75</v>
      </c>
      <c r="E278" s="136" t="s">
        <v>17</v>
      </c>
      <c r="F278" s="137">
        <v>89</v>
      </c>
      <c r="G278" s="136" t="s">
        <v>3</v>
      </c>
      <c r="H278" s="137">
        <v>100</v>
      </c>
      <c r="I278" s="145" t="s">
        <v>15</v>
      </c>
      <c r="J278" s="138">
        <v>3</v>
      </c>
      <c r="K278" s="136" t="s">
        <v>34</v>
      </c>
      <c r="L278" s="137">
        <v>15</v>
      </c>
      <c r="M278" s="137">
        <v>12</v>
      </c>
      <c r="N278" s="145"/>
      <c r="O278" s="136"/>
      <c r="P278" s="136"/>
      <c r="Q278" s="139"/>
      <c r="R278" s="145" t="s">
        <v>163</v>
      </c>
      <c r="S278" s="136" t="s">
        <v>9</v>
      </c>
      <c r="T278" s="145" t="s">
        <v>689</v>
      </c>
      <c r="U278" s="136" t="s">
        <v>10</v>
      </c>
    </row>
    <row r="279" spans="1:21" x14ac:dyDescent="0.2">
      <c r="A279" s="136" t="s">
        <v>396</v>
      </c>
      <c r="B279" s="136" t="s">
        <v>394</v>
      </c>
      <c r="C279" s="136" t="s">
        <v>395</v>
      </c>
      <c r="D279" s="136" t="s">
        <v>101</v>
      </c>
      <c r="E279" s="136" t="s">
        <v>17</v>
      </c>
      <c r="F279" s="137">
        <v>92</v>
      </c>
      <c r="G279" s="136" t="s">
        <v>3</v>
      </c>
      <c r="H279" s="137">
        <v>100</v>
      </c>
      <c r="I279" s="145" t="s">
        <v>15</v>
      </c>
      <c r="J279" s="138">
        <v>3</v>
      </c>
      <c r="K279" s="136" t="s">
        <v>34</v>
      </c>
      <c r="L279" s="137">
        <v>7</v>
      </c>
      <c r="M279" s="137">
        <v>11</v>
      </c>
      <c r="N279" s="145"/>
      <c r="O279" s="136"/>
      <c r="P279" s="136"/>
      <c r="Q279" s="139"/>
      <c r="R279" s="145" t="s">
        <v>141</v>
      </c>
      <c r="S279" s="136" t="s">
        <v>9</v>
      </c>
      <c r="T279" s="145" t="s">
        <v>624</v>
      </c>
      <c r="U279" s="136" t="s">
        <v>222</v>
      </c>
    </row>
    <row r="280" spans="1:21" x14ac:dyDescent="0.2">
      <c r="A280" s="136" t="s">
        <v>490</v>
      </c>
      <c r="B280" s="136" t="s">
        <v>394</v>
      </c>
      <c r="C280" s="136" t="s">
        <v>395</v>
      </c>
      <c r="D280" s="136" t="s">
        <v>101</v>
      </c>
      <c r="E280" s="136" t="s">
        <v>17</v>
      </c>
      <c r="F280" s="137">
        <v>92</v>
      </c>
      <c r="G280" s="136" t="s">
        <v>3</v>
      </c>
      <c r="H280" s="137">
        <v>100</v>
      </c>
      <c r="I280" s="145" t="s">
        <v>15</v>
      </c>
      <c r="J280" s="138">
        <v>3</v>
      </c>
      <c r="K280" s="136" t="s">
        <v>34</v>
      </c>
      <c r="L280" s="137">
        <v>7</v>
      </c>
      <c r="M280" s="137">
        <v>12</v>
      </c>
      <c r="N280" s="145"/>
      <c r="O280" s="136"/>
      <c r="P280" s="136"/>
      <c r="Q280" s="139"/>
      <c r="R280" s="145" t="s">
        <v>141</v>
      </c>
      <c r="S280" s="136" t="s">
        <v>9</v>
      </c>
      <c r="T280" s="145" t="s">
        <v>678</v>
      </c>
      <c r="U280" s="136" t="s">
        <v>222</v>
      </c>
    </row>
    <row r="281" spans="1:21" x14ac:dyDescent="0.2">
      <c r="A281" s="136" t="s">
        <v>489</v>
      </c>
      <c r="B281" s="136" t="s">
        <v>394</v>
      </c>
      <c r="C281" s="136" t="s">
        <v>395</v>
      </c>
      <c r="D281" s="136" t="s">
        <v>101</v>
      </c>
      <c r="E281" s="136" t="s">
        <v>17</v>
      </c>
      <c r="F281" s="137">
        <v>92</v>
      </c>
      <c r="G281" s="136" t="s">
        <v>3</v>
      </c>
      <c r="H281" s="137">
        <v>100</v>
      </c>
      <c r="I281" s="145" t="s">
        <v>15</v>
      </c>
      <c r="J281" s="138">
        <v>3</v>
      </c>
      <c r="K281" s="136" t="s">
        <v>34</v>
      </c>
      <c r="L281" s="137">
        <v>7</v>
      </c>
      <c r="M281" s="137">
        <v>11</v>
      </c>
      <c r="N281" s="145"/>
      <c r="O281" s="136"/>
      <c r="P281" s="136"/>
      <c r="Q281" s="139"/>
      <c r="R281" s="145" t="s">
        <v>141</v>
      </c>
      <c r="S281" s="136" t="s">
        <v>9</v>
      </c>
      <c r="T281" s="145" t="s">
        <v>1007</v>
      </c>
      <c r="U281" s="136" t="s">
        <v>222</v>
      </c>
    </row>
    <row r="282" spans="1:21" x14ac:dyDescent="0.2">
      <c r="A282" s="136" t="s">
        <v>408</v>
      </c>
      <c r="B282" s="136" t="s">
        <v>29</v>
      </c>
      <c r="C282" s="136" t="s">
        <v>940</v>
      </c>
      <c r="D282" s="136" t="s">
        <v>25</v>
      </c>
      <c r="E282" s="136" t="s">
        <v>17</v>
      </c>
      <c r="F282" s="137">
        <v>91</v>
      </c>
      <c r="G282" s="136" t="s">
        <v>3</v>
      </c>
      <c r="H282" s="137">
        <v>100</v>
      </c>
      <c r="I282" s="145" t="s">
        <v>15</v>
      </c>
      <c r="J282" s="138">
        <v>3</v>
      </c>
      <c r="K282" s="136" t="s">
        <v>34</v>
      </c>
      <c r="L282" s="137">
        <v>4</v>
      </c>
      <c r="M282" s="137">
        <v>12</v>
      </c>
      <c r="N282" s="145"/>
      <c r="O282" s="136"/>
      <c r="P282" s="136"/>
      <c r="Q282" s="139"/>
      <c r="R282" s="145" t="s">
        <v>163</v>
      </c>
      <c r="S282" s="136" t="s">
        <v>9</v>
      </c>
      <c r="T282" s="145" t="s">
        <v>1025</v>
      </c>
      <c r="U282" s="136" t="s">
        <v>222</v>
      </c>
    </row>
    <row r="283" spans="1:21" x14ac:dyDescent="0.2">
      <c r="A283" s="136" t="s">
        <v>257</v>
      </c>
      <c r="B283" s="136" t="s">
        <v>29</v>
      </c>
      <c r="C283" s="136" t="s">
        <v>940</v>
      </c>
      <c r="D283" s="136" t="s">
        <v>25</v>
      </c>
      <c r="E283" s="136" t="s">
        <v>17</v>
      </c>
      <c r="F283" s="137">
        <v>94</v>
      </c>
      <c r="G283" s="136" t="s">
        <v>3</v>
      </c>
      <c r="H283" s="137">
        <v>100</v>
      </c>
      <c r="I283" s="145" t="s">
        <v>15</v>
      </c>
      <c r="J283" s="138">
        <v>3</v>
      </c>
      <c r="K283" s="136" t="s">
        <v>34</v>
      </c>
      <c r="L283" s="137">
        <v>4</v>
      </c>
      <c r="M283" s="137">
        <v>18</v>
      </c>
      <c r="N283" s="145"/>
      <c r="O283" s="136"/>
      <c r="P283" s="136"/>
      <c r="Q283" s="139"/>
      <c r="R283" s="145" t="s">
        <v>9</v>
      </c>
      <c r="S283" s="136" t="s">
        <v>9</v>
      </c>
      <c r="T283" s="145" t="s">
        <v>632</v>
      </c>
      <c r="U283" s="136" t="s">
        <v>222</v>
      </c>
    </row>
    <row r="284" spans="1:21" x14ac:dyDescent="0.2">
      <c r="A284" s="136" t="s">
        <v>256</v>
      </c>
      <c r="B284" s="136" t="s">
        <v>29</v>
      </c>
      <c r="C284" s="136" t="s">
        <v>940</v>
      </c>
      <c r="D284" s="136" t="s">
        <v>25</v>
      </c>
      <c r="E284" s="136" t="s">
        <v>17</v>
      </c>
      <c r="F284" s="137">
        <v>94</v>
      </c>
      <c r="G284" s="136" t="s">
        <v>3</v>
      </c>
      <c r="H284" s="137">
        <v>100</v>
      </c>
      <c r="I284" s="145" t="s">
        <v>15</v>
      </c>
      <c r="J284" s="138">
        <v>3</v>
      </c>
      <c r="K284" s="136" t="s">
        <v>34</v>
      </c>
      <c r="L284" s="137">
        <v>4</v>
      </c>
      <c r="M284" s="137">
        <v>18</v>
      </c>
      <c r="N284" s="145"/>
      <c r="O284" s="136"/>
      <c r="P284" s="136"/>
      <c r="Q284" s="139"/>
      <c r="R284" s="145" t="s">
        <v>9</v>
      </c>
      <c r="S284" s="136" t="s">
        <v>9</v>
      </c>
      <c r="T284" s="145" t="s">
        <v>548</v>
      </c>
      <c r="U284" s="136" t="s">
        <v>222</v>
      </c>
    </row>
    <row r="285" spans="1:21" x14ac:dyDescent="0.2">
      <c r="A285" s="136" t="s">
        <v>710</v>
      </c>
      <c r="B285" s="136" t="s">
        <v>350</v>
      </c>
      <c r="C285" s="136" t="s">
        <v>936</v>
      </c>
      <c r="D285" s="136" t="s">
        <v>25</v>
      </c>
      <c r="E285" s="136" t="s">
        <v>17</v>
      </c>
      <c r="F285" s="137">
        <v>95</v>
      </c>
      <c r="G285" s="136" t="s">
        <v>3</v>
      </c>
      <c r="H285" s="137">
        <v>100</v>
      </c>
      <c r="I285" s="145" t="s">
        <v>15</v>
      </c>
      <c r="J285" s="138">
        <v>3</v>
      </c>
      <c r="K285" s="136" t="s">
        <v>34</v>
      </c>
      <c r="L285" s="137">
        <v>4</v>
      </c>
      <c r="M285" s="137">
        <v>8</v>
      </c>
      <c r="N285" s="145"/>
      <c r="O285" s="136"/>
      <c r="P285" s="136"/>
      <c r="Q285" s="139"/>
      <c r="R285" s="145" t="s">
        <v>35</v>
      </c>
      <c r="S285" s="136" t="s">
        <v>9</v>
      </c>
      <c r="T285" s="145" t="s">
        <v>9</v>
      </c>
      <c r="U285" s="136" t="s">
        <v>9</v>
      </c>
    </row>
    <row r="286" spans="1:21" x14ac:dyDescent="0.2">
      <c r="A286" s="136" t="s">
        <v>188</v>
      </c>
      <c r="B286" s="136" t="s">
        <v>1</v>
      </c>
      <c r="C286" s="136" t="s">
        <v>942</v>
      </c>
      <c r="D286" s="136" t="s">
        <v>2</v>
      </c>
      <c r="E286" s="136" t="s">
        <v>17</v>
      </c>
      <c r="F286" s="137">
        <v>97</v>
      </c>
      <c r="G286" s="136" t="s">
        <v>161</v>
      </c>
      <c r="H286" s="137">
        <v>93</v>
      </c>
      <c r="I286" s="145" t="s">
        <v>15</v>
      </c>
      <c r="J286" s="138">
        <v>3</v>
      </c>
      <c r="K286" s="136" t="s">
        <v>34</v>
      </c>
      <c r="L286" s="137">
        <v>3</v>
      </c>
      <c r="M286" s="137">
        <v>14</v>
      </c>
      <c r="N286" s="145"/>
      <c r="O286" s="136"/>
      <c r="P286" s="136"/>
      <c r="Q286" s="139"/>
      <c r="R286" s="145" t="s">
        <v>9</v>
      </c>
      <c r="S286" s="136" t="s">
        <v>9</v>
      </c>
      <c r="T286" s="145" t="s">
        <v>1047</v>
      </c>
      <c r="U286" s="136" t="s">
        <v>10</v>
      </c>
    </row>
    <row r="287" spans="1:21" x14ac:dyDescent="0.2">
      <c r="A287" s="136" t="s">
        <v>229</v>
      </c>
      <c r="B287" s="136" t="s">
        <v>228</v>
      </c>
      <c r="C287" s="136" t="s">
        <v>842</v>
      </c>
      <c r="D287" s="136" t="s">
        <v>89</v>
      </c>
      <c r="E287" s="136" t="s">
        <v>17</v>
      </c>
      <c r="F287" s="137">
        <v>93</v>
      </c>
      <c r="G287" s="136" t="s">
        <v>3</v>
      </c>
      <c r="H287" s="137">
        <v>100</v>
      </c>
      <c r="I287" s="145" t="s">
        <v>15</v>
      </c>
      <c r="J287" s="138">
        <v>3</v>
      </c>
      <c r="K287" s="136" t="s">
        <v>34</v>
      </c>
      <c r="L287" s="137">
        <v>1</v>
      </c>
      <c r="M287" s="137">
        <v>19</v>
      </c>
      <c r="N287" s="145"/>
      <c r="O287" s="136"/>
      <c r="P287" s="136"/>
      <c r="Q287" s="139"/>
      <c r="R287" s="145" t="s">
        <v>141</v>
      </c>
      <c r="S287" s="136" t="s">
        <v>9</v>
      </c>
      <c r="T287" s="145" t="s">
        <v>540</v>
      </c>
      <c r="U287" s="136" t="s">
        <v>222</v>
      </c>
    </row>
    <row r="288" spans="1:21" x14ac:dyDescent="0.2">
      <c r="A288" s="136" t="s">
        <v>360</v>
      </c>
      <c r="B288" s="136" t="s">
        <v>357</v>
      </c>
      <c r="C288" s="136" t="s">
        <v>995</v>
      </c>
      <c r="D288" s="136" t="s">
        <v>358</v>
      </c>
      <c r="E288" s="136" t="s">
        <v>17</v>
      </c>
      <c r="F288" s="137">
        <v>91</v>
      </c>
      <c r="G288" s="136" t="s">
        <v>3</v>
      </c>
      <c r="H288" s="137">
        <v>100</v>
      </c>
      <c r="I288" s="145" t="s">
        <v>15</v>
      </c>
      <c r="J288" s="138">
        <v>3</v>
      </c>
      <c r="K288" s="136" t="s">
        <v>34</v>
      </c>
      <c r="L288" s="137">
        <v>1</v>
      </c>
      <c r="M288" s="137">
        <v>5</v>
      </c>
      <c r="N288" s="145"/>
      <c r="O288" s="136"/>
      <c r="P288" s="136"/>
      <c r="Q288" s="139"/>
      <c r="R288" s="145" t="s">
        <v>141</v>
      </c>
      <c r="S288" s="136" t="s">
        <v>9</v>
      </c>
      <c r="T288" s="145" t="s">
        <v>625</v>
      </c>
      <c r="U288" s="136" t="s">
        <v>222</v>
      </c>
    </row>
    <row r="289" spans="1:21" x14ac:dyDescent="0.2">
      <c r="A289" s="136" t="s">
        <v>757</v>
      </c>
      <c r="B289" s="136" t="s">
        <v>353</v>
      </c>
      <c r="C289" s="136" t="s">
        <v>898</v>
      </c>
      <c r="D289" s="136" t="s">
        <v>300</v>
      </c>
      <c r="E289" s="136" t="s">
        <v>17</v>
      </c>
      <c r="F289" s="137">
        <v>96</v>
      </c>
      <c r="G289" s="136" t="s">
        <v>3</v>
      </c>
      <c r="H289" s="137">
        <v>100</v>
      </c>
      <c r="I289" s="145" t="s">
        <v>15</v>
      </c>
      <c r="J289" s="138">
        <v>3</v>
      </c>
      <c r="K289" s="136" t="s">
        <v>34</v>
      </c>
      <c r="L289" s="137">
        <v>1</v>
      </c>
      <c r="M289" s="137">
        <v>14</v>
      </c>
      <c r="N289" s="145"/>
      <c r="O289" s="136"/>
      <c r="P289" s="136"/>
      <c r="Q289" s="139"/>
      <c r="R289" s="145" t="s">
        <v>9</v>
      </c>
      <c r="S289" s="136" t="s">
        <v>9</v>
      </c>
      <c r="T289" s="145" t="s">
        <v>758</v>
      </c>
      <c r="U289" s="136" t="s">
        <v>222</v>
      </c>
    </row>
    <row r="290" spans="1:21" x14ac:dyDescent="0.2">
      <c r="A290" s="136" t="s">
        <v>770</v>
      </c>
      <c r="B290" s="136" t="s">
        <v>353</v>
      </c>
      <c r="C290" s="136" t="s">
        <v>898</v>
      </c>
      <c r="D290" s="136" t="s">
        <v>300</v>
      </c>
      <c r="E290" s="136" t="s">
        <v>17</v>
      </c>
      <c r="F290" s="137">
        <v>95</v>
      </c>
      <c r="G290" s="136" t="s">
        <v>3</v>
      </c>
      <c r="H290" s="137">
        <v>100</v>
      </c>
      <c r="I290" s="145" t="s">
        <v>15</v>
      </c>
      <c r="J290" s="138">
        <v>3</v>
      </c>
      <c r="K290" s="136" t="s">
        <v>34</v>
      </c>
      <c r="L290" s="137">
        <v>1</v>
      </c>
      <c r="M290" s="137">
        <v>14</v>
      </c>
      <c r="N290" s="145"/>
      <c r="O290" s="136"/>
      <c r="P290" s="136"/>
      <c r="Q290" s="139"/>
      <c r="R290" s="145" t="s">
        <v>9</v>
      </c>
      <c r="S290" s="136" t="s">
        <v>9</v>
      </c>
      <c r="T290" s="145" t="s">
        <v>771</v>
      </c>
      <c r="U290" s="136" t="s">
        <v>222</v>
      </c>
    </row>
    <row r="291" spans="1:21" x14ac:dyDescent="0.2">
      <c r="A291" s="136" t="s">
        <v>220</v>
      </c>
      <c r="B291" s="136" t="s">
        <v>68</v>
      </c>
      <c r="C291" s="136" t="s">
        <v>861</v>
      </c>
      <c r="D291" s="136" t="s">
        <v>14</v>
      </c>
      <c r="E291" s="136" t="s">
        <v>17</v>
      </c>
      <c r="F291" s="137">
        <v>97</v>
      </c>
      <c r="G291" s="136" t="s">
        <v>862</v>
      </c>
      <c r="H291" s="137">
        <v>80</v>
      </c>
      <c r="I291" s="145" t="s">
        <v>15</v>
      </c>
      <c r="J291" s="138">
        <v>3</v>
      </c>
      <c r="K291" s="136" t="s">
        <v>34</v>
      </c>
      <c r="L291" s="137">
        <v>0</v>
      </c>
      <c r="M291" s="137">
        <v>13</v>
      </c>
      <c r="N291" s="145"/>
      <c r="O291" s="136"/>
      <c r="P291" s="136"/>
      <c r="Q291" s="139"/>
      <c r="R291" s="145" t="s">
        <v>9</v>
      </c>
      <c r="S291" s="136" t="s">
        <v>9</v>
      </c>
      <c r="T291" s="145" t="s">
        <v>1091</v>
      </c>
      <c r="U291" s="136" t="s">
        <v>217</v>
      </c>
    </row>
    <row r="292" spans="1:21" x14ac:dyDescent="0.2">
      <c r="A292" s="136" t="s">
        <v>452</v>
      </c>
      <c r="B292" s="136" t="s">
        <v>68</v>
      </c>
      <c r="C292" s="136" t="s">
        <v>861</v>
      </c>
      <c r="D292" s="136" t="s">
        <v>14</v>
      </c>
      <c r="E292" s="136" t="s">
        <v>17</v>
      </c>
      <c r="F292" s="137">
        <v>91</v>
      </c>
      <c r="G292" s="136" t="s">
        <v>862</v>
      </c>
      <c r="H292" s="137">
        <v>80</v>
      </c>
      <c r="I292" s="145" t="s">
        <v>15</v>
      </c>
      <c r="J292" s="138">
        <v>3</v>
      </c>
      <c r="K292" s="136" t="s">
        <v>34</v>
      </c>
      <c r="L292" s="137">
        <v>0</v>
      </c>
      <c r="M292" s="137">
        <v>10</v>
      </c>
      <c r="N292" s="145"/>
      <c r="O292" s="136"/>
      <c r="P292" s="136"/>
      <c r="Q292" s="139"/>
      <c r="R292" s="145" t="s">
        <v>9</v>
      </c>
      <c r="S292" s="136" t="s">
        <v>9</v>
      </c>
      <c r="T292" s="145" t="s">
        <v>528</v>
      </c>
      <c r="U292" s="136" t="s">
        <v>222</v>
      </c>
    </row>
    <row r="293" spans="1:21" x14ac:dyDescent="0.2">
      <c r="A293" s="136" t="s">
        <v>282</v>
      </c>
      <c r="B293" s="136" t="s">
        <v>279</v>
      </c>
      <c r="C293" s="136" t="s">
        <v>986</v>
      </c>
      <c r="D293" s="136" t="s">
        <v>280</v>
      </c>
      <c r="E293" s="136" t="s">
        <v>17</v>
      </c>
      <c r="F293" s="137">
        <v>96</v>
      </c>
      <c r="G293" s="136" t="s">
        <v>3</v>
      </c>
      <c r="H293" s="137">
        <v>100</v>
      </c>
      <c r="I293" s="145" t="s">
        <v>15</v>
      </c>
      <c r="J293" s="138">
        <v>3</v>
      </c>
      <c r="K293" s="136" t="s">
        <v>34</v>
      </c>
      <c r="L293" s="137">
        <v>0</v>
      </c>
      <c r="M293" s="137">
        <v>14</v>
      </c>
      <c r="N293" s="145"/>
      <c r="O293" s="136"/>
      <c r="P293" s="136"/>
      <c r="Q293" s="139"/>
      <c r="R293" s="145" t="s">
        <v>163</v>
      </c>
      <c r="S293" s="136" t="s">
        <v>9</v>
      </c>
      <c r="T293" s="145" t="s">
        <v>561</v>
      </c>
      <c r="U293" s="136" t="s">
        <v>222</v>
      </c>
    </row>
    <row r="294" spans="1:21" x14ac:dyDescent="0.2">
      <c r="A294" s="136" t="s">
        <v>420</v>
      </c>
      <c r="B294" s="136" t="s">
        <v>366</v>
      </c>
      <c r="C294" s="136" t="s">
        <v>366</v>
      </c>
      <c r="D294" s="136" t="s">
        <v>237</v>
      </c>
      <c r="E294" s="136" t="s">
        <v>17</v>
      </c>
      <c r="F294" s="137">
        <v>93</v>
      </c>
      <c r="G294" s="136" t="s">
        <v>3</v>
      </c>
      <c r="H294" s="137">
        <v>100</v>
      </c>
      <c r="I294" s="145" t="s">
        <v>15</v>
      </c>
      <c r="J294" s="138">
        <v>3.1</v>
      </c>
      <c r="K294" s="136" t="s">
        <v>34</v>
      </c>
      <c r="L294" s="137">
        <v>7</v>
      </c>
      <c r="M294" s="137">
        <v>20</v>
      </c>
      <c r="N294" s="145"/>
      <c r="O294" s="136"/>
      <c r="P294" s="136"/>
      <c r="Q294" s="139"/>
      <c r="R294" s="145" t="s">
        <v>163</v>
      </c>
      <c r="S294" s="136" t="s">
        <v>9</v>
      </c>
      <c r="T294" s="145" t="s">
        <v>563</v>
      </c>
      <c r="U294" s="136" t="s">
        <v>222</v>
      </c>
    </row>
    <row r="295" spans="1:21" x14ac:dyDescent="0.2">
      <c r="A295" s="136" t="s">
        <v>367</v>
      </c>
      <c r="B295" s="136" t="s">
        <v>366</v>
      </c>
      <c r="C295" s="136" t="s">
        <v>366</v>
      </c>
      <c r="D295" s="136" t="s">
        <v>237</v>
      </c>
      <c r="E295" s="136" t="s">
        <v>17</v>
      </c>
      <c r="F295" s="137">
        <v>87</v>
      </c>
      <c r="G295" s="136" t="s">
        <v>3</v>
      </c>
      <c r="H295" s="137">
        <v>100</v>
      </c>
      <c r="I295" s="145" t="s">
        <v>15</v>
      </c>
      <c r="J295" s="138">
        <v>3.1</v>
      </c>
      <c r="K295" s="136" t="s">
        <v>34</v>
      </c>
      <c r="L295" s="137">
        <v>7</v>
      </c>
      <c r="M295" s="137">
        <v>21</v>
      </c>
      <c r="N295" s="145"/>
      <c r="O295" s="136"/>
      <c r="P295" s="136"/>
      <c r="Q295" s="139"/>
      <c r="R295" s="145" t="s">
        <v>163</v>
      </c>
      <c r="S295" s="136" t="s">
        <v>9</v>
      </c>
      <c r="T295" s="145" t="s">
        <v>368</v>
      </c>
      <c r="U295" s="136" t="s">
        <v>222</v>
      </c>
    </row>
    <row r="296" spans="1:21" x14ac:dyDescent="0.2">
      <c r="A296" s="136" t="s">
        <v>421</v>
      </c>
      <c r="B296" s="136" t="s">
        <v>366</v>
      </c>
      <c r="C296" s="136" t="s">
        <v>366</v>
      </c>
      <c r="D296" s="136" t="s">
        <v>237</v>
      </c>
      <c r="E296" s="136" t="s">
        <v>17</v>
      </c>
      <c r="F296" s="137">
        <v>90</v>
      </c>
      <c r="G296" s="136" t="s">
        <v>3</v>
      </c>
      <c r="H296" s="137">
        <v>100</v>
      </c>
      <c r="I296" s="145" t="s">
        <v>15</v>
      </c>
      <c r="J296" s="138">
        <v>3.1</v>
      </c>
      <c r="K296" s="136" t="s">
        <v>34</v>
      </c>
      <c r="L296" s="137">
        <v>7</v>
      </c>
      <c r="M296" s="137">
        <v>21</v>
      </c>
      <c r="N296" s="145"/>
      <c r="O296" s="136"/>
      <c r="P296" s="136"/>
      <c r="Q296" s="139"/>
      <c r="R296" s="145" t="s">
        <v>163</v>
      </c>
      <c r="S296" s="136" t="s">
        <v>9</v>
      </c>
      <c r="T296" s="145" t="s">
        <v>563</v>
      </c>
      <c r="U296" s="136" t="s">
        <v>222</v>
      </c>
    </row>
    <row r="297" spans="1:21" x14ac:dyDescent="0.2">
      <c r="A297" s="136" t="s">
        <v>253</v>
      </c>
      <c r="B297" s="136" t="s">
        <v>252</v>
      </c>
      <c r="C297" s="136" t="s">
        <v>980</v>
      </c>
      <c r="D297" s="136" t="s">
        <v>25</v>
      </c>
      <c r="E297" s="136" t="s">
        <v>17</v>
      </c>
      <c r="F297" s="137">
        <v>95</v>
      </c>
      <c r="G297" s="136" t="s">
        <v>161</v>
      </c>
      <c r="H297" s="137">
        <v>97</v>
      </c>
      <c r="I297" s="145" t="s">
        <v>15</v>
      </c>
      <c r="J297" s="138">
        <v>3.1</v>
      </c>
      <c r="K297" s="136" t="s">
        <v>34</v>
      </c>
      <c r="L297" s="137">
        <v>4</v>
      </c>
      <c r="M297" s="137">
        <v>25</v>
      </c>
      <c r="N297" s="145"/>
      <c r="O297" s="136"/>
      <c r="P297" s="136"/>
      <c r="Q297" s="139"/>
      <c r="R297" s="145" t="s">
        <v>163</v>
      </c>
      <c r="S297" s="136" t="s">
        <v>9</v>
      </c>
      <c r="T297" s="145" t="s">
        <v>616</v>
      </c>
      <c r="U297" s="136" t="s">
        <v>222</v>
      </c>
    </row>
    <row r="298" spans="1:21" x14ac:dyDescent="0.2">
      <c r="A298" s="136" t="s">
        <v>414</v>
      </c>
      <c r="B298" s="136" t="s">
        <v>412</v>
      </c>
      <c r="C298" s="136" t="s">
        <v>1000</v>
      </c>
      <c r="D298" s="136" t="s">
        <v>413</v>
      </c>
      <c r="E298" s="136" t="s">
        <v>17</v>
      </c>
      <c r="F298" s="137">
        <v>89</v>
      </c>
      <c r="G298" s="136" t="s">
        <v>3</v>
      </c>
      <c r="H298" s="137">
        <v>100</v>
      </c>
      <c r="I298" s="145" t="s">
        <v>15</v>
      </c>
      <c r="J298" s="138">
        <v>3.1</v>
      </c>
      <c r="K298" s="136" t="s">
        <v>34</v>
      </c>
      <c r="L298" s="137">
        <v>4</v>
      </c>
      <c r="M298" s="137">
        <v>16</v>
      </c>
      <c r="N298" s="145"/>
      <c r="O298" s="136"/>
      <c r="P298" s="136"/>
      <c r="Q298" s="139"/>
      <c r="R298" s="145" t="s">
        <v>163</v>
      </c>
      <c r="S298" s="136" t="s">
        <v>9</v>
      </c>
      <c r="T298" s="145" t="s">
        <v>1006</v>
      </c>
      <c r="U298" s="136" t="s">
        <v>222</v>
      </c>
    </row>
    <row r="299" spans="1:21" x14ac:dyDescent="0.2">
      <c r="A299" s="136" t="s">
        <v>189</v>
      </c>
      <c r="B299" s="136" t="s">
        <v>1</v>
      </c>
      <c r="C299" s="136" t="s">
        <v>942</v>
      </c>
      <c r="D299" s="136" t="s">
        <v>2</v>
      </c>
      <c r="E299" s="136" t="s">
        <v>17</v>
      </c>
      <c r="F299" s="137">
        <v>95</v>
      </c>
      <c r="G299" s="136" t="s">
        <v>161</v>
      </c>
      <c r="H299" s="137">
        <v>93</v>
      </c>
      <c r="I299" s="145" t="s">
        <v>15</v>
      </c>
      <c r="J299" s="138">
        <v>3.1</v>
      </c>
      <c r="K299" s="136" t="s">
        <v>34</v>
      </c>
      <c r="L299" s="137">
        <v>3</v>
      </c>
      <c r="M299" s="137">
        <v>16</v>
      </c>
      <c r="N299" s="145"/>
      <c r="O299" s="136"/>
      <c r="P299" s="136"/>
      <c r="Q299" s="139"/>
      <c r="R299" s="145" t="s">
        <v>9</v>
      </c>
      <c r="S299" s="136" t="s">
        <v>9</v>
      </c>
      <c r="T299" s="145" t="s">
        <v>1047</v>
      </c>
      <c r="U299" s="136" t="s">
        <v>10</v>
      </c>
    </row>
    <row r="300" spans="1:21" x14ac:dyDescent="0.2">
      <c r="A300" s="136" t="s">
        <v>44</v>
      </c>
      <c r="B300" s="136" t="s">
        <v>40</v>
      </c>
      <c r="C300" s="136" t="s">
        <v>974</v>
      </c>
      <c r="D300" s="136" t="s">
        <v>32</v>
      </c>
      <c r="E300" s="136" t="s">
        <v>17</v>
      </c>
      <c r="F300" s="137">
        <v>92</v>
      </c>
      <c r="G300" s="136" t="s">
        <v>3</v>
      </c>
      <c r="H300" s="137">
        <v>100</v>
      </c>
      <c r="I300" s="145" t="s">
        <v>15</v>
      </c>
      <c r="J300" s="138">
        <v>3.1</v>
      </c>
      <c r="K300" s="136" t="s">
        <v>34</v>
      </c>
      <c r="L300" s="137">
        <v>1</v>
      </c>
      <c r="M300" s="137">
        <v>8</v>
      </c>
      <c r="N300" s="145"/>
      <c r="O300" s="136"/>
      <c r="P300" s="136"/>
      <c r="Q300" s="139"/>
      <c r="R300" s="145" t="s">
        <v>141</v>
      </c>
      <c r="S300" s="136" t="s">
        <v>9</v>
      </c>
      <c r="T300" s="145" t="s">
        <v>575</v>
      </c>
      <c r="U300" s="136" t="s">
        <v>10</v>
      </c>
    </row>
    <row r="301" spans="1:21" x14ac:dyDescent="0.2">
      <c r="A301" s="136" t="s">
        <v>284</v>
      </c>
      <c r="B301" s="136" t="s">
        <v>113</v>
      </c>
      <c r="C301" s="136" t="s">
        <v>848</v>
      </c>
      <c r="D301" s="136" t="s">
        <v>97</v>
      </c>
      <c r="E301" s="136" t="s">
        <v>17</v>
      </c>
      <c r="F301" s="137">
        <v>94</v>
      </c>
      <c r="G301" s="136" t="s">
        <v>3</v>
      </c>
      <c r="H301" s="137">
        <v>100</v>
      </c>
      <c r="I301" s="145" t="s">
        <v>15</v>
      </c>
      <c r="J301" s="138">
        <v>3.1</v>
      </c>
      <c r="K301" s="136" t="s">
        <v>34</v>
      </c>
      <c r="L301" s="137">
        <v>0</v>
      </c>
      <c r="M301" s="137">
        <v>10</v>
      </c>
      <c r="N301" s="145"/>
      <c r="O301" s="136"/>
      <c r="P301" s="136"/>
      <c r="Q301" s="139"/>
      <c r="R301" s="145" t="s">
        <v>141</v>
      </c>
      <c r="S301" s="136" t="s">
        <v>9</v>
      </c>
      <c r="T301" s="145" t="s">
        <v>583</v>
      </c>
      <c r="U301" s="136" t="s">
        <v>222</v>
      </c>
    </row>
    <row r="302" spans="1:21" x14ac:dyDescent="0.2">
      <c r="A302" s="136" t="s">
        <v>407</v>
      </c>
      <c r="B302" s="136" t="s">
        <v>113</v>
      </c>
      <c r="C302" s="136" t="s">
        <v>848</v>
      </c>
      <c r="D302" s="136" t="s">
        <v>97</v>
      </c>
      <c r="E302" s="136" t="s">
        <v>17</v>
      </c>
      <c r="F302" s="137">
        <v>96</v>
      </c>
      <c r="G302" s="136" t="s">
        <v>3</v>
      </c>
      <c r="H302" s="137">
        <v>100</v>
      </c>
      <c r="I302" s="145" t="s">
        <v>15</v>
      </c>
      <c r="J302" s="138">
        <v>3.1</v>
      </c>
      <c r="K302" s="136" t="s">
        <v>34</v>
      </c>
      <c r="L302" s="137">
        <v>0</v>
      </c>
      <c r="M302" s="137">
        <v>11</v>
      </c>
      <c r="N302" s="145"/>
      <c r="O302" s="136"/>
      <c r="P302" s="136"/>
      <c r="Q302" s="139"/>
      <c r="R302" s="145" t="s">
        <v>9</v>
      </c>
      <c r="S302" s="136" t="s">
        <v>9</v>
      </c>
      <c r="T302" s="145" t="s">
        <v>536</v>
      </c>
      <c r="U302" s="136" t="s">
        <v>222</v>
      </c>
    </row>
    <row r="303" spans="1:21" x14ac:dyDescent="0.2">
      <c r="A303" s="136" t="s">
        <v>684</v>
      </c>
      <c r="B303" s="136" t="s">
        <v>13</v>
      </c>
      <c r="C303" s="136" t="s">
        <v>886</v>
      </c>
      <c r="D303" s="136" t="s">
        <v>14</v>
      </c>
      <c r="E303" s="136" t="s">
        <v>17</v>
      </c>
      <c r="F303" s="137">
        <v>90</v>
      </c>
      <c r="G303" s="136" t="s">
        <v>3</v>
      </c>
      <c r="H303" s="137">
        <v>100</v>
      </c>
      <c r="I303" s="145" t="s">
        <v>15</v>
      </c>
      <c r="J303" s="138">
        <v>3.1</v>
      </c>
      <c r="K303" s="136" t="s">
        <v>34</v>
      </c>
      <c r="L303" s="137">
        <v>0</v>
      </c>
      <c r="M303" s="137">
        <v>9</v>
      </c>
      <c r="N303" s="145"/>
      <c r="O303" s="136"/>
      <c r="P303" s="136"/>
      <c r="Q303" s="139"/>
      <c r="R303" s="145" t="s">
        <v>163</v>
      </c>
      <c r="S303" s="136" t="s">
        <v>9</v>
      </c>
      <c r="T303" s="145" t="s">
        <v>685</v>
      </c>
      <c r="U303" s="136" t="s">
        <v>222</v>
      </c>
    </row>
    <row r="304" spans="1:21" x14ac:dyDescent="0.2">
      <c r="A304" s="136" t="s">
        <v>686</v>
      </c>
      <c r="B304" s="136" t="s">
        <v>436</v>
      </c>
      <c r="C304" s="136" t="s">
        <v>918</v>
      </c>
      <c r="D304" s="136" t="s">
        <v>305</v>
      </c>
      <c r="E304" s="136" t="s">
        <v>17</v>
      </c>
      <c r="F304" s="137">
        <v>92</v>
      </c>
      <c r="G304" s="136" t="s">
        <v>3</v>
      </c>
      <c r="H304" s="137">
        <v>100</v>
      </c>
      <c r="I304" s="145" t="s">
        <v>15</v>
      </c>
      <c r="J304" s="138">
        <v>3.1</v>
      </c>
      <c r="K304" s="136" t="s">
        <v>34</v>
      </c>
      <c r="L304" s="137">
        <v>0</v>
      </c>
      <c r="M304" s="137">
        <v>9</v>
      </c>
      <c r="N304" s="145"/>
      <c r="O304" s="136"/>
      <c r="P304" s="136"/>
      <c r="Q304" s="139"/>
      <c r="R304" s="145" t="s">
        <v>163</v>
      </c>
      <c r="S304" s="136" t="s">
        <v>9</v>
      </c>
      <c r="T304" s="145" t="s">
        <v>687</v>
      </c>
      <c r="U304" s="136" t="s">
        <v>222</v>
      </c>
    </row>
    <row r="305" spans="1:21" x14ac:dyDescent="0.2">
      <c r="A305" s="136" t="s">
        <v>891</v>
      </c>
      <c r="B305" s="136" t="s">
        <v>888</v>
      </c>
      <c r="C305" s="136" t="s">
        <v>889</v>
      </c>
      <c r="D305" s="136" t="s">
        <v>890</v>
      </c>
      <c r="E305" s="136" t="s">
        <v>17</v>
      </c>
      <c r="F305" s="137">
        <v>86</v>
      </c>
      <c r="G305" s="136" t="s">
        <v>3</v>
      </c>
      <c r="H305" s="137">
        <v>100</v>
      </c>
      <c r="I305" s="145" t="s">
        <v>15</v>
      </c>
      <c r="J305" s="138">
        <v>3.2</v>
      </c>
      <c r="K305" s="136" t="s">
        <v>34</v>
      </c>
      <c r="L305" s="137">
        <v>21</v>
      </c>
      <c r="M305" s="137">
        <v>8</v>
      </c>
      <c r="N305" s="145"/>
      <c r="O305" s="136"/>
      <c r="P305" s="136"/>
      <c r="Q305" s="139"/>
      <c r="R305" s="145" t="s">
        <v>37</v>
      </c>
      <c r="S305" s="136" t="s">
        <v>9</v>
      </c>
      <c r="T305" s="145" t="s">
        <v>1051</v>
      </c>
      <c r="U305" s="136" t="s">
        <v>222</v>
      </c>
    </row>
    <row r="306" spans="1:21" x14ac:dyDescent="0.2">
      <c r="A306" s="136" t="s">
        <v>249</v>
      </c>
      <c r="B306" s="136" t="s">
        <v>248</v>
      </c>
      <c r="C306" s="136" t="s">
        <v>979</v>
      </c>
      <c r="D306" s="136" t="s">
        <v>72</v>
      </c>
      <c r="E306" s="136" t="s">
        <v>17</v>
      </c>
      <c r="F306" s="137">
        <v>94</v>
      </c>
      <c r="G306" s="136" t="s">
        <v>3</v>
      </c>
      <c r="H306" s="137">
        <v>100</v>
      </c>
      <c r="I306" s="145" t="s">
        <v>15</v>
      </c>
      <c r="J306" s="138">
        <v>3.2</v>
      </c>
      <c r="K306" s="136" t="s">
        <v>34</v>
      </c>
      <c r="L306" s="137">
        <v>18</v>
      </c>
      <c r="M306" s="137">
        <v>16</v>
      </c>
      <c r="N306" s="145"/>
      <c r="O306" s="136"/>
      <c r="P306" s="136"/>
      <c r="Q306" s="139"/>
      <c r="R306" s="145" t="s">
        <v>9</v>
      </c>
      <c r="S306" s="136" t="s">
        <v>93</v>
      </c>
      <c r="T306" s="145" t="s">
        <v>609</v>
      </c>
      <c r="U306" s="136" t="s">
        <v>222</v>
      </c>
    </row>
    <row r="307" spans="1:21" x14ac:dyDescent="0.2">
      <c r="A307" s="136" t="s">
        <v>641</v>
      </c>
      <c r="B307" s="136" t="s">
        <v>57</v>
      </c>
      <c r="C307" s="136" t="s">
        <v>944</v>
      </c>
      <c r="D307" s="136" t="s">
        <v>58</v>
      </c>
      <c r="E307" s="136" t="s">
        <v>17</v>
      </c>
      <c r="F307" s="137">
        <v>93</v>
      </c>
      <c r="G307" s="136" t="s">
        <v>3</v>
      </c>
      <c r="H307" s="137">
        <v>100</v>
      </c>
      <c r="I307" s="145" t="s">
        <v>15</v>
      </c>
      <c r="J307" s="138">
        <v>3.2</v>
      </c>
      <c r="K307" s="136" t="s">
        <v>34</v>
      </c>
      <c r="L307" s="137">
        <v>13</v>
      </c>
      <c r="M307" s="137">
        <v>3</v>
      </c>
      <c r="N307" s="145"/>
      <c r="O307" s="136"/>
      <c r="P307" s="136"/>
      <c r="Q307" s="139"/>
      <c r="R307" s="145" t="s">
        <v>35</v>
      </c>
      <c r="S307" s="136" t="s">
        <v>9</v>
      </c>
      <c r="T307" s="145" t="s">
        <v>1012</v>
      </c>
      <c r="U307" s="136" t="s">
        <v>506</v>
      </c>
    </row>
    <row r="308" spans="1:21" x14ac:dyDescent="0.2">
      <c r="A308" s="136" t="s">
        <v>865</v>
      </c>
      <c r="B308" s="136" t="s">
        <v>864</v>
      </c>
      <c r="C308" s="136" t="s">
        <v>864</v>
      </c>
      <c r="D308" s="136" t="s">
        <v>237</v>
      </c>
      <c r="E308" s="136" t="s">
        <v>17</v>
      </c>
      <c r="F308" s="137">
        <v>93</v>
      </c>
      <c r="G308" s="136" t="s">
        <v>3</v>
      </c>
      <c r="H308" s="137">
        <v>100</v>
      </c>
      <c r="I308" s="145" t="s">
        <v>15</v>
      </c>
      <c r="J308" s="138">
        <v>3.2</v>
      </c>
      <c r="K308" s="136" t="s">
        <v>34</v>
      </c>
      <c r="L308" s="137">
        <v>8</v>
      </c>
      <c r="M308" s="137">
        <v>13</v>
      </c>
      <c r="N308" s="145"/>
      <c r="O308" s="136"/>
      <c r="P308" s="136"/>
      <c r="Q308" s="139"/>
      <c r="R308" s="145" t="s">
        <v>37</v>
      </c>
      <c r="S308" s="136" t="s">
        <v>9</v>
      </c>
      <c r="T308" s="145" t="s">
        <v>1054</v>
      </c>
      <c r="U308" s="136" t="s">
        <v>506</v>
      </c>
    </row>
    <row r="309" spans="1:21" x14ac:dyDescent="0.2">
      <c r="A309" s="136" t="s">
        <v>697</v>
      </c>
      <c r="B309" s="136" t="s">
        <v>152</v>
      </c>
      <c r="C309" s="136" t="s">
        <v>952</v>
      </c>
      <c r="D309" s="136" t="s">
        <v>153</v>
      </c>
      <c r="E309" s="136" t="s">
        <v>17</v>
      </c>
      <c r="F309" s="137">
        <v>89</v>
      </c>
      <c r="G309" s="136" t="s">
        <v>3</v>
      </c>
      <c r="H309" s="137">
        <v>100</v>
      </c>
      <c r="I309" s="145" t="s">
        <v>15</v>
      </c>
      <c r="J309" s="138">
        <v>3.2</v>
      </c>
      <c r="K309" s="136" t="s">
        <v>34</v>
      </c>
      <c r="L309" s="137">
        <v>7</v>
      </c>
      <c r="M309" s="137">
        <v>10</v>
      </c>
      <c r="N309" s="145"/>
      <c r="O309" s="136"/>
      <c r="P309" s="136"/>
      <c r="Q309" s="139"/>
      <c r="R309" s="145" t="s">
        <v>42</v>
      </c>
      <c r="S309" s="136" t="s">
        <v>9</v>
      </c>
      <c r="T309" s="145" t="s">
        <v>698</v>
      </c>
      <c r="U309" s="136" t="s">
        <v>10</v>
      </c>
    </row>
    <row r="310" spans="1:21" x14ac:dyDescent="0.2">
      <c r="A310" s="136" t="s">
        <v>422</v>
      </c>
      <c r="B310" s="136" t="s">
        <v>366</v>
      </c>
      <c r="C310" s="136" t="s">
        <v>366</v>
      </c>
      <c r="D310" s="136" t="s">
        <v>237</v>
      </c>
      <c r="E310" s="136" t="s">
        <v>17</v>
      </c>
      <c r="F310" s="137">
        <v>94</v>
      </c>
      <c r="G310" s="136" t="s">
        <v>3</v>
      </c>
      <c r="H310" s="137">
        <v>100</v>
      </c>
      <c r="I310" s="145" t="s">
        <v>15</v>
      </c>
      <c r="J310" s="138">
        <v>3.2</v>
      </c>
      <c r="K310" s="136" t="s">
        <v>34</v>
      </c>
      <c r="L310" s="137">
        <v>7</v>
      </c>
      <c r="M310" s="137">
        <v>17</v>
      </c>
      <c r="N310" s="145"/>
      <c r="O310" s="136"/>
      <c r="P310" s="136"/>
      <c r="Q310" s="139"/>
      <c r="R310" s="145" t="s">
        <v>163</v>
      </c>
      <c r="S310" s="136" t="s">
        <v>9</v>
      </c>
      <c r="T310" s="145" t="s">
        <v>563</v>
      </c>
      <c r="U310" s="136" t="s">
        <v>222</v>
      </c>
    </row>
    <row r="311" spans="1:21" x14ac:dyDescent="0.2">
      <c r="A311" s="136" t="s">
        <v>690</v>
      </c>
      <c r="B311" s="136" t="s">
        <v>231</v>
      </c>
      <c r="C311" s="136" t="s">
        <v>945</v>
      </c>
      <c r="D311" s="136" t="s">
        <v>58</v>
      </c>
      <c r="E311" s="136" t="s">
        <v>17</v>
      </c>
      <c r="F311" s="137">
        <v>94</v>
      </c>
      <c r="G311" s="136" t="s">
        <v>3</v>
      </c>
      <c r="H311" s="137">
        <v>100</v>
      </c>
      <c r="I311" s="145" t="s">
        <v>15</v>
      </c>
      <c r="J311" s="138">
        <v>3.2</v>
      </c>
      <c r="K311" s="136" t="s">
        <v>34</v>
      </c>
      <c r="L311" s="137">
        <v>6</v>
      </c>
      <c r="M311" s="137">
        <v>6</v>
      </c>
      <c r="N311" s="145"/>
      <c r="O311" s="136"/>
      <c r="P311" s="136"/>
      <c r="Q311" s="139"/>
      <c r="R311" s="145" t="s">
        <v>163</v>
      </c>
      <c r="S311" s="136" t="s">
        <v>9</v>
      </c>
      <c r="T311" s="145" t="s">
        <v>691</v>
      </c>
      <c r="U311" s="136" t="s">
        <v>10</v>
      </c>
    </row>
    <row r="312" spans="1:21" x14ac:dyDescent="0.2">
      <c r="A312" s="136" t="s">
        <v>962</v>
      </c>
      <c r="B312" s="136" t="s">
        <v>960</v>
      </c>
      <c r="C312" s="136" t="s">
        <v>961</v>
      </c>
      <c r="D312" s="136" t="s">
        <v>14</v>
      </c>
      <c r="E312" s="136" t="s">
        <v>17</v>
      </c>
      <c r="F312" s="137">
        <v>89</v>
      </c>
      <c r="G312" s="136" t="s">
        <v>3</v>
      </c>
      <c r="H312" s="137">
        <v>100</v>
      </c>
      <c r="I312" s="145" t="s">
        <v>15</v>
      </c>
      <c r="J312" s="138">
        <v>3.2</v>
      </c>
      <c r="K312" s="136" t="s">
        <v>34</v>
      </c>
      <c r="L312" s="137">
        <v>1</v>
      </c>
      <c r="M312" s="137">
        <v>12</v>
      </c>
      <c r="N312" s="145"/>
      <c r="O312" s="136"/>
      <c r="P312" s="136"/>
      <c r="Q312" s="139"/>
      <c r="R312" s="145" t="s">
        <v>141</v>
      </c>
      <c r="S312" s="136" t="s">
        <v>9</v>
      </c>
      <c r="T312" s="145" t="s">
        <v>1028</v>
      </c>
      <c r="U312" s="136" t="s">
        <v>217</v>
      </c>
    </row>
    <row r="313" spans="1:21" x14ac:dyDescent="0.2">
      <c r="A313" s="136" t="s">
        <v>33</v>
      </c>
      <c r="B313" s="136" t="s">
        <v>31</v>
      </c>
      <c r="C313" s="136" t="s">
        <v>969</v>
      </c>
      <c r="D313" s="136" t="s">
        <v>32</v>
      </c>
      <c r="E313" s="136" t="s">
        <v>17</v>
      </c>
      <c r="F313" s="137">
        <v>93</v>
      </c>
      <c r="G313" s="136" t="s">
        <v>3</v>
      </c>
      <c r="H313" s="137">
        <v>100</v>
      </c>
      <c r="I313" s="145" t="s">
        <v>15</v>
      </c>
      <c r="J313" s="138">
        <v>3.2</v>
      </c>
      <c r="K313" s="136" t="s">
        <v>34</v>
      </c>
      <c r="L313" s="137">
        <v>1</v>
      </c>
      <c r="M313" s="137">
        <v>8</v>
      </c>
      <c r="N313" s="145"/>
      <c r="O313" s="136"/>
      <c r="P313" s="136"/>
      <c r="Q313" s="139"/>
      <c r="R313" s="145" t="s">
        <v>35</v>
      </c>
      <c r="S313" s="136" t="s">
        <v>9</v>
      </c>
      <c r="T313" s="145" t="s">
        <v>600</v>
      </c>
      <c r="U313" s="136" t="s">
        <v>10</v>
      </c>
    </row>
    <row r="314" spans="1:21" x14ac:dyDescent="0.2">
      <c r="A314" s="136" t="s">
        <v>39</v>
      </c>
      <c r="B314" s="136" t="s">
        <v>31</v>
      </c>
      <c r="C314" s="136" t="s">
        <v>969</v>
      </c>
      <c r="D314" s="136" t="s">
        <v>32</v>
      </c>
      <c r="E314" s="136" t="s">
        <v>17</v>
      </c>
      <c r="F314" s="137">
        <v>93</v>
      </c>
      <c r="G314" s="136" t="s">
        <v>3</v>
      </c>
      <c r="H314" s="137">
        <v>100</v>
      </c>
      <c r="I314" s="145" t="s">
        <v>15</v>
      </c>
      <c r="J314" s="138">
        <v>3.2</v>
      </c>
      <c r="K314" s="136" t="s">
        <v>34</v>
      </c>
      <c r="L314" s="137">
        <v>1</v>
      </c>
      <c r="M314" s="137">
        <v>10</v>
      </c>
      <c r="N314" s="145"/>
      <c r="O314" s="136"/>
      <c r="P314" s="136"/>
      <c r="Q314" s="139"/>
      <c r="R314" s="145" t="s">
        <v>35</v>
      </c>
      <c r="S314" s="136" t="s">
        <v>9</v>
      </c>
      <c r="T314" s="145" t="s">
        <v>601</v>
      </c>
      <c r="U314" s="136" t="s">
        <v>10</v>
      </c>
    </row>
    <row r="315" spans="1:21" x14ac:dyDescent="0.2">
      <c r="A315" s="136" t="s">
        <v>45</v>
      </c>
      <c r="B315" s="136" t="s">
        <v>40</v>
      </c>
      <c r="C315" s="136" t="s">
        <v>974</v>
      </c>
      <c r="D315" s="136" t="s">
        <v>32</v>
      </c>
      <c r="E315" s="136" t="s">
        <v>17</v>
      </c>
      <c r="F315" s="137">
        <v>94</v>
      </c>
      <c r="G315" s="136" t="s">
        <v>3</v>
      </c>
      <c r="H315" s="137">
        <v>100</v>
      </c>
      <c r="I315" s="145" t="s">
        <v>15</v>
      </c>
      <c r="J315" s="138">
        <v>3.2</v>
      </c>
      <c r="K315" s="136" t="s">
        <v>34</v>
      </c>
      <c r="L315" s="137">
        <v>1</v>
      </c>
      <c r="M315" s="137">
        <v>10</v>
      </c>
      <c r="N315" s="145"/>
      <c r="O315" s="136"/>
      <c r="P315" s="136"/>
      <c r="Q315" s="139"/>
      <c r="R315" s="145" t="s">
        <v>141</v>
      </c>
      <c r="S315" s="136" t="s">
        <v>9</v>
      </c>
      <c r="T315" s="145" t="s">
        <v>575</v>
      </c>
      <c r="U315" s="136" t="s">
        <v>10</v>
      </c>
    </row>
    <row r="316" spans="1:21" x14ac:dyDescent="0.2">
      <c r="A316" s="136" t="s">
        <v>226</v>
      </c>
      <c r="B316" s="136" t="s">
        <v>224</v>
      </c>
      <c r="C316" s="136" t="s">
        <v>975</v>
      </c>
      <c r="D316" s="136" t="s">
        <v>225</v>
      </c>
      <c r="E316" s="136" t="s">
        <v>17</v>
      </c>
      <c r="F316" s="137">
        <v>91</v>
      </c>
      <c r="G316" s="136" t="s">
        <v>3</v>
      </c>
      <c r="H316" s="137">
        <v>100</v>
      </c>
      <c r="I316" s="145" t="s">
        <v>15</v>
      </c>
      <c r="J316" s="138">
        <v>3.2</v>
      </c>
      <c r="K316" s="136" t="s">
        <v>34</v>
      </c>
      <c r="L316" s="137">
        <v>1</v>
      </c>
      <c r="M316" s="137">
        <v>14</v>
      </c>
      <c r="N316" s="145"/>
      <c r="O316" s="136"/>
      <c r="P316" s="136"/>
      <c r="Q316" s="139"/>
      <c r="R316" s="145" t="s">
        <v>163</v>
      </c>
      <c r="S316" s="136" t="s">
        <v>9</v>
      </c>
      <c r="T316" s="145" t="s">
        <v>603</v>
      </c>
      <c r="U316" s="136" t="s">
        <v>222</v>
      </c>
    </row>
    <row r="317" spans="1:21" x14ac:dyDescent="0.2">
      <c r="A317" s="136" t="s">
        <v>334</v>
      </c>
      <c r="B317" s="136" t="s">
        <v>96</v>
      </c>
      <c r="C317" s="136" t="s">
        <v>983</v>
      </c>
      <c r="D317" s="136" t="s">
        <v>97</v>
      </c>
      <c r="E317" s="136" t="s">
        <v>17</v>
      </c>
      <c r="F317" s="137">
        <v>93</v>
      </c>
      <c r="G317" s="136" t="s">
        <v>3</v>
      </c>
      <c r="H317" s="137">
        <v>100</v>
      </c>
      <c r="I317" s="145" t="s">
        <v>15</v>
      </c>
      <c r="J317" s="138">
        <v>3.2</v>
      </c>
      <c r="K317" s="136" t="s">
        <v>34</v>
      </c>
      <c r="L317" s="137">
        <v>0</v>
      </c>
      <c r="M317" s="137">
        <v>13</v>
      </c>
      <c r="N317" s="145"/>
      <c r="O317" s="136"/>
      <c r="P317" s="136"/>
      <c r="Q317" s="139"/>
      <c r="R317" s="145" t="s">
        <v>141</v>
      </c>
      <c r="S317" s="136" t="s">
        <v>9</v>
      </c>
      <c r="T317" s="145" t="s">
        <v>1059</v>
      </c>
      <c r="U317" s="136" t="s">
        <v>222</v>
      </c>
    </row>
    <row r="318" spans="1:21" x14ac:dyDescent="0.2">
      <c r="A318" s="136" t="s">
        <v>319</v>
      </c>
      <c r="B318" s="136" t="s">
        <v>113</v>
      </c>
      <c r="C318" s="136" t="s">
        <v>848</v>
      </c>
      <c r="D318" s="136" t="s">
        <v>97</v>
      </c>
      <c r="E318" s="136" t="s">
        <v>17</v>
      </c>
      <c r="F318" s="137">
        <v>94</v>
      </c>
      <c r="G318" s="136" t="s">
        <v>3</v>
      </c>
      <c r="H318" s="137">
        <v>100</v>
      </c>
      <c r="I318" s="145" t="s">
        <v>15</v>
      </c>
      <c r="J318" s="138">
        <v>3.2</v>
      </c>
      <c r="K318" s="136" t="s">
        <v>34</v>
      </c>
      <c r="L318" s="137">
        <v>0</v>
      </c>
      <c r="M318" s="137">
        <v>14</v>
      </c>
      <c r="N318" s="145"/>
      <c r="O318" s="136"/>
      <c r="P318" s="136"/>
      <c r="Q318" s="139"/>
      <c r="R318" s="145" t="s">
        <v>141</v>
      </c>
      <c r="S318" s="136" t="s">
        <v>9</v>
      </c>
      <c r="T318" s="145" t="s">
        <v>536</v>
      </c>
      <c r="U318" s="136" t="s">
        <v>222</v>
      </c>
    </row>
    <row r="319" spans="1:21" x14ac:dyDescent="0.2">
      <c r="A319" s="136" t="s">
        <v>727</v>
      </c>
      <c r="B319" s="136" t="s">
        <v>13</v>
      </c>
      <c r="C319" s="136" t="s">
        <v>886</v>
      </c>
      <c r="D319" s="136" t="s">
        <v>14</v>
      </c>
      <c r="E319" s="136" t="s">
        <v>17</v>
      </c>
      <c r="F319" s="137">
        <v>91</v>
      </c>
      <c r="G319" s="136" t="s">
        <v>3</v>
      </c>
      <c r="H319" s="137">
        <v>100</v>
      </c>
      <c r="I319" s="145" t="s">
        <v>15</v>
      </c>
      <c r="J319" s="138">
        <v>3.2</v>
      </c>
      <c r="K319" s="136" t="s">
        <v>34</v>
      </c>
      <c r="L319" s="137">
        <v>0</v>
      </c>
      <c r="M319" s="137">
        <v>10</v>
      </c>
      <c r="N319" s="145"/>
      <c r="O319" s="136"/>
      <c r="P319" s="136"/>
      <c r="Q319" s="139"/>
      <c r="R319" s="145" t="s">
        <v>163</v>
      </c>
      <c r="S319" s="136" t="s">
        <v>9</v>
      </c>
      <c r="T319" s="145" t="s">
        <v>723</v>
      </c>
      <c r="U319" s="136" t="s">
        <v>222</v>
      </c>
    </row>
    <row r="320" spans="1:21" x14ac:dyDescent="0.2">
      <c r="A320" s="136" t="s">
        <v>440</v>
      </c>
      <c r="B320" s="136" t="s">
        <v>13</v>
      </c>
      <c r="C320" s="136" t="s">
        <v>886</v>
      </c>
      <c r="D320" s="136" t="s">
        <v>14</v>
      </c>
      <c r="E320" s="136" t="s">
        <v>17</v>
      </c>
      <c r="F320" s="137">
        <v>88</v>
      </c>
      <c r="G320" s="136" t="s">
        <v>3</v>
      </c>
      <c r="H320" s="137">
        <v>100</v>
      </c>
      <c r="I320" s="145" t="s">
        <v>15</v>
      </c>
      <c r="J320" s="138">
        <v>3.2</v>
      </c>
      <c r="K320" s="136" t="s">
        <v>34</v>
      </c>
      <c r="L320" s="137">
        <v>0</v>
      </c>
      <c r="M320" s="137">
        <v>11</v>
      </c>
      <c r="N320" s="145"/>
      <c r="O320" s="136"/>
      <c r="P320" s="136"/>
      <c r="Q320" s="139"/>
      <c r="R320" s="145" t="s">
        <v>163</v>
      </c>
      <c r="S320" s="136" t="s">
        <v>9</v>
      </c>
      <c r="T320" s="145" t="s">
        <v>528</v>
      </c>
      <c r="U320" s="136" t="s">
        <v>430</v>
      </c>
    </row>
    <row r="321" spans="1:21" x14ac:dyDescent="0.2">
      <c r="A321" s="136" t="s">
        <v>426</v>
      </c>
      <c r="B321" s="136" t="s">
        <v>13</v>
      </c>
      <c r="C321" s="136" t="s">
        <v>886</v>
      </c>
      <c r="D321" s="136" t="s">
        <v>14</v>
      </c>
      <c r="E321" s="136" t="s">
        <v>17</v>
      </c>
      <c r="F321" s="137">
        <v>89</v>
      </c>
      <c r="G321" s="136" t="s">
        <v>3</v>
      </c>
      <c r="H321" s="137">
        <v>100</v>
      </c>
      <c r="I321" s="145" t="s">
        <v>15</v>
      </c>
      <c r="J321" s="138">
        <v>3.2</v>
      </c>
      <c r="K321" s="136" t="s">
        <v>34</v>
      </c>
      <c r="L321" s="137">
        <v>0</v>
      </c>
      <c r="M321" s="137">
        <v>12</v>
      </c>
      <c r="N321" s="145"/>
      <c r="O321" s="136"/>
      <c r="P321" s="136"/>
      <c r="Q321" s="139"/>
      <c r="R321" s="145" t="s">
        <v>163</v>
      </c>
      <c r="S321" s="136" t="s">
        <v>9</v>
      </c>
      <c r="T321" s="145" t="s">
        <v>685</v>
      </c>
      <c r="U321" s="136" t="s">
        <v>222</v>
      </c>
    </row>
    <row r="322" spans="1:21" x14ac:dyDescent="0.2">
      <c r="A322" s="136" t="s">
        <v>443</v>
      </c>
      <c r="B322" s="136" t="s">
        <v>13</v>
      </c>
      <c r="C322" s="136" t="s">
        <v>886</v>
      </c>
      <c r="D322" s="136" t="s">
        <v>14</v>
      </c>
      <c r="E322" s="136" t="s">
        <v>17</v>
      </c>
      <c r="F322" s="137">
        <v>89</v>
      </c>
      <c r="G322" s="136" t="s">
        <v>3</v>
      </c>
      <c r="H322" s="137">
        <v>100</v>
      </c>
      <c r="I322" s="145" t="s">
        <v>15</v>
      </c>
      <c r="J322" s="138">
        <v>3.2</v>
      </c>
      <c r="K322" s="136" t="s">
        <v>34</v>
      </c>
      <c r="L322" s="137">
        <v>0</v>
      </c>
      <c r="M322" s="137">
        <v>10</v>
      </c>
      <c r="N322" s="145"/>
      <c r="O322" s="136"/>
      <c r="P322" s="136"/>
      <c r="Q322" s="139"/>
      <c r="R322" s="145" t="s">
        <v>163</v>
      </c>
      <c r="S322" s="136" t="s">
        <v>111</v>
      </c>
      <c r="T322" s="145" t="s">
        <v>528</v>
      </c>
      <c r="U322" s="136" t="s">
        <v>430</v>
      </c>
    </row>
    <row r="323" spans="1:21" x14ac:dyDescent="0.2">
      <c r="A323" s="136" t="s">
        <v>417</v>
      </c>
      <c r="B323" s="136" t="s">
        <v>68</v>
      </c>
      <c r="C323" s="136" t="s">
        <v>861</v>
      </c>
      <c r="D323" s="136" t="s">
        <v>14</v>
      </c>
      <c r="E323" s="136" t="s">
        <v>17</v>
      </c>
      <c r="F323" s="137">
        <v>94</v>
      </c>
      <c r="G323" s="136" t="s">
        <v>862</v>
      </c>
      <c r="H323" s="137">
        <v>80</v>
      </c>
      <c r="I323" s="145" t="s">
        <v>15</v>
      </c>
      <c r="J323" s="138">
        <v>3.2</v>
      </c>
      <c r="K323" s="136" t="s">
        <v>34</v>
      </c>
      <c r="L323" s="137">
        <v>0</v>
      </c>
      <c r="M323" s="137">
        <v>10</v>
      </c>
      <c r="N323" s="145"/>
      <c r="O323" s="136"/>
      <c r="P323" s="136"/>
      <c r="Q323" s="139"/>
      <c r="R323" s="145" t="s">
        <v>9</v>
      </c>
      <c r="S323" s="136" t="s">
        <v>9</v>
      </c>
      <c r="T323" s="145" t="s">
        <v>655</v>
      </c>
      <c r="U323" s="136" t="s">
        <v>222</v>
      </c>
    </row>
    <row r="324" spans="1:21" x14ac:dyDescent="0.2">
      <c r="A324" s="136" t="s">
        <v>415</v>
      </c>
      <c r="B324" s="136" t="s">
        <v>68</v>
      </c>
      <c r="C324" s="136" t="s">
        <v>861</v>
      </c>
      <c r="D324" s="136" t="s">
        <v>14</v>
      </c>
      <c r="E324" s="136" t="s">
        <v>17</v>
      </c>
      <c r="F324" s="137">
        <v>95</v>
      </c>
      <c r="G324" s="136" t="s">
        <v>862</v>
      </c>
      <c r="H324" s="137">
        <v>80</v>
      </c>
      <c r="I324" s="145" t="s">
        <v>15</v>
      </c>
      <c r="J324" s="138">
        <v>3.2</v>
      </c>
      <c r="K324" s="136" t="s">
        <v>34</v>
      </c>
      <c r="L324" s="137">
        <v>0</v>
      </c>
      <c r="M324" s="137">
        <v>11</v>
      </c>
      <c r="N324" s="145"/>
      <c r="O324" s="136"/>
      <c r="P324" s="136"/>
      <c r="Q324" s="139"/>
      <c r="R324" s="145" t="s">
        <v>9</v>
      </c>
      <c r="S324" s="136" t="s">
        <v>9</v>
      </c>
      <c r="T324" s="145" t="s">
        <v>655</v>
      </c>
      <c r="U324" s="136" t="s">
        <v>222</v>
      </c>
    </row>
    <row r="325" spans="1:21" x14ac:dyDescent="0.2">
      <c r="A325" s="136" t="s">
        <v>199</v>
      </c>
      <c r="B325" s="136" t="s">
        <v>68</v>
      </c>
      <c r="C325" s="136" t="s">
        <v>861</v>
      </c>
      <c r="D325" s="136" t="s">
        <v>14</v>
      </c>
      <c r="E325" s="136" t="s">
        <v>17</v>
      </c>
      <c r="F325" s="137">
        <v>91</v>
      </c>
      <c r="G325" s="136" t="s">
        <v>862</v>
      </c>
      <c r="H325" s="137">
        <v>80</v>
      </c>
      <c r="I325" s="145" t="s">
        <v>15</v>
      </c>
      <c r="J325" s="138">
        <v>3.2</v>
      </c>
      <c r="K325" s="136" t="s">
        <v>34</v>
      </c>
      <c r="L325" s="137">
        <v>0</v>
      </c>
      <c r="M325" s="137">
        <v>11</v>
      </c>
      <c r="N325" s="145"/>
      <c r="O325" s="136"/>
      <c r="P325" s="136"/>
      <c r="Q325" s="139"/>
      <c r="R325" s="145" t="s">
        <v>9</v>
      </c>
      <c r="S325" s="136" t="s">
        <v>9</v>
      </c>
      <c r="T325" s="145" t="s">
        <v>1019</v>
      </c>
      <c r="U325" s="136" t="s">
        <v>10</v>
      </c>
    </row>
    <row r="326" spans="1:21" x14ac:dyDescent="0.2">
      <c r="A326" s="136" t="s">
        <v>238</v>
      </c>
      <c r="B326" s="136" t="s">
        <v>236</v>
      </c>
      <c r="C326" s="136" t="s">
        <v>236</v>
      </c>
      <c r="D326" s="136" t="s">
        <v>237</v>
      </c>
      <c r="E326" s="136" t="s">
        <v>17</v>
      </c>
      <c r="F326" s="137">
        <v>89</v>
      </c>
      <c r="G326" s="136" t="s">
        <v>3</v>
      </c>
      <c r="H326" s="137">
        <v>100</v>
      </c>
      <c r="I326" s="145" t="s">
        <v>15</v>
      </c>
      <c r="J326" s="138">
        <v>3.3</v>
      </c>
      <c r="K326" s="136" t="s">
        <v>34</v>
      </c>
      <c r="L326" s="137">
        <v>24</v>
      </c>
      <c r="M326" s="137">
        <v>5</v>
      </c>
      <c r="N326" s="145"/>
      <c r="O326" s="136"/>
      <c r="P326" s="136"/>
      <c r="Q326" s="139"/>
      <c r="R326" s="145" t="s">
        <v>42</v>
      </c>
      <c r="S326" s="136" t="s">
        <v>9</v>
      </c>
      <c r="T326" s="145" t="s">
        <v>591</v>
      </c>
      <c r="U326" s="136" t="s">
        <v>222</v>
      </c>
    </row>
    <row r="327" spans="1:21" x14ac:dyDescent="0.2">
      <c r="A327" s="136" t="s">
        <v>371</v>
      </c>
      <c r="B327" s="136" t="s">
        <v>369</v>
      </c>
      <c r="C327" s="136" t="s">
        <v>370</v>
      </c>
      <c r="D327" s="136" t="s">
        <v>101</v>
      </c>
      <c r="E327" s="136" t="s">
        <v>17</v>
      </c>
      <c r="F327" s="137">
        <v>97</v>
      </c>
      <c r="G327" s="136" t="s">
        <v>3</v>
      </c>
      <c r="H327" s="137">
        <v>100</v>
      </c>
      <c r="I327" s="145" t="s">
        <v>15</v>
      </c>
      <c r="J327" s="138">
        <v>3.3</v>
      </c>
      <c r="K327" s="136" t="s">
        <v>34</v>
      </c>
      <c r="L327" s="137">
        <v>7</v>
      </c>
      <c r="M327" s="137">
        <v>13</v>
      </c>
      <c r="N327" s="145"/>
      <c r="O327" s="136"/>
      <c r="P327" s="136"/>
      <c r="Q327" s="139"/>
      <c r="R327" s="145" t="s">
        <v>141</v>
      </c>
      <c r="S327" s="136" t="s">
        <v>9</v>
      </c>
      <c r="T327" s="145" t="s">
        <v>372</v>
      </c>
      <c r="U327" s="136" t="s">
        <v>222</v>
      </c>
    </row>
    <row r="328" spans="1:21" x14ac:dyDescent="0.2">
      <c r="A328" s="136" t="s">
        <v>755</v>
      </c>
      <c r="B328" s="136" t="s">
        <v>137</v>
      </c>
      <c r="C328" s="136" t="s">
        <v>138</v>
      </c>
      <c r="D328" s="136" t="s">
        <v>101</v>
      </c>
      <c r="E328" s="136" t="s">
        <v>17</v>
      </c>
      <c r="F328" s="137">
        <v>95</v>
      </c>
      <c r="G328" s="136" t="s">
        <v>3</v>
      </c>
      <c r="H328" s="137">
        <v>100</v>
      </c>
      <c r="I328" s="145" t="s">
        <v>15</v>
      </c>
      <c r="J328" s="138">
        <v>3.3</v>
      </c>
      <c r="K328" s="136" t="s">
        <v>34</v>
      </c>
      <c r="L328" s="137">
        <v>7</v>
      </c>
      <c r="M328" s="137">
        <v>10</v>
      </c>
      <c r="N328" s="145"/>
      <c r="O328" s="136"/>
      <c r="P328" s="136"/>
      <c r="Q328" s="139"/>
      <c r="R328" s="145" t="s">
        <v>9</v>
      </c>
      <c r="S328" s="136" t="s">
        <v>756</v>
      </c>
      <c r="T328" s="145" t="s">
        <v>531</v>
      </c>
      <c r="U328" s="136" t="s">
        <v>222</v>
      </c>
    </row>
    <row r="329" spans="1:21" x14ac:dyDescent="0.2">
      <c r="A329" s="136" t="s">
        <v>879</v>
      </c>
      <c r="B329" s="136" t="s">
        <v>876</v>
      </c>
      <c r="C329" s="136" t="s">
        <v>877</v>
      </c>
      <c r="D329" s="136" t="s">
        <v>878</v>
      </c>
      <c r="E329" s="136" t="s">
        <v>17</v>
      </c>
      <c r="F329" s="137">
        <v>93</v>
      </c>
      <c r="G329" s="136" t="s">
        <v>3</v>
      </c>
      <c r="H329" s="137">
        <v>100</v>
      </c>
      <c r="I329" s="145" t="s">
        <v>15</v>
      </c>
      <c r="J329" s="138">
        <v>3.3</v>
      </c>
      <c r="K329" s="136" t="s">
        <v>34</v>
      </c>
      <c r="L329" s="137">
        <v>1</v>
      </c>
      <c r="M329" s="137">
        <v>16</v>
      </c>
      <c r="N329" s="145"/>
      <c r="O329" s="136"/>
      <c r="P329" s="136"/>
      <c r="Q329" s="139"/>
      <c r="R329" s="145" t="s">
        <v>141</v>
      </c>
      <c r="S329" s="136" t="s">
        <v>1043</v>
      </c>
      <c r="T329" s="145" t="s">
        <v>1044</v>
      </c>
      <c r="U329" s="136" t="s">
        <v>222</v>
      </c>
    </row>
    <row r="330" spans="1:21" x14ac:dyDescent="0.2">
      <c r="A330" s="136" t="s">
        <v>713</v>
      </c>
      <c r="B330" s="136" t="s">
        <v>31</v>
      </c>
      <c r="C330" s="136" t="s">
        <v>969</v>
      </c>
      <c r="D330" s="136" t="s">
        <v>32</v>
      </c>
      <c r="E330" s="136" t="s">
        <v>17</v>
      </c>
      <c r="F330" s="137">
        <v>92</v>
      </c>
      <c r="G330" s="136" t="s">
        <v>3</v>
      </c>
      <c r="H330" s="137">
        <v>100</v>
      </c>
      <c r="I330" s="145" t="s">
        <v>15</v>
      </c>
      <c r="J330" s="138">
        <v>3.3</v>
      </c>
      <c r="K330" s="136" t="s">
        <v>34</v>
      </c>
      <c r="L330" s="137">
        <v>1</v>
      </c>
      <c r="M330" s="137">
        <v>9</v>
      </c>
      <c r="N330" s="145"/>
      <c r="O330" s="136"/>
      <c r="P330" s="136"/>
      <c r="Q330" s="139"/>
      <c r="R330" s="145" t="s">
        <v>37</v>
      </c>
      <c r="S330" s="136" t="s">
        <v>9</v>
      </c>
      <c r="T330" s="145" t="s">
        <v>575</v>
      </c>
      <c r="U330" s="136" t="s">
        <v>222</v>
      </c>
    </row>
    <row r="331" spans="1:21" x14ac:dyDescent="0.2">
      <c r="A331" s="136" t="s">
        <v>43</v>
      </c>
      <c r="B331" s="136" t="s">
        <v>40</v>
      </c>
      <c r="C331" s="136" t="s">
        <v>974</v>
      </c>
      <c r="D331" s="136" t="s">
        <v>32</v>
      </c>
      <c r="E331" s="136" t="s">
        <v>17</v>
      </c>
      <c r="F331" s="137">
        <v>92</v>
      </c>
      <c r="G331" s="136" t="s">
        <v>3</v>
      </c>
      <c r="H331" s="137">
        <v>100</v>
      </c>
      <c r="I331" s="145" t="s">
        <v>15</v>
      </c>
      <c r="J331" s="138">
        <v>3.3</v>
      </c>
      <c r="K331" s="136" t="s">
        <v>34</v>
      </c>
      <c r="L331" s="137">
        <v>1</v>
      </c>
      <c r="M331" s="137">
        <v>9</v>
      </c>
      <c r="N331" s="145"/>
      <c r="O331" s="136"/>
      <c r="P331" s="136"/>
      <c r="Q331" s="139"/>
      <c r="R331" s="145" t="s">
        <v>141</v>
      </c>
      <c r="S331" s="136" t="s">
        <v>9</v>
      </c>
      <c r="T331" s="145" t="s">
        <v>574</v>
      </c>
      <c r="U331" s="136" t="s">
        <v>10</v>
      </c>
    </row>
    <row r="332" spans="1:21" x14ac:dyDescent="0.2">
      <c r="A332" s="136" t="s">
        <v>234</v>
      </c>
      <c r="B332" s="136" t="s">
        <v>224</v>
      </c>
      <c r="C332" s="136" t="s">
        <v>975</v>
      </c>
      <c r="D332" s="136" t="s">
        <v>225</v>
      </c>
      <c r="E332" s="136" t="s">
        <v>17</v>
      </c>
      <c r="F332" s="137">
        <v>93</v>
      </c>
      <c r="G332" s="136" t="s">
        <v>3</v>
      </c>
      <c r="H332" s="137">
        <v>100</v>
      </c>
      <c r="I332" s="145" t="s">
        <v>15</v>
      </c>
      <c r="J332" s="138">
        <v>3.3</v>
      </c>
      <c r="K332" s="136" t="s">
        <v>34</v>
      </c>
      <c r="L332" s="137">
        <v>1</v>
      </c>
      <c r="M332" s="137">
        <v>18</v>
      </c>
      <c r="N332" s="145"/>
      <c r="O332" s="136"/>
      <c r="P332" s="136"/>
      <c r="Q332" s="139"/>
      <c r="R332" s="145" t="s">
        <v>37</v>
      </c>
      <c r="S332" s="136" t="s">
        <v>9</v>
      </c>
      <c r="T332" s="145" t="s">
        <v>602</v>
      </c>
      <c r="U332" s="136" t="s">
        <v>222</v>
      </c>
    </row>
    <row r="333" spans="1:21" x14ac:dyDescent="0.2">
      <c r="A333" s="136" t="s">
        <v>142</v>
      </c>
      <c r="B333" s="136" t="s">
        <v>96</v>
      </c>
      <c r="C333" s="136" t="s">
        <v>983</v>
      </c>
      <c r="D333" s="136" t="s">
        <v>97</v>
      </c>
      <c r="E333" s="136" t="s">
        <v>17</v>
      </c>
      <c r="F333" s="137">
        <v>87</v>
      </c>
      <c r="G333" s="136" t="s">
        <v>3</v>
      </c>
      <c r="H333" s="137">
        <v>100</v>
      </c>
      <c r="I333" s="145" t="s">
        <v>15</v>
      </c>
      <c r="J333" s="138">
        <v>3.3</v>
      </c>
      <c r="K333" s="136" t="s">
        <v>34</v>
      </c>
      <c r="L333" s="137">
        <v>0</v>
      </c>
      <c r="M333" s="137">
        <v>17</v>
      </c>
      <c r="N333" s="145"/>
      <c r="O333" s="136"/>
      <c r="P333" s="136"/>
      <c r="Q333" s="139"/>
      <c r="R333" s="145" t="s">
        <v>141</v>
      </c>
      <c r="S333" s="136" t="s">
        <v>9</v>
      </c>
      <c r="T333" s="145" t="s">
        <v>626</v>
      </c>
      <c r="U333" s="136" t="s">
        <v>10</v>
      </c>
    </row>
    <row r="334" spans="1:21" x14ac:dyDescent="0.2">
      <c r="A334" s="136" t="s">
        <v>397</v>
      </c>
      <c r="B334" s="136" t="s">
        <v>113</v>
      </c>
      <c r="C334" s="136" t="s">
        <v>848</v>
      </c>
      <c r="D334" s="136" t="s">
        <v>97</v>
      </c>
      <c r="E334" s="136" t="s">
        <v>17</v>
      </c>
      <c r="F334" s="137">
        <v>94</v>
      </c>
      <c r="G334" s="136" t="s">
        <v>3</v>
      </c>
      <c r="H334" s="137">
        <v>100</v>
      </c>
      <c r="I334" s="145" t="s">
        <v>15</v>
      </c>
      <c r="J334" s="138">
        <v>3.3</v>
      </c>
      <c r="K334" s="136" t="s">
        <v>34</v>
      </c>
      <c r="L334" s="137">
        <v>0</v>
      </c>
      <c r="M334" s="137">
        <v>12</v>
      </c>
      <c r="N334" s="145"/>
      <c r="O334" s="136"/>
      <c r="P334" s="136"/>
      <c r="Q334" s="139"/>
      <c r="R334" s="145" t="s">
        <v>9</v>
      </c>
      <c r="S334" s="136" t="s">
        <v>9</v>
      </c>
      <c r="T334" s="145" t="s">
        <v>1015</v>
      </c>
      <c r="U334" s="136" t="s">
        <v>222</v>
      </c>
    </row>
    <row r="335" spans="1:21" x14ac:dyDescent="0.2">
      <c r="A335" s="136" t="s">
        <v>409</v>
      </c>
      <c r="B335" s="136" t="s">
        <v>113</v>
      </c>
      <c r="C335" s="136" t="s">
        <v>848</v>
      </c>
      <c r="D335" s="136" t="s">
        <v>97</v>
      </c>
      <c r="E335" s="136" t="s">
        <v>17</v>
      </c>
      <c r="F335" s="137">
        <v>94</v>
      </c>
      <c r="G335" s="136" t="s">
        <v>3</v>
      </c>
      <c r="H335" s="137">
        <v>100</v>
      </c>
      <c r="I335" s="145" t="s">
        <v>15</v>
      </c>
      <c r="J335" s="138">
        <v>3.3</v>
      </c>
      <c r="K335" s="136" t="s">
        <v>34</v>
      </c>
      <c r="L335" s="137">
        <v>0</v>
      </c>
      <c r="M335" s="137">
        <v>13</v>
      </c>
      <c r="N335" s="145"/>
      <c r="O335" s="136"/>
      <c r="P335" s="136"/>
      <c r="Q335" s="139"/>
      <c r="R335" s="145" t="s">
        <v>9</v>
      </c>
      <c r="S335" s="136" t="s">
        <v>9</v>
      </c>
      <c r="T335" s="145" t="s">
        <v>536</v>
      </c>
      <c r="U335" s="136" t="s">
        <v>222</v>
      </c>
    </row>
    <row r="336" spans="1:21" x14ac:dyDescent="0.2">
      <c r="A336" s="136" t="s">
        <v>398</v>
      </c>
      <c r="B336" s="136" t="s">
        <v>113</v>
      </c>
      <c r="C336" s="136" t="s">
        <v>848</v>
      </c>
      <c r="D336" s="136" t="s">
        <v>97</v>
      </c>
      <c r="E336" s="136" t="s">
        <v>17</v>
      </c>
      <c r="F336" s="137">
        <v>94</v>
      </c>
      <c r="G336" s="136" t="s">
        <v>3</v>
      </c>
      <c r="H336" s="137">
        <v>100</v>
      </c>
      <c r="I336" s="145" t="s">
        <v>15</v>
      </c>
      <c r="J336" s="138">
        <v>3.3</v>
      </c>
      <c r="K336" s="136" t="s">
        <v>34</v>
      </c>
      <c r="L336" s="137">
        <v>0</v>
      </c>
      <c r="M336" s="137">
        <v>11</v>
      </c>
      <c r="N336" s="145"/>
      <c r="O336" s="136"/>
      <c r="P336" s="136"/>
      <c r="Q336" s="139"/>
      <c r="R336" s="145" t="s">
        <v>9</v>
      </c>
      <c r="S336" s="136" t="s">
        <v>9</v>
      </c>
      <c r="T336" s="145" t="s">
        <v>582</v>
      </c>
      <c r="U336" s="136" t="s">
        <v>222</v>
      </c>
    </row>
    <row r="337" spans="1:21" x14ac:dyDescent="0.2">
      <c r="A337" s="136" t="s">
        <v>410</v>
      </c>
      <c r="B337" s="136" t="s">
        <v>113</v>
      </c>
      <c r="C337" s="136" t="s">
        <v>848</v>
      </c>
      <c r="D337" s="136" t="s">
        <v>97</v>
      </c>
      <c r="E337" s="136" t="s">
        <v>17</v>
      </c>
      <c r="F337" s="137">
        <v>93</v>
      </c>
      <c r="G337" s="136" t="s">
        <v>3</v>
      </c>
      <c r="H337" s="137">
        <v>100</v>
      </c>
      <c r="I337" s="145" t="s">
        <v>15</v>
      </c>
      <c r="J337" s="138">
        <v>3.3</v>
      </c>
      <c r="K337" s="136" t="s">
        <v>34</v>
      </c>
      <c r="L337" s="137">
        <v>0</v>
      </c>
      <c r="M337" s="137">
        <v>11</v>
      </c>
      <c r="N337" s="145"/>
      <c r="O337" s="136"/>
      <c r="P337" s="136"/>
      <c r="Q337" s="139"/>
      <c r="R337" s="145" t="s">
        <v>9</v>
      </c>
      <c r="S337" s="136" t="s">
        <v>9</v>
      </c>
      <c r="T337" s="145" t="s">
        <v>642</v>
      </c>
      <c r="U337" s="136" t="s">
        <v>222</v>
      </c>
    </row>
    <row r="338" spans="1:21" x14ac:dyDescent="0.2">
      <c r="A338" s="136" t="s">
        <v>463</v>
      </c>
      <c r="B338" s="136" t="s">
        <v>116</v>
      </c>
      <c r="C338" s="136" t="s">
        <v>117</v>
      </c>
      <c r="D338" s="136" t="s">
        <v>118</v>
      </c>
      <c r="E338" s="136" t="s">
        <v>17</v>
      </c>
      <c r="F338" s="137">
        <v>100</v>
      </c>
      <c r="G338" s="136" t="s">
        <v>119</v>
      </c>
      <c r="H338" s="137">
        <v>94</v>
      </c>
      <c r="I338" s="145" t="s">
        <v>15</v>
      </c>
      <c r="J338" s="138">
        <v>3.4</v>
      </c>
      <c r="K338" s="136" t="s">
        <v>34</v>
      </c>
      <c r="L338" s="137">
        <v>39</v>
      </c>
      <c r="M338" s="137">
        <v>28</v>
      </c>
      <c r="N338" s="145"/>
      <c r="O338" s="136"/>
      <c r="P338" s="136"/>
      <c r="Q338" s="139"/>
      <c r="R338" s="145" t="s">
        <v>9</v>
      </c>
      <c r="S338" s="136" t="s">
        <v>9</v>
      </c>
      <c r="T338" s="145" t="s">
        <v>1021</v>
      </c>
      <c r="U338" s="136" t="s">
        <v>430</v>
      </c>
    </row>
    <row r="339" spans="1:21" x14ac:dyDescent="0.2">
      <c r="A339" s="136" t="s">
        <v>456</v>
      </c>
      <c r="B339" s="136" t="s">
        <v>116</v>
      </c>
      <c r="C339" s="136" t="s">
        <v>117</v>
      </c>
      <c r="D339" s="136" t="s">
        <v>118</v>
      </c>
      <c r="E339" s="136" t="s">
        <v>17</v>
      </c>
      <c r="F339" s="137">
        <v>84</v>
      </c>
      <c r="G339" s="136" t="s">
        <v>119</v>
      </c>
      <c r="H339" s="137">
        <v>94</v>
      </c>
      <c r="I339" s="145" t="s">
        <v>15</v>
      </c>
      <c r="J339" s="138">
        <v>3.4</v>
      </c>
      <c r="K339" s="136" t="s">
        <v>34</v>
      </c>
      <c r="L339" s="137">
        <v>39</v>
      </c>
      <c r="M339" s="137">
        <v>26</v>
      </c>
      <c r="N339" s="145"/>
      <c r="O339" s="136"/>
      <c r="P339" s="136"/>
      <c r="Q339" s="139"/>
      <c r="R339" s="145" t="s">
        <v>9</v>
      </c>
      <c r="S339" s="136" t="s">
        <v>9</v>
      </c>
      <c r="T339" s="145" t="s">
        <v>1021</v>
      </c>
      <c r="U339" s="136" t="s">
        <v>430</v>
      </c>
    </row>
    <row r="340" spans="1:21" x14ac:dyDescent="0.2">
      <c r="A340" s="136" t="s">
        <v>393</v>
      </c>
      <c r="B340" s="136" t="s">
        <v>369</v>
      </c>
      <c r="C340" s="136" t="s">
        <v>370</v>
      </c>
      <c r="D340" s="136" t="s">
        <v>101</v>
      </c>
      <c r="E340" s="136" t="s">
        <v>17</v>
      </c>
      <c r="F340" s="137">
        <v>92</v>
      </c>
      <c r="G340" s="136" t="s">
        <v>102</v>
      </c>
      <c r="H340" s="137">
        <v>99</v>
      </c>
      <c r="I340" s="145" t="s">
        <v>15</v>
      </c>
      <c r="J340" s="138">
        <v>3.4</v>
      </c>
      <c r="K340" s="136" t="s">
        <v>34</v>
      </c>
      <c r="L340" s="137">
        <v>7</v>
      </c>
      <c r="M340" s="137">
        <v>11</v>
      </c>
      <c r="N340" s="145"/>
      <c r="O340" s="136"/>
      <c r="P340" s="136"/>
      <c r="Q340" s="139"/>
      <c r="R340" s="145" t="s">
        <v>163</v>
      </c>
      <c r="S340" s="136" t="s">
        <v>9</v>
      </c>
      <c r="T340" s="145" t="s">
        <v>545</v>
      </c>
      <c r="U340" s="136" t="s">
        <v>222</v>
      </c>
    </row>
    <row r="341" spans="1:21" x14ac:dyDescent="0.2">
      <c r="A341" s="136" t="s">
        <v>401</v>
      </c>
      <c r="B341" s="136" t="s">
        <v>252</v>
      </c>
      <c r="C341" s="136" t="s">
        <v>980</v>
      </c>
      <c r="D341" s="136" t="s">
        <v>25</v>
      </c>
      <c r="E341" s="136" t="s">
        <v>17</v>
      </c>
      <c r="F341" s="137">
        <v>92</v>
      </c>
      <c r="G341" s="136" t="s">
        <v>161</v>
      </c>
      <c r="H341" s="137">
        <v>97</v>
      </c>
      <c r="I341" s="145" t="s">
        <v>15</v>
      </c>
      <c r="J341" s="138">
        <v>3.4</v>
      </c>
      <c r="K341" s="136" t="s">
        <v>34</v>
      </c>
      <c r="L341" s="137">
        <v>4</v>
      </c>
      <c r="M341" s="137">
        <v>15</v>
      </c>
      <c r="N341" s="145"/>
      <c r="O341" s="136"/>
      <c r="P341" s="136"/>
      <c r="Q341" s="139"/>
      <c r="R341" s="145" t="s">
        <v>163</v>
      </c>
      <c r="S341" s="136" t="s">
        <v>9</v>
      </c>
      <c r="T341" s="145" t="s">
        <v>527</v>
      </c>
      <c r="U341" s="136" t="s">
        <v>222</v>
      </c>
    </row>
    <row r="342" spans="1:21" x14ac:dyDescent="0.2">
      <c r="A342" s="136" t="s">
        <v>847</v>
      </c>
      <c r="B342" s="136" t="s">
        <v>228</v>
      </c>
      <c r="C342" s="136" t="s">
        <v>842</v>
      </c>
      <c r="D342" s="136" t="s">
        <v>89</v>
      </c>
      <c r="E342" s="136" t="s">
        <v>17</v>
      </c>
      <c r="F342" s="137">
        <v>92</v>
      </c>
      <c r="G342" s="136" t="s">
        <v>3</v>
      </c>
      <c r="H342" s="137">
        <v>100</v>
      </c>
      <c r="I342" s="145" t="s">
        <v>15</v>
      </c>
      <c r="J342" s="138">
        <v>3.4</v>
      </c>
      <c r="K342" s="136" t="s">
        <v>34</v>
      </c>
      <c r="L342" s="137">
        <v>1</v>
      </c>
      <c r="M342" s="137">
        <v>22</v>
      </c>
      <c r="N342" s="145"/>
      <c r="O342" s="136"/>
      <c r="P342" s="136"/>
      <c r="Q342" s="139"/>
      <c r="R342" s="145" t="s">
        <v>141</v>
      </c>
      <c r="S342" s="136" t="s">
        <v>9</v>
      </c>
      <c r="T342" s="145" t="s">
        <v>620</v>
      </c>
      <c r="U342" s="136" t="s">
        <v>10</v>
      </c>
    </row>
    <row r="343" spans="1:21" x14ac:dyDescent="0.2">
      <c r="A343" s="136" t="s">
        <v>846</v>
      </c>
      <c r="B343" s="136" t="s">
        <v>228</v>
      </c>
      <c r="C343" s="136" t="s">
        <v>842</v>
      </c>
      <c r="D343" s="136" t="s">
        <v>89</v>
      </c>
      <c r="E343" s="136" t="s">
        <v>17</v>
      </c>
      <c r="F343" s="137">
        <v>90</v>
      </c>
      <c r="G343" s="136" t="s">
        <v>3</v>
      </c>
      <c r="H343" s="137">
        <v>100</v>
      </c>
      <c r="I343" s="145" t="s">
        <v>15</v>
      </c>
      <c r="J343" s="138">
        <v>3.4</v>
      </c>
      <c r="K343" s="136" t="s">
        <v>34</v>
      </c>
      <c r="L343" s="137">
        <v>1</v>
      </c>
      <c r="M343" s="137">
        <v>22</v>
      </c>
      <c r="N343" s="145"/>
      <c r="O343" s="136"/>
      <c r="P343" s="136"/>
      <c r="Q343" s="139"/>
      <c r="R343" s="145" t="s">
        <v>141</v>
      </c>
      <c r="S343" s="136" t="s">
        <v>9</v>
      </c>
      <c r="T343" s="145" t="s">
        <v>537</v>
      </c>
      <c r="U343" s="136" t="s">
        <v>430</v>
      </c>
    </row>
    <row r="344" spans="1:21" x14ac:dyDescent="0.2">
      <c r="A344" s="136" t="s">
        <v>498</v>
      </c>
      <c r="B344" s="136" t="s">
        <v>13</v>
      </c>
      <c r="C344" s="136" t="s">
        <v>886</v>
      </c>
      <c r="D344" s="136" t="s">
        <v>14</v>
      </c>
      <c r="E344" s="136" t="s">
        <v>17</v>
      </c>
      <c r="F344" s="137">
        <v>79</v>
      </c>
      <c r="G344" s="136" t="s">
        <v>3</v>
      </c>
      <c r="H344" s="137">
        <v>100</v>
      </c>
      <c r="I344" s="145" t="s">
        <v>15</v>
      </c>
      <c r="J344" s="138">
        <v>3.4</v>
      </c>
      <c r="K344" s="136" t="s">
        <v>34</v>
      </c>
      <c r="L344" s="137">
        <v>1</v>
      </c>
      <c r="M344" s="137">
        <v>16</v>
      </c>
      <c r="N344" s="145"/>
      <c r="O344" s="136"/>
      <c r="P344" s="136"/>
      <c r="Q344" s="139"/>
      <c r="R344" s="145" t="s">
        <v>9</v>
      </c>
      <c r="S344" s="136" t="s">
        <v>104</v>
      </c>
      <c r="T344" s="145" t="s">
        <v>9</v>
      </c>
      <c r="U344" s="136" t="s">
        <v>9</v>
      </c>
    </row>
    <row r="345" spans="1:21" x14ac:dyDescent="0.2">
      <c r="A345" s="136" t="s">
        <v>502</v>
      </c>
      <c r="B345" s="136" t="s">
        <v>13</v>
      </c>
      <c r="C345" s="136" t="s">
        <v>886</v>
      </c>
      <c r="D345" s="136" t="s">
        <v>14</v>
      </c>
      <c r="E345" s="136" t="s">
        <v>17</v>
      </c>
      <c r="F345" s="137">
        <v>76</v>
      </c>
      <c r="G345" s="136" t="s">
        <v>3</v>
      </c>
      <c r="H345" s="137">
        <v>100</v>
      </c>
      <c r="I345" s="145" t="s">
        <v>15</v>
      </c>
      <c r="J345" s="138">
        <v>3.4</v>
      </c>
      <c r="K345" s="136" t="s">
        <v>34</v>
      </c>
      <c r="L345" s="137">
        <v>1</v>
      </c>
      <c r="M345" s="137">
        <v>15</v>
      </c>
      <c r="N345" s="145"/>
      <c r="O345" s="136"/>
      <c r="P345" s="136"/>
      <c r="Q345" s="139"/>
      <c r="R345" s="145" t="s">
        <v>9</v>
      </c>
      <c r="S345" s="136" t="s">
        <v>104</v>
      </c>
      <c r="T345" s="145" t="s">
        <v>9</v>
      </c>
      <c r="U345" s="136" t="s">
        <v>9</v>
      </c>
    </row>
    <row r="346" spans="1:21" x14ac:dyDescent="0.2">
      <c r="A346" s="136" t="s">
        <v>501</v>
      </c>
      <c r="B346" s="136" t="s">
        <v>13</v>
      </c>
      <c r="C346" s="136" t="s">
        <v>886</v>
      </c>
      <c r="D346" s="136" t="s">
        <v>14</v>
      </c>
      <c r="E346" s="136" t="s">
        <v>17</v>
      </c>
      <c r="F346" s="137">
        <v>76</v>
      </c>
      <c r="G346" s="136" t="s">
        <v>3</v>
      </c>
      <c r="H346" s="137">
        <v>100</v>
      </c>
      <c r="I346" s="145" t="s">
        <v>15</v>
      </c>
      <c r="J346" s="138">
        <v>3.4</v>
      </c>
      <c r="K346" s="136" t="s">
        <v>34</v>
      </c>
      <c r="L346" s="137">
        <v>1</v>
      </c>
      <c r="M346" s="137">
        <v>15</v>
      </c>
      <c r="N346" s="145"/>
      <c r="O346" s="136"/>
      <c r="P346" s="136"/>
      <c r="Q346" s="139"/>
      <c r="R346" s="145" t="s">
        <v>9</v>
      </c>
      <c r="S346" s="136" t="s">
        <v>104</v>
      </c>
      <c r="T346" s="145" t="s">
        <v>9</v>
      </c>
      <c r="U346" s="136" t="s">
        <v>9</v>
      </c>
    </row>
    <row r="347" spans="1:21" x14ac:dyDescent="0.2">
      <c r="A347" s="136" t="s">
        <v>405</v>
      </c>
      <c r="B347" s="136" t="s">
        <v>402</v>
      </c>
      <c r="C347" s="136" t="s">
        <v>999</v>
      </c>
      <c r="D347" s="136" t="s">
        <v>403</v>
      </c>
      <c r="E347" s="136" t="s">
        <v>17</v>
      </c>
      <c r="F347" s="137">
        <v>92</v>
      </c>
      <c r="G347" s="136" t="s">
        <v>3</v>
      </c>
      <c r="H347" s="137">
        <v>100</v>
      </c>
      <c r="I347" s="145" t="s">
        <v>15</v>
      </c>
      <c r="J347" s="138">
        <v>3.4</v>
      </c>
      <c r="K347" s="136" t="s">
        <v>34</v>
      </c>
      <c r="L347" s="137">
        <v>1</v>
      </c>
      <c r="M347" s="137">
        <v>9</v>
      </c>
      <c r="N347" s="145"/>
      <c r="O347" s="136"/>
      <c r="P347" s="136"/>
      <c r="Q347" s="139"/>
      <c r="R347" s="145" t="s">
        <v>163</v>
      </c>
      <c r="S347" s="136" t="s">
        <v>9</v>
      </c>
      <c r="T347" s="145" t="s">
        <v>1057</v>
      </c>
      <c r="U347" s="136" t="s">
        <v>222</v>
      </c>
    </row>
    <row r="348" spans="1:21" x14ac:dyDescent="0.2">
      <c r="A348" s="136" t="s">
        <v>832</v>
      </c>
      <c r="B348" s="136" t="s">
        <v>224</v>
      </c>
      <c r="C348" s="136" t="s">
        <v>975</v>
      </c>
      <c r="D348" s="136" t="s">
        <v>225</v>
      </c>
      <c r="E348" s="136" t="s">
        <v>17</v>
      </c>
      <c r="F348" s="137">
        <v>90</v>
      </c>
      <c r="G348" s="136" t="s">
        <v>3</v>
      </c>
      <c r="H348" s="137">
        <v>100</v>
      </c>
      <c r="I348" s="145" t="s">
        <v>15</v>
      </c>
      <c r="J348" s="138">
        <v>3.4</v>
      </c>
      <c r="K348" s="136" t="s">
        <v>34</v>
      </c>
      <c r="L348" s="137">
        <v>1</v>
      </c>
      <c r="M348" s="137">
        <v>12</v>
      </c>
      <c r="N348" s="145"/>
      <c r="O348" s="136"/>
      <c r="P348" s="136"/>
      <c r="Q348" s="139"/>
      <c r="R348" s="145" t="s">
        <v>35</v>
      </c>
      <c r="S348" s="136" t="s">
        <v>9</v>
      </c>
      <c r="T348" s="145" t="s">
        <v>599</v>
      </c>
      <c r="U348" s="136" t="s">
        <v>222</v>
      </c>
    </row>
    <row r="349" spans="1:21" x14ac:dyDescent="0.2">
      <c r="A349" s="136" t="s">
        <v>729</v>
      </c>
      <c r="B349" s="136" t="s">
        <v>13</v>
      </c>
      <c r="C349" s="136" t="s">
        <v>886</v>
      </c>
      <c r="D349" s="136" t="s">
        <v>14</v>
      </c>
      <c r="E349" s="136" t="s">
        <v>17</v>
      </c>
      <c r="F349" s="137">
        <v>90</v>
      </c>
      <c r="G349" s="136" t="s">
        <v>3</v>
      </c>
      <c r="H349" s="137">
        <v>100</v>
      </c>
      <c r="I349" s="145" t="s">
        <v>15</v>
      </c>
      <c r="J349" s="138">
        <v>3.4</v>
      </c>
      <c r="K349" s="136" t="s">
        <v>34</v>
      </c>
      <c r="L349" s="137">
        <v>0</v>
      </c>
      <c r="M349" s="137">
        <v>11</v>
      </c>
      <c r="N349" s="145"/>
      <c r="O349" s="136"/>
      <c r="P349" s="136"/>
      <c r="Q349" s="139"/>
      <c r="R349" s="145" t="s">
        <v>163</v>
      </c>
      <c r="S349" s="136" t="s">
        <v>9</v>
      </c>
      <c r="T349" s="145" t="s">
        <v>528</v>
      </c>
      <c r="U349" s="136" t="s">
        <v>222</v>
      </c>
    </row>
    <row r="350" spans="1:21" x14ac:dyDescent="0.2">
      <c r="A350" s="136" t="s">
        <v>356</v>
      </c>
      <c r="B350" s="136" t="s">
        <v>68</v>
      </c>
      <c r="C350" s="136" t="s">
        <v>861</v>
      </c>
      <c r="D350" s="136" t="s">
        <v>14</v>
      </c>
      <c r="E350" s="136" t="s">
        <v>17</v>
      </c>
      <c r="F350" s="137">
        <v>91</v>
      </c>
      <c r="G350" s="136" t="s">
        <v>862</v>
      </c>
      <c r="H350" s="137">
        <v>80</v>
      </c>
      <c r="I350" s="145" t="s">
        <v>15</v>
      </c>
      <c r="J350" s="138">
        <v>3.4</v>
      </c>
      <c r="K350" s="136" t="s">
        <v>34</v>
      </c>
      <c r="L350" s="137">
        <v>0</v>
      </c>
      <c r="M350" s="137">
        <v>14</v>
      </c>
      <c r="N350" s="145"/>
      <c r="O350" s="136"/>
      <c r="P350" s="136"/>
      <c r="Q350" s="139"/>
      <c r="R350" s="145" t="s">
        <v>9</v>
      </c>
      <c r="S350" s="136" t="s">
        <v>9</v>
      </c>
      <c r="T350" s="145" t="s">
        <v>655</v>
      </c>
      <c r="U350" s="136" t="s">
        <v>222</v>
      </c>
    </row>
    <row r="351" spans="1:21" x14ac:dyDescent="0.2">
      <c r="A351" s="136" t="s">
        <v>335</v>
      </c>
      <c r="B351" s="136" t="s">
        <v>113</v>
      </c>
      <c r="C351" s="136" t="s">
        <v>848</v>
      </c>
      <c r="D351" s="136" t="s">
        <v>97</v>
      </c>
      <c r="E351" s="136" t="s">
        <v>17</v>
      </c>
      <c r="F351" s="137">
        <v>90</v>
      </c>
      <c r="G351" s="136" t="s">
        <v>3</v>
      </c>
      <c r="H351" s="137">
        <v>100</v>
      </c>
      <c r="I351" s="145" t="s">
        <v>15</v>
      </c>
      <c r="J351" s="138">
        <v>3.5</v>
      </c>
      <c r="K351" s="136" t="s">
        <v>34</v>
      </c>
      <c r="L351" s="137">
        <v>29</v>
      </c>
      <c r="M351" s="137">
        <v>19</v>
      </c>
      <c r="N351" s="145"/>
      <c r="O351" s="136"/>
      <c r="P351" s="136"/>
      <c r="Q351" s="139"/>
      <c r="R351" s="145" t="s">
        <v>141</v>
      </c>
      <c r="S351" s="136" t="s">
        <v>9</v>
      </c>
      <c r="T351" s="145" t="s">
        <v>627</v>
      </c>
      <c r="U351" s="136" t="s">
        <v>222</v>
      </c>
    </row>
    <row r="352" spans="1:21" x14ac:dyDescent="0.2">
      <c r="A352" s="136" t="s">
        <v>968</v>
      </c>
      <c r="B352" s="136" t="s">
        <v>304</v>
      </c>
      <c r="C352" s="136" t="s">
        <v>967</v>
      </c>
      <c r="D352" s="136" t="s">
        <v>305</v>
      </c>
      <c r="E352" s="136" t="s">
        <v>17</v>
      </c>
      <c r="F352" s="137">
        <v>77</v>
      </c>
      <c r="G352" s="136" t="s">
        <v>102</v>
      </c>
      <c r="H352" s="137">
        <v>88</v>
      </c>
      <c r="I352" s="145" t="s">
        <v>15</v>
      </c>
      <c r="J352" s="138">
        <v>3.5</v>
      </c>
      <c r="K352" s="136" t="s">
        <v>34</v>
      </c>
      <c r="L352" s="137">
        <v>21</v>
      </c>
      <c r="M352" s="137">
        <v>32</v>
      </c>
      <c r="N352" s="145"/>
      <c r="O352" s="136"/>
      <c r="P352" s="136"/>
      <c r="Q352" s="139"/>
      <c r="R352" s="145" t="s">
        <v>141</v>
      </c>
      <c r="S352" s="136" t="s">
        <v>9</v>
      </c>
      <c r="T352" s="145" t="s">
        <v>1094</v>
      </c>
      <c r="U352" s="136" t="s">
        <v>222</v>
      </c>
    </row>
    <row r="353" spans="1:21" x14ac:dyDescent="0.2">
      <c r="A353" s="136" t="s">
        <v>899</v>
      </c>
      <c r="B353" s="136" t="s">
        <v>353</v>
      </c>
      <c r="C353" s="136" t="s">
        <v>898</v>
      </c>
      <c r="D353" s="136" t="s">
        <v>300</v>
      </c>
      <c r="E353" s="136" t="s">
        <v>17</v>
      </c>
      <c r="F353" s="137">
        <v>92</v>
      </c>
      <c r="G353" s="136" t="s">
        <v>3</v>
      </c>
      <c r="H353" s="137">
        <v>100</v>
      </c>
      <c r="I353" s="145" t="s">
        <v>15</v>
      </c>
      <c r="J353" s="138">
        <v>3.5</v>
      </c>
      <c r="K353" s="136" t="s">
        <v>34</v>
      </c>
      <c r="L353" s="137">
        <v>1</v>
      </c>
      <c r="M353" s="137">
        <v>13</v>
      </c>
      <c r="N353" s="145"/>
      <c r="O353" s="136"/>
      <c r="P353" s="136"/>
      <c r="Q353" s="139"/>
      <c r="R353" s="145" t="s">
        <v>35</v>
      </c>
      <c r="S353" s="136" t="s">
        <v>9</v>
      </c>
      <c r="T353" s="145" t="s">
        <v>1049</v>
      </c>
      <c r="U353" s="136" t="s">
        <v>222</v>
      </c>
    </row>
    <row r="354" spans="1:21" x14ac:dyDescent="0.2">
      <c r="A354" s="136" t="s">
        <v>213</v>
      </c>
      <c r="B354" s="136" t="s">
        <v>13</v>
      </c>
      <c r="C354" s="136" t="s">
        <v>886</v>
      </c>
      <c r="D354" s="136" t="s">
        <v>14</v>
      </c>
      <c r="E354" s="136" t="s">
        <v>17</v>
      </c>
      <c r="F354" s="137">
        <v>91</v>
      </c>
      <c r="G354" s="136" t="s">
        <v>3</v>
      </c>
      <c r="H354" s="137">
        <v>100</v>
      </c>
      <c r="I354" s="145" t="s">
        <v>15</v>
      </c>
      <c r="J354" s="138">
        <v>3.5</v>
      </c>
      <c r="K354" s="136" t="s">
        <v>34</v>
      </c>
      <c r="L354" s="137">
        <v>0</v>
      </c>
      <c r="M354" s="137">
        <v>11</v>
      </c>
      <c r="N354" s="145"/>
      <c r="O354" s="136"/>
      <c r="P354" s="136"/>
      <c r="Q354" s="139"/>
      <c r="R354" s="145" t="s">
        <v>163</v>
      </c>
      <c r="S354" s="136" t="s">
        <v>9</v>
      </c>
      <c r="T354" s="145" t="s">
        <v>559</v>
      </c>
      <c r="U354" s="136" t="s">
        <v>10</v>
      </c>
    </row>
    <row r="355" spans="1:21" x14ac:dyDescent="0.2">
      <c r="A355" s="136" t="s">
        <v>497</v>
      </c>
      <c r="B355" s="136" t="s">
        <v>68</v>
      </c>
      <c r="C355" s="136" t="s">
        <v>861</v>
      </c>
      <c r="D355" s="136" t="s">
        <v>14</v>
      </c>
      <c r="E355" s="136" t="s">
        <v>17</v>
      </c>
      <c r="F355" s="137">
        <v>90</v>
      </c>
      <c r="G355" s="136" t="s">
        <v>862</v>
      </c>
      <c r="H355" s="137">
        <v>80</v>
      </c>
      <c r="I355" s="145" t="s">
        <v>15</v>
      </c>
      <c r="J355" s="138">
        <v>3.5</v>
      </c>
      <c r="K355" s="136" t="s">
        <v>34</v>
      </c>
      <c r="L355" s="137">
        <v>0</v>
      </c>
      <c r="M355" s="137">
        <v>15</v>
      </c>
      <c r="N355" s="145"/>
      <c r="O355" s="136"/>
      <c r="P355" s="136"/>
      <c r="Q355" s="139"/>
      <c r="R355" s="145" t="s">
        <v>9</v>
      </c>
      <c r="S355" s="136" t="s">
        <v>9</v>
      </c>
      <c r="T355" s="145" t="s">
        <v>9</v>
      </c>
      <c r="U355" s="136" t="s">
        <v>9</v>
      </c>
    </row>
    <row r="356" spans="1:21" x14ac:dyDescent="0.2">
      <c r="A356" s="136" t="s">
        <v>478</v>
      </c>
      <c r="B356" s="136" t="s">
        <v>74</v>
      </c>
      <c r="C356" s="136" t="s">
        <v>950</v>
      </c>
      <c r="D356" s="136" t="s">
        <v>75</v>
      </c>
      <c r="E356" s="136" t="s">
        <v>17</v>
      </c>
      <c r="F356" s="137">
        <v>92</v>
      </c>
      <c r="G356" s="136" t="s">
        <v>3</v>
      </c>
      <c r="H356" s="137">
        <v>100</v>
      </c>
      <c r="I356" s="145" t="s">
        <v>15</v>
      </c>
      <c r="J356" s="138">
        <v>3.6</v>
      </c>
      <c r="K356" s="136" t="s">
        <v>34</v>
      </c>
      <c r="L356" s="137">
        <v>15</v>
      </c>
      <c r="M356" s="137">
        <v>17</v>
      </c>
      <c r="N356" s="145"/>
      <c r="O356" s="136"/>
      <c r="P356" s="136"/>
      <c r="Q356" s="139"/>
      <c r="R356" s="145" t="s">
        <v>163</v>
      </c>
      <c r="S356" s="136" t="s">
        <v>9</v>
      </c>
      <c r="T356" s="145" t="s">
        <v>9</v>
      </c>
      <c r="U356" s="136" t="s">
        <v>9</v>
      </c>
    </row>
    <row r="357" spans="1:21" x14ac:dyDescent="0.2">
      <c r="A357" s="136" t="s">
        <v>375</v>
      </c>
      <c r="B357" s="136" t="s">
        <v>252</v>
      </c>
      <c r="C357" s="136" t="s">
        <v>980</v>
      </c>
      <c r="D357" s="136" t="s">
        <v>25</v>
      </c>
      <c r="E357" s="136" t="s">
        <v>17</v>
      </c>
      <c r="F357" s="137">
        <v>95</v>
      </c>
      <c r="G357" s="136" t="s">
        <v>161</v>
      </c>
      <c r="H357" s="137">
        <v>97</v>
      </c>
      <c r="I357" s="145" t="s">
        <v>15</v>
      </c>
      <c r="J357" s="138">
        <v>3.6</v>
      </c>
      <c r="K357" s="136" t="s">
        <v>34</v>
      </c>
      <c r="L357" s="137">
        <v>4</v>
      </c>
      <c r="M357" s="137">
        <v>17</v>
      </c>
      <c r="N357" s="145"/>
      <c r="O357" s="136"/>
      <c r="P357" s="136"/>
      <c r="Q357" s="139"/>
      <c r="R357" s="145" t="s">
        <v>163</v>
      </c>
      <c r="S357" s="136" t="s">
        <v>9</v>
      </c>
      <c r="T357" s="145" t="s">
        <v>527</v>
      </c>
      <c r="U357" s="136" t="s">
        <v>222</v>
      </c>
    </row>
    <row r="358" spans="1:21" x14ac:dyDescent="0.2">
      <c r="A358" s="136" t="s">
        <v>187</v>
      </c>
      <c r="B358" s="136" t="s">
        <v>1</v>
      </c>
      <c r="C358" s="136" t="s">
        <v>942</v>
      </c>
      <c r="D358" s="136" t="s">
        <v>2</v>
      </c>
      <c r="E358" s="136" t="s">
        <v>17</v>
      </c>
      <c r="F358" s="137">
        <v>96</v>
      </c>
      <c r="G358" s="136" t="s">
        <v>161</v>
      </c>
      <c r="H358" s="137">
        <v>93</v>
      </c>
      <c r="I358" s="145" t="s">
        <v>15</v>
      </c>
      <c r="J358" s="138">
        <v>3.6</v>
      </c>
      <c r="K358" s="136" t="s">
        <v>34</v>
      </c>
      <c r="L358" s="137">
        <v>3</v>
      </c>
      <c r="M358" s="137">
        <v>17</v>
      </c>
      <c r="N358" s="145"/>
      <c r="O358" s="136"/>
      <c r="P358" s="136"/>
      <c r="Q358" s="139"/>
      <c r="R358" s="145" t="s">
        <v>9</v>
      </c>
      <c r="S358" s="136" t="s">
        <v>9</v>
      </c>
      <c r="T358" s="145" t="s">
        <v>1047</v>
      </c>
      <c r="U358" s="136" t="s">
        <v>10</v>
      </c>
    </row>
    <row r="359" spans="1:21" x14ac:dyDescent="0.2">
      <c r="A359" s="136" t="s">
        <v>411</v>
      </c>
      <c r="B359" s="136" t="s">
        <v>113</v>
      </c>
      <c r="C359" s="136" t="s">
        <v>848</v>
      </c>
      <c r="D359" s="136" t="s">
        <v>97</v>
      </c>
      <c r="E359" s="136" t="s">
        <v>17</v>
      </c>
      <c r="F359" s="137">
        <v>94</v>
      </c>
      <c r="G359" s="136" t="s">
        <v>3</v>
      </c>
      <c r="H359" s="137">
        <v>100</v>
      </c>
      <c r="I359" s="145" t="s">
        <v>15</v>
      </c>
      <c r="J359" s="138">
        <v>3.6</v>
      </c>
      <c r="K359" s="136" t="s">
        <v>34</v>
      </c>
      <c r="L359" s="137">
        <v>0</v>
      </c>
      <c r="M359" s="137">
        <v>12</v>
      </c>
      <c r="N359" s="145"/>
      <c r="O359" s="136"/>
      <c r="P359" s="136"/>
      <c r="Q359" s="139"/>
      <c r="R359" s="145" t="s">
        <v>9</v>
      </c>
      <c r="S359" s="136" t="s">
        <v>9</v>
      </c>
      <c r="T359" s="145" t="s">
        <v>643</v>
      </c>
      <c r="U359" s="136" t="s">
        <v>222</v>
      </c>
    </row>
    <row r="360" spans="1:21" x14ac:dyDescent="0.2">
      <c r="A360" s="136" t="s">
        <v>416</v>
      </c>
      <c r="B360" s="136" t="s">
        <v>68</v>
      </c>
      <c r="C360" s="136" t="s">
        <v>861</v>
      </c>
      <c r="D360" s="136" t="s">
        <v>14</v>
      </c>
      <c r="E360" s="136" t="s">
        <v>17</v>
      </c>
      <c r="F360" s="137">
        <v>91</v>
      </c>
      <c r="G360" s="136" t="s">
        <v>862</v>
      </c>
      <c r="H360" s="137">
        <v>80</v>
      </c>
      <c r="I360" s="145" t="s">
        <v>15</v>
      </c>
      <c r="J360" s="138">
        <v>3.6</v>
      </c>
      <c r="K360" s="136" t="s">
        <v>34</v>
      </c>
      <c r="L360" s="137">
        <v>0</v>
      </c>
      <c r="M360" s="137">
        <v>13</v>
      </c>
      <c r="N360" s="145"/>
      <c r="O360" s="136"/>
      <c r="P360" s="136"/>
      <c r="Q360" s="139"/>
      <c r="R360" s="145" t="s">
        <v>9</v>
      </c>
      <c r="S360" s="136" t="s">
        <v>9</v>
      </c>
      <c r="T360" s="145" t="s">
        <v>1020</v>
      </c>
      <c r="U360" s="136" t="s">
        <v>222</v>
      </c>
    </row>
    <row r="361" spans="1:21" x14ac:dyDescent="0.2">
      <c r="A361" s="136" t="s">
        <v>460</v>
      </c>
      <c r="B361" s="136" t="s">
        <v>116</v>
      </c>
      <c r="C361" s="136" t="s">
        <v>117</v>
      </c>
      <c r="D361" s="136" t="s">
        <v>118</v>
      </c>
      <c r="E361" s="136" t="s">
        <v>17</v>
      </c>
      <c r="F361" s="137">
        <v>100</v>
      </c>
      <c r="G361" s="136" t="s">
        <v>994</v>
      </c>
      <c r="H361" s="137">
        <v>26</v>
      </c>
      <c r="I361" s="145" t="s">
        <v>15</v>
      </c>
      <c r="J361" s="138">
        <v>3.7</v>
      </c>
      <c r="K361" s="136" t="s">
        <v>34</v>
      </c>
      <c r="L361" s="137">
        <v>24</v>
      </c>
      <c r="M361" s="137">
        <v>7</v>
      </c>
      <c r="N361" s="145"/>
      <c r="O361" s="136"/>
      <c r="P361" s="136"/>
      <c r="Q361" s="139"/>
      <c r="R361" s="145" t="s">
        <v>9</v>
      </c>
      <c r="S361" s="136" t="s">
        <v>9</v>
      </c>
      <c r="T361" s="145" t="s">
        <v>1021</v>
      </c>
      <c r="U361" s="136" t="s">
        <v>430</v>
      </c>
    </row>
    <row r="362" spans="1:21" x14ac:dyDescent="0.2">
      <c r="A362" s="136" t="s">
        <v>297</v>
      </c>
      <c r="B362" s="136" t="s">
        <v>294</v>
      </c>
      <c r="C362" s="136" t="s">
        <v>988</v>
      </c>
      <c r="D362" s="136" t="s">
        <v>295</v>
      </c>
      <c r="E362" s="136" t="s">
        <v>17</v>
      </c>
      <c r="F362" s="137">
        <v>82</v>
      </c>
      <c r="G362" s="136" t="s">
        <v>296</v>
      </c>
      <c r="H362" s="137">
        <v>77</v>
      </c>
      <c r="I362" s="145" t="s">
        <v>15</v>
      </c>
      <c r="J362" s="138">
        <v>3.7</v>
      </c>
      <c r="K362" s="136" t="s">
        <v>34</v>
      </c>
      <c r="L362" s="137">
        <v>7</v>
      </c>
      <c r="M362" s="139"/>
      <c r="N362" s="145"/>
      <c r="O362" s="136"/>
      <c r="P362" s="136"/>
      <c r="Q362" s="139"/>
      <c r="R362" s="145" t="s">
        <v>163</v>
      </c>
      <c r="S362" s="136" t="s">
        <v>9</v>
      </c>
      <c r="T362" s="145" t="s">
        <v>617</v>
      </c>
      <c r="U362" s="136" t="s">
        <v>222</v>
      </c>
    </row>
    <row r="363" spans="1:21" x14ac:dyDescent="0.2">
      <c r="A363" s="136" t="s">
        <v>376</v>
      </c>
      <c r="B363" s="136" t="s">
        <v>252</v>
      </c>
      <c r="C363" s="136" t="s">
        <v>980</v>
      </c>
      <c r="D363" s="136" t="s">
        <v>25</v>
      </c>
      <c r="E363" s="136" t="s">
        <v>17</v>
      </c>
      <c r="F363" s="137">
        <v>90</v>
      </c>
      <c r="G363" s="136" t="s">
        <v>161</v>
      </c>
      <c r="H363" s="137">
        <v>97</v>
      </c>
      <c r="I363" s="145" t="s">
        <v>15</v>
      </c>
      <c r="J363" s="138">
        <v>3.7</v>
      </c>
      <c r="K363" s="136" t="s">
        <v>34</v>
      </c>
      <c r="L363" s="137">
        <v>4</v>
      </c>
      <c r="M363" s="137">
        <v>24</v>
      </c>
      <c r="N363" s="145"/>
      <c r="O363" s="136"/>
      <c r="P363" s="136"/>
      <c r="Q363" s="139"/>
      <c r="R363" s="145" t="s">
        <v>163</v>
      </c>
      <c r="S363" s="136" t="s">
        <v>9</v>
      </c>
      <c r="T363" s="145" t="s">
        <v>548</v>
      </c>
      <c r="U363" s="136" t="s">
        <v>222</v>
      </c>
    </row>
    <row r="364" spans="1:21" x14ac:dyDescent="0.2">
      <c r="A364" s="136" t="s">
        <v>464</v>
      </c>
      <c r="B364" s="136" t="s">
        <v>116</v>
      </c>
      <c r="C364" s="136" t="s">
        <v>117</v>
      </c>
      <c r="D364" s="136" t="s">
        <v>118</v>
      </c>
      <c r="E364" s="136" t="s">
        <v>17</v>
      </c>
      <c r="F364" s="137">
        <v>100</v>
      </c>
      <c r="G364" s="136" t="s">
        <v>119</v>
      </c>
      <c r="H364" s="137">
        <v>94</v>
      </c>
      <c r="I364" s="145" t="s">
        <v>15</v>
      </c>
      <c r="J364" s="138">
        <v>3.8</v>
      </c>
      <c r="K364" s="136" t="s">
        <v>34</v>
      </c>
      <c r="L364" s="137">
        <v>39</v>
      </c>
      <c r="M364" s="137">
        <v>22</v>
      </c>
      <c r="N364" s="145"/>
      <c r="O364" s="136"/>
      <c r="P364" s="136"/>
      <c r="Q364" s="139"/>
      <c r="R364" s="145" t="s">
        <v>9</v>
      </c>
      <c r="S364" s="136" t="s">
        <v>9</v>
      </c>
      <c r="T364" s="145" t="s">
        <v>1021</v>
      </c>
      <c r="U364" s="136" t="s">
        <v>430</v>
      </c>
    </row>
    <row r="365" spans="1:21" x14ac:dyDescent="0.2">
      <c r="A365" s="136" t="s">
        <v>444</v>
      </c>
      <c r="B365" s="136" t="s">
        <v>13</v>
      </c>
      <c r="C365" s="136" t="s">
        <v>886</v>
      </c>
      <c r="D365" s="136" t="s">
        <v>14</v>
      </c>
      <c r="E365" s="136" t="s">
        <v>17</v>
      </c>
      <c r="F365" s="137">
        <v>95</v>
      </c>
      <c r="G365" s="136" t="s">
        <v>3</v>
      </c>
      <c r="H365" s="137">
        <v>100</v>
      </c>
      <c r="I365" s="145" t="s">
        <v>15</v>
      </c>
      <c r="J365" s="138">
        <v>3.8</v>
      </c>
      <c r="K365" s="136" t="s">
        <v>34</v>
      </c>
      <c r="L365" s="137">
        <v>0</v>
      </c>
      <c r="M365" s="137">
        <v>11</v>
      </c>
      <c r="N365" s="145"/>
      <c r="O365" s="136"/>
      <c r="P365" s="136"/>
      <c r="Q365" s="139"/>
      <c r="R365" s="145" t="s">
        <v>163</v>
      </c>
      <c r="S365" s="136" t="s">
        <v>9</v>
      </c>
      <c r="T365" s="145" t="s">
        <v>528</v>
      </c>
      <c r="U365" s="136" t="s">
        <v>430</v>
      </c>
    </row>
    <row r="366" spans="1:21" x14ac:dyDescent="0.2">
      <c r="A366" s="136" t="s">
        <v>246</v>
      </c>
      <c r="B366" s="136" t="s">
        <v>244</v>
      </c>
      <c r="C366" s="136" t="s">
        <v>244</v>
      </c>
      <c r="D366" s="136" t="s">
        <v>237</v>
      </c>
      <c r="E366" s="136" t="s">
        <v>17</v>
      </c>
      <c r="F366" s="137">
        <v>88</v>
      </c>
      <c r="G366" s="136" t="s">
        <v>3</v>
      </c>
      <c r="H366" s="137">
        <v>100</v>
      </c>
      <c r="I366" s="145" t="s">
        <v>4</v>
      </c>
      <c r="J366" s="138">
        <v>3.9</v>
      </c>
      <c r="K366" s="136" t="s">
        <v>34</v>
      </c>
      <c r="L366" s="137">
        <v>24</v>
      </c>
      <c r="M366" s="137">
        <v>16</v>
      </c>
      <c r="N366" s="145"/>
      <c r="O366" s="136"/>
      <c r="P366" s="136"/>
      <c r="Q366" s="139"/>
      <c r="R366" s="145" t="s">
        <v>9</v>
      </c>
      <c r="S366" s="136" t="s">
        <v>1053</v>
      </c>
      <c r="T366" s="145" t="s">
        <v>570</v>
      </c>
      <c r="U366" s="136" t="s">
        <v>222</v>
      </c>
    </row>
    <row r="367" spans="1:21" x14ac:dyDescent="0.2">
      <c r="A367" s="136" t="s">
        <v>283</v>
      </c>
      <c r="B367" s="136" t="s">
        <v>94</v>
      </c>
      <c r="C367" s="136" t="s">
        <v>892</v>
      </c>
      <c r="D367" s="136" t="s">
        <v>89</v>
      </c>
      <c r="E367" s="136" t="s">
        <v>17</v>
      </c>
      <c r="F367" s="137">
        <v>93</v>
      </c>
      <c r="G367" s="136" t="s">
        <v>3</v>
      </c>
      <c r="H367" s="137">
        <v>100</v>
      </c>
      <c r="I367" s="145" t="s">
        <v>15</v>
      </c>
      <c r="J367" s="138">
        <v>3.9</v>
      </c>
      <c r="K367" s="136" t="s">
        <v>34</v>
      </c>
      <c r="L367" s="137">
        <v>21</v>
      </c>
      <c r="M367" s="137">
        <v>27</v>
      </c>
      <c r="N367" s="145"/>
      <c r="O367" s="136"/>
      <c r="P367" s="136"/>
      <c r="Q367" s="139"/>
      <c r="R367" s="145" t="s">
        <v>141</v>
      </c>
      <c r="S367" s="136" t="s">
        <v>9</v>
      </c>
      <c r="T367" s="145" t="s">
        <v>537</v>
      </c>
      <c r="U367" s="136" t="s">
        <v>222</v>
      </c>
    </row>
    <row r="368" spans="1:21" x14ac:dyDescent="0.2">
      <c r="A368" s="136" t="s">
        <v>159</v>
      </c>
      <c r="B368" s="136" t="s">
        <v>116</v>
      </c>
      <c r="C368" s="136" t="s">
        <v>117</v>
      </c>
      <c r="D368" s="136" t="s">
        <v>118</v>
      </c>
      <c r="E368" s="136" t="s">
        <v>17</v>
      </c>
      <c r="F368" s="137">
        <v>89</v>
      </c>
      <c r="G368" s="136" t="s">
        <v>119</v>
      </c>
      <c r="H368" s="137">
        <v>94</v>
      </c>
      <c r="I368" s="145" t="s">
        <v>15</v>
      </c>
      <c r="J368" s="138">
        <v>4</v>
      </c>
      <c r="K368" s="136" t="s">
        <v>34</v>
      </c>
      <c r="L368" s="137">
        <v>39</v>
      </c>
      <c r="M368" s="137">
        <v>18</v>
      </c>
      <c r="N368" s="145"/>
      <c r="O368" s="136"/>
      <c r="P368" s="136"/>
      <c r="Q368" s="139"/>
      <c r="R368" s="145" t="s">
        <v>9</v>
      </c>
      <c r="S368" s="136" t="s">
        <v>9</v>
      </c>
      <c r="T368" s="145" t="s">
        <v>663</v>
      </c>
      <c r="U368" s="136" t="s">
        <v>10</v>
      </c>
    </row>
    <row r="369" spans="1:21" x14ac:dyDescent="0.2">
      <c r="A369" s="136" t="s">
        <v>470</v>
      </c>
      <c r="B369" s="136" t="s">
        <v>13</v>
      </c>
      <c r="C369" s="136" t="s">
        <v>886</v>
      </c>
      <c r="D369" s="136" t="s">
        <v>14</v>
      </c>
      <c r="E369" s="136" t="s">
        <v>17</v>
      </c>
      <c r="F369" s="137">
        <v>92</v>
      </c>
      <c r="G369" s="136" t="s">
        <v>3</v>
      </c>
      <c r="H369" s="137">
        <v>100</v>
      </c>
      <c r="I369" s="145" t="s">
        <v>15</v>
      </c>
      <c r="J369" s="138">
        <v>4</v>
      </c>
      <c r="K369" s="136" t="s">
        <v>34</v>
      </c>
      <c r="L369" s="137">
        <v>0</v>
      </c>
      <c r="M369" s="137">
        <v>10</v>
      </c>
      <c r="N369" s="145"/>
      <c r="O369" s="136"/>
      <c r="P369" s="136"/>
      <c r="Q369" s="139"/>
      <c r="R369" s="145" t="s">
        <v>163</v>
      </c>
      <c r="S369" s="136" t="s">
        <v>9</v>
      </c>
      <c r="T369" s="145" t="s">
        <v>528</v>
      </c>
      <c r="U369" s="136" t="s">
        <v>430</v>
      </c>
    </row>
    <row r="370" spans="1:21" x14ac:dyDescent="0.2">
      <c r="A370" s="136" t="s">
        <v>504</v>
      </c>
      <c r="B370" s="136" t="s">
        <v>116</v>
      </c>
      <c r="C370" s="136" t="s">
        <v>117</v>
      </c>
      <c r="D370" s="136" t="s">
        <v>118</v>
      </c>
      <c r="E370" s="136" t="s">
        <v>17</v>
      </c>
      <c r="F370" s="137">
        <v>100</v>
      </c>
      <c r="G370" s="136" t="s">
        <v>119</v>
      </c>
      <c r="H370" s="137">
        <v>94</v>
      </c>
      <c r="I370" s="145" t="s">
        <v>15</v>
      </c>
      <c r="J370" s="138">
        <v>4.0999999999999996</v>
      </c>
      <c r="K370" s="136" t="s">
        <v>34</v>
      </c>
      <c r="L370" s="137">
        <v>39</v>
      </c>
      <c r="M370" s="137">
        <v>25</v>
      </c>
      <c r="N370" s="145"/>
      <c r="O370" s="136"/>
      <c r="P370" s="136"/>
      <c r="Q370" s="139"/>
      <c r="R370" s="145" t="s">
        <v>9</v>
      </c>
      <c r="S370" s="136" t="s">
        <v>9</v>
      </c>
      <c r="T370" s="145" t="s">
        <v>875</v>
      </c>
      <c r="U370" s="136" t="s">
        <v>875</v>
      </c>
    </row>
    <row r="371" spans="1:21" x14ac:dyDescent="0.2">
      <c r="A371" s="136" t="s">
        <v>503</v>
      </c>
      <c r="B371" s="136" t="s">
        <v>116</v>
      </c>
      <c r="C371" s="136" t="s">
        <v>117</v>
      </c>
      <c r="D371" s="136" t="s">
        <v>118</v>
      </c>
      <c r="E371" s="136" t="s">
        <v>17</v>
      </c>
      <c r="F371" s="137">
        <v>95</v>
      </c>
      <c r="G371" s="136" t="s">
        <v>119</v>
      </c>
      <c r="H371" s="137">
        <v>94</v>
      </c>
      <c r="I371" s="145" t="s">
        <v>15</v>
      </c>
      <c r="J371" s="138">
        <v>4.2</v>
      </c>
      <c r="K371" s="136" t="s">
        <v>34</v>
      </c>
      <c r="L371" s="137">
        <v>39</v>
      </c>
      <c r="M371" s="137">
        <v>25</v>
      </c>
      <c r="N371" s="145"/>
      <c r="O371" s="136"/>
      <c r="P371" s="136"/>
      <c r="Q371" s="139"/>
      <c r="R371" s="145" t="s">
        <v>9</v>
      </c>
      <c r="S371" s="136" t="s">
        <v>9</v>
      </c>
      <c r="T371" s="145" t="s">
        <v>875</v>
      </c>
      <c r="U371" s="136" t="s">
        <v>875</v>
      </c>
    </row>
    <row r="372" spans="1:21" x14ac:dyDescent="0.2">
      <c r="A372" s="136" t="s">
        <v>250</v>
      </c>
      <c r="B372" s="136" t="s">
        <v>248</v>
      </c>
      <c r="C372" s="136" t="s">
        <v>979</v>
      </c>
      <c r="D372" s="136" t="s">
        <v>72</v>
      </c>
      <c r="E372" s="136" t="s">
        <v>17</v>
      </c>
      <c r="F372" s="137">
        <v>94</v>
      </c>
      <c r="G372" s="136" t="s">
        <v>3</v>
      </c>
      <c r="H372" s="137">
        <v>100</v>
      </c>
      <c r="I372" s="145" t="s">
        <v>15</v>
      </c>
      <c r="J372" s="138">
        <v>4.2</v>
      </c>
      <c r="K372" s="136" t="s">
        <v>34</v>
      </c>
      <c r="L372" s="137">
        <v>18</v>
      </c>
      <c r="M372" s="137">
        <v>16</v>
      </c>
      <c r="N372" s="145"/>
      <c r="O372" s="136"/>
      <c r="P372" s="136"/>
      <c r="Q372" s="139"/>
      <c r="R372" s="145" t="s">
        <v>9</v>
      </c>
      <c r="S372" s="136" t="s">
        <v>93</v>
      </c>
      <c r="T372" s="145" t="s">
        <v>251</v>
      </c>
      <c r="U372" s="136" t="s">
        <v>222</v>
      </c>
    </row>
    <row r="373" spans="1:21" x14ac:dyDescent="0.2">
      <c r="A373" s="136" t="s">
        <v>223</v>
      </c>
      <c r="B373" s="136" t="s">
        <v>113</v>
      </c>
      <c r="C373" s="136" t="s">
        <v>848</v>
      </c>
      <c r="D373" s="136" t="s">
        <v>97</v>
      </c>
      <c r="E373" s="136" t="s">
        <v>17</v>
      </c>
      <c r="F373" s="137">
        <v>94</v>
      </c>
      <c r="G373" s="136" t="s">
        <v>3</v>
      </c>
      <c r="H373" s="137">
        <v>100</v>
      </c>
      <c r="I373" s="145" t="s">
        <v>15</v>
      </c>
      <c r="J373" s="138">
        <v>4.2</v>
      </c>
      <c r="K373" s="136" t="s">
        <v>34</v>
      </c>
      <c r="L373" s="137">
        <v>0</v>
      </c>
      <c r="M373" s="137">
        <v>11</v>
      </c>
      <c r="N373" s="145"/>
      <c r="O373" s="136"/>
      <c r="P373" s="136"/>
      <c r="Q373" s="139"/>
      <c r="R373" s="145" t="s">
        <v>141</v>
      </c>
      <c r="S373" s="136" t="s">
        <v>9</v>
      </c>
      <c r="T373" s="145" t="s">
        <v>536</v>
      </c>
      <c r="U373" s="136" t="s">
        <v>222</v>
      </c>
    </row>
    <row r="374" spans="1:21" x14ac:dyDescent="0.2">
      <c r="A374" s="136" t="s">
        <v>662</v>
      </c>
      <c r="B374" s="136" t="s">
        <v>116</v>
      </c>
      <c r="C374" s="136" t="s">
        <v>117</v>
      </c>
      <c r="D374" s="136" t="s">
        <v>118</v>
      </c>
      <c r="E374" s="136" t="s">
        <v>17</v>
      </c>
      <c r="F374" s="137">
        <v>86</v>
      </c>
      <c r="G374" s="136" t="s">
        <v>119</v>
      </c>
      <c r="H374" s="137">
        <v>94</v>
      </c>
      <c r="I374" s="145" t="s">
        <v>4</v>
      </c>
      <c r="J374" s="138">
        <v>4.5</v>
      </c>
      <c r="K374" s="136" t="s">
        <v>34</v>
      </c>
      <c r="L374" s="137">
        <v>39</v>
      </c>
      <c r="M374" s="137">
        <v>41</v>
      </c>
      <c r="N374" s="145"/>
      <c r="O374" s="136"/>
      <c r="P374" s="136"/>
      <c r="Q374" s="139"/>
      <c r="R374" s="145" t="s">
        <v>9</v>
      </c>
      <c r="S374" s="136" t="s">
        <v>9</v>
      </c>
      <c r="T374" s="145" t="s">
        <v>875</v>
      </c>
      <c r="U374" s="136" t="s">
        <v>875</v>
      </c>
    </row>
    <row r="375" spans="1:21" x14ac:dyDescent="0.2">
      <c r="A375" s="136" t="s">
        <v>245</v>
      </c>
      <c r="B375" s="136" t="s">
        <v>244</v>
      </c>
      <c r="C375" s="136" t="s">
        <v>244</v>
      </c>
      <c r="D375" s="136" t="s">
        <v>237</v>
      </c>
      <c r="E375" s="136" t="s">
        <v>17</v>
      </c>
      <c r="F375" s="137">
        <v>88</v>
      </c>
      <c r="G375" s="136" t="s">
        <v>3</v>
      </c>
      <c r="H375" s="137">
        <v>100</v>
      </c>
      <c r="I375" s="145" t="s">
        <v>4</v>
      </c>
      <c r="J375" s="138">
        <v>4.5</v>
      </c>
      <c r="K375" s="136" t="s">
        <v>34</v>
      </c>
      <c r="L375" s="137">
        <v>24</v>
      </c>
      <c r="M375" s="137">
        <v>16</v>
      </c>
      <c r="N375" s="145"/>
      <c r="O375" s="136"/>
      <c r="P375" s="136"/>
      <c r="Q375" s="139"/>
      <c r="R375" s="145" t="s">
        <v>9</v>
      </c>
      <c r="S375" s="136" t="s">
        <v>1053</v>
      </c>
      <c r="T375" s="145" t="s">
        <v>570</v>
      </c>
      <c r="U375" s="136" t="s">
        <v>222</v>
      </c>
    </row>
    <row r="376" spans="1:21" x14ac:dyDescent="0.2">
      <c r="A376" s="136" t="s">
        <v>653</v>
      </c>
      <c r="B376" s="136" t="s">
        <v>651</v>
      </c>
      <c r="C376" s="136" t="s">
        <v>851</v>
      </c>
      <c r="D376" s="136" t="s">
        <v>652</v>
      </c>
      <c r="E376" s="136" t="s">
        <v>17</v>
      </c>
      <c r="F376" s="137">
        <v>91</v>
      </c>
      <c r="G376" s="136" t="s">
        <v>161</v>
      </c>
      <c r="H376" s="137">
        <v>76</v>
      </c>
      <c r="I376" s="145" t="s">
        <v>15</v>
      </c>
      <c r="J376" s="138">
        <v>1.9</v>
      </c>
      <c r="K376" s="136" t="s">
        <v>6</v>
      </c>
      <c r="L376" s="137">
        <v>51</v>
      </c>
      <c r="M376" s="137">
        <v>43</v>
      </c>
      <c r="N376" s="145"/>
      <c r="O376" s="136"/>
      <c r="P376" s="136"/>
      <c r="Q376" s="139"/>
      <c r="R376" s="145" t="s">
        <v>9</v>
      </c>
      <c r="S376" s="136" t="s">
        <v>971</v>
      </c>
      <c r="T376" s="145" t="s">
        <v>1095</v>
      </c>
      <c r="U376" s="136" t="s">
        <v>222</v>
      </c>
    </row>
    <row r="377" spans="1:21" x14ac:dyDescent="0.2">
      <c r="A377" s="136" t="s">
        <v>654</v>
      </c>
      <c r="B377" s="136" t="s">
        <v>651</v>
      </c>
      <c r="C377" s="136" t="s">
        <v>851</v>
      </c>
      <c r="D377" s="136" t="s">
        <v>652</v>
      </c>
      <c r="E377" s="136" t="s">
        <v>17</v>
      </c>
      <c r="F377" s="137">
        <v>91</v>
      </c>
      <c r="G377" s="136" t="s">
        <v>161</v>
      </c>
      <c r="H377" s="137">
        <v>76</v>
      </c>
      <c r="I377" s="145" t="s">
        <v>15</v>
      </c>
      <c r="J377" s="138">
        <v>2.1</v>
      </c>
      <c r="K377" s="136" t="s">
        <v>6</v>
      </c>
      <c r="L377" s="137">
        <v>51</v>
      </c>
      <c r="M377" s="137">
        <v>44</v>
      </c>
      <c r="N377" s="145"/>
      <c r="O377" s="136"/>
      <c r="P377" s="136"/>
      <c r="Q377" s="139"/>
      <c r="R377" s="145" t="s">
        <v>9</v>
      </c>
      <c r="S377" s="136" t="s">
        <v>971</v>
      </c>
      <c r="T377" s="145" t="s">
        <v>9</v>
      </c>
      <c r="U377" s="136" t="s">
        <v>9</v>
      </c>
    </row>
    <row r="378" spans="1:21" x14ac:dyDescent="0.2">
      <c r="A378" s="136" t="s">
        <v>150</v>
      </c>
      <c r="B378" s="136" t="s">
        <v>147</v>
      </c>
      <c r="C378" s="136" t="s">
        <v>148</v>
      </c>
      <c r="D378" s="136" t="s">
        <v>149</v>
      </c>
      <c r="E378" s="136" t="s">
        <v>17</v>
      </c>
      <c r="F378" s="137">
        <v>90</v>
      </c>
      <c r="G378" s="136" t="s">
        <v>3</v>
      </c>
      <c r="H378" s="137">
        <v>100</v>
      </c>
      <c r="I378" s="145" t="s">
        <v>15</v>
      </c>
      <c r="J378" s="138">
        <v>2.2000000000000002</v>
      </c>
      <c r="K378" s="136" t="s">
        <v>6</v>
      </c>
      <c r="L378" s="137">
        <v>51</v>
      </c>
      <c r="M378" s="137">
        <v>25</v>
      </c>
      <c r="N378" s="145"/>
      <c r="O378" s="136"/>
      <c r="P378" s="136"/>
      <c r="Q378" s="139"/>
      <c r="R378" s="145" t="s">
        <v>163</v>
      </c>
      <c r="S378" s="136" t="s">
        <v>9</v>
      </c>
      <c r="T378" s="145" t="s">
        <v>1008</v>
      </c>
      <c r="U378" s="136" t="s">
        <v>10</v>
      </c>
    </row>
    <row r="379" spans="1:21" x14ac:dyDescent="0.2">
      <c r="A379" s="136" t="s">
        <v>365</v>
      </c>
      <c r="B379" s="136" t="s">
        <v>363</v>
      </c>
      <c r="C379" s="136" t="s">
        <v>996</v>
      </c>
      <c r="D379" s="136" t="s">
        <v>184</v>
      </c>
      <c r="E379" s="136" t="s">
        <v>17</v>
      </c>
      <c r="F379" s="137">
        <v>92</v>
      </c>
      <c r="G379" s="136" t="s">
        <v>3</v>
      </c>
      <c r="H379" s="137">
        <v>100</v>
      </c>
      <c r="I379" s="145" t="s">
        <v>15</v>
      </c>
      <c r="J379" s="138">
        <v>2.2000000000000002</v>
      </c>
      <c r="K379" s="136" t="s">
        <v>6</v>
      </c>
      <c r="L379" s="137">
        <v>51</v>
      </c>
      <c r="M379" s="137">
        <v>30</v>
      </c>
      <c r="N379" s="145"/>
      <c r="O379" s="136"/>
      <c r="P379" s="136"/>
      <c r="Q379" s="139"/>
      <c r="R379" s="145" t="s">
        <v>42</v>
      </c>
      <c r="S379" s="136" t="s">
        <v>9</v>
      </c>
      <c r="T379" s="145" t="s">
        <v>595</v>
      </c>
      <c r="U379" s="136" t="s">
        <v>506</v>
      </c>
    </row>
    <row r="380" spans="1:21" x14ac:dyDescent="0.2">
      <c r="A380" s="136" t="s">
        <v>391</v>
      </c>
      <c r="B380" s="136" t="s">
        <v>390</v>
      </c>
      <c r="C380" s="136" t="s">
        <v>390</v>
      </c>
      <c r="D380" s="136" t="s">
        <v>328</v>
      </c>
      <c r="E380" s="136" t="s">
        <v>17</v>
      </c>
      <c r="F380" s="137">
        <v>89</v>
      </c>
      <c r="G380" s="136" t="s">
        <v>3</v>
      </c>
      <c r="H380" s="137">
        <v>100</v>
      </c>
      <c r="I380" s="145" t="s">
        <v>15</v>
      </c>
      <c r="J380" s="138">
        <v>2.2000000000000002</v>
      </c>
      <c r="K380" s="136" t="s">
        <v>6</v>
      </c>
      <c r="L380" s="137">
        <v>51</v>
      </c>
      <c r="M380" s="137">
        <v>33</v>
      </c>
      <c r="N380" s="145"/>
      <c r="O380" s="136"/>
      <c r="P380" s="136"/>
      <c r="Q380" s="139"/>
      <c r="R380" s="145" t="s">
        <v>163</v>
      </c>
      <c r="S380" s="136" t="s">
        <v>9</v>
      </c>
      <c r="T380" s="145" t="s">
        <v>562</v>
      </c>
      <c r="U380" s="136" t="s">
        <v>222</v>
      </c>
    </row>
    <row r="381" spans="1:21" x14ac:dyDescent="0.2">
      <c r="A381" s="136" t="s">
        <v>714</v>
      </c>
      <c r="B381" s="136" t="s">
        <v>699</v>
      </c>
      <c r="C381" s="136" t="s">
        <v>699</v>
      </c>
      <c r="D381" s="136" t="s">
        <v>700</v>
      </c>
      <c r="E381" s="136" t="s">
        <v>17</v>
      </c>
      <c r="F381" s="137">
        <v>87</v>
      </c>
      <c r="G381" s="136" t="s">
        <v>3</v>
      </c>
      <c r="H381" s="137">
        <v>100</v>
      </c>
      <c r="I381" s="145" t="s">
        <v>15</v>
      </c>
      <c r="J381" s="138">
        <v>2.2000000000000002</v>
      </c>
      <c r="K381" s="136" t="s">
        <v>6</v>
      </c>
      <c r="L381" s="137">
        <v>44</v>
      </c>
      <c r="M381" s="137">
        <v>15</v>
      </c>
      <c r="N381" s="145"/>
      <c r="O381" s="136"/>
      <c r="P381" s="136"/>
      <c r="Q381" s="139"/>
      <c r="R381" s="145" t="s">
        <v>144</v>
      </c>
      <c r="S381" s="136" t="s">
        <v>9</v>
      </c>
      <c r="T381" s="145" t="s">
        <v>715</v>
      </c>
      <c r="U381" s="136" t="s">
        <v>10</v>
      </c>
    </row>
    <row r="382" spans="1:21" x14ac:dyDescent="0.2">
      <c r="A382" s="136" t="s">
        <v>182</v>
      </c>
      <c r="B382" s="136" t="s">
        <v>147</v>
      </c>
      <c r="C382" s="136" t="s">
        <v>148</v>
      </c>
      <c r="D382" s="136" t="s">
        <v>149</v>
      </c>
      <c r="E382" s="136" t="s">
        <v>17</v>
      </c>
      <c r="F382" s="137">
        <v>90</v>
      </c>
      <c r="G382" s="136" t="s">
        <v>3</v>
      </c>
      <c r="H382" s="137">
        <v>100</v>
      </c>
      <c r="I382" s="145" t="s">
        <v>15</v>
      </c>
      <c r="J382" s="138">
        <v>2.2999999999999998</v>
      </c>
      <c r="K382" s="136" t="s">
        <v>6</v>
      </c>
      <c r="L382" s="137">
        <v>51</v>
      </c>
      <c r="M382" s="137">
        <v>25</v>
      </c>
      <c r="N382" s="145"/>
      <c r="O382" s="136"/>
      <c r="P382" s="136"/>
      <c r="Q382" s="139"/>
      <c r="R382" s="145" t="s">
        <v>163</v>
      </c>
      <c r="S382" s="136" t="s">
        <v>9</v>
      </c>
      <c r="T382" s="145" t="s">
        <v>1056</v>
      </c>
      <c r="U382" s="136" t="s">
        <v>10</v>
      </c>
    </row>
    <row r="383" spans="1:21" x14ac:dyDescent="0.2">
      <c r="A383" s="136" t="s">
        <v>852</v>
      </c>
      <c r="B383" s="136" t="s">
        <v>651</v>
      </c>
      <c r="C383" s="136" t="s">
        <v>851</v>
      </c>
      <c r="D383" s="136" t="s">
        <v>652</v>
      </c>
      <c r="E383" s="136" t="s">
        <v>17</v>
      </c>
      <c r="F383" s="137">
        <v>91</v>
      </c>
      <c r="G383" s="136" t="s">
        <v>161</v>
      </c>
      <c r="H383" s="137">
        <v>76</v>
      </c>
      <c r="I383" s="145" t="s">
        <v>15</v>
      </c>
      <c r="J383" s="138">
        <v>2.2999999999999998</v>
      </c>
      <c r="K383" s="136" t="s">
        <v>6</v>
      </c>
      <c r="L383" s="137">
        <v>51</v>
      </c>
      <c r="M383" s="137">
        <v>43</v>
      </c>
      <c r="N383" s="145"/>
      <c r="O383" s="136"/>
      <c r="P383" s="136"/>
      <c r="Q383" s="139"/>
      <c r="R383" s="145" t="s">
        <v>9</v>
      </c>
      <c r="S383" s="136" t="s">
        <v>756</v>
      </c>
      <c r="T383" s="145" t="s">
        <v>1096</v>
      </c>
      <c r="U383" s="136" t="s">
        <v>222</v>
      </c>
    </row>
    <row r="384" spans="1:21" x14ac:dyDescent="0.2">
      <c r="A384" s="136" t="s">
        <v>749</v>
      </c>
      <c r="B384" s="136" t="s">
        <v>743</v>
      </c>
      <c r="C384" s="136" t="s">
        <v>956</v>
      </c>
      <c r="D384" s="136" t="s">
        <v>295</v>
      </c>
      <c r="E384" s="136" t="s">
        <v>17</v>
      </c>
      <c r="F384" s="137">
        <v>95</v>
      </c>
      <c r="G384" s="136" t="s">
        <v>3</v>
      </c>
      <c r="H384" s="137">
        <v>100</v>
      </c>
      <c r="I384" s="145" t="s">
        <v>15</v>
      </c>
      <c r="J384" s="138">
        <v>2.4</v>
      </c>
      <c r="K384" s="136" t="s">
        <v>6</v>
      </c>
      <c r="L384" s="137">
        <v>51</v>
      </c>
      <c r="M384" s="137">
        <v>33</v>
      </c>
      <c r="N384" s="145"/>
      <c r="O384" s="136"/>
      <c r="P384" s="136"/>
      <c r="Q384" s="139"/>
      <c r="R384" s="145" t="s">
        <v>141</v>
      </c>
      <c r="S384" s="136" t="s">
        <v>9</v>
      </c>
      <c r="T384" s="145" t="s">
        <v>750</v>
      </c>
      <c r="U384" s="136" t="s">
        <v>222</v>
      </c>
    </row>
    <row r="385" spans="1:21" x14ac:dyDescent="0.2">
      <c r="A385" s="136" t="s">
        <v>744</v>
      </c>
      <c r="B385" s="136" t="s">
        <v>743</v>
      </c>
      <c r="C385" s="136" t="s">
        <v>956</v>
      </c>
      <c r="D385" s="136" t="s">
        <v>295</v>
      </c>
      <c r="E385" s="136" t="s">
        <v>17</v>
      </c>
      <c r="F385" s="137">
        <v>93</v>
      </c>
      <c r="G385" s="136" t="s">
        <v>3</v>
      </c>
      <c r="H385" s="137">
        <v>100</v>
      </c>
      <c r="I385" s="145" t="s">
        <v>15</v>
      </c>
      <c r="J385" s="138">
        <v>2.4</v>
      </c>
      <c r="K385" s="136" t="s">
        <v>6</v>
      </c>
      <c r="L385" s="137">
        <v>51</v>
      </c>
      <c r="M385" s="137">
        <v>32</v>
      </c>
      <c r="N385" s="145"/>
      <c r="O385" s="136"/>
      <c r="P385" s="136"/>
      <c r="Q385" s="139"/>
      <c r="R385" s="145" t="s">
        <v>141</v>
      </c>
      <c r="S385" s="136" t="s">
        <v>9</v>
      </c>
      <c r="T385" s="145" t="s">
        <v>750</v>
      </c>
      <c r="U385" s="136" t="s">
        <v>222</v>
      </c>
    </row>
    <row r="386" spans="1:21" x14ac:dyDescent="0.2">
      <c r="A386" s="136" t="s">
        <v>639</v>
      </c>
      <c r="B386" s="136" t="s">
        <v>638</v>
      </c>
      <c r="C386" s="136" t="s">
        <v>970</v>
      </c>
      <c r="D386" s="136" t="s">
        <v>295</v>
      </c>
      <c r="E386" s="136" t="s">
        <v>17</v>
      </c>
      <c r="F386" s="137">
        <v>91</v>
      </c>
      <c r="G386" s="136" t="s">
        <v>3</v>
      </c>
      <c r="H386" s="137">
        <v>100</v>
      </c>
      <c r="I386" s="145" t="s">
        <v>15</v>
      </c>
      <c r="J386" s="138">
        <v>2.5</v>
      </c>
      <c r="K386" s="136" t="s">
        <v>6</v>
      </c>
      <c r="L386" s="137">
        <v>51</v>
      </c>
      <c r="M386" s="137">
        <v>29</v>
      </c>
      <c r="N386" s="145"/>
      <c r="O386" s="136"/>
      <c r="P386" s="136"/>
      <c r="Q386" s="139"/>
      <c r="R386" s="145" t="s">
        <v>141</v>
      </c>
      <c r="S386" s="136" t="s">
        <v>9</v>
      </c>
      <c r="T386" s="145" t="s">
        <v>1009</v>
      </c>
      <c r="U386" s="136" t="s">
        <v>222</v>
      </c>
    </row>
    <row r="387" spans="1:21" x14ac:dyDescent="0.2">
      <c r="A387" s="136" t="s">
        <v>185</v>
      </c>
      <c r="B387" s="136" t="s">
        <v>183</v>
      </c>
      <c r="C387" s="136" t="s">
        <v>183</v>
      </c>
      <c r="D387" s="136" t="s">
        <v>184</v>
      </c>
      <c r="E387" s="136" t="s">
        <v>17</v>
      </c>
      <c r="F387" s="137">
        <v>84</v>
      </c>
      <c r="G387" s="136" t="s">
        <v>3</v>
      </c>
      <c r="H387" s="137">
        <v>100</v>
      </c>
      <c r="I387" s="145" t="s">
        <v>15</v>
      </c>
      <c r="J387" s="138">
        <v>2.5</v>
      </c>
      <c r="K387" s="136" t="s">
        <v>6</v>
      </c>
      <c r="L387" s="137">
        <v>51</v>
      </c>
      <c r="M387" s="137">
        <v>32</v>
      </c>
      <c r="N387" s="145"/>
      <c r="O387" s="136"/>
      <c r="P387" s="136"/>
      <c r="Q387" s="139"/>
      <c r="R387" s="145" t="s">
        <v>141</v>
      </c>
      <c r="S387" s="136" t="s">
        <v>9</v>
      </c>
      <c r="T387" s="145" t="s">
        <v>629</v>
      </c>
      <c r="U387" s="136" t="s">
        <v>10</v>
      </c>
    </row>
    <row r="388" spans="1:21" x14ac:dyDescent="0.2">
      <c r="A388" s="136" t="s">
        <v>243</v>
      </c>
      <c r="B388" s="136" t="s">
        <v>240</v>
      </c>
      <c r="C388" s="136" t="s">
        <v>241</v>
      </c>
      <c r="D388" s="136" t="s">
        <v>72</v>
      </c>
      <c r="E388" s="136" t="s">
        <v>17</v>
      </c>
      <c r="F388" s="137">
        <v>91</v>
      </c>
      <c r="G388" s="136" t="s">
        <v>3</v>
      </c>
      <c r="H388" s="137">
        <v>100</v>
      </c>
      <c r="I388" s="145" t="s">
        <v>15</v>
      </c>
      <c r="J388" s="138">
        <v>2.5</v>
      </c>
      <c r="K388" s="136" t="s">
        <v>6</v>
      </c>
      <c r="L388" s="137">
        <v>51</v>
      </c>
      <c r="M388" s="137">
        <v>14</v>
      </c>
      <c r="N388" s="145"/>
      <c r="O388" s="136"/>
      <c r="P388" s="136"/>
      <c r="Q388" s="139"/>
      <c r="R388" s="145" t="s">
        <v>141</v>
      </c>
      <c r="S388" s="136" t="s">
        <v>9</v>
      </c>
      <c r="T388" s="145" t="s">
        <v>572</v>
      </c>
      <c r="U388" s="136" t="s">
        <v>222</v>
      </c>
    </row>
    <row r="389" spans="1:21" x14ac:dyDescent="0.2">
      <c r="A389" s="136" t="s">
        <v>380</v>
      </c>
      <c r="B389" s="136" t="s">
        <v>183</v>
      </c>
      <c r="C389" s="136" t="s">
        <v>183</v>
      </c>
      <c r="D389" s="136" t="s">
        <v>184</v>
      </c>
      <c r="E389" s="136" t="s">
        <v>17</v>
      </c>
      <c r="F389" s="137">
        <v>89</v>
      </c>
      <c r="G389" s="136" t="s">
        <v>3</v>
      </c>
      <c r="H389" s="137">
        <v>100</v>
      </c>
      <c r="I389" s="145" t="s">
        <v>15</v>
      </c>
      <c r="J389" s="138">
        <v>2.6</v>
      </c>
      <c r="K389" s="136" t="s">
        <v>6</v>
      </c>
      <c r="L389" s="137">
        <v>51</v>
      </c>
      <c r="M389" s="139"/>
      <c r="N389" s="145"/>
      <c r="O389" s="136"/>
      <c r="P389" s="136"/>
      <c r="Q389" s="139"/>
      <c r="R389" s="145" t="s">
        <v>141</v>
      </c>
      <c r="S389" s="136" t="s">
        <v>9</v>
      </c>
      <c r="T389" s="145" t="s">
        <v>628</v>
      </c>
      <c r="U389" s="136" t="s">
        <v>222</v>
      </c>
    </row>
    <row r="390" spans="1:21" x14ac:dyDescent="0.2">
      <c r="A390" s="136" t="s">
        <v>197</v>
      </c>
      <c r="B390" s="136" t="s">
        <v>88</v>
      </c>
      <c r="C390" s="136" t="s">
        <v>982</v>
      </c>
      <c r="D390" s="136" t="s">
        <v>89</v>
      </c>
      <c r="E390" s="136" t="s">
        <v>17</v>
      </c>
      <c r="F390" s="137">
        <v>95</v>
      </c>
      <c r="G390" s="136" t="s">
        <v>3</v>
      </c>
      <c r="H390" s="137">
        <v>100</v>
      </c>
      <c r="I390" s="145" t="s">
        <v>15</v>
      </c>
      <c r="J390" s="138">
        <v>2.7</v>
      </c>
      <c r="K390" s="136" t="s">
        <v>6</v>
      </c>
      <c r="L390" s="137">
        <v>51</v>
      </c>
      <c r="M390" s="137">
        <v>37</v>
      </c>
      <c r="N390" s="145"/>
      <c r="O390" s="136"/>
      <c r="P390" s="136"/>
      <c r="Q390" s="139"/>
      <c r="R390" s="145" t="s">
        <v>141</v>
      </c>
      <c r="S390" s="136" t="s">
        <v>9</v>
      </c>
      <c r="T390" s="145" t="s">
        <v>577</v>
      </c>
      <c r="U390" s="136" t="s">
        <v>10</v>
      </c>
    </row>
    <row r="391" spans="1:21" x14ac:dyDescent="0.2">
      <c r="A391" s="136" t="s">
        <v>640</v>
      </c>
      <c r="B391" s="136" t="s">
        <v>638</v>
      </c>
      <c r="C391" s="136" t="s">
        <v>970</v>
      </c>
      <c r="D391" s="136" t="s">
        <v>295</v>
      </c>
      <c r="E391" s="136" t="s">
        <v>17</v>
      </c>
      <c r="F391" s="137">
        <v>94</v>
      </c>
      <c r="G391" s="136" t="s">
        <v>3</v>
      </c>
      <c r="H391" s="137">
        <v>100</v>
      </c>
      <c r="I391" s="145" t="s">
        <v>15</v>
      </c>
      <c r="J391" s="138">
        <v>2.7</v>
      </c>
      <c r="K391" s="136" t="s">
        <v>6</v>
      </c>
      <c r="L391" s="137">
        <v>51</v>
      </c>
      <c r="M391" s="137">
        <v>28</v>
      </c>
      <c r="N391" s="145"/>
      <c r="O391" s="136"/>
      <c r="P391" s="136"/>
      <c r="Q391" s="139"/>
      <c r="R391" s="145" t="s">
        <v>141</v>
      </c>
      <c r="S391" s="136" t="s">
        <v>9</v>
      </c>
      <c r="T391" s="145" t="s">
        <v>1010</v>
      </c>
      <c r="U391" s="136" t="s">
        <v>222</v>
      </c>
    </row>
    <row r="392" spans="1:21" x14ac:dyDescent="0.2">
      <c r="A392" s="136" t="s">
        <v>747</v>
      </c>
      <c r="B392" s="136" t="s">
        <v>743</v>
      </c>
      <c r="C392" s="136" t="s">
        <v>956</v>
      </c>
      <c r="D392" s="136" t="s">
        <v>295</v>
      </c>
      <c r="E392" s="136" t="s">
        <v>17</v>
      </c>
      <c r="F392" s="137">
        <v>89</v>
      </c>
      <c r="G392" s="136" t="s">
        <v>3</v>
      </c>
      <c r="H392" s="137">
        <v>100</v>
      </c>
      <c r="I392" s="145" t="s">
        <v>15</v>
      </c>
      <c r="J392" s="138">
        <v>2.7</v>
      </c>
      <c r="K392" s="136" t="s">
        <v>6</v>
      </c>
      <c r="L392" s="137">
        <v>51</v>
      </c>
      <c r="M392" s="137">
        <v>47</v>
      </c>
      <c r="N392" s="145"/>
      <c r="O392" s="136"/>
      <c r="P392" s="136"/>
      <c r="Q392" s="139"/>
      <c r="R392" s="145" t="s">
        <v>141</v>
      </c>
      <c r="S392" s="136" t="s">
        <v>9</v>
      </c>
      <c r="T392" s="145" t="s">
        <v>748</v>
      </c>
      <c r="U392" s="136" t="s">
        <v>222</v>
      </c>
    </row>
    <row r="393" spans="1:21" x14ac:dyDescent="0.2">
      <c r="A393" s="136" t="s">
        <v>745</v>
      </c>
      <c r="B393" s="136" t="s">
        <v>743</v>
      </c>
      <c r="C393" s="136" t="s">
        <v>956</v>
      </c>
      <c r="D393" s="136" t="s">
        <v>295</v>
      </c>
      <c r="E393" s="136" t="s">
        <v>17</v>
      </c>
      <c r="F393" s="137">
        <v>95</v>
      </c>
      <c r="G393" s="136" t="s">
        <v>3</v>
      </c>
      <c r="H393" s="137">
        <v>100</v>
      </c>
      <c r="I393" s="145" t="s">
        <v>15</v>
      </c>
      <c r="J393" s="138">
        <v>2.7</v>
      </c>
      <c r="K393" s="136" t="s">
        <v>6</v>
      </c>
      <c r="L393" s="137">
        <v>51</v>
      </c>
      <c r="M393" s="137">
        <v>33</v>
      </c>
      <c r="N393" s="145"/>
      <c r="O393" s="136"/>
      <c r="P393" s="136"/>
      <c r="Q393" s="139"/>
      <c r="R393" s="145" t="s">
        <v>141</v>
      </c>
      <c r="S393" s="136" t="s">
        <v>9</v>
      </c>
      <c r="T393" s="145" t="s">
        <v>746</v>
      </c>
      <c r="U393" s="136" t="s">
        <v>222</v>
      </c>
    </row>
    <row r="394" spans="1:21" x14ac:dyDescent="0.2">
      <c r="A394" s="136" t="s">
        <v>364</v>
      </c>
      <c r="B394" s="136" t="s">
        <v>363</v>
      </c>
      <c r="C394" s="136" t="s">
        <v>996</v>
      </c>
      <c r="D394" s="136" t="s">
        <v>184</v>
      </c>
      <c r="E394" s="136" t="s">
        <v>17</v>
      </c>
      <c r="F394" s="137">
        <v>94</v>
      </c>
      <c r="G394" s="136" t="s">
        <v>3</v>
      </c>
      <c r="H394" s="137">
        <v>100</v>
      </c>
      <c r="I394" s="145" t="s">
        <v>15</v>
      </c>
      <c r="J394" s="138">
        <v>2.7</v>
      </c>
      <c r="K394" s="136" t="s">
        <v>6</v>
      </c>
      <c r="L394" s="137">
        <v>51</v>
      </c>
      <c r="M394" s="137">
        <v>31</v>
      </c>
      <c r="N394" s="145"/>
      <c r="O394" s="136"/>
      <c r="P394" s="136"/>
      <c r="Q394" s="139"/>
      <c r="R394" s="145" t="s">
        <v>42</v>
      </c>
      <c r="S394" s="136" t="s">
        <v>9</v>
      </c>
      <c r="T394" s="145" t="s">
        <v>596</v>
      </c>
      <c r="U394" s="136" t="s">
        <v>222</v>
      </c>
    </row>
    <row r="395" spans="1:21" x14ac:dyDescent="0.2">
      <c r="A395" s="136" t="s">
        <v>928</v>
      </c>
      <c r="B395" s="136" t="s">
        <v>925</v>
      </c>
      <c r="C395" s="136" t="s">
        <v>926</v>
      </c>
      <c r="D395" s="136" t="s">
        <v>927</v>
      </c>
      <c r="E395" s="136" t="s">
        <v>17</v>
      </c>
      <c r="F395" s="137">
        <v>96</v>
      </c>
      <c r="G395" s="136" t="s">
        <v>3</v>
      </c>
      <c r="H395" s="137">
        <v>100</v>
      </c>
      <c r="I395" s="145" t="s">
        <v>15</v>
      </c>
      <c r="J395" s="138">
        <v>2.8</v>
      </c>
      <c r="K395" s="136" t="s">
        <v>6</v>
      </c>
      <c r="L395" s="137">
        <v>59</v>
      </c>
      <c r="M395" s="137">
        <v>11</v>
      </c>
      <c r="N395" s="145"/>
      <c r="O395" s="136"/>
      <c r="P395" s="136"/>
      <c r="Q395" s="139"/>
      <c r="R395" s="145" t="s">
        <v>35</v>
      </c>
      <c r="S395" s="136" t="s">
        <v>9</v>
      </c>
      <c r="T395" s="145" t="s">
        <v>1045</v>
      </c>
      <c r="U395" s="136" t="s">
        <v>840</v>
      </c>
    </row>
    <row r="396" spans="1:21" x14ac:dyDescent="0.2">
      <c r="A396" s="136" t="s">
        <v>190</v>
      </c>
      <c r="B396" s="136" t="s">
        <v>88</v>
      </c>
      <c r="C396" s="136" t="s">
        <v>982</v>
      </c>
      <c r="D396" s="136" t="s">
        <v>89</v>
      </c>
      <c r="E396" s="136" t="s">
        <v>17</v>
      </c>
      <c r="F396" s="137">
        <v>95</v>
      </c>
      <c r="G396" s="136" t="s">
        <v>3</v>
      </c>
      <c r="H396" s="137">
        <v>100</v>
      </c>
      <c r="I396" s="145" t="s">
        <v>15</v>
      </c>
      <c r="J396" s="138">
        <v>2.8</v>
      </c>
      <c r="K396" s="136" t="s">
        <v>6</v>
      </c>
      <c r="L396" s="137">
        <v>51</v>
      </c>
      <c r="M396" s="137">
        <v>41</v>
      </c>
      <c r="N396" s="145"/>
      <c r="O396" s="136"/>
      <c r="P396" s="136"/>
      <c r="Q396" s="139"/>
      <c r="R396" s="145" t="s">
        <v>141</v>
      </c>
      <c r="S396" s="136" t="s">
        <v>9</v>
      </c>
      <c r="T396" s="145" t="s">
        <v>577</v>
      </c>
      <c r="U396" s="136" t="s">
        <v>10</v>
      </c>
    </row>
    <row r="397" spans="1:21" x14ac:dyDescent="0.2">
      <c r="A397" s="136" t="s">
        <v>278</v>
      </c>
      <c r="B397" s="136" t="s">
        <v>147</v>
      </c>
      <c r="C397" s="136" t="s">
        <v>148</v>
      </c>
      <c r="D397" s="136" t="s">
        <v>149</v>
      </c>
      <c r="E397" s="136" t="s">
        <v>17</v>
      </c>
      <c r="F397" s="137">
        <v>88</v>
      </c>
      <c r="G397" s="136" t="s">
        <v>3</v>
      </c>
      <c r="H397" s="137">
        <v>100</v>
      </c>
      <c r="I397" s="145" t="s">
        <v>15</v>
      </c>
      <c r="J397" s="138">
        <v>2.8</v>
      </c>
      <c r="K397" s="136" t="s">
        <v>6</v>
      </c>
      <c r="L397" s="137">
        <v>51</v>
      </c>
      <c r="M397" s="137">
        <v>28</v>
      </c>
      <c r="N397" s="145"/>
      <c r="O397" s="136"/>
      <c r="P397" s="136"/>
      <c r="Q397" s="139"/>
      <c r="R397" s="145" t="s">
        <v>163</v>
      </c>
      <c r="S397" s="136" t="s">
        <v>9</v>
      </c>
      <c r="T397" s="145" t="s">
        <v>564</v>
      </c>
      <c r="U397" s="136" t="s">
        <v>10</v>
      </c>
    </row>
    <row r="398" spans="1:21" x14ac:dyDescent="0.2">
      <c r="A398" s="136" t="s">
        <v>330</v>
      </c>
      <c r="B398" s="136" t="s">
        <v>327</v>
      </c>
      <c r="C398" s="136" t="s">
        <v>327</v>
      </c>
      <c r="D398" s="136" t="s">
        <v>328</v>
      </c>
      <c r="E398" s="136" t="s">
        <v>17</v>
      </c>
      <c r="F398" s="137">
        <v>96</v>
      </c>
      <c r="G398" s="136" t="s">
        <v>3</v>
      </c>
      <c r="H398" s="137">
        <v>100</v>
      </c>
      <c r="I398" s="145" t="s">
        <v>15</v>
      </c>
      <c r="J398" s="138">
        <v>2.8</v>
      </c>
      <c r="K398" s="136" t="s">
        <v>6</v>
      </c>
      <c r="L398" s="137">
        <v>51</v>
      </c>
      <c r="M398" s="137">
        <v>42</v>
      </c>
      <c r="N398" s="145"/>
      <c r="O398" s="136"/>
      <c r="P398" s="136"/>
      <c r="Q398" s="139"/>
      <c r="R398" s="145" t="s">
        <v>163</v>
      </c>
      <c r="S398" s="136" t="s">
        <v>9</v>
      </c>
      <c r="T398" s="145" t="s">
        <v>1050</v>
      </c>
      <c r="U398" s="136" t="s">
        <v>222</v>
      </c>
    </row>
    <row r="399" spans="1:21" x14ac:dyDescent="0.2">
      <c r="A399" s="136" t="s">
        <v>701</v>
      </c>
      <c r="B399" s="136" t="s">
        <v>699</v>
      </c>
      <c r="C399" s="136" t="s">
        <v>699</v>
      </c>
      <c r="D399" s="136" t="s">
        <v>700</v>
      </c>
      <c r="E399" s="136" t="s">
        <v>17</v>
      </c>
      <c r="F399" s="137">
        <v>87</v>
      </c>
      <c r="G399" s="136" t="s">
        <v>3</v>
      </c>
      <c r="H399" s="137">
        <v>100</v>
      </c>
      <c r="I399" s="145" t="s">
        <v>15</v>
      </c>
      <c r="J399" s="138">
        <v>2.8</v>
      </c>
      <c r="K399" s="136" t="s">
        <v>6</v>
      </c>
      <c r="L399" s="137">
        <v>44</v>
      </c>
      <c r="M399" s="137">
        <v>18</v>
      </c>
      <c r="N399" s="145"/>
      <c r="O399" s="136"/>
      <c r="P399" s="136"/>
      <c r="Q399" s="139"/>
      <c r="R399" s="145" t="s">
        <v>42</v>
      </c>
      <c r="S399" s="136" t="s">
        <v>9</v>
      </c>
      <c r="T399" s="145" t="s">
        <v>9</v>
      </c>
      <c r="U399" s="136" t="s">
        <v>9</v>
      </c>
    </row>
    <row r="400" spans="1:21" x14ac:dyDescent="0.2">
      <c r="A400" s="136" t="s">
        <v>90</v>
      </c>
      <c r="B400" s="136" t="s">
        <v>88</v>
      </c>
      <c r="C400" s="136" t="s">
        <v>982</v>
      </c>
      <c r="D400" s="136" t="s">
        <v>89</v>
      </c>
      <c r="E400" s="136" t="s">
        <v>17</v>
      </c>
      <c r="F400" s="137">
        <v>94</v>
      </c>
      <c r="G400" s="136" t="s">
        <v>3</v>
      </c>
      <c r="H400" s="137">
        <v>100</v>
      </c>
      <c r="I400" s="145" t="s">
        <v>15</v>
      </c>
      <c r="J400" s="138">
        <v>2.9</v>
      </c>
      <c r="K400" s="136" t="s">
        <v>6</v>
      </c>
      <c r="L400" s="137">
        <v>51</v>
      </c>
      <c r="M400" s="137">
        <v>45</v>
      </c>
      <c r="N400" s="145"/>
      <c r="O400" s="136"/>
      <c r="P400" s="136"/>
      <c r="Q400" s="139"/>
      <c r="R400" s="145" t="s">
        <v>141</v>
      </c>
      <c r="S400" s="136" t="s">
        <v>9</v>
      </c>
      <c r="T400" s="145" t="s">
        <v>579</v>
      </c>
      <c r="U400" s="136" t="s">
        <v>10</v>
      </c>
    </row>
    <row r="401" spans="1:21" x14ac:dyDescent="0.2">
      <c r="A401" s="136" t="s">
        <v>160</v>
      </c>
      <c r="B401" s="136" t="s">
        <v>88</v>
      </c>
      <c r="C401" s="136" t="s">
        <v>982</v>
      </c>
      <c r="D401" s="136" t="s">
        <v>89</v>
      </c>
      <c r="E401" s="136" t="s">
        <v>17</v>
      </c>
      <c r="F401" s="137">
        <v>94</v>
      </c>
      <c r="G401" s="136" t="s">
        <v>3</v>
      </c>
      <c r="H401" s="137">
        <v>100</v>
      </c>
      <c r="I401" s="145" t="s">
        <v>15</v>
      </c>
      <c r="J401" s="138">
        <v>2.9</v>
      </c>
      <c r="K401" s="136" t="s">
        <v>6</v>
      </c>
      <c r="L401" s="137">
        <v>51</v>
      </c>
      <c r="M401" s="137">
        <v>45</v>
      </c>
      <c r="N401" s="145"/>
      <c r="O401" s="136"/>
      <c r="P401" s="136"/>
      <c r="Q401" s="139"/>
      <c r="R401" s="145" t="s">
        <v>141</v>
      </c>
      <c r="S401" s="136" t="s">
        <v>9</v>
      </c>
      <c r="T401" s="145" t="s">
        <v>620</v>
      </c>
      <c r="U401" s="136" t="s">
        <v>10</v>
      </c>
    </row>
    <row r="402" spans="1:21" x14ac:dyDescent="0.2">
      <c r="A402" s="136" t="s">
        <v>435</v>
      </c>
      <c r="B402" s="136" t="s">
        <v>267</v>
      </c>
      <c r="C402" s="136" t="s">
        <v>268</v>
      </c>
      <c r="D402" s="136" t="s">
        <v>269</v>
      </c>
      <c r="E402" s="136" t="s">
        <v>17</v>
      </c>
      <c r="F402" s="137">
        <v>87</v>
      </c>
      <c r="G402" s="136" t="s">
        <v>3</v>
      </c>
      <c r="H402" s="137">
        <v>100</v>
      </c>
      <c r="I402" s="145" t="s">
        <v>15</v>
      </c>
      <c r="J402" s="138">
        <v>2.9</v>
      </c>
      <c r="K402" s="136" t="s">
        <v>6</v>
      </c>
      <c r="L402" s="137">
        <v>51</v>
      </c>
      <c r="M402" s="137">
        <v>39</v>
      </c>
      <c r="N402" s="145"/>
      <c r="O402" s="136"/>
      <c r="P402" s="136"/>
      <c r="Q402" s="139"/>
      <c r="R402" s="145" t="s">
        <v>163</v>
      </c>
      <c r="S402" s="136" t="s">
        <v>9</v>
      </c>
      <c r="T402" s="145" t="s">
        <v>614</v>
      </c>
      <c r="U402" s="136" t="s">
        <v>430</v>
      </c>
    </row>
    <row r="403" spans="1:21" x14ac:dyDescent="0.2">
      <c r="A403" s="136" t="s">
        <v>716</v>
      </c>
      <c r="B403" s="136" t="s">
        <v>699</v>
      </c>
      <c r="C403" s="136" t="s">
        <v>699</v>
      </c>
      <c r="D403" s="136" t="s">
        <v>700</v>
      </c>
      <c r="E403" s="136" t="s">
        <v>17</v>
      </c>
      <c r="F403" s="137">
        <v>89</v>
      </c>
      <c r="G403" s="136" t="s">
        <v>3</v>
      </c>
      <c r="H403" s="137">
        <v>100</v>
      </c>
      <c r="I403" s="145" t="s">
        <v>15</v>
      </c>
      <c r="J403" s="138">
        <v>2.9</v>
      </c>
      <c r="K403" s="136" t="s">
        <v>6</v>
      </c>
      <c r="L403" s="137">
        <v>44</v>
      </c>
      <c r="M403" s="137">
        <v>13</v>
      </c>
      <c r="N403" s="145"/>
      <c r="O403" s="136"/>
      <c r="P403" s="136"/>
      <c r="Q403" s="139"/>
      <c r="R403" s="145" t="s">
        <v>144</v>
      </c>
      <c r="S403" s="136" t="s">
        <v>9</v>
      </c>
      <c r="T403" s="145" t="s">
        <v>9</v>
      </c>
      <c r="U403" s="136" t="s">
        <v>9</v>
      </c>
    </row>
    <row r="404" spans="1:21" x14ac:dyDescent="0.2">
      <c r="A404" s="136" t="s">
        <v>242</v>
      </c>
      <c r="B404" s="136" t="s">
        <v>240</v>
      </c>
      <c r="C404" s="136" t="s">
        <v>241</v>
      </c>
      <c r="D404" s="136" t="s">
        <v>72</v>
      </c>
      <c r="E404" s="136" t="s">
        <v>17</v>
      </c>
      <c r="F404" s="137">
        <v>92</v>
      </c>
      <c r="G404" s="136" t="s">
        <v>3</v>
      </c>
      <c r="H404" s="137">
        <v>100</v>
      </c>
      <c r="I404" s="145" t="s">
        <v>15</v>
      </c>
      <c r="J404" s="138">
        <v>3</v>
      </c>
      <c r="K404" s="136" t="s">
        <v>6</v>
      </c>
      <c r="L404" s="137">
        <v>51</v>
      </c>
      <c r="M404" s="137">
        <v>12</v>
      </c>
      <c r="N404" s="145"/>
      <c r="O404" s="136"/>
      <c r="P404" s="136"/>
      <c r="Q404" s="139"/>
      <c r="R404" s="145" t="s">
        <v>141</v>
      </c>
      <c r="S404" s="136" t="s">
        <v>9</v>
      </c>
      <c r="T404" s="145" t="s">
        <v>573</v>
      </c>
      <c r="U404" s="136" t="s">
        <v>222</v>
      </c>
    </row>
    <row r="405" spans="1:21" x14ac:dyDescent="0.2">
      <c r="A405" s="136" t="s">
        <v>266</v>
      </c>
      <c r="B405" s="136" t="s">
        <v>88</v>
      </c>
      <c r="C405" s="136" t="s">
        <v>982</v>
      </c>
      <c r="D405" s="136" t="s">
        <v>89</v>
      </c>
      <c r="E405" s="136" t="s">
        <v>17</v>
      </c>
      <c r="F405" s="137">
        <v>93</v>
      </c>
      <c r="G405" s="136" t="s">
        <v>3</v>
      </c>
      <c r="H405" s="137">
        <v>100</v>
      </c>
      <c r="I405" s="145" t="s">
        <v>15</v>
      </c>
      <c r="J405" s="138">
        <v>3.1</v>
      </c>
      <c r="K405" s="136" t="s">
        <v>6</v>
      </c>
      <c r="L405" s="137">
        <v>51</v>
      </c>
      <c r="M405" s="137">
        <v>43</v>
      </c>
      <c r="N405" s="145"/>
      <c r="O405" s="136"/>
      <c r="P405" s="136"/>
      <c r="Q405" s="139"/>
      <c r="R405" s="145" t="s">
        <v>141</v>
      </c>
      <c r="S405" s="136" t="s">
        <v>9</v>
      </c>
      <c r="T405" s="145" t="s">
        <v>576</v>
      </c>
      <c r="U405" s="136" t="s">
        <v>222</v>
      </c>
    </row>
    <row r="406" spans="1:21" x14ac:dyDescent="0.2">
      <c r="A406" s="136" t="s">
        <v>265</v>
      </c>
      <c r="B406" s="136" t="s">
        <v>88</v>
      </c>
      <c r="C406" s="136" t="s">
        <v>982</v>
      </c>
      <c r="D406" s="136" t="s">
        <v>89</v>
      </c>
      <c r="E406" s="136" t="s">
        <v>17</v>
      </c>
      <c r="F406" s="137">
        <v>95</v>
      </c>
      <c r="G406" s="136" t="s">
        <v>3</v>
      </c>
      <c r="H406" s="137">
        <v>100</v>
      </c>
      <c r="I406" s="145" t="s">
        <v>15</v>
      </c>
      <c r="J406" s="138">
        <v>3.1</v>
      </c>
      <c r="K406" s="136" t="s">
        <v>6</v>
      </c>
      <c r="L406" s="137">
        <v>51</v>
      </c>
      <c r="M406" s="137">
        <v>37</v>
      </c>
      <c r="N406" s="145"/>
      <c r="O406" s="136"/>
      <c r="P406" s="136"/>
      <c r="Q406" s="139"/>
      <c r="R406" s="145" t="s">
        <v>141</v>
      </c>
      <c r="S406" s="136" t="s">
        <v>9</v>
      </c>
      <c r="T406" s="145" t="s">
        <v>580</v>
      </c>
      <c r="U406" s="136" t="s">
        <v>222</v>
      </c>
    </row>
    <row r="407" spans="1:21" x14ac:dyDescent="0.2">
      <c r="A407" s="136" t="s">
        <v>216</v>
      </c>
      <c r="B407" s="136" t="s">
        <v>183</v>
      </c>
      <c r="C407" s="136" t="s">
        <v>183</v>
      </c>
      <c r="D407" s="136" t="s">
        <v>184</v>
      </c>
      <c r="E407" s="136" t="s">
        <v>17</v>
      </c>
      <c r="F407" s="137">
        <v>84</v>
      </c>
      <c r="G407" s="136" t="s">
        <v>3</v>
      </c>
      <c r="H407" s="137">
        <v>100</v>
      </c>
      <c r="I407" s="145" t="s">
        <v>15</v>
      </c>
      <c r="J407" s="138">
        <v>3.1</v>
      </c>
      <c r="K407" s="136" t="s">
        <v>6</v>
      </c>
      <c r="L407" s="137">
        <v>51</v>
      </c>
      <c r="M407" s="137">
        <v>39</v>
      </c>
      <c r="N407" s="145"/>
      <c r="O407" s="136"/>
      <c r="P407" s="136"/>
      <c r="Q407" s="139"/>
      <c r="R407" s="145" t="s">
        <v>141</v>
      </c>
      <c r="S407" s="136" t="s">
        <v>9</v>
      </c>
      <c r="T407" s="145" t="s">
        <v>1177</v>
      </c>
      <c r="U407" s="136" t="s">
        <v>217</v>
      </c>
    </row>
    <row r="408" spans="1:21" x14ac:dyDescent="0.2">
      <c r="A408" s="136" t="s">
        <v>264</v>
      </c>
      <c r="B408" s="136" t="s">
        <v>88</v>
      </c>
      <c r="C408" s="136" t="s">
        <v>982</v>
      </c>
      <c r="D408" s="136" t="s">
        <v>89</v>
      </c>
      <c r="E408" s="136" t="s">
        <v>17</v>
      </c>
      <c r="F408" s="137">
        <v>94</v>
      </c>
      <c r="G408" s="136" t="s">
        <v>3</v>
      </c>
      <c r="H408" s="137">
        <v>100</v>
      </c>
      <c r="I408" s="145" t="s">
        <v>15</v>
      </c>
      <c r="J408" s="138">
        <v>3.2</v>
      </c>
      <c r="K408" s="136" t="s">
        <v>6</v>
      </c>
      <c r="L408" s="137">
        <v>51</v>
      </c>
      <c r="M408" s="137">
        <v>40</v>
      </c>
      <c r="N408" s="145"/>
      <c r="O408" s="136"/>
      <c r="P408" s="136"/>
      <c r="Q408" s="139"/>
      <c r="R408" s="145" t="s">
        <v>141</v>
      </c>
      <c r="S408" s="136" t="s">
        <v>9</v>
      </c>
      <c r="T408" s="145" t="s">
        <v>578</v>
      </c>
      <c r="U408" s="136" t="s">
        <v>222</v>
      </c>
    </row>
    <row r="409" spans="1:21" x14ac:dyDescent="0.2">
      <c r="A409" s="136" t="s">
        <v>151</v>
      </c>
      <c r="B409" s="136" t="s">
        <v>147</v>
      </c>
      <c r="C409" s="136" t="s">
        <v>148</v>
      </c>
      <c r="D409" s="136" t="s">
        <v>149</v>
      </c>
      <c r="E409" s="136" t="s">
        <v>17</v>
      </c>
      <c r="F409" s="137">
        <v>93</v>
      </c>
      <c r="G409" s="136" t="s">
        <v>3</v>
      </c>
      <c r="H409" s="137">
        <v>100</v>
      </c>
      <c r="I409" s="145" t="s">
        <v>15</v>
      </c>
      <c r="J409" s="138">
        <v>3.2</v>
      </c>
      <c r="K409" s="136" t="s">
        <v>6</v>
      </c>
      <c r="L409" s="137">
        <v>51</v>
      </c>
      <c r="M409" s="137">
        <v>25</v>
      </c>
      <c r="N409" s="145"/>
      <c r="O409" s="136"/>
      <c r="P409" s="136"/>
      <c r="Q409" s="139"/>
      <c r="R409" s="145" t="s">
        <v>163</v>
      </c>
      <c r="S409" s="136" t="s">
        <v>9</v>
      </c>
      <c r="T409" s="145" t="s">
        <v>1008</v>
      </c>
      <c r="U409" s="136" t="s">
        <v>10</v>
      </c>
    </row>
    <row r="410" spans="1:21" x14ac:dyDescent="0.2">
      <c r="A410" s="136" t="s">
        <v>481</v>
      </c>
      <c r="B410" s="136" t="s">
        <v>479</v>
      </c>
      <c r="C410" s="136" t="s">
        <v>989</v>
      </c>
      <c r="D410" s="136" t="s">
        <v>358</v>
      </c>
      <c r="E410" s="136" t="s">
        <v>17</v>
      </c>
      <c r="F410" s="137">
        <v>90</v>
      </c>
      <c r="G410" s="136" t="s">
        <v>480</v>
      </c>
      <c r="H410" s="137">
        <v>66</v>
      </c>
      <c r="I410" s="145" t="s">
        <v>15</v>
      </c>
      <c r="J410" s="138">
        <v>3.2</v>
      </c>
      <c r="K410" s="136" t="s">
        <v>6</v>
      </c>
      <c r="L410" s="137">
        <v>51</v>
      </c>
      <c r="M410" s="137">
        <v>70</v>
      </c>
      <c r="N410" s="145"/>
      <c r="O410" s="136"/>
      <c r="P410" s="136"/>
      <c r="Q410" s="139"/>
      <c r="R410" s="145" t="s">
        <v>163</v>
      </c>
      <c r="S410" s="136" t="s">
        <v>9</v>
      </c>
      <c r="T410" s="145" t="s">
        <v>9</v>
      </c>
      <c r="U410" s="136" t="s">
        <v>9</v>
      </c>
    </row>
    <row r="411" spans="1:21" x14ac:dyDescent="0.2">
      <c r="A411" s="136" t="s">
        <v>329</v>
      </c>
      <c r="B411" s="136" t="s">
        <v>327</v>
      </c>
      <c r="C411" s="136" t="s">
        <v>327</v>
      </c>
      <c r="D411" s="136" t="s">
        <v>328</v>
      </c>
      <c r="E411" s="136" t="s">
        <v>17</v>
      </c>
      <c r="F411" s="137">
        <v>96</v>
      </c>
      <c r="G411" s="136" t="s">
        <v>3</v>
      </c>
      <c r="H411" s="137">
        <v>100</v>
      </c>
      <c r="I411" s="145" t="s">
        <v>15</v>
      </c>
      <c r="J411" s="138">
        <v>3.6</v>
      </c>
      <c r="K411" s="136" t="s">
        <v>6</v>
      </c>
      <c r="L411" s="137">
        <v>51</v>
      </c>
      <c r="M411" s="137">
        <v>41</v>
      </c>
      <c r="N411" s="145"/>
      <c r="O411" s="136"/>
      <c r="P411" s="136"/>
      <c r="Q411" s="139"/>
      <c r="R411" s="145" t="s">
        <v>163</v>
      </c>
      <c r="S411" s="136" t="s">
        <v>9</v>
      </c>
      <c r="T411" s="145" t="s">
        <v>557</v>
      </c>
      <c r="U411" s="136" t="s">
        <v>222</v>
      </c>
    </row>
    <row r="412" spans="1:21" x14ac:dyDescent="0.2">
      <c r="A412" s="136" t="s">
        <v>484</v>
      </c>
      <c r="B412" s="136" t="s">
        <v>327</v>
      </c>
      <c r="C412" s="136" t="s">
        <v>327</v>
      </c>
      <c r="D412" s="136" t="s">
        <v>328</v>
      </c>
      <c r="E412" s="136" t="s">
        <v>17</v>
      </c>
      <c r="F412" s="137">
        <v>96</v>
      </c>
      <c r="G412" s="136" t="s">
        <v>3</v>
      </c>
      <c r="H412" s="137">
        <v>100</v>
      </c>
      <c r="I412" s="145" t="s">
        <v>15</v>
      </c>
      <c r="J412" s="138">
        <v>4</v>
      </c>
      <c r="K412" s="136" t="s">
        <v>6</v>
      </c>
      <c r="L412" s="137">
        <v>51</v>
      </c>
      <c r="M412" s="137">
        <v>42</v>
      </c>
      <c r="N412" s="145"/>
      <c r="O412" s="136"/>
      <c r="P412" s="136"/>
      <c r="Q412" s="139"/>
      <c r="R412" s="145" t="s">
        <v>141</v>
      </c>
      <c r="S412" s="136" t="s">
        <v>991</v>
      </c>
      <c r="T412" s="145" t="s">
        <v>9</v>
      </c>
      <c r="U412" s="136" t="s">
        <v>9</v>
      </c>
    </row>
    <row r="413" spans="1:21" x14ac:dyDescent="0.2">
      <c r="A413" s="136" t="s">
        <v>270</v>
      </c>
      <c r="B413" s="136" t="s">
        <v>267</v>
      </c>
      <c r="C413" s="136" t="s">
        <v>268</v>
      </c>
      <c r="D413" s="136" t="s">
        <v>269</v>
      </c>
      <c r="E413" s="136" t="s">
        <v>17</v>
      </c>
      <c r="F413" s="137">
        <v>89</v>
      </c>
      <c r="G413" s="136" t="s">
        <v>3</v>
      </c>
      <c r="H413" s="137">
        <v>100</v>
      </c>
      <c r="I413" s="145" t="s">
        <v>15</v>
      </c>
      <c r="J413" s="138">
        <v>2.8</v>
      </c>
      <c r="K413" s="136" t="s">
        <v>799</v>
      </c>
      <c r="L413" s="139"/>
      <c r="M413" s="139"/>
      <c r="N413" s="145"/>
      <c r="O413" s="136"/>
      <c r="P413" s="136"/>
      <c r="Q413" s="139"/>
      <c r="R413" s="145" t="s">
        <v>144</v>
      </c>
      <c r="S413" s="136" t="s">
        <v>9</v>
      </c>
      <c r="T413" s="145" t="s">
        <v>604</v>
      </c>
      <c r="U413" s="136" t="s">
        <v>222</v>
      </c>
    </row>
    <row r="414" spans="1:21" x14ac:dyDescent="0.2">
      <c r="A414" s="136" t="s">
        <v>853</v>
      </c>
      <c r="B414" s="136" t="s">
        <v>130</v>
      </c>
      <c r="C414" s="136" t="s">
        <v>131</v>
      </c>
      <c r="D414" s="136" t="s">
        <v>132</v>
      </c>
      <c r="E414" s="136" t="s">
        <v>524</v>
      </c>
      <c r="F414" s="137">
        <v>97</v>
      </c>
      <c r="G414" s="136" t="s">
        <v>3</v>
      </c>
      <c r="H414" s="137">
        <v>100</v>
      </c>
      <c r="I414" s="145" t="s">
        <v>4</v>
      </c>
      <c r="J414" s="138">
        <v>2.1</v>
      </c>
      <c r="K414" s="136" t="s">
        <v>18</v>
      </c>
      <c r="L414" s="137">
        <v>100</v>
      </c>
      <c r="M414" s="137">
        <v>82</v>
      </c>
      <c r="N414" s="145" t="s">
        <v>22</v>
      </c>
      <c r="O414" s="136" t="s">
        <v>854</v>
      </c>
      <c r="P414" s="136"/>
      <c r="Q414" s="137">
        <v>89</v>
      </c>
      <c r="R414" s="145" t="s">
        <v>9</v>
      </c>
      <c r="S414" s="136" t="s">
        <v>50</v>
      </c>
      <c r="T414" s="145" t="s">
        <v>1076</v>
      </c>
      <c r="U414" s="136" t="s">
        <v>10</v>
      </c>
    </row>
    <row r="415" spans="1:21" x14ac:dyDescent="0.2">
      <c r="A415" s="136" t="s">
        <v>835</v>
      </c>
      <c r="B415" s="136" t="s">
        <v>130</v>
      </c>
      <c r="C415" s="136" t="s">
        <v>131</v>
      </c>
      <c r="D415" s="136" t="s">
        <v>132</v>
      </c>
      <c r="E415" s="136" t="s">
        <v>524</v>
      </c>
      <c r="F415" s="137">
        <v>95</v>
      </c>
      <c r="G415" s="136" t="s">
        <v>3</v>
      </c>
      <c r="H415" s="137">
        <v>100</v>
      </c>
      <c r="I415" s="145" t="s">
        <v>4</v>
      </c>
      <c r="J415" s="138">
        <v>2.1</v>
      </c>
      <c r="K415" s="136" t="s">
        <v>18</v>
      </c>
      <c r="L415" s="137">
        <v>100</v>
      </c>
      <c r="M415" s="137">
        <v>79</v>
      </c>
      <c r="N415" s="145" t="s">
        <v>22</v>
      </c>
      <c r="O415" s="136" t="s">
        <v>854</v>
      </c>
      <c r="P415" s="136"/>
      <c r="Q415" s="137">
        <v>90</v>
      </c>
      <c r="R415" s="145" t="s">
        <v>9</v>
      </c>
      <c r="S415" s="136" t="s">
        <v>50</v>
      </c>
      <c r="T415" s="145" t="s">
        <v>131</v>
      </c>
      <c r="U415" s="136" t="s">
        <v>10</v>
      </c>
    </row>
    <row r="416" spans="1:21" x14ac:dyDescent="0.2">
      <c r="A416" s="136" t="s">
        <v>703</v>
      </c>
      <c r="B416" s="136" t="s">
        <v>86</v>
      </c>
      <c r="C416" s="136" t="s">
        <v>934</v>
      </c>
      <c r="D416" s="136" t="s">
        <v>62</v>
      </c>
      <c r="E416" s="136" t="s">
        <v>524</v>
      </c>
      <c r="F416" s="137">
        <v>91</v>
      </c>
      <c r="G416" s="136" t="s">
        <v>3</v>
      </c>
      <c r="H416" s="137">
        <v>100</v>
      </c>
      <c r="I416" s="145" t="s">
        <v>4</v>
      </c>
      <c r="J416" s="138">
        <v>2.2999999999999998</v>
      </c>
      <c r="K416" s="136" t="s">
        <v>18</v>
      </c>
      <c r="L416" s="137">
        <v>100</v>
      </c>
      <c r="M416" s="137">
        <v>79</v>
      </c>
      <c r="N416" s="145" t="s">
        <v>22</v>
      </c>
      <c r="O416" s="136" t="s">
        <v>854</v>
      </c>
      <c r="P416" s="136"/>
      <c r="Q416" s="137">
        <v>48</v>
      </c>
      <c r="R416" s="145" t="s">
        <v>9</v>
      </c>
      <c r="S416" s="136" t="s">
        <v>1069</v>
      </c>
      <c r="T416" s="145" t="s">
        <v>704</v>
      </c>
      <c r="U416" s="136" t="s">
        <v>10</v>
      </c>
    </row>
    <row r="417" spans="1:21" x14ac:dyDescent="0.2">
      <c r="A417" s="136" t="s">
        <v>885</v>
      </c>
      <c r="B417" s="136" t="s">
        <v>882</v>
      </c>
      <c r="C417" s="136" t="s">
        <v>883</v>
      </c>
      <c r="D417" s="136" t="s">
        <v>132</v>
      </c>
      <c r="E417" s="136" t="s">
        <v>524</v>
      </c>
      <c r="F417" s="137">
        <v>94</v>
      </c>
      <c r="G417" s="136" t="s">
        <v>3</v>
      </c>
      <c r="H417" s="137">
        <v>100</v>
      </c>
      <c r="I417" s="145" t="s">
        <v>4</v>
      </c>
      <c r="J417" s="138">
        <v>2.2999999999999998</v>
      </c>
      <c r="K417" s="136" t="s">
        <v>18</v>
      </c>
      <c r="L417" s="137">
        <v>100</v>
      </c>
      <c r="M417" s="137">
        <v>79</v>
      </c>
      <c r="N417" s="145" t="s">
        <v>22</v>
      </c>
      <c r="O417" s="136" t="s">
        <v>854</v>
      </c>
      <c r="P417" s="136"/>
      <c r="Q417" s="137">
        <v>61</v>
      </c>
      <c r="R417" s="145" t="s">
        <v>9</v>
      </c>
      <c r="S417" s="136" t="s">
        <v>50</v>
      </c>
      <c r="T417" s="145" t="s">
        <v>883</v>
      </c>
      <c r="U417" s="136" t="s">
        <v>10</v>
      </c>
    </row>
    <row r="418" spans="1:21" x14ac:dyDescent="0.2">
      <c r="A418" s="136" t="s">
        <v>702</v>
      </c>
      <c r="B418" s="136" t="s">
        <v>86</v>
      </c>
      <c r="C418" s="136" t="s">
        <v>934</v>
      </c>
      <c r="D418" s="136" t="s">
        <v>62</v>
      </c>
      <c r="E418" s="136" t="s">
        <v>524</v>
      </c>
      <c r="F418" s="137">
        <v>91</v>
      </c>
      <c r="G418" s="136" t="s">
        <v>3</v>
      </c>
      <c r="H418" s="137">
        <v>100</v>
      </c>
      <c r="I418" s="145" t="s">
        <v>4</v>
      </c>
      <c r="J418" s="138">
        <v>2.4</v>
      </c>
      <c r="K418" s="136" t="s">
        <v>18</v>
      </c>
      <c r="L418" s="137">
        <v>100</v>
      </c>
      <c r="M418" s="137">
        <v>79</v>
      </c>
      <c r="N418" s="145" t="s">
        <v>22</v>
      </c>
      <c r="O418" s="136" t="s">
        <v>854</v>
      </c>
      <c r="P418" s="136"/>
      <c r="Q418" s="137">
        <v>48</v>
      </c>
      <c r="R418" s="145" t="s">
        <v>9</v>
      </c>
      <c r="S418" s="136" t="s">
        <v>1069</v>
      </c>
      <c r="T418" s="145" t="s">
        <v>935</v>
      </c>
      <c r="U418" s="136" t="s">
        <v>10</v>
      </c>
    </row>
    <row r="419" spans="1:21" x14ac:dyDescent="0.2">
      <c r="A419" s="136" t="s">
        <v>855</v>
      </c>
      <c r="B419" s="136" t="s">
        <v>130</v>
      </c>
      <c r="C419" s="136" t="s">
        <v>131</v>
      </c>
      <c r="D419" s="136" t="s">
        <v>132</v>
      </c>
      <c r="E419" s="136" t="s">
        <v>524</v>
      </c>
      <c r="F419" s="137">
        <v>95</v>
      </c>
      <c r="G419" s="136" t="s">
        <v>3</v>
      </c>
      <c r="H419" s="137">
        <v>100</v>
      </c>
      <c r="I419" s="145" t="s">
        <v>4</v>
      </c>
      <c r="J419" s="138">
        <v>2.5</v>
      </c>
      <c r="K419" s="136" t="s">
        <v>18</v>
      </c>
      <c r="L419" s="137">
        <v>100</v>
      </c>
      <c r="M419" s="137">
        <v>81</v>
      </c>
      <c r="N419" s="145" t="s">
        <v>22</v>
      </c>
      <c r="O419" s="136" t="s">
        <v>854</v>
      </c>
      <c r="P419" s="136"/>
      <c r="Q419" s="137">
        <v>89</v>
      </c>
      <c r="R419" s="145" t="s">
        <v>9</v>
      </c>
      <c r="S419" s="136" t="s">
        <v>50</v>
      </c>
      <c r="T419" s="145" t="s">
        <v>1075</v>
      </c>
      <c r="U419" s="136" t="s">
        <v>10</v>
      </c>
    </row>
    <row r="420" spans="1:21" x14ac:dyDescent="0.2">
      <c r="A420" s="136" t="s">
        <v>1159</v>
      </c>
      <c r="B420" s="136" t="s">
        <v>1157</v>
      </c>
      <c r="C420" s="136" t="s">
        <v>1158</v>
      </c>
      <c r="D420" s="136" t="s">
        <v>132</v>
      </c>
      <c r="E420" s="136" t="s">
        <v>524</v>
      </c>
      <c r="F420" s="137">
        <v>90</v>
      </c>
      <c r="G420" s="136" t="s">
        <v>3</v>
      </c>
      <c r="H420" s="137">
        <v>100</v>
      </c>
      <c r="I420" s="145" t="s">
        <v>4</v>
      </c>
      <c r="J420" s="138">
        <v>2.6</v>
      </c>
      <c r="K420" s="136" t="s">
        <v>18</v>
      </c>
      <c r="L420" s="137">
        <v>100</v>
      </c>
      <c r="M420" s="137">
        <v>79</v>
      </c>
      <c r="N420" s="145" t="s">
        <v>22</v>
      </c>
      <c r="O420" s="136" t="s">
        <v>854</v>
      </c>
      <c r="P420" s="136"/>
      <c r="Q420" s="137">
        <v>58</v>
      </c>
      <c r="R420" s="145" t="s">
        <v>9</v>
      </c>
      <c r="S420" s="136" t="s">
        <v>50</v>
      </c>
      <c r="T420" s="145" t="s">
        <v>1160</v>
      </c>
      <c r="U420" s="136" t="s">
        <v>10</v>
      </c>
    </row>
    <row r="421" spans="1:21" x14ac:dyDescent="0.2">
      <c r="A421" s="136" t="s">
        <v>779</v>
      </c>
      <c r="B421" s="136" t="s">
        <v>778</v>
      </c>
      <c r="C421" s="136" t="s">
        <v>949</v>
      </c>
      <c r="D421" s="136" t="s">
        <v>347</v>
      </c>
      <c r="E421" s="136" t="s">
        <v>524</v>
      </c>
      <c r="F421" s="137">
        <v>91</v>
      </c>
      <c r="G421" s="136" t="s">
        <v>3</v>
      </c>
      <c r="H421" s="137">
        <v>100</v>
      </c>
      <c r="I421" s="145" t="s">
        <v>4</v>
      </c>
      <c r="J421" s="138">
        <v>2.8</v>
      </c>
      <c r="K421" s="136" t="s">
        <v>18</v>
      </c>
      <c r="L421" s="137">
        <v>100</v>
      </c>
      <c r="M421" s="137">
        <v>84</v>
      </c>
      <c r="N421" s="145" t="s">
        <v>22</v>
      </c>
      <c r="O421" s="136" t="s">
        <v>854</v>
      </c>
      <c r="P421" s="136"/>
      <c r="Q421" s="137">
        <v>58</v>
      </c>
      <c r="R421" s="145" t="s">
        <v>9</v>
      </c>
      <c r="S421" s="136" t="s">
        <v>50</v>
      </c>
      <c r="T421" s="145" t="s">
        <v>780</v>
      </c>
      <c r="U421" s="136" t="s">
        <v>10</v>
      </c>
    </row>
    <row r="422" spans="1:21" x14ac:dyDescent="0.2">
      <c r="A422" s="136" t="s">
        <v>951</v>
      </c>
      <c r="B422" s="136" t="s">
        <v>346</v>
      </c>
      <c r="C422" s="136" t="s">
        <v>946</v>
      </c>
      <c r="D422" s="136" t="s">
        <v>347</v>
      </c>
      <c r="E422" s="136" t="s">
        <v>524</v>
      </c>
      <c r="F422" s="137">
        <v>90</v>
      </c>
      <c r="G422" s="136" t="s">
        <v>3</v>
      </c>
      <c r="H422" s="137">
        <v>100</v>
      </c>
      <c r="I422" s="145" t="s">
        <v>4</v>
      </c>
      <c r="J422" s="138">
        <v>2.9</v>
      </c>
      <c r="K422" s="136" t="s">
        <v>18</v>
      </c>
      <c r="L422" s="137">
        <v>100</v>
      </c>
      <c r="M422" s="137">
        <v>81</v>
      </c>
      <c r="N422" s="145" t="s">
        <v>22</v>
      </c>
      <c r="O422" s="136" t="s">
        <v>854</v>
      </c>
      <c r="P422" s="136"/>
      <c r="Q422" s="137">
        <v>49</v>
      </c>
      <c r="R422" s="145" t="s">
        <v>9</v>
      </c>
      <c r="S422" s="136" t="s">
        <v>50</v>
      </c>
      <c r="T422" s="145" t="s">
        <v>1071</v>
      </c>
      <c r="U422" s="136" t="s">
        <v>10</v>
      </c>
    </row>
    <row r="423" spans="1:21" x14ac:dyDescent="0.2">
      <c r="A423" s="136" t="s">
        <v>1164</v>
      </c>
      <c r="B423" s="136" t="s">
        <v>882</v>
      </c>
      <c r="C423" s="136" t="s">
        <v>883</v>
      </c>
      <c r="D423" s="136" t="s">
        <v>132</v>
      </c>
      <c r="E423" s="136" t="s">
        <v>524</v>
      </c>
      <c r="F423" s="137">
        <v>93</v>
      </c>
      <c r="G423" s="136" t="s">
        <v>3</v>
      </c>
      <c r="H423" s="137">
        <v>100</v>
      </c>
      <c r="I423" s="145" t="s">
        <v>4</v>
      </c>
      <c r="J423" s="138">
        <v>2.9</v>
      </c>
      <c r="K423" s="136" t="s">
        <v>18</v>
      </c>
      <c r="L423" s="137">
        <v>100</v>
      </c>
      <c r="M423" s="137">
        <v>81</v>
      </c>
      <c r="N423" s="145" t="s">
        <v>22</v>
      </c>
      <c r="O423" s="136" t="s">
        <v>854</v>
      </c>
      <c r="P423" s="136"/>
      <c r="Q423" s="137">
        <v>58</v>
      </c>
      <c r="R423" s="145" t="s">
        <v>9</v>
      </c>
      <c r="S423" s="136" t="s">
        <v>50</v>
      </c>
      <c r="T423" s="145" t="s">
        <v>883</v>
      </c>
      <c r="U423" s="136" t="s">
        <v>10</v>
      </c>
    </row>
    <row r="424" spans="1:21" x14ac:dyDescent="0.2">
      <c r="A424" s="136" t="s">
        <v>705</v>
      </c>
      <c r="B424" s="136" t="s">
        <v>86</v>
      </c>
      <c r="C424" s="136" t="s">
        <v>934</v>
      </c>
      <c r="D424" s="136" t="s">
        <v>62</v>
      </c>
      <c r="E424" s="136" t="s">
        <v>524</v>
      </c>
      <c r="F424" s="137">
        <v>88</v>
      </c>
      <c r="G424" s="136" t="s">
        <v>3</v>
      </c>
      <c r="H424" s="137">
        <v>100</v>
      </c>
      <c r="I424" s="145" t="s">
        <v>4</v>
      </c>
      <c r="J424" s="138">
        <v>3</v>
      </c>
      <c r="K424" s="136" t="s">
        <v>18</v>
      </c>
      <c r="L424" s="137">
        <v>100</v>
      </c>
      <c r="M424" s="137">
        <v>80</v>
      </c>
      <c r="N424" s="145" t="s">
        <v>22</v>
      </c>
      <c r="O424" s="136" t="s">
        <v>854</v>
      </c>
      <c r="P424" s="136"/>
      <c r="Q424" s="137">
        <v>48</v>
      </c>
      <c r="R424" s="145" t="s">
        <v>9</v>
      </c>
      <c r="S424" s="136" t="s">
        <v>1068</v>
      </c>
      <c r="T424" s="145" t="s">
        <v>935</v>
      </c>
      <c r="U424" s="136" t="s">
        <v>10</v>
      </c>
    </row>
    <row r="425" spans="1:21" x14ac:dyDescent="0.2">
      <c r="A425" s="136" t="s">
        <v>947</v>
      </c>
      <c r="B425" s="136" t="s">
        <v>346</v>
      </c>
      <c r="C425" s="136" t="s">
        <v>946</v>
      </c>
      <c r="D425" s="136" t="s">
        <v>347</v>
      </c>
      <c r="E425" s="136" t="s">
        <v>524</v>
      </c>
      <c r="F425" s="137">
        <v>91</v>
      </c>
      <c r="G425" s="136" t="s">
        <v>3</v>
      </c>
      <c r="H425" s="137">
        <v>100</v>
      </c>
      <c r="I425" s="145" t="s">
        <v>4</v>
      </c>
      <c r="J425" s="138">
        <v>3</v>
      </c>
      <c r="K425" s="136" t="s">
        <v>18</v>
      </c>
      <c r="L425" s="137">
        <v>100</v>
      </c>
      <c r="M425" s="137">
        <v>83</v>
      </c>
      <c r="N425" s="145" t="s">
        <v>22</v>
      </c>
      <c r="O425" s="136" t="s">
        <v>854</v>
      </c>
      <c r="P425" s="136" t="s">
        <v>948</v>
      </c>
      <c r="Q425" s="137">
        <v>58</v>
      </c>
      <c r="R425" s="145" t="s">
        <v>9</v>
      </c>
      <c r="S425" s="136" t="s">
        <v>50</v>
      </c>
      <c r="T425" s="145" t="s">
        <v>780</v>
      </c>
      <c r="U425" s="136" t="s">
        <v>10</v>
      </c>
    </row>
    <row r="426" spans="1:21" x14ac:dyDescent="0.2">
      <c r="A426" s="136" t="s">
        <v>953</v>
      </c>
      <c r="B426" s="136" t="s">
        <v>130</v>
      </c>
      <c r="C426" s="136" t="s">
        <v>131</v>
      </c>
      <c r="D426" s="136" t="s">
        <v>132</v>
      </c>
      <c r="E426" s="136" t="s">
        <v>524</v>
      </c>
      <c r="F426" s="137">
        <v>91</v>
      </c>
      <c r="G426" s="136" t="s">
        <v>3</v>
      </c>
      <c r="H426" s="137">
        <v>100</v>
      </c>
      <c r="I426" s="145" t="s">
        <v>4</v>
      </c>
      <c r="J426" s="138">
        <v>3</v>
      </c>
      <c r="K426" s="136" t="s">
        <v>18</v>
      </c>
      <c r="L426" s="137">
        <v>100</v>
      </c>
      <c r="M426" s="137">
        <v>84</v>
      </c>
      <c r="N426" s="145" t="s">
        <v>22</v>
      </c>
      <c r="O426" s="136" t="s">
        <v>854</v>
      </c>
      <c r="P426" s="136"/>
      <c r="Q426" s="137">
        <v>48</v>
      </c>
      <c r="R426" s="145" t="s">
        <v>9</v>
      </c>
      <c r="S426" s="136" t="s">
        <v>50</v>
      </c>
      <c r="T426" s="145" t="s">
        <v>1077</v>
      </c>
      <c r="U426" s="136" t="s">
        <v>10</v>
      </c>
    </row>
    <row r="427" spans="1:21" x14ac:dyDescent="0.2">
      <c r="A427" s="136" t="s">
        <v>51</v>
      </c>
      <c r="B427" s="136" t="s">
        <v>46</v>
      </c>
      <c r="C427" s="136" t="s">
        <v>47</v>
      </c>
      <c r="D427" s="136" t="s">
        <v>48</v>
      </c>
      <c r="E427" s="136" t="s">
        <v>524</v>
      </c>
      <c r="F427" s="137">
        <v>93</v>
      </c>
      <c r="G427" s="136" t="s">
        <v>3</v>
      </c>
      <c r="H427" s="137">
        <v>100</v>
      </c>
      <c r="I427" s="145" t="s">
        <v>4</v>
      </c>
      <c r="J427" s="138">
        <v>3</v>
      </c>
      <c r="K427" s="136" t="s">
        <v>18</v>
      </c>
      <c r="L427" s="137">
        <v>100</v>
      </c>
      <c r="M427" s="137">
        <v>87</v>
      </c>
      <c r="N427" s="145" t="s">
        <v>22</v>
      </c>
      <c r="O427" s="136" t="s">
        <v>854</v>
      </c>
      <c r="P427" s="136"/>
      <c r="Q427" s="137">
        <v>58</v>
      </c>
      <c r="R427" s="145" t="s">
        <v>9</v>
      </c>
      <c r="S427" s="136" t="s">
        <v>50</v>
      </c>
      <c r="T427" s="145" t="s">
        <v>647</v>
      </c>
      <c r="U427" s="136" t="s">
        <v>10</v>
      </c>
    </row>
    <row r="428" spans="1:21" x14ac:dyDescent="0.2">
      <c r="A428" s="136" t="s">
        <v>784</v>
      </c>
      <c r="B428" s="136" t="s">
        <v>782</v>
      </c>
      <c r="C428" s="136" t="s">
        <v>937</v>
      </c>
      <c r="D428" s="136" t="s">
        <v>783</v>
      </c>
      <c r="E428" s="136" t="s">
        <v>524</v>
      </c>
      <c r="F428" s="137">
        <v>88</v>
      </c>
      <c r="G428" s="136" t="s">
        <v>3</v>
      </c>
      <c r="H428" s="137">
        <v>100</v>
      </c>
      <c r="I428" s="145" t="s">
        <v>4</v>
      </c>
      <c r="J428" s="138">
        <v>3</v>
      </c>
      <c r="K428" s="136" t="s">
        <v>18</v>
      </c>
      <c r="L428" s="137">
        <v>100</v>
      </c>
      <c r="M428" s="137">
        <v>82</v>
      </c>
      <c r="N428" s="145" t="s">
        <v>22</v>
      </c>
      <c r="O428" s="136" t="s">
        <v>854</v>
      </c>
      <c r="P428" s="136"/>
      <c r="Q428" s="137">
        <v>49</v>
      </c>
      <c r="R428" s="145" t="s">
        <v>9</v>
      </c>
      <c r="S428" s="136" t="s">
        <v>50</v>
      </c>
      <c r="T428" s="145" t="s">
        <v>1081</v>
      </c>
      <c r="U428" s="136" t="s">
        <v>10</v>
      </c>
    </row>
    <row r="429" spans="1:21" x14ac:dyDescent="0.2">
      <c r="A429" s="136" t="s">
        <v>1161</v>
      </c>
      <c r="B429" s="136" t="s">
        <v>130</v>
      </c>
      <c r="C429" s="136" t="s">
        <v>131</v>
      </c>
      <c r="D429" s="136" t="s">
        <v>132</v>
      </c>
      <c r="E429" s="136" t="s">
        <v>524</v>
      </c>
      <c r="F429" s="137">
        <v>91</v>
      </c>
      <c r="G429" s="136" t="s">
        <v>3</v>
      </c>
      <c r="H429" s="137">
        <v>100</v>
      </c>
      <c r="I429" s="145" t="s">
        <v>4</v>
      </c>
      <c r="J429" s="138">
        <v>3.1</v>
      </c>
      <c r="K429" s="136" t="s">
        <v>18</v>
      </c>
      <c r="L429" s="137">
        <v>100</v>
      </c>
      <c r="M429" s="137">
        <v>81</v>
      </c>
      <c r="N429" s="145" t="s">
        <v>22</v>
      </c>
      <c r="O429" s="136" t="s">
        <v>854</v>
      </c>
      <c r="P429" s="136"/>
      <c r="Q429" s="137">
        <v>54</v>
      </c>
      <c r="R429" s="145" t="s">
        <v>9</v>
      </c>
      <c r="S429" s="136" t="s">
        <v>1162</v>
      </c>
      <c r="T429" s="145" t="s">
        <v>1163</v>
      </c>
      <c r="U429" s="136" t="s">
        <v>10</v>
      </c>
    </row>
    <row r="430" spans="1:21" x14ac:dyDescent="0.2">
      <c r="A430" s="136" t="s">
        <v>881</v>
      </c>
      <c r="B430" s="136" t="s">
        <v>321</v>
      </c>
      <c r="C430" s="136" t="s">
        <v>880</v>
      </c>
      <c r="D430" s="136" t="s">
        <v>132</v>
      </c>
      <c r="E430" s="136" t="s">
        <v>524</v>
      </c>
      <c r="F430" s="137">
        <v>94</v>
      </c>
      <c r="G430" s="136" t="s">
        <v>3</v>
      </c>
      <c r="H430" s="137">
        <v>100</v>
      </c>
      <c r="I430" s="145" t="s">
        <v>4</v>
      </c>
      <c r="J430" s="138">
        <v>3.1</v>
      </c>
      <c r="K430" s="136" t="s">
        <v>18</v>
      </c>
      <c r="L430" s="137">
        <v>100</v>
      </c>
      <c r="M430" s="137">
        <v>82</v>
      </c>
      <c r="N430" s="145" t="s">
        <v>22</v>
      </c>
      <c r="O430" s="136" t="s">
        <v>854</v>
      </c>
      <c r="P430" s="136"/>
      <c r="Q430" s="137">
        <v>56</v>
      </c>
      <c r="R430" s="145" t="s">
        <v>9</v>
      </c>
      <c r="S430" s="136" t="s">
        <v>50</v>
      </c>
      <c r="T430" s="145" t="s">
        <v>1079</v>
      </c>
      <c r="U430" s="136" t="s">
        <v>10</v>
      </c>
    </row>
    <row r="431" spans="1:21" x14ac:dyDescent="0.2">
      <c r="A431" s="136" t="s">
        <v>871</v>
      </c>
      <c r="B431" s="136" t="s">
        <v>869</v>
      </c>
      <c r="C431" s="136" t="s">
        <v>870</v>
      </c>
      <c r="D431" s="136" t="s">
        <v>783</v>
      </c>
      <c r="E431" s="136" t="s">
        <v>524</v>
      </c>
      <c r="F431" s="137">
        <v>93</v>
      </c>
      <c r="G431" s="136" t="s">
        <v>3</v>
      </c>
      <c r="H431" s="137">
        <v>100</v>
      </c>
      <c r="I431" s="145" t="s">
        <v>4</v>
      </c>
      <c r="J431" s="138">
        <v>3.2</v>
      </c>
      <c r="K431" s="136" t="s">
        <v>18</v>
      </c>
      <c r="L431" s="137">
        <v>100</v>
      </c>
      <c r="M431" s="137">
        <v>86</v>
      </c>
      <c r="N431" s="145" t="s">
        <v>22</v>
      </c>
      <c r="O431" s="136" t="s">
        <v>854</v>
      </c>
      <c r="P431" s="136"/>
      <c r="Q431" s="137">
        <v>61</v>
      </c>
      <c r="R431" s="145" t="s">
        <v>9</v>
      </c>
      <c r="S431" s="136" t="s">
        <v>50</v>
      </c>
      <c r="T431" s="145" t="s">
        <v>1081</v>
      </c>
      <c r="U431" s="136" t="s">
        <v>10</v>
      </c>
    </row>
    <row r="432" spans="1:21" x14ac:dyDescent="0.2">
      <c r="A432" s="136" t="s">
        <v>63</v>
      </c>
      <c r="B432" s="136" t="s">
        <v>60</v>
      </c>
      <c r="C432" s="136" t="s">
        <v>61</v>
      </c>
      <c r="D432" s="136" t="s">
        <v>62</v>
      </c>
      <c r="E432" s="136" t="s">
        <v>524</v>
      </c>
      <c r="F432" s="137">
        <v>95</v>
      </c>
      <c r="G432" s="136" t="s">
        <v>3</v>
      </c>
      <c r="H432" s="137">
        <v>100</v>
      </c>
      <c r="I432" s="145" t="s">
        <v>4</v>
      </c>
      <c r="J432" s="138">
        <v>3.3</v>
      </c>
      <c r="K432" s="136" t="s">
        <v>18</v>
      </c>
      <c r="L432" s="137">
        <v>100</v>
      </c>
      <c r="M432" s="137">
        <v>89</v>
      </c>
      <c r="N432" s="145" t="s">
        <v>22</v>
      </c>
      <c r="O432" s="136" t="s">
        <v>854</v>
      </c>
      <c r="P432" s="136"/>
      <c r="Q432" s="137">
        <v>43</v>
      </c>
      <c r="R432" s="145" t="s">
        <v>9</v>
      </c>
      <c r="S432" s="136" t="s">
        <v>9</v>
      </c>
      <c r="T432" s="145" t="s">
        <v>976</v>
      </c>
      <c r="U432" s="136" t="s">
        <v>10</v>
      </c>
    </row>
    <row r="433" spans="1:21" x14ac:dyDescent="0.2">
      <c r="A433" s="136" t="s">
        <v>87</v>
      </c>
      <c r="B433" s="136" t="s">
        <v>86</v>
      </c>
      <c r="C433" s="136" t="s">
        <v>934</v>
      </c>
      <c r="D433" s="136" t="s">
        <v>62</v>
      </c>
      <c r="E433" s="136" t="s">
        <v>524</v>
      </c>
      <c r="F433" s="137">
        <v>88</v>
      </c>
      <c r="G433" s="136" t="s">
        <v>3</v>
      </c>
      <c r="H433" s="137">
        <v>100</v>
      </c>
      <c r="I433" s="145" t="s">
        <v>4</v>
      </c>
      <c r="J433" s="138">
        <v>3.3</v>
      </c>
      <c r="K433" s="136" t="s">
        <v>18</v>
      </c>
      <c r="L433" s="137">
        <v>100</v>
      </c>
      <c r="M433" s="137">
        <v>82</v>
      </c>
      <c r="N433" s="145" t="s">
        <v>22</v>
      </c>
      <c r="O433" s="136" t="s">
        <v>854</v>
      </c>
      <c r="P433" s="136"/>
      <c r="Q433" s="137">
        <v>48</v>
      </c>
      <c r="R433" s="145" t="s">
        <v>9</v>
      </c>
      <c r="S433" s="136" t="s">
        <v>1070</v>
      </c>
      <c r="T433" s="145" t="s">
        <v>597</v>
      </c>
      <c r="U433" s="136" t="s">
        <v>10</v>
      </c>
    </row>
    <row r="434" spans="1:21" x14ac:dyDescent="0.2">
      <c r="A434" s="136" t="s">
        <v>896</v>
      </c>
      <c r="B434" s="136" t="s">
        <v>130</v>
      </c>
      <c r="C434" s="136" t="s">
        <v>131</v>
      </c>
      <c r="D434" s="136" t="s">
        <v>132</v>
      </c>
      <c r="E434" s="136" t="s">
        <v>524</v>
      </c>
      <c r="F434" s="137">
        <v>92</v>
      </c>
      <c r="G434" s="136" t="s">
        <v>3</v>
      </c>
      <c r="H434" s="137">
        <v>100</v>
      </c>
      <c r="I434" s="145" t="s">
        <v>4</v>
      </c>
      <c r="J434" s="138">
        <v>3.3</v>
      </c>
      <c r="K434" s="136" t="s">
        <v>18</v>
      </c>
      <c r="L434" s="137">
        <v>100</v>
      </c>
      <c r="M434" s="137">
        <v>83</v>
      </c>
      <c r="N434" s="145" t="s">
        <v>22</v>
      </c>
      <c r="O434" s="136" t="s">
        <v>854</v>
      </c>
      <c r="P434" s="136"/>
      <c r="Q434" s="137">
        <v>57</v>
      </c>
      <c r="R434" s="145" t="s">
        <v>9</v>
      </c>
      <c r="S434" s="136" t="s">
        <v>50</v>
      </c>
      <c r="T434" s="145" t="s">
        <v>131</v>
      </c>
      <c r="U434" s="136" t="s">
        <v>10</v>
      </c>
    </row>
    <row r="435" spans="1:21" x14ac:dyDescent="0.2">
      <c r="A435" s="136" t="s">
        <v>133</v>
      </c>
      <c r="B435" s="136" t="s">
        <v>130</v>
      </c>
      <c r="C435" s="136" t="s">
        <v>131</v>
      </c>
      <c r="D435" s="136" t="s">
        <v>132</v>
      </c>
      <c r="E435" s="136" t="s">
        <v>524</v>
      </c>
      <c r="F435" s="137">
        <v>92</v>
      </c>
      <c r="G435" s="136" t="s">
        <v>3</v>
      </c>
      <c r="H435" s="137">
        <v>100</v>
      </c>
      <c r="I435" s="145" t="s">
        <v>4</v>
      </c>
      <c r="J435" s="138">
        <v>3.3</v>
      </c>
      <c r="K435" s="136" t="s">
        <v>18</v>
      </c>
      <c r="L435" s="137">
        <v>100</v>
      </c>
      <c r="M435" s="137">
        <v>87</v>
      </c>
      <c r="N435" s="145" t="s">
        <v>22</v>
      </c>
      <c r="O435" s="136" t="s">
        <v>854</v>
      </c>
      <c r="P435" s="136"/>
      <c r="Q435" s="137">
        <v>49</v>
      </c>
      <c r="R435" s="145" t="s">
        <v>9</v>
      </c>
      <c r="S435" s="136" t="s">
        <v>9</v>
      </c>
      <c r="T435" s="145" t="s">
        <v>134</v>
      </c>
      <c r="U435" s="136" t="s">
        <v>10</v>
      </c>
    </row>
    <row r="436" spans="1:21" x14ac:dyDescent="0.2">
      <c r="A436" s="136" t="s">
        <v>924</v>
      </c>
      <c r="B436" s="136" t="s">
        <v>321</v>
      </c>
      <c r="C436" s="136" t="s">
        <v>880</v>
      </c>
      <c r="D436" s="136" t="s">
        <v>132</v>
      </c>
      <c r="E436" s="136" t="s">
        <v>524</v>
      </c>
      <c r="F436" s="137">
        <v>88</v>
      </c>
      <c r="G436" s="136" t="s">
        <v>3</v>
      </c>
      <c r="H436" s="137">
        <v>100</v>
      </c>
      <c r="I436" s="145" t="s">
        <v>4</v>
      </c>
      <c r="J436" s="138">
        <v>3.4</v>
      </c>
      <c r="K436" s="136" t="s">
        <v>18</v>
      </c>
      <c r="L436" s="137">
        <v>100</v>
      </c>
      <c r="M436" s="137">
        <v>83</v>
      </c>
      <c r="N436" s="145" t="s">
        <v>22</v>
      </c>
      <c r="O436" s="136" t="s">
        <v>854</v>
      </c>
      <c r="P436" s="136"/>
      <c r="Q436" s="137">
        <v>56</v>
      </c>
      <c r="R436" s="145" t="s">
        <v>9</v>
      </c>
      <c r="S436" s="136" t="s">
        <v>50</v>
      </c>
      <c r="T436" s="145" t="s">
        <v>1080</v>
      </c>
      <c r="U436" s="136" t="s">
        <v>10</v>
      </c>
    </row>
    <row r="437" spans="1:21" x14ac:dyDescent="0.2">
      <c r="A437" s="136" t="s">
        <v>49</v>
      </c>
      <c r="B437" s="136" t="s">
        <v>46</v>
      </c>
      <c r="C437" s="136" t="s">
        <v>47</v>
      </c>
      <c r="D437" s="136" t="s">
        <v>48</v>
      </c>
      <c r="E437" s="136" t="s">
        <v>524</v>
      </c>
      <c r="F437" s="137">
        <v>95</v>
      </c>
      <c r="G437" s="136" t="s">
        <v>3</v>
      </c>
      <c r="H437" s="137">
        <v>100</v>
      </c>
      <c r="I437" s="145" t="s">
        <v>4</v>
      </c>
      <c r="J437" s="138">
        <v>3.5</v>
      </c>
      <c r="K437" s="136" t="s">
        <v>18</v>
      </c>
      <c r="L437" s="137">
        <v>100</v>
      </c>
      <c r="M437" s="137">
        <v>89</v>
      </c>
      <c r="N437" s="145" t="s">
        <v>22</v>
      </c>
      <c r="O437" s="136" t="s">
        <v>854</v>
      </c>
      <c r="P437" s="136"/>
      <c r="Q437" s="137">
        <v>57</v>
      </c>
      <c r="R437" s="145" t="s">
        <v>9</v>
      </c>
      <c r="S437" s="136" t="s">
        <v>50</v>
      </c>
      <c r="T437" s="145" t="s">
        <v>647</v>
      </c>
      <c r="U437" s="136" t="s">
        <v>10</v>
      </c>
    </row>
    <row r="438" spans="1:21" x14ac:dyDescent="0.2">
      <c r="A438" s="136" t="s">
        <v>939</v>
      </c>
      <c r="B438" s="136" t="s">
        <v>782</v>
      </c>
      <c r="C438" s="136" t="s">
        <v>937</v>
      </c>
      <c r="D438" s="136" t="s">
        <v>783</v>
      </c>
      <c r="E438" s="136" t="s">
        <v>524</v>
      </c>
      <c r="F438" s="137">
        <v>83</v>
      </c>
      <c r="G438" s="136" t="s">
        <v>3</v>
      </c>
      <c r="H438" s="137">
        <v>100</v>
      </c>
      <c r="I438" s="145" t="s">
        <v>4</v>
      </c>
      <c r="J438" s="138">
        <v>3.5</v>
      </c>
      <c r="K438" s="136" t="s">
        <v>18</v>
      </c>
      <c r="L438" s="137">
        <v>100</v>
      </c>
      <c r="M438" s="137">
        <v>84</v>
      </c>
      <c r="N438" s="145" t="s">
        <v>22</v>
      </c>
      <c r="O438" s="136" t="s">
        <v>854</v>
      </c>
      <c r="P438" s="136"/>
      <c r="Q438" s="137">
        <v>56</v>
      </c>
      <c r="R438" s="145" t="s">
        <v>9</v>
      </c>
      <c r="S438" s="136" t="s">
        <v>50</v>
      </c>
      <c r="T438" s="145" t="s">
        <v>1081</v>
      </c>
      <c r="U438" s="136" t="s">
        <v>10</v>
      </c>
    </row>
    <row r="439" spans="1:21" x14ac:dyDescent="0.2">
      <c r="A439" s="136" t="s">
        <v>938</v>
      </c>
      <c r="B439" s="136" t="s">
        <v>782</v>
      </c>
      <c r="C439" s="136" t="s">
        <v>937</v>
      </c>
      <c r="D439" s="136" t="s">
        <v>783</v>
      </c>
      <c r="E439" s="136" t="s">
        <v>524</v>
      </c>
      <c r="F439" s="137">
        <v>87</v>
      </c>
      <c r="G439" s="136" t="s">
        <v>3</v>
      </c>
      <c r="H439" s="137">
        <v>100</v>
      </c>
      <c r="I439" s="145" t="s">
        <v>4</v>
      </c>
      <c r="J439" s="138">
        <v>3.6</v>
      </c>
      <c r="K439" s="136" t="s">
        <v>18</v>
      </c>
      <c r="L439" s="137">
        <v>100</v>
      </c>
      <c r="M439" s="137">
        <v>86</v>
      </c>
      <c r="N439" s="145" t="s">
        <v>22</v>
      </c>
      <c r="O439" s="136" t="s">
        <v>854</v>
      </c>
      <c r="P439" s="136"/>
      <c r="Q439" s="137">
        <v>54</v>
      </c>
      <c r="R439" s="145" t="s">
        <v>9</v>
      </c>
      <c r="S439" s="136" t="s">
        <v>50</v>
      </c>
      <c r="T439" s="145" t="s">
        <v>1082</v>
      </c>
      <c r="U439" s="136" t="s">
        <v>10</v>
      </c>
    </row>
    <row r="440" spans="1:21" x14ac:dyDescent="0.2">
      <c r="A440" s="136" t="s">
        <v>781</v>
      </c>
      <c r="B440" s="136" t="s">
        <v>321</v>
      </c>
      <c r="C440" s="136" t="s">
        <v>880</v>
      </c>
      <c r="D440" s="136" t="s">
        <v>132</v>
      </c>
      <c r="E440" s="136" t="s">
        <v>524</v>
      </c>
      <c r="F440" s="137">
        <v>91</v>
      </c>
      <c r="G440" s="136" t="s">
        <v>3</v>
      </c>
      <c r="H440" s="137">
        <v>100</v>
      </c>
      <c r="I440" s="145" t="s">
        <v>4</v>
      </c>
      <c r="J440" s="138">
        <v>3.7</v>
      </c>
      <c r="K440" s="136" t="s">
        <v>18</v>
      </c>
      <c r="L440" s="137">
        <v>100</v>
      </c>
      <c r="M440" s="137">
        <v>84</v>
      </c>
      <c r="N440" s="145" t="s">
        <v>22</v>
      </c>
      <c r="O440" s="136" t="s">
        <v>854</v>
      </c>
      <c r="P440" s="136"/>
      <c r="Q440" s="137">
        <v>59</v>
      </c>
      <c r="R440" s="145" t="s">
        <v>9</v>
      </c>
      <c r="S440" s="136" t="s">
        <v>50</v>
      </c>
      <c r="T440" s="145" t="s">
        <v>880</v>
      </c>
      <c r="U440" s="136" t="s">
        <v>10</v>
      </c>
    </row>
    <row r="441" spans="1:21" x14ac:dyDescent="0.2">
      <c r="A441" s="136" t="s">
        <v>696</v>
      </c>
      <c r="B441" s="136" t="s">
        <v>321</v>
      </c>
      <c r="C441" s="136" t="s">
        <v>880</v>
      </c>
      <c r="D441" s="136" t="s">
        <v>132</v>
      </c>
      <c r="E441" s="136" t="s">
        <v>524</v>
      </c>
      <c r="F441" s="137">
        <v>89</v>
      </c>
      <c r="G441" s="136" t="s">
        <v>3</v>
      </c>
      <c r="H441" s="137">
        <v>100</v>
      </c>
      <c r="I441" s="145" t="s">
        <v>4</v>
      </c>
      <c r="J441" s="138">
        <v>3.9</v>
      </c>
      <c r="K441" s="136" t="s">
        <v>18</v>
      </c>
      <c r="L441" s="137">
        <v>100</v>
      </c>
      <c r="M441" s="137">
        <v>81</v>
      </c>
      <c r="N441" s="145" t="s">
        <v>7</v>
      </c>
      <c r="O441" s="136" t="s">
        <v>837</v>
      </c>
      <c r="P441" s="136"/>
      <c r="Q441" s="137">
        <v>63</v>
      </c>
      <c r="R441" s="145" t="s">
        <v>9</v>
      </c>
      <c r="S441" s="136" t="s">
        <v>12</v>
      </c>
      <c r="T441" s="145" t="s">
        <v>880</v>
      </c>
      <c r="U441" s="136" t="s">
        <v>10</v>
      </c>
    </row>
    <row r="442" spans="1:21" x14ac:dyDescent="0.2">
      <c r="A442" s="136" t="s">
        <v>785</v>
      </c>
      <c r="B442" s="136" t="s">
        <v>782</v>
      </c>
      <c r="C442" s="136" t="s">
        <v>937</v>
      </c>
      <c r="D442" s="136" t="s">
        <v>783</v>
      </c>
      <c r="E442" s="136" t="s">
        <v>524</v>
      </c>
      <c r="F442" s="137">
        <v>85</v>
      </c>
      <c r="G442" s="136" t="s">
        <v>3</v>
      </c>
      <c r="H442" s="137">
        <v>100</v>
      </c>
      <c r="I442" s="145" t="s">
        <v>4</v>
      </c>
      <c r="J442" s="138">
        <v>3.9</v>
      </c>
      <c r="K442" s="136" t="s">
        <v>18</v>
      </c>
      <c r="L442" s="137">
        <v>100</v>
      </c>
      <c r="M442" s="137">
        <v>90</v>
      </c>
      <c r="N442" s="145" t="s">
        <v>22</v>
      </c>
      <c r="O442" s="136" t="s">
        <v>854</v>
      </c>
      <c r="P442" s="136"/>
      <c r="Q442" s="137">
        <v>57</v>
      </c>
      <c r="R442" s="145" t="s">
        <v>9</v>
      </c>
      <c r="S442" s="136" t="s">
        <v>50</v>
      </c>
      <c r="T442" s="145" t="s">
        <v>1081</v>
      </c>
      <c r="U442" s="136" t="s">
        <v>10</v>
      </c>
    </row>
    <row r="443" spans="1:21" x14ac:dyDescent="0.2">
      <c r="A443" s="136" t="s">
        <v>52</v>
      </c>
      <c r="B443" s="136" t="s">
        <v>46</v>
      </c>
      <c r="C443" s="136" t="s">
        <v>47</v>
      </c>
      <c r="D443" s="136" t="s">
        <v>48</v>
      </c>
      <c r="E443" s="136" t="s">
        <v>524</v>
      </c>
      <c r="F443" s="137">
        <v>99</v>
      </c>
      <c r="G443" s="136" t="s">
        <v>3</v>
      </c>
      <c r="H443" s="137">
        <v>100</v>
      </c>
      <c r="I443" s="145" t="s">
        <v>4</v>
      </c>
      <c r="J443" s="138">
        <v>4</v>
      </c>
      <c r="K443" s="136" t="s">
        <v>18</v>
      </c>
      <c r="L443" s="137">
        <v>100</v>
      </c>
      <c r="M443" s="137">
        <v>89</v>
      </c>
      <c r="N443" s="145" t="s">
        <v>22</v>
      </c>
      <c r="O443" s="136" t="s">
        <v>854</v>
      </c>
      <c r="P443" s="136"/>
      <c r="Q443" s="137">
        <v>56</v>
      </c>
      <c r="R443" s="145" t="s">
        <v>9</v>
      </c>
      <c r="S443" s="136" t="s">
        <v>50</v>
      </c>
      <c r="T443" s="145" t="s">
        <v>647</v>
      </c>
      <c r="U443" s="136" t="s">
        <v>10</v>
      </c>
    </row>
    <row r="444" spans="1:21" x14ac:dyDescent="0.2">
      <c r="A444" s="136" t="s">
        <v>483</v>
      </c>
      <c r="B444" s="136" t="s">
        <v>60</v>
      </c>
      <c r="C444" s="136" t="s">
        <v>61</v>
      </c>
      <c r="D444" s="136" t="s">
        <v>62</v>
      </c>
      <c r="E444" s="136" t="s">
        <v>524</v>
      </c>
      <c r="F444" s="137">
        <v>92</v>
      </c>
      <c r="G444" s="136" t="s">
        <v>3</v>
      </c>
      <c r="H444" s="137">
        <v>100</v>
      </c>
      <c r="I444" s="145" t="s">
        <v>4</v>
      </c>
      <c r="J444" s="138">
        <v>4.0999999999999996</v>
      </c>
      <c r="K444" s="136" t="s">
        <v>18</v>
      </c>
      <c r="L444" s="137">
        <v>100</v>
      </c>
      <c r="M444" s="139"/>
      <c r="N444" s="145" t="s">
        <v>22</v>
      </c>
      <c r="O444" s="136" t="s">
        <v>854</v>
      </c>
      <c r="P444" s="136"/>
      <c r="Q444" s="137">
        <v>47</v>
      </c>
      <c r="R444" s="145" t="s">
        <v>9</v>
      </c>
      <c r="S444" s="136" t="s">
        <v>9</v>
      </c>
      <c r="T444" s="145" t="s">
        <v>9</v>
      </c>
      <c r="U444" s="136" t="s">
        <v>9</v>
      </c>
    </row>
    <row r="445" spans="1:21" x14ac:dyDescent="0.2">
      <c r="A445" s="136" t="s">
        <v>158</v>
      </c>
      <c r="B445" s="136" t="s">
        <v>156</v>
      </c>
      <c r="C445" s="136" t="s">
        <v>131</v>
      </c>
      <c r="D445" s="136" t="s">
        <v>132</v>
      </c>
      <c r="E445" s="136" t="s">
        <v>524</v>
      </c>
      <c r="F445" s="137">
        <v>94</v>
      </c>
      <c r="G445" s="136" t="s">
        <v>157</v>
      </c>
      <c r="H445" s="137">
        <v>86</v>
      </c>
      <c r="I445" s="145" t="s">
        <v>4</v>
      </c>
      <c r="J445" s="138">
        <v>4.0999999999999996</v>
      </c>
      <c r="K445" s="136" t="s">
        <v>18</v>
      </c>
      <c r="L445" s="137">
        <v>100</v>
      </c>
      <c r="M445" s="137">
        <v>87</v>
      </c>
      <c r="N445" s="145" t="s">
        <v>22</v>
      </c>
      <c r="O445" s="136" t="s">
        <v>854</v>
      </c>
      <c r="P445" s="136"/>
      <c r="Q445" s="137">
        <v>59</v>
      </c>
      <c r="R445" s="145" t="s">
        <v>9</v>
      </c>
      <c r="S445" s="136" t="s">
        <v>9</v>
      </c>
      <c r="T445" s="145" t="s">
        <v>131</v>
      </c>
      <c r="U445" s="136" t="s">
        <v>10</v>
      </c>
    </row>
    <row r="446" spans="1:21" x14ac:dyDescent="0.2">
      <c r="A446" s="136" t="s">
        <v>872</v>
      </c>
      <c r="B446" s="136" t="s">
        <v>130</v>
      </c>
      <c r="C446" s="136" t="s">
        <v>131</v>
      </c>
      <c r="D446" s="136" t="s">
        <v>132</v>
      </c>
      <c r="E446" s="136" t="s">
        <v>524</v>
      </c>
      <c r="F446" s="137">
        <v>91</v>
      </c>
      <c r="G446" s="136" t="s">
        <v>3</v>
      </c>
      <c r="H446" s="137">
        <v>100</v>
      </c>
      <c r="I446" s="145" t="s">
        <v>4</v>
      </c>
      <c r="J446" s="138">
        <v>4.2</v>
      </c>
      <c r="K446" s="136" t="s">
        <v>18</v>
      </c>
      <c r="L446" s="137">
        <v>100</v>
      </c>
      <c r="M446" s="137">
        <v>85</v>
      </c>
      <c r="N446" s="145" t="s">
        <v>22</v>
      </c>
      <c r="O446" s="136" t="s">
        <v>854</v>
      </c>
      <c r="P446" s="136"/>
      <c r="Q446" s="137">
        <v>48</v>
      </c>
      <c r="R446" s="145" t="s">
        <v>9</v>
      </c>
      <c r="S446" s="136" t="s">
        <v>50</v>
      </c>
      <c r="T446" s="145" t="s">
        <v>1074</v>
      </c>
      <c r="U446" s="136" t="s">
        <v>10</v>
      </c>
    </row>
    <row r="447" spans="1:21" x14ac:dyDescent="0.2">
      <c r="A447" s="136" t="s">
        <v>884</v>
      </c>
      <c r="B447" s="136" t="s">
        <v>882</v>
      </c>
      <c r="C447" s="136" t="s">
        <v>883</v>
      </c>
      <c r="D447" s="136" t="s">
        <v>132</v>
      </c>
      <c r="E447" s="136" t="s">
        <v>524</v>
      </c>
      <c r="F447" s="137">
        <v>88</v>
      </c>
      <c r="G447" s="136" t="s">
        <v>3</v>
      </c>
      <c r="H447" s="137">
        <v>100</v>
      </c>
      <c r="I447" s="145" t="s">
        <v>4</v>
      </c>
      <c r="J447" s="138">
        <v>4.3</v>
      </c>
      <c r="K447" s="136" t="s">
        <v>18</v>
      </c>
      <c r="L447" s="137">
        <v>100</v>
      </c>
      <c r="M447" s="137">
        <v>81</v>
      </c>
      <c r="N447" s="145" t="s">
        <v>22</v>
      </c>
      <c r="O447" s="136" t="s">
        <v>854</v>
      </c>
      <c r="P447" s="136"/>
      <c r="Q447" s="137">
        <v>49</v>
      </c>
      <c r="R447" s="145" t="s">
        <v>9</v>
      </c>
      <c r="S447" s="136" t="s">
        <v>50</v>
      </c>
      <c r="T447" s="145" t="s">
        <v>883</v>
      </c>
      <c r="U447" s="136" t="s">
        <v>10</v>
      </c>
    </row>
    <row r="448" spans="1:21" x14ac:dyDescent="0.2">
      <c r="A448" s="136" t="s">
        <v>349</v>
      </c>
      <c r="B448" s="136" t="s">
        <v>321</v>
      </c>
      <c r="C448" s="136" t="s">
        <v>880</v>
      </c>
      <c r="D448" s="136" t="s">
        <v>132</v>
      </c>
      <c r="E448" s="136" t="s">
        <v>524</v>
      </c>
      <c r="F448" s="137">
        <v>88</v>
      </c>
      <c r="G448" s="136" t="s">
        <v>3</v>
      </c>
      <c r="H448" s="137">
        <v>100</v>
      </c>
      <c r="I448" s="145" t="s">
        <v>15</v>
      </c>
      <c r="J448" s="138">
        <v>2.5</v>
      </c>
      <c r="K448" s="136" t="s">
        <v>34</v>
      </c>
      <c r="L448" s="137">
        <v>0</v>
      </c>
      <c r="M448" s="137">
        <v>1</v>
      </c>
      <c r="N448" s="145"/>
      <c r="O448" s="136"/>
      <c r="P448" s="136"/>
      <c r="Q448" s="139"/>
      <c r="R448" s="145" t="s">
        <v>163</v>
      </c>
      <c r="S448" s="136" t="s">
        <v>9</v>
      </c>
      <c r="T448" s="145" t="s">
        <v>1078</v>
      </c>
      <c r="U448" s="136" t="s">
        <v>222</v>
      </c>
    </row>
    <row r="449" spans="1:21" x14ac:dyDescent="0.2">
      <c r="A449" s="136" t="s">
        <v>77</v>
      </c>
      <c r="B449" s="136" t="s">
        <v>46</v>
      </c>
      <c r="C449" s="136" t="s">
        <v>47</v>
      </c>
      <c r="D449" s="136" t="s">
        <v>48</v>
      </c>
      <c r="E449" s="136" t="s">
        <v>524</v>
      </c>
      <c r="F449" s="137">
        <v>89</v>
      </c>
      <c r="G449" s="136" t="s">
        <v>3</v>
      </c>
      <c r="H449" s="137">
        <v>100</v>
      </c>
      <c r="I449" s="145" t="s">
        <v>15</v>
      </c>
      <c r="J449" s="138">
        <v>2.5</v>
      </c>
      <c r="K449" s="136" t="s">
        <v>34</v>
      </c>
      <c r="L449" s="137">
        <v>0</v>
      </c>
      <c r="M449" s="137">
        <v>1</v>
      </c>
      <c r="N449" s="145"/>
      <c r="O449" s="136"/>
      <c r="P449" s="136"/>
      <c r="Q449" s="139"/>
      <c r="R449" s="145" t="s">
        <v>35</v>
      </c>
      <c r="S449" s="136" t="s">
        <v>9</v>
      </c>
      <c r="T449" s="145" t="s">
        <v>78</v>
      </c>
      <c r="U449" s="136" t="s">
        <v>217</v>
      </c>
    </row>
    <row r="450" spans="1:21" x14ac:dyDescent="0.2">
      <c r="A450" s="136" t="s">
        <v>320</v>
      </c>
      <c r="B450" s="136" t="s">
        <v>130</v>
      </c>
      <c r="C450" s="136" t="s">
        <v>131</v>
      </c>
      <c r="D450" s="136" t="s">
        <v>132</v>
      </c>
      <c r="E450" s="136" t="s">
        <v>524</v>
      </c>
      <c r="F450" s="137">
        <v>91</v>
      </c>
      <c r="G450" s="136" t="s">
        <v>3</v>
      </c>
      <c r="H450" s="137">
        <v>100</v>
      </c>
      <c r="I450" s="145" t="s">
        <v>15</v>
      </c>
      <c r="J450" s="138">
        <v>2.7</v>
      </c>
      <c r="K450" s="136" t="s">
        <v>34</v>
      </c>
      <c r="L450" s="137">
        <v>0</v>
      </c>
      <c r="M450" s="137">
        <v>3</v>
      </c>
      <c r="N450" s="145"/>
      <c r="O450" s="136"/>
      <c r="P450" s="136"/>
      <c r="Q450" s="139"/>
      <c r="R450" s="145" t="s">
        <v>163</v>
      </c>
      <c r="S450" s="136" t="s">
        <v>9</v>
      </c>
      <c r="T450" s="145" t="s">
        <v>607</v>
      </c>
      <c r="U450" s="136" t="s">
        <v>222</v>
      </c>
    </row>
    <row r="451" spans="1:21" x14ac:dyDescent="0.2">
      <c r="A451" s="136" t="s">
        <v>566</v>
      </c>
      <c r="B451" s="136" t="s">
        <v>130</v>
      </c>
      <c r="C451" s="136" t="s">
        <v>131</v>
      </c>
      <c r="D451" s="136" t="s">
        <v>132</v>
      </c>
      <c r="E451" s="136" t="s">
        <v>524</v>
      </c>
      <c r="F451" s="137">
        <v>92</v>
      </c>
      <c r="G451" s="136" t="s">
        <v>3</v>
      </c>
      <c r="H451" s="137">
        <v>100</v>
      </c>
      <c r="I451" s="145" t="s">
        <v>15</v>
      </c>
      <c r="J451" s="138">
        <v>2.8</v>
      </c>
      <c r="K451" s="136" t="s">
        <v>34</v>
      </c>
      <c r="L451" s="137">
        <v>0</v>
      </c>
      <c r="M451" s="137">
        <v>3</v>
      </c>
      <c r="N451" s="145"/>
      <c r="O451" s="136"/>
      <c r="P451" s="136"/>
      <c r="Q451" s="139"/>
      <c r="R451" s="145" t="s">
        <v>163</v>
      </c>
      <c r="S451" s="136" t="s">
        <v>9</v>
      </c>
      <c r="T451" s="145" t="s">
        <v>607</v>
      </c>
      <c r="U451" s="136" t="s">
        <v>506</v>
      </c>
    </row>
    <row r="452" spans="1:21" x14ac:dyDescent="0.2">
      <c r="A452" s="136" t="s">
        <v>568</v>
      </c>
      <c r="B452" s="136" t="s">
        <v>130</v>
      </c>
      <c r="C452" s="136" t="s">
        <v>131</v>
      </c>
      <c r="D452" s="136" t="s">
        <v>132</v>
      </c>
      <c r="E452" s="136" t="s">
        <v>524</v>
      </c>
      <c r="F452" s="137">
        <v>92</v>
      </c>
      <c r="G452" s="136" t="s">
        <v>3</v>
      </c>
      <c r="H452" s="137">
        <v>100</v>
      </c>
      <c r="I452" s="145" t="s">
        <v>15</v>
      </c>
      <c r="J452" s="138">
        <v>2.8</v>
      </c>
      <c r="K452" s="136" t="s">
        <v>34</v>
      </c>
      <c r="L452" s="137">
        <v>0</v>
      </c>
      <c r="M452" s="137">
        <v>3</v>
      </c>
      <c r="N452" s="145"/>
      <c r="O452" s="136"/>
      <c r="P452" s="136"/>
      <c r="Q452" s="139"/>
      <c r="R452" s="145" t="s">
        <v>163</v>
      </c>
      <c r="S452" s="136" t="s">
        <v>9</v>
      </c>
      <c r="T452" s="145" t="s">
        <v>607</v>
      </c>
      <c r="U452" s="136" t="s">
        <v>506</v>
      </c>
    </row>
    <row r="453" spans="1:21" x14ac:dyDescent="0.2">
      <c r="A453" s="136" t="s">
        <v>385</v>
      </c>
      <c r="B453" s="136" t="s">
        <v>346</v>
      </c>
      <c r="C453" s="136" t="s">
        <v>946</v>
      </c>
      <c r="D453" s="136" t="s">
        <v>347</v>
      </c>
      <c r="E453" s="136" t="s">
        <v>524</v>
      </c>
      <c r="F453" s="137">
        <v>84</v>
      </c>
      <c r="G453" s="136" t="s">
        <v>3</v>
      </c>
      <c r="H453" s="137">
        <v>100</v>
      </c>
      <c r="I453" s="145" t="s">
        <v>15</v>
      </c>
      <c r="J453" s="138">
        <v>3</v>
      </c>
      <c r="K453" s="136" t="s">
        <v>34</v>
      </c>
      <c r="L453" s="137">
        <v>11</v>
      </c>
      <c r="M453" s="137">
        <v>24</v>
      </c>
      <c r="N453" s="145"/>
      <c r="O453" s="136"/>
      <c r="P453" s="136"/>
      <c r="Q453" s="139"/>
      <c r="R453" s="145" t="s">
        <v>163</v>
      </c>
      <c r="S453" s="136" t="s">
        <v>9</v>
      </c>
      <c r="T453" s="145" t="s">
        <v>532</v>
      </c>
      <c r="U453" s="136" t="s">
        <v>222</v>
      </c>
    </row>
    <row r="454" spans="1:21" x14ac:dyDescent="0.2">
      <c r="A454" s="136" t="s">
        <v>515</v>
      </c>
      <c r="B454" s="136" t="s">
        <v>321</v>
      </c>
      <c r="C454" s="136" t="s">
        <v>880</v>
      </c>
      <c r="D454" s="136" t="s">
        <v>132</v>
      </c>
      <c r="E454" s="136" t="s">
        <v>524</v>
      </c>
      <c r="F454" s="137">
        <v>98</v>
      </c>
      <c r="G454" s="136" t="s">
        <v>3</v>
      </c>
      <c r="H454" s="137">
        <v>100</v>
      </c>
      <c r="I454" s="145" t="s">
        <v>15</v>
      </c>
      <c r="J454" s="138">
        <v>3</v>
      </c>
      <c r="K454" s="136" t="s">
        <v>34</v>
      </c>
      <c r="L454" s="137">
        <v>3</v>
      </c>
      <c r="M454" s="137">
        <v>3</v>
      </c>
      <c r="N454" s="145"/>
      <c r="O454" s="136"/>
      <c r="P454" s="136"/>
      <c r="Q454" s="139"/>
      <c r="R454" s="145" t="s">
        <v>163</v>
      </c>
      <c r="S454" s="136" t="s">
        <v>9</v>
      </c>
      <c r="T454" s="145" t="s">
        <v>516</v>
      </c>
      <c r="U454" s="136" t="s">
        <v>217</v>
      </c>
    </row>
    <row r="455" spans="1:21" x14ac:dyDescent="0.2">
      <c r="A455" s="136" t="s">
        <v>326</v>
      </c>
      <c r="B455" s="136" t="s">
        <v>130</v>
      </c>
      <c r="C455" s="136" t="s">
        <v>131</v>
      </c>
      <c r="D455" s="136" t="s">
        <v>132</v>
      </c>
      <c r="E455" s="136" t="s">
        <v>524</v>
      </c>
      <c r="F455" s="137">
        <v>91</v>
      </c>
      <c r="G455" s="136" t="s">
        <v>3</v>
      </c>
      <c r="H455" s="137">
        <v>100</v>
      </c>
      <c r="I455" s="145" t="s">
        <v>15</v>
      </c>
      <c r="J455" s="138">
        <v>3</v>
      </c>
      <c r="K455" s="136" t="s">
        <v>34</v>
      </c>
      <c r="L455" s="137">
        <v>0</v>
      </c>
      <c r="M455" s="137">
        <v>0</v>
      </c>
      <c r="N455" s="145"/>
      <c r="O455" s="136"/>
      <c r="P455" s="136"/>
      <c r="Q455" s="139"/>
      <c r="R455" s="145" t="s">
        <v>163</v>
      </c>
      <c r="S455" s="136" t="s">
        <v>9</v>
      </c>
      <c r="T455" s="145" t="s">
        <v>1073</v>
      </c>
      <c r="U455" s="136" t="s">
        <v>222</v>
      </c>
    </row>
    <row r="456" spans="1:21" x14ac:dyDescent="0.2">
      <c r="A456" s="136" t="s">
        <v>322</v>
      </c>
      <c r="B456" s="136" t="s">
        <v>321</v>
      </c>
      <c r="C456" s="136" t="s">
        <v>880</v>
      </c>
      <c r="D456" s="136" t="s">
        <v>132</v>
      </c>
      <c r="E456" s="136" t="s">
        <v>524</v>
      </c>
      <c r="F456" s="137">
        <v>95</v>
      </c>
      <c r="G456" s="136" t="s">
        <v>3</v>
      </c>
      <c r="H456" s="137">
        <v>100</v>
      </c>
      <c r="I456" s="145" t="s">
        <v>15</v>
      </c>
      <c r="J456" s="138">
        <v>3</v>
      </c>
      <c r="K456" s="136" t="s">
        <v>34</v>
      </c>
      <c r="L456" s="137">
        <v>0</v>
      </c>
      <c r="M456" s="137">
        <v>0</v>
      </c>
      <c r="N456" s="145"/>
      <c r="O456" s="136"/>
      <c r="P456" s="136"/>
      <c r="Q456" s="139"/>
      <c r="R456" s="145" t="s">
        <v>163</v>
      </c>
      <c r="S456" s="136" t="s">
        <v>104</v>
      </c>
      <c r="T456" s="145" t="s">
        <v>1073</v>
      </c>
      <c r="U456" s="136" t="s">
        <v>222</v>
      </c>
    </row>
    <row r="457" spans="1:21" x14ac:dyDescent="0.2">
      <c r="A457" s="136" t="s">
        <v>567</v>
      </c>
      <c r="B457" s="136" t="s">
        <v>130</v>
      </c>
      <c r="C457" s="136" t="s">
        <v>131</v>
      </c>
      <c r="D457" s="136" t="s">
        <v>132</v>
      </c>
      <c r="E457" s="136" t="s">
        <v>524</v>
      </c>
      <c r="F457" s="137">
        <v>92</v>
      </c>
      <c r="G457" s="136" t="s">
        <v>3</v>
      </c>
      <c r="H457" s="137">
        <v>100</v>
      </c>
      <c r="I457" s="145" t="s">
        <v>15</v>
      </c>
      <c r="J457" s="138">
        <v>3.1</v>
      </c>
      <c r="K457" s="136" t="s">
        <v>34</v>
      </c>
      <c r="L457" s="137">
        <v>0</v>
      </c>
      <c r="M457" s="137">
        <v>2</v>
      </c>
      <c r="N457" s="145"/>
      <c r="O457" s="136"/>
      <c r="P457" s="136"/>
      <c r="Q457" s="139"/>
      <c r="R457" s="145" t="s">
        <v>163</v>
      </c>
      <c r="S457" s="136" t="s">
        <v>9</v>
      </c>
      <c r="T457" s="145" t="s">
        <v>607</v>
      </c>
      <c r="U457" s="136" t="s">
        <v>506</v>
      </c>
    </row>
    <row r="458" spans="1:21" x14ac:dyDescent="0.2">
      <c r="A458" s="136" t="s">
        <v>348</v>
      </c>
      <c r="B458" s="136" t="s">
        <v>346</v>
      </c>
      <c r="C458" s="136" t="s">
        <v>946</v>
      </c>
      <c r="D458" s="136" t="s">
        <v>347</v>
      </c>
      <c r="E458" s="136" t="s">
        <v>524</v>
      </c>
      <c r="F458" s="137">
        <v>84</v>
      </c>
      <c r="G458" s="136" t="s">
        <v>3</v>
      </c>
      <c r="H458" s="137">
        <v>100</v>
      </c>
      <c r="I458" s="145" t="s">
        <v>15</v>
      </c>
      <c r="J458" s="138">
        <v>3.2</v>
      </c>
      <c r="K458" s="136" t="s">
        <v>34</v>
      </c>
      <c r="L458" s="137">
        <v>11</v>
      </c>
      <c r="M458" s="137">
        <v>27</v>
      </c>
      <c r="N458" s="145"/>
      <c r="O458" s="136"/>
      <c r="P458" s="136"/>
      <c r="Q458" s="139"/>
      <c r="R458" s="145" t="s">
        <v>163</v>
      </c>
      <c r="S458" s="136" t="s">
        <v>9</v>
      </c>
      <c r="T458" s="145" t="s">
        <v>532</v>
      </c>
      <c r="U458" s="136" t="s">
        <v>222</v>
      </c>
    </row>
    <row r="459" spans="1:21" x14ac:dyDescent="0.2">
      <c r="A459" s="136" t="s">
        <v>606</v>
      </c>
      <c r="B459" s="136" t="s">
        <v>130</v>
      </c>
      <c r="C459" s="136" t="s">
        <v>131</v>
      </c>
      <c r="D459" s="136" t="s">
        <v>132</v>
      </c>
      <c r="E459" s="136" t="s">
        <v>524</v>
      </c>
      <c r="F459" s="137">
        <v>92</v>
      </c>
      <c r="G459" s="136" t="s">
        <v>3</v>
      </c>
      <c r="H459" s="137">
        <v>100</v>
      </c>
      <c r="I459" s="145" t="s">
        <v>15</v>
      </c>
      <c r="J459" s="138">
        <v>3.2</v>
      </c>
      <c r="K459" s="136" t="s">
        <v>34</v>
      </c>
      <c r="L459" s="137">
        <v>0</v>
      </c>
      <c r="M459" s="137">
        <v>0</v>
      </c>
      <c r="N459" s="145"/>
      <c r="O459" s="136"/>
      <c r="P459" s="136"/>
      <c r="Q459" s="139"/>
      <c r="R459" s="145" t="s">
        <v>9</v>
      </c>
      <c r="S459" s="136" t="s">
        <v>1072</v>
      </c>
      <c r="T459" s="145" t="s">
        <v>607</v>
      </c>
      <c r="U459" s="136" t="s">
        <v>506</v>
      </c>
    </row>
    <row r="460" spans="1:21" x14ac:dyDescent="0.2">
      <c r="A460" s="136" t="s">
        <v>323</v>
      </c>
      <c r="B460" s="136" t="s">
        <v>321</v>
      </c>
      <c r="C460" s="136" t="s">
        <v>880</v>
      </c>
      <c r="D460" s="136" t="s">
        <v>132</v>
      </c>
      <c r="E460" s="136" t="s">
        <v>524</v>
      </c>
      <c r="F460" s="137">
        <v>93</v>
      </c>
      <c r="G460" s="136" t="s">
        <v>3</v>
      </c>
      <c r="H460" s="137">
        <v>100</v>
      </c>
      <c r="I460" s="145" t="s">
        <v>15</v>
      </c>
      <c r="J460" s="138">
        <v>3.2</v>
      </c>
      <c r="K460" s="136" t="s">
        <v>34</v>
      </c>
      <c r="L460" s="137">
        <v>0</v>
      </c>
      <c r="M460" s="137">
        <v>3</v>
      </c>
      <c r="N460" s="145"/>
      <c r="O460" s="136"/>
      <c r="P460" s="136"/>
      <c r="Q460" s="139"/>
      <c r="R460" s="145" t="s">
        <v>163</v>
      </c>
      <c r="S460" s="136" t="s">
        <v>104</v>
      </c>
      <c r="T460" s="145" t="s">
        <v>1073</v>
      </c>
      <c r="U460" s="136" t="s">
        <v>222</v>
      </c>
    </row>
    <row r="461" spans="1:21" x14ac:dyDescent="0.2">
      <c r="A461" s="136" t="s">
        <v>494</v>
      </c>
      <c r="B461" s="136" t="s">
        <v>321</v>
      </c>
      <c r="C461" s="136" t="s">
        <v>880</v>
      </c>
      <c r="D461" s="136" t="s">
        <v>132</v>
      </c>
      <c r="E461" s="136" t="s">
        <v>524</v>
      </c>
      <c r="F461" s="137">
        <v>94</v>
      </c>
      <c r="G461" s="136" t="s">
        <v>3</v>
      </c>
      <c r="H461" s="137">
        <v>100</v>
      </c>
      <c r="I461" s="145" t="s">
        <v>15</v>
      </c>
      <c r="J461" s="138">
        <v>3.3</v>
      </c>
      <c r="K461" s="136" t="s">
        <v>34</v>
      </c>
      <c r="L461" s="137">
        <v>7</v>
      </c>
      <c r="M461" s="137">
        <v>2</v>
      </c>
      <c r="N461" s="145"/>
      <c r="O461" s="136"/>
      <c r="P461" s="136"/>
      <c r="Q461" s="139"/>
      <c r="R461" s="145" t="s">
        <v>141</v>
      </c>
      <c r="S461" s="136" t="s">
        <v>9</v>
      </c>
      <c r="T461" s="145" t="s">
        <v>9</v>
      </c>
      <c r="U461" s="136" t="s">
        <v>9</v>
      </c>
    </row>
    <row r="462" spans="1:21" x14ac:dyDescent="0.2">
      <c r="A462" s="136" t="s">
        <v>146</v>
      </c>
      <c r="B462" s="136" t="s">
        <v>130</v>
      </c>
      <c r="C462" s="136" t="s">
        <v>131</v>
      </c>
      <c r="D462" s="136" t="s">
        <v>132</v>
      </c>
      <c r="E462" s="136" t="s">
        <v>524</v>
      </c>
      <c r="F462" s="137">
        <v>93</v>
      </c>
      <c r="G462" s="136" t="s">
        <v>3</v>
      </c>
      <c r="H462" s="137">
        <v>100</v>
      </c>
      <c r="I462" s="145" t="s">
        <v>15</v>
      </c>
      <c r="J462" s="138">
        <v>3.7</v>
      </c>
      <c r="K462" s="136" t="s">
        <v>6</v>
      </c>
      <c r="L462" s="137">
        <v>27</v>
      </c>
      <c r="M462" s="137">
        <v>59</v>
      </c>
      <c r="N462" s="145"/>
      <c r="O462" s="136"/>
      <c r="P462" s="136"/>
      <c r="Q462" s="139"/>
      <c r="R462" s="145" t="s">
        <v>9</v>
      </c>
      <c r="S462" s="136" t="s">
        <v>9</v>
      </c>
      <c r="T462" s="145" t="s">
        <v>1017</v>
      </c>
      <c r="U462" s="136" t="s">
        <v>10</v>
      </c>
    </row>
    <row r="463" spans="1:21" x14ac:dyDescent="0.2">
      <c r="A463" s="140" t="s">
        <v>1183</v>
      </c>
      <c r="B463" s="140" t="s">
        <v>1184</v>
      </c>
      <c r="C463" s="140" t="s">
        <v>1185</v>
      </c>
      <c r="D463" s="140" t="s">
        <v>1187</v>
      </c>
      <c r="E463" s="140" t="s">
        <v>386</v>
      </c>
      <c r="F463" s="140">
        <v>89</v>
      </c>
      <c r="G463" s="140" t="s">
        <v>3</v>
      </c>
      <c r="H463" s="140">
        <v>100</v>
      </c>
      <c r="I463" s="143" t="s">
        <v>4</v>
      </c>
      <c r="J463" s="140">
        <v>3.2</v>
      </c>
      <c r="K463" s="140" t="s">
        <v>18</v>
      </c>
      <c r="L463" s="140">
        <v>72</v>
      </c>
      <c r="M463" s="140">
        <v>65</v>
      </c>
      <c r="Q463" s="140"/>
      <c r="R463" s="143" t="s">
        <v>9</v>
      </c>
      <c r="S463" s="140" t="s">
        <v>9</v>
      </c>
      <c r="T463" s="143" t="s">
        <v>1186</v>
      </c>
      <c r="U463" s="140" t="s">
        <v>840</v>
      </c>
    </row>
    <row r="464" spans="1:21" x14ac:dyDescent="0.2">
      <c r="A464" s="140" t="s">
        <v>824</v>
      </c>
      <c r="B464" s="140" t="s">
        <v>550</v>
      </c>
      <c r="C464" s="140" t="s">
        <v>904</v>
      </c>
      <c r="D464" s="140" t="s">
        <v>1104</v>
      </c>
      <c r="E464" s="140" t="s">
        <v>386</v>
      </c>
      <c r="F464" s="140">
        <v>91</v>
      </c>
      <c r="G464" s="140" t="s">
        <v>3</v>
      </c>
      <c r="H464" s="140">
        <v>100</v>
      </c>
      <c r="I464" s="143" t="s">
        <v>4</v>
      </c>
      <c r="J464" s="140">
        <v>3</v>
      </c>
      <c r="K464" s="140" t="s">
        <v>18</v>
      </c>
      <c r="L464" s="140">
        <v>100</v>
      </c>
      <c r="M464" s="140">
        <v>64</v>
      </c>
      <c r="Q464" s="140"/>
      <c r="R464" s="143" t="s">
        <v>9</v>
      </c>
      <c r="S464" s="140" t="s">
        <v>9</v>
      </c>
      <c r="T464" s="143" t="s">
        <v>649</v>
      </c>
      <c r="U464" s="140" t="s">
        <v>10</v>
      </c>
    </row>
    <row r="465" spans="1:21" x14ac:dyDescent="0.2">
      <c r="A465" s="140" t="s">
        <v>920</v>
      </c>
      <c r="B465" s="140" t="s">
        <v>550</v>
      </c>
      <c r="C465" s="140" t="s">
        <v>904</v>
      </c>
      <c r="D465" s="140" t="s">
        <v>1104</v>
      </c>
      <c r="E465" s="140" t="s">
        <v>386</v>
      </c>
      <c r="F465" s="140">
        <v>82</v>
      </c>
      <c r="G465" s="140" t="s">
        <v>3</v>
      </c>
      <c r="H465" s="140">
        <v>100</v>
      </c>
      <c r="I465" s="143" t="s">
        <v>4</v>
      </c>
      <c r="J465" s="140">
        <v>3.6</v>
      </c>
      <c r="K465" s="140" t="s">
        <v>18</v>
      </c>
      <c r="L465" s="140">
        <v>99</v>
      </c>
      <c r="M465" s="140">
        <v>62</v>
      </c>
      <c r="Q465" s="140"/>
      <c r="R465" s="143" t="s">
        <v>9</v>
      </c>
      <c r="S465" s="140" t="s">
        <v>9</v>
      </c>
      <c r="T465" s="143" t="s">
        <v>1200</v>
      </c>
      <c r="U465" s="140" t="s">
        <v>840</v>
      </c>
    </row>
    <row r="466" spans="1:21" x14ac:dyDescent="0.2">
      <c r="A466" s="140" t="s">
        <v>903</v>
      </c>
      <c r="B466" s="140" t="s">
        <v>648</v>
      </c>
      <c r="C466" s="140" t="s">
        <v>902</v>
      </c>
      <c r="D466" s="140" t="s">
        <v>1104</v>
      </c>
      <c r="E466" s="140" t="s">
        <v>386</v>
      </c>
      <c r="F466" s="140">
        <v>92</v>
      </c>
      <c r="G466" s="140" t="s">
        <v>3</v>
      </c>
      <c r="H466" s="140">
        <v>100</v>
      </c>
      <c r="I466" s="143" t="s">
        <v>4</v>
      </c>
      <c r="J466" s="140">
        <v>3.2</v>
      </c>
      <c r="K466" s="140" t="s">
        <v>34</v>
      </c>
      <c r="L466" s="140">
        <v>0</v>
      </c>
      <c r="M466" s="140">
        <v>14</v>
      </c>
      <c r="Q466" s="140"/>
      <c r="R466" s="143" t="s">
        <v>9</v>
      </c>
      <c r="S466" s="140" t="s">
        <v>9</v>
      </c>
      <c r="T466" s="143" t="s">
        <v>1083</v>
      </c>
      <c r="U466" s="140" t="s">
        <v>506</v>
      </c>
    </row>
    <row r="467" spans="1:21" x14ac:dyDescent="0.2">
      <c r="A467" s="140" t="s">
        <v>906</v>
      </c>
      <c r="B467" s="140" t="s">
        <v>550</v>
      </c>
      <c r="C467" s="140" t="s">
        <v>904</v>
      </c>
      <c r="D467" s="140" t="s">
        <v>1104</v>
      </c>
      <c r="E467" s="140" t="s">
        <v>386</v>
      </c>
      <c r="F467" s="140">
        <v>92</v>
      </c>
      <c r="G467" s="140" t="s">
        <v>3</v>
      </c>
      <c r="H467" s="140">
        <v>100</v>
      </c>
      <c r="I467" s="143" t="s">
        <v>4</v>
      </c>
      <c r="J467" s="140">
        <v>3.3</v>
      </c>
      <c r="K467" s="140" t="s">
        <v>34</v>
      </c>
      <c r="L467" s="140">
        <v>0</v>
      </c>
      <c r="M467" s="140">
        <v>30</v>
      </c>
      <c r="Q467" s="140"/>
      <c r="R467" s="143" t="s">
        <v>9</v>
      </c>
      <c r="S467" s="140" t="s">
        <v>9</v>
      </c>
      <c r="T467" s="143" t="s">
        <v>1084</v>
      </c>
      <c r="U467" s="140" t="s">
        <v>506</v>
      </c>
    </row>
    <row r="468" spans="1:21" x14ac:dyDescent="0.2">
      <c r="A468" s="140" t="s">
        <v>905</v>
      </c>
      <c r="B468" s="140" t="s">
        <v>550</v>
      </c>
      <c r="C468" s="140" t="s">
        <v>904</v>
      </c>
      <c r="D468" s="140" t="s">
        <v>1104</v>
      </c>
      <c r="E468" s="140" t="s">
        <v>386</v>
      </c>
      <c r="F468" s="140">
        <v>90</v>
      </c>
      <c r="G468" s="140" t="s">
        <v>3</v>
      </c>
      <c r="H468" s="140">
        <v>100</v>
      </c>
      <c r="I468" s="143" t="s">
        <v>4</v>
      </c>
      <c r="J468" s="140">
        <v>3.6</v>
      </c>
      <c r="K468" s="140" t="s">
        <v>34</v>
      </c>
      <c r="L468" s="140">
        <v>1</v>
      </c>
      <c r="M468" s="140">
        <v>34</v>
      </c>
      <c r="Q468" s="140"/>
      <c r="R468" s="143" t="s">
        <v>9</v>
      </c>
      <c r="S468" s="140" t="s">
        <v>9</v>
      </c>
      <c r="T468" s="143" t="s">
        <v>1083</v>
      </c>
      <c r="U468" s="140" t="s">
        <v>506</v>
      </c>
    </row>
    <row r="469" spans="1:21" x14ac:dyDescent="0.2">
      <c r="A469" s="140" t="s">
        <v>923</v>
      </c>
      <c r="B469" s="140" t="s">
        <v>550</v>
      </c>
      <c r="C469" s="140" t="s">
        <v>904</v>
      </c>
      <c r="D469" s="140" t="s">
        <v>1104</v>
      </c>
      <c r="E469" s="140" t="s">
        <v>386</v>
      </c>
      <c r="F469" s="140">
        <v>82</v>
      </c>
      <c r="G469" s="140" t="s">
        <v>3</v>
      </c>
      <c r="H469" s="140">
        <v>100</v>
      </c>
      <c r="I469" s="143" t="s">
        <v>4</v>
      </c>
      <c r="J469" s="140">
        <v>6.3</v>
      </c>
      <c r="K469" s="140" t="s">
        <v>34</v>
      </c>
      <c r="L469" s="140">
        <v>7</v>
      </c>
      <c r="M469" s="140">
        <v>66</v>
      </c>
      <c r="Q469" s="140"/>
      <c r="R469" s="143" t="s">
        <v>9</v>
      </c>
      <c r="S469" s="140" t="s">
        <v>9</v>
      </c>
      <c r="T469" s="143" t="s">
        <v>1085</v>
      </c>
      <c r="U469" s="140" t="s">
        <v>10</v>
      </c>
    </row>
    <row r="470" spans="1:21" x14ac:dyDescent="0.2">
      <c r="A470" s="140" t="s">
        <v>825</v>
      </c>
      <c r="B470" s="140" t="s">
        <v>550</v>
      </c>
      <c r="C470" s="140" t="s">
        <v>904</v>
      </c>
      <c r="D470" s="140" t="s">
        <v>1104</v>
      </c>
      <c r="E470" s="140" t="s">
        <v>386</v>
      </c>
      <c r="F470" s="140">
        <v>91</v>
      </c>
      <c r="G470" s="140" t="s">
        <v>3</v>
      </c>
      <c r="H470" s="140">
        <v>100</v>
      </c>
      <c r="I470" s="143" t="s">
        <v>4</v>
      </c>
      <c r="J470" s="140">
        <v>2.9</v>
      </c>
      <c r="K470" s="140" t="s">
        <v>34</v>
      </c>
      <c r="L470" s="140">
        <v>0</v>
      </c>
      <c r="M470" s="140">
        <v>27</v>
      </c>
      <c r="Q470" s="140"/>
      <c r="R470" s="143" t="s">
        <v>9</v>
      </c>
      <c r="S470" s="140" t="s">
        <v>9</v>
      </c>
      <c r="T470" s="143" t="s">
        <v>551</v>
      </c>
      <c r="U470" s="140" t="s">
        <v>222</v>
      </c>
    </row>
    <row r="471" spans="1:21" x14ac:dyDescent="0.2">
      <c r="A471" s="140" t="s">
        <v>922</v>
      </c>
      <c r="B471" s="140" t="s">
        <v>550</v>
      </c>
      <c r="C471" s="140" t="s">
        <v>904</v>
      </c>
      <c r="D471" s="140" t="s">
        <v>1104</v>
      </c>
      <c r="E471" s="140" t="s">
        <v>386</v>
      </c>
      <c r="F471" s="140">
        <v>84</v>
      </c>
      <c r="G471" s="140" t="s">
        <v>3</v>
      </c>
      <c r="H471" s="140">
        <v>100</v>
      </c>
      <c r="I471" s="143" t="s">
        <v>4</v>
      </c>
      <c r="J471" s="140">
        <v>4.8</v>
      </c>
      <c r="K471" s="140" t="s">
        <v>34</v>
      </c>
      <c r="L471" s="140">
        <v>14</v>
      </c>
      <c r="M471" s="140">
        <v>30</v>
      </c>
      <c r="Q471" s="140"/>
      <c r="R471" s="143" t="s">
        <v>9</v>
      </c>
      <c r="S471" s="140" t="s">
        <v>9</v>
      </c>
      <c r="T471" s="143" t="s">
        <v>1085</v>
      </c>
      <c r="U471" s="140" t="s">
        <v>10</v>
      </c>
    </row>
    <row r="472" spans="1:21" x14ac:dyDescent="0.2">
      <c r="A472" s="140" t="s">
        <v>921</v>
      </c>
      <c r="B472" s="140" t="s">
        <v>550</v>
      </c>
      <c r="C472" s="140" t="s">
        <v>904</v>
      </c>
      <c r="D472" s="140" t="s">
        <v>1104</v>
      </c>
      <c r="E472" s="140" t="s">
        <v>386</v>
      </c>
      <c r="F472" s="140">
        <v>84</v>
      </c>
      <c r="G472" s="140" t="s">
        <v>3</v>
      </c>
      <c r="H472" s="140">
        <v>100</v>
      </c>
      <c r="I472" s="143" t="s">
        <v>4</v>
      </c>
      <c r="J472" s="140">
        <v>4</v>
      </c>
      <c r="K472" s="140" t="s">
        <v>34</v>
      </c>
      <c r="L472" s="140">
        <v>7</v>
      </c>
      <c r="M472" s="140">
        <v>54</v>
      </c>
      <c r="Q472" s="140"/>
      <c r="R472" s="143" t="s">
        <v>9</v>
      </c>
      <c r="S472" s="140" t="s">
        <v>9</v>
      </c>
      <c r="T472" s="143" t="s">
        <v>875</v>
      </c>
      <c r="U472" s="140" t="s">
        <v>875</v>
      </c>
    </row>
    <row r="473" spans="1:21" x14ac:dyDescent="0.2">
      <c r="A473" s="140" t="s">
        <v>512</v>
      </c>
      <c r="B473" s="140" t="s">
        <v>511</v>
      </c>
      <c r="C473" s="140" t="s">
        <v>998</v>
      </c>
      <c r="D473" s="140" t="s">
        <v>65</v>
      </c>
      <c r="E473" s="140" t="s">
        <v>386</v>
      </c>
      <c r="F473" s="140">
        <v>94</v>
      </c>
      <c r="G473" s="140" t="s">
        <v>3</v>
      </c>
      <c r="H473" s="140">
        <v>100</v>
      </c>
      <c r="I473" s="143" t="s">
        <v>15</v>
      </c>
      <c r="J473" s="140">
        <v>2.8</v>
      </c>
      <c r="K473" s="140" t="s">
        <v>34</v>
      </c>
      <c r="L473" s="140">
        <v>39</v>
      </c>
      <c r="M473" s="140">
        <v>47</v>
      </c>
      <c r="Q473" s="140"/>
      <c r="R473" s="143" t="s">
        <v>141</v>
      </c>
      <c r="S473" s="140" t="s">
        <v>9</v>
      </c>
      <c r="T473" s="143" t="s">
        <v>547</v>
      </c>
      <c r="U473" s="140" t="s">
        <v>506</v>
      </c>
    </row>
    <row r="474" spans="1:21" x14ac:dyDescent="0.2">
      <c r="A474" s="140" t="s">
        <v>509</v>
      </c>
      <c r="B474" s="140" t="s">
        <v>64</v>
      </c>
      <c r="C474" s="140" t="s">
        <v>977</v>
      </c>
      <c r="D474" s="140" t="s">
        <v>65</v>
      </c>
      <c r="E474" s="140" t="s">
        <v>386</v>
      </c>
      <c r="F474" s="140">
        <v>97</v>
      </c>
      <c r="G474" s="140" t="s">
        <v>3</v>
      </c>
      <c r="H474" s="140">
        <v>100</v>
      </c>
      <c r="I474" s="143" t="s">
        <v>15</v>
      </c>
      <c r="J474" s="140">
        <v>2.6</v>
      </c>
      <c r="K474" s="140" t="s">
        <v>34</v>
      </c>
      <c r="L474" s="140">
        <v>38</v>
      </c>
      <c r="M474" s="140">
        <v>47</v>
      </c>
      <c r="Q474" s="140"/>
      <c r="R474" s="143" t="s">
        <v>163</v>
      </c>
      <c r="S474" s="140" t="s">
        <v>9</v>
      </c>
      <c r="T474" s="143" t="s">
        <v>1086</v>
      </c>
      <c r="U474" s="140" t="s">
        <v>506</v>
      </c>
    </row>
    <row r="475" spans="1:21" x14ac:dyDescent="0.2">
      <c r="A475" s="140" t="s">
        <v>508</v>
      </c>
      <c r="B475" s="140" t="s">
        <v>64</v>
      </c>
      <c r="C475" s="140" t="s">
        <v>977</v>
      </c>
      <c r="D475" s="140" t="s">
        <v>65</v>
      </c>
      <c r="E475" s="140" t="s">
        <v>386</v>
      </c>
      <c r="F475" s="140">
        <v>98</v>
      </c>
      <c r="G475" s="140" t="s">
        <v>3</v>
      </c>
      <c r="H475" s="140">
        <v>100</v>
      </c>
      <c r="I475" s="143" t="s">
        <v>15</v>
      </c>
      <c r="J475" s="140">
        <v>3.1</v>
      </c>
      <c r="K475" s="140" t="s">
        <v>34</v>
      </c>
      <c r="L475" s="140">
        <v>38</v>
      </c>
      <c r="M475" s="140">
        <v>46</v>
      </c>
      <c r="Q475" s="140"/>
      <c r="R475" s="143" t="s">
        <v>163</v>
      </c>
      <c r="S475" s="140" t="s">
        <v>9</v>
      </c>
      <c r="T475" s="143" t="s">
        <v>1087</v>
      </c>
      <c r="U475" s="140" t="s">
        <v>506</v>
      </c>
    </row>
    <row r="476" spans="1:21" x14ac:dyDescent="0.2">
      <c r="A476" s="140" t="s">
        <v>471</v>
      </c>
      <c r="B476" s="140" t="s">
        <v>64</v>
      </c>
      <c r="C476" s="140" t="s">
        <v>977</v>
      </c>
      <c r="D476" s="140" t="s">
        <v>65</v>
      </c>
      <c r="E476" s="140" t="s">
        <v>386</v>
      </c>
      <c r="F476" s="140">
        <v>87</v>
      </c>
      <c r="G476" s="140" t="s">
        <v>3</v>
      </c>
      <c r="H476" s="140">
        <v>100</v>
      </c>
      <c r="I476" s="143" t="s">
        <v>4</v>
      </c>
      <c r="J476" s="140">
        <v>4</v>
      </c>
      <c r="K476" s="140" t="s">
        <v>34</v>
      </c>
      <c r="L476" s="140">
        <v>41</v>
      </c>
      <c r="M476" s="140">
        <v>50</v>
      </c>
      <c r="Q476" s="140"/>
      <c r="R476" s="143" t="s">
        <v>9</v>
      </c>
      <c r="S476" s="140" t="s">
        <v>67</v>
      </c>
      <c r="T476" s="143" t="s">
        <v>9</v>
      </c>
      <c r="U476" s="140" t="s">
        <v>9</v>
      </c>
    </row>
    <row r="477" spans="1:21" x14ac:dyDescent="0.2">
      <c r="A477" s="140" t="s">
        <v>510</v>
      </c>
      <c r="B477" s="140" t="s">
        <v>64</v>
      </c>
      <c r="C477" s="140" t="s">
        <v>977</v>
      </c>
      <c r="D477" s="140" t="s">
        <v>65</v>
      </c>
      <c r="E477" s="140" t="s">
        <v>386</v>
      </c>
      <c r="F477" s="140">
        <v>97</v>
      </c>
      <c r="G477" s="140" t="s">
        <v>3</v>
      </c>
      <c r="H477" s="140">
        <v>100</v>
      </c>
      <c r="I477" s="143" t="s">
        <v>15</v>
      </c>
      <c r="J477" s="140">
        <v>2.6</v>
      </c>
      <c r="K477" s="140" t="s">
        <v>34</v>
      </c>
      <c r="L477" s="140">
        <v>38</v>
      </c>
      <c r="M477" s="140">
        <v>45</v>
      </c>
      <c r="Q477" s="140"/>
      <c r="R477" s="143" t="s">
        <v>163</v>
      </c>
      <c r="S477" s="140" t="s">
        <v>9</v>
      </c>
      <c r="T477" s="143" t="s">
        <v>569</v>
      </c>
      <c r="U477" s="140" t="s">
        <v>506</v>
      </c>
    </row>
    <row r="478" spans="1:21" x14ac:dyDescent="0.2">
      <c r="A478" s="140" t="s">
        <v>505</v>
      </c>
      <c r="B478" s="140" t="s">
        <v>64</v>
      </c>
      <c r="C478" s="140" t="s">
        <v>977</v>
      </c>
      <c r="D478" s="140" t="s">
        <v>65</v>
      </c>
      <c r="E478" s="140" t="s">
        <v>386</v>
      </c>
      <c r="F478" s="140">
        <v>99</v>
      </c>
      <c r="G478" s="140" t="s">
        <v>3</v>
      </c>
      <c r="H478" s="140">
        <v>100</v>
      </c>
      <c r="I478" s="143" t="s">
        <v>15</v>
      </c>
      <c r="J478" s="140">
        <v>2.2000000000000002</v>
      </c>
      <c r="K478" s="140" t="s">
        <v>34</v>
      </c>
      <c r="L478" s="140">
        <v>38</v>
      </c>
      <c r="M478" s="140">
        <v>47</v>
      </c>
      <c r="Q478" s="140"/>
      <c r="R478" s="143" t="s">
        <v>163</v>
      </c>
      <c r="S478" s="140" t="s">
        <v>9</v>
      </c>
      <c r="T478" s="143" t="s">
        <v>544</v>
      </c>
      <c r="U478" s="140" t="s">
        <v>506</v>
      </c>
    </row>
    <row r="479" spans="1:21" x14ac:dyDescent="0.2">
      <c r="A479" s="140" t="s">
        <v>507</v>
      </c>
      <c r="B479" s="140" t="s">
        <v>64</v>
      </c>
      <c r="C479" s="140" t="s">
        <v>977</v>
      </c>
      <c r="D479" s="140" t="s">
        <v>65</v>
      </c>
      <c r="E479" s="140" t="s">
        <v>386</v>
      </c>
      <c r="F479" s="140">
        <v>98</v>
      </c>
      <c r="G479" s="140" t="s">
        <v>3</v>
      </c>
      <c r="H479" s="140">
        <v>100</v>
      </c>
      <c r="I479" s="143" t="s">
        <v>15</v>
      </c>
      <c r="J479" s="140">
        <v>2.6</v>
      </c>
      <c r="K479" s="140" t="s">
        <v>34</v>
      </c>
      <c r="L479" s="140">
        <v>38</v>
      </c>
      <c r="M479" s="140">
        <v>48</v>
      </c>
      <c r="Q479" s="140"/>
      <c r="R479" s="143" t="s">
        <v>163</v>
      </c>
      <c r="S479" s="140" t="s">
        <v>9</v>
      </c>
      <c r="T479" s="143" t="s">
        <v>615</v>
      </c>
      <c r="U479" s="140" t="s">
        <v>506</v>
      </c>
    </row>
    <row r="480" spans="1:21" x14ac:dyDescent="0.2">
      <c r="A480" s="140" t="s">
        <v>66</v>
      </c>
      <c r="B480" s="140" t="s">
        <v>64</v>
      </c>
      <c r="C480" s="140" t="s">
        <v>977</v>
      </c>
      <c r="D480" s="140" t="s">
        <v>65</v>
      </c>
      <c r="E480" s="140" t="s">
        <v>386</v>
      </c>
      <c r="F480" s="140">
        <v>89</v>
      </c>
      <c r="G480" s="140" t="s">
        <v>3</v>
      </c>
      <c r="H480" s="140">
        <v>100</v>
      </c>
      <c r="I480" s="143" t="s">
        <v>4</v>
      </c>
      <c r="J480" s="140">
        <v>4</v>
      </c>
      <c r="K480" s="140" t="s">
        <v>6</v>
      </c>
      <c r="L480" s="140">
        <v>39</v>
      </c>
      <c r="M480" s="140">
        <v>76</v>
      </c>
      <c r="Q480" s="140"/>
      <c r="R480" s="143" t="s">
        <v>9</v>
      </c>
      <c r="S480" s="140" t="s">
        <v>67</v>
      </c>
      <c r="T480" s="143" t="s">
        <v>650</v>
      </c>
      <c r="U480" s="140" t="s">
        <v>10</v>
      </c>
    </row>
    <row r="481" spans="1:21" x14ac:dyDescent="0.2">
      <c r="A481" s="140" t="s">
        <v>1191</v>
      </c>
      <c r="B481" s="140" t="s">
        <v>1184</v>
      </c>
      <c r="C481" s="140" t="s">
        <v>1185</v>
      </c>
      <c r="D481" s="140" t="s">
        <v>1187</v>
      </c>
      <c r="E481" s="140" t="s">
        <v>386</v>
      </c>
      <c r="F481" s="140">
        <v>85</v>
      </c>
      <c r="G481" s="140" t="s">
        <v>3</v>
      </c>
      <c r="H481" s="140">
        <v>100</v>
      </c>
      <c r="I481" s="143" t="s">
        <v>4</v>
      </c>
      <c r="J481" s="140">
        <v>2.8</v>
      </c>
      <c r="K481" s="140" t="s">
        <v>18</v>
      </c>
      <c r="L481" s="140">
        <v>72</v>
      </c>
      <c r="M481" s="140">
        <v>66</v>
      </c>
      <c r="Q481" s="140"/>
      <c r="R481" s="143" t="s">
        <v>9</v>
      </c>
      <c r="S481" s="140" t="s">
        <v>9</v>
      </c>
      <c r="T481" s="143" t="s">
        <v>1186</v>
      </c>
      <c r="U481" s="140" t="s">
        <v>840</v>
      </c>
    </row>
    <row r="482" spans="1:21" x14ac:dyDescent="0.2">
      <c r="A482" s="140" t="s">
        <v>1192</v>
      </c>
      <c r="B482" s="140" t="s">
        <v>1184</v>
      </c>
      <c r="C482" s="140" t="s">
        <v>1185</v>
      </c>
      <c r="D482" s="140" t="s">
        <v>1187</v>
      </c>
      <c r="E482" s="140" t="s">
        <v>386</v>
      </c>
      <c r="F482" s="140">
        <v>83</v>
      </c>
      <c r="G482" s="140" t="s">
        <v>3</v>
      </c>
      <c r="H482" s="140">
        <v>100</v>
      </c>
      <c r="I482" s="143" t="s">
        <v>4</v>
      </c>
      <c r="J482" s="140">
        <v>3.2</v>
      </c>
      <c r="K482" s="140" t="s">
        <v>18</v>
      </c>
      <c r="L482" s="140">
        <v>72</v>
      </c>
      <c r="M482" s="140">
        <v>65</v>
      </c>
      <c r="Q482" s="140"/>
      <c r="R482" s="143" t="s">
        <v>9</v>
      </c>
      <c r="S482" s="140" t="s">
        <v>9</v>
      </c>
      <c r="T482" s="143" t="s">
        <v>1186</v>
      </c>
      <c r="U482" s="140" t="s">
        <v>840</v>
      </c>
    </row>
    <row r="483" spans="1:21" x14ac:dyDescent="0.2">
      <c r="A483" s="140" t="s">
        <v>1193</v>
      </c>
      <c r="B483" s="140" t="s">
        <v>1184</v>
      </c>
      <c r="C483" s="140" t="s">
        <v>1185</v>
      </c>
      <c r="D483" s="140" t="s">
        <v>1187</v>
      </c>
      <c r="E483" s="140" t="s">
        <v>386</v>
      </c>
      <c r="F483" s="140">
        <v>85</v>
      </c>
      <c r="G483" s="140" t="s">
        <v>3</v>
      </c>
      <c r="H483" s="140">
        <v>100</v>
      </c>
      <c r="I483" s="143" t="s">
        <v>4</v>
      </c>
      <c r="J483" s="140">
        <v>3.2</v>
      </c>
      <c r="K483" s="140" t="s">
        <v>18</v>
      </c>
      <c r="L483" s="140">
        <v>72</v>
      </c>
      <c r="M483" s="140">
        <v>62</v>
      </c>
      <c r="Q483" s="140"/>
      <c r="R483" s="143" t="s">
        <v>9</v>
      </c>
      <c r="S483" s="140" t="s">
        <v>9</v>
      </c>
      <c r="T483" s="143" t="s">
        <v>1194</v>
      </c>
      <c r="U483" s="140" t="s">
        <v>506</v>
      </c>
    </row>
    <row r="484" spans="1:21" x14ac:dyDescent="0.2">
      <c r="A484" s="140" t="s">
        <v>1195</v>
      </c>
      <c r="B484" s="140" t="s">
        <v>1184</v>
      </c>
      <c r="C484" s="140" t="s">
        <v>1185</v>
      </c>
      <c r="D484" s="140" t="s">
        <v>1187</v>
      </c>
      <c r="E484" s="140" t="s">
        <v>386</v>
      </c>
      <c r="F484" s="140">
        <v>86</v>
      </c>
      <c r="G484" s="140" t="s">
        <v>3</v>
      </c>
      <c r="H484" s="140">
        <v>100</v>
      </c>
      <c r="I484" s="143" t="s">
        <v>4</v>
      </c>
      <c r="J484" s="140">
        <v>4.0999999999999996</v>
      </c>
      <c r="K484" s="140" t="s">
        <v>18</v>
      </c>
      <c r="L484" s="140">
        <v>72</v>
      </c>
      <c r="M484" s="140">
        <v>74</v>
      </c>
      <c r="Q484" s="140"/>
      <c r="R484" s="143" t="s">
        <v>9</v>
      </c>
      <c r="S484" s="140" t="s">
        <v>9</v>
      </c>
      <c r="T484" s="143" t="s">
        <v>1194</v>
      </c>
      <c r="U484" s="140" t="s">
        <v>506</v>
      </c>
    </row>
    <row r="485" spans="1:21" x14ac:dyDescent="0.2">
      <c r="A485" s="140" t="s">
        <v>1196</v>
      </c>
      <c r="B485" s="140" t="s">
        <v>1184</v>
      </c>
      <c r="C485" s="140" t="s">
        <v>1185</v>
      </c>
      <c r="D485" s="140" t="s">
        <v>1187</v>
      </c>
      <c r="E485" s="140" t="s">
        <v>386</v>
      </c>
      <c r="F485" s="140">
        <v>84</v>
      </c>
      <c r="G485" s="140" t="s">
        <v>3</v>
      </c>
      <c r="H485" s="140">
        <v>100</v>
      </c>
      <c r="I485" s="143" t="s">
        <v>4</v>
      </c>
      <c r="J485" s="140">
        <v>2.5</v>
      </c>
      <c r="K485" s="140" t="s">
        <v>18</v>
      </c>
      <c r="L485" s="140">
        <v>72</v>
      </c>
      <c r="M485" s="140">
        <v>65</v>
      </c>
      <c r="Q485" s="140"/>
      <c r="R485" s="143" t="s">
        <v>9</v>
      </c>
      <c r="S485" s="140" t="s">
        <v>9</v>
      </c>
      <c r="T485" s="143" t="s">
        <v>1186</v>
      </c>
      <c r="U485" s="140" t="s">
        <v>840</v>
      </c>
    </row>
    <row r="486" spans="1:21" x14ac:dyDescent="0.2">
      <c r="A486" s="140" t="s">
        <v>1197</v>
      </c>
      <c r="B486" s="140" t="s">
        <v>1184</v>
      </c>
      <c r="C486" s="140" t="s">
        <v>1185</v>
      </c>
      <c r="D486" s="140" t="s">
        <v>1187</v>
      </c>
      <c r="E486" s="140" t="s">
        <v>386</v>
      </c>
      <c r="F486" s="140">
        <v>85</v>
      </c>
      <c r="G486" s="140" t="s">
        <v>3</v>
      </c>
      <c r="H486" s="140">
        <v>100</v>
      </c>
      <c r="I486" s="143" t="s">
        <v>4</v>
      </c>
      <c r="J486" s="140">
        <v>3.2</v>
      </c>
      <c r="K486" s="140" t="s">
        <v>18</v>
      </c>
      <c r="L486" s="140">
        <v>72</v>
      </c>
      <c r="M486" s="140">
        <v>60</v>
      </c>
      <c r="Q486" s="140"/>
      <c r="R486" s="143" t="s">
        <v>9</v>
      </c>
      <c r="S486" s="140" t="s">
        <v>9</v>
      </c>
      <c r="T486" s="143" t="s">
        <v>1198</v>
      </c>
      <c r="U486" s="140" t="s">
        <v>840</v>
      </c>
    </row>
    <row r="487" spans="1:21" x14ac:dyDescent="0.2">
      <c r="A487" s="140" t="s">
        <v>1199</v>
      </c>
      <c r="B487" s="140" t="s">
        <v>550</v>
      </c>
      <c r="C487" s="140" t="s">
        <v>904</v>
      </c>
      <c r="D487" s="140" t="s">
        <v>1104</v>
      </c>
      <c r="E487" s="140" t="s">
        <v>386</v>
      </c>
      <c r="F487" s="140">
        <v>91</v>
      </c>
      <c r="G487" s="140" t="s">
        <v>3</v>
      </c>
      <c r="H487" s="140">
        <v>100</v>
      </c>
      <c r="I487" s="143" t="s">
        <v>4</v>
      </c>
      <c r="J487" s="140">
        <v>3.5</v>
      </c>
      <c r="K487" s="140" t="s">
        <v>18</v>
      </c>
      <c r="L487" s="140">
        <v>100</v>
      </c>
      <c r="M487" s="140">
        <v>64</v>
      </c>
      <c r="N487" s="143" t="s">
        <v>7</v>
      </c>
      <c r="O487" s="140" t="s">
        <v>837</v>
      </c>
      <c r="Q487" s="140">
        <v>99</v>
      </c>
      <c r="R487" s="143" t="s">
        <v>9</v>
      </c>
      <c r="S487" s="140" t="s">
        <v>12</v>
      </c>
      <c r="T487" s="143" t="s">
        <v>649</v>
      </c>
      <c r="U487" s="140" t="s">
        <v>10</v>
      </c>
    </row>
    <row r="488" spans="1:21" x14ac:dyDescent="0.2">
      <c r="A488" s="140" t="s">
        <v>1210</v>
      </c>
      <c r="B488" s="140" t="s">
        <v>1209</v>
      </c>
      <c r="C488" s="140" t="s">
        <v>1217</v>
      </c>
      <c r="D488" s="140" t="s">
        <v>65</v>
      </c>
      <c r="E488" s="140" t="s">
        <v>386</v>
      </c>
      <c r="F488" s="140">
        <v>93</v>
      </c>
      <c r="G488" s="140" t="s">
        <v>3</v>
      </c>
      <c r="H488" s="140">
        <v>100</v>
      </c>
      <c r="I488" s="143" t="s">
        <v>4</v>
      </c>
      <c r="J488" s="140">
        <v>4</v>
      </c>
      <c r="K488" s="140" t="s">
        <v>18</v>
      </c>
      <c r="L488" s="140">
        <v>100</v>
      </c>
      <c r="M488" s="140">
        <v>70</v>
      </c>
      <c r="N488" s="143" t="s">
        <v>7</v>
      </c>
      <c r="O488" s="140" t="s">
        <v>1211</v>
      </c>
      <c r="Q488" s="140">
        <v>63</v>
      </c>
      <c r="R488" s="143" t="s">
        <v>9</v>
      </c>
      <c r="S488" s="140" t="s">
        <v>12</v>
      </c>
      <c r="T488" s="143" t="s">
        <v>1212</v>
      </c>
      <c r="U488" s="140" t="s">
        <v>10</v>
      </c>
    </row>
    <row r="489" spans="1:21" x14ac:dyDescent="0.2">
      <c r="A489" s="140" t="s">
        <v>1215</v>
      </c>
      <c r="B489" s="140" t="s">
        <v>1184</v>
      </c>
      <c r="C489" s="140" t="s">
        <v>1185</v>
      </c>
      <c r="D489" s="140" t="s">
        <v>1187</v>
      </c>
      <c r="E489" s="140" t="s">
        <v>386</v>
      </c>
      <c r="F489" s="140">
        <v>78</v>
      </c>
      <c r="G489" s="140" t="s">
        <v>3</v>
      </c>
      <c r="H489" s="140">
        <v>100</v>
      </c>
      <c r="I489" s="143" t="s">
        <v>4</v>
      </c>
      <c r="J489" s="140">
        <v>4.4000000000000004</v>
      </c>
      <c r="K489" s="140" t="s">
        <v>34</v>
      </c>
      <c r="L489" s="140">
        <v>33</v>
      </c>
      <c r="M489" s="140">
        <v>57</v>
      </c>
      <c r="Q489" s="140"/>
      <c r="R489" s="143" t="s">
        <v>9</v>
      </c>
      <c r="S489" s="140" t="s">
        <v>9</v>
      </c>
      <c r="T489" s="143" t="s">
        <v>1186</v>
      </c>
      <c r="U489" s="140" t="s">
        <v>840</v>
      </c>
    </row>
    <row r="490" spans="1:21" x14ac:dyDescent="0.2">
      <c r="A490" s="140" t="s">
        <v>1188</v>
      </c>
      <c r="B490" s="140" t="s">
        <v>1184</v>
      </c>
      <c r="C490" s="140" t="s">
        <v>1185</v>
      </c>
      <c r="D490" s="140" t="s">
        <v>1187</v>
      </c>
      <c r="E490" s="140" t="s">
        <v>386</v>
      </c>
      <c r="F490" s="140">
        <v>77</v>
      </c>
      <c r="G490" s="140" t="s">
        <v>3</v>
      </c>
      <c r="H490" s="140">
        <v>100</v>
      </c>
      <c r="I490" s="143" t="s">
        <v>4</v>
      </c>
      <c r="J490" s="140">
        <v>3.5</v>
      </c>
      <c r="K490" s="140" t="s">
        <v>34</v>
      </c>
      <c r="L490" s="140">
        <v>33</v>
      </c>
      <c r="M490" s="140">
        <v>62</v>
      </c>
      <c r="Q490" s="140"/>
      <c r="R490" s="143" t="s">
        <v>9</v>
      </c>
      <c r="S490" s="140" t="s">
        <v>9</v>
      </c>
      <c r="T490" s="143" t="s">
        <v>1186</v>
      </c>
      <c r="U490" s="140" t="s">
        <v>840</v>
      </c>
    </row>
    <row r="491" spans="1:21" x14ac:dyDescent="0.2">
      <c r="A491" s="140" t="s">
        <v>1189</v>
      </c>
      <c r="B491" s="140" t="s">
        <v>1184</v>
      </c>
      <c r="C491" s="140" t="s">
        <v>1185</v>
      </c>
      <c r="D491" s="140" t="s">
        <v>1187</v>
      </c>
      <c r="E491" s="140" t="s">
        <v>386</v>
      </c>
      <c r="F491" s="140">
        <v>78</v>
      </c>
      <c r="G491" s="140" t="s">
        <v>3</v>
      </c>
      <c r="H491" s="140">
        <v>100</v>
      </c>
      <c r="I491" s="143" t="s">
        <v>4</v>
      </c>
      <c r="J491" s="140">
        <v>4.5</v>
      </c>
      <c r="K491" s="140" t="s">
        <v>34</v>
      </c>
      <c r="L491" s="140">
        <v>33</v>
      </c>
      <c r="M491" s="140">
        <v>69</v>
      </c>
      <c r="Q491" s="140"/>
      <c r="R491" s="143" t="s">
        <v>9</v>
      </c>
      <c r="S491" s="140" t="s">
        <v>9</v>
      </c>
      <c r="T491" s="143" t="s">
        <v>875</v>
      </c>
      <c r="U491" s="140" t="s">
        <v>875</v>
      </c>
    </row>
    <row r="492" spans="1:21" x14ac:dyDescent="0.2">
      <c r="A492" s="140" t="s">
        <v>1190</v>
      </c>
      <c r="B492" s="140" t="s">
        <v>1184</v>
      </c>
      <c r="C492" s="140" t="s">
        <v>1185</v>
      </c>
      <c r="D492" s="140" t="s">
        <v>1187</v>
      </c>
      <c r="E492" s="140" t="s">
        <v>386</v>
      </c>
      <c r="F492" s="140">
        <v>78</v>
      </c>
      <c r="G492" s="140" t="s">
        <v>3</v>
      </c>
      <c r="H492" s="140">
        <v>100</v>
      </c>
      <c r="I492" s="143" t="s">
        <v>4</v>
      </c>
      <c r="J492" s="140">
        <v>3.8</v>
      </c>
      <c r="K492" s="140" t="s">
        <v>34</v>
      </c>
      <c r="L492" s="140">
        <v>33</v>
      </c>
      <c r="M492" s="140">
        <v>58</v>
      </c>
      <c r="Q492" s="140"/>
      <c r="R492" s="143" t="s">
        <v>9</v>
      </c>
      <c r="S492" s="140" t="s">
        <v>9</v>
      </c>
      <c r="T492" s="143" t="s">
        <v>1045</v>
      </c>
      <c r="U492" s="140" t="s">
        <v>10</v>
      </c>
    </row>
    <row r="493" spans="1:21" x14ac:dyDescent="0.2">
      <c r="A493" s="140" t="s">
        <v>1176</v>
      </c>
      <c r="B493" s="140" t="s">
        <v>550</v>
      </c>
      <c r="C493" s="140" t="s">
        <v>904</v>
      </c>
      <c r="D493" s="140" t="s">
        <v>1104</v>
      </c>
      <c r="E493" s="140" t="s">
        <v>386</v>
      </c>
      <c r="F493" s="140">
        <v>84</v>
      </c>
      <c r="G493" s="140" t="s">
        <v>3</v>
      </c>
      <c r="H493" s="140">
        <v>100</v>
      </c>
      <c r="I493" s="143" t="s">
        <v>4</v>
      </c>
      <c r="J493" s="140">
        <v>3.5</v>
      </c>
      <c r="K493" s="140" t="s">
        <v>34</v>
      </c>
      <c r="L493" s="140">
        <v>1</v>
      </c>
      <c r="M493" s="140">
        <v>32</v>
      </c>
      <c r="Q493" s="140"/>
      <c r="R493" s="143" t="s">
        <v>9</v>
      </c>
      <c r="S493" s="140" t="s">
        <v>9</v>
      </c>
      <c r="T493" s="143" t="s">
        <v>551</v>
      </c>
      <c r="U493" s="140" t="s">
        <v>222</v>
      </c>
    </row>
    <row r="494" spans="1:21" x14ac:dyDescent="0.2">
      <c r="A494" s="140" t="s">
        <v>1168</v>
      </c>
      <c r="B494" s="140" t="s">
        <v>550</v>
      </c>
      <c r="C494" s="140" t="s">
        <v>904</v>
      </c>
      <c r="D494" s="140" t="s">
        <v>1104</v>
      </c>
      <c r="E494" s="140" t="s">
        <v>386</v>
      </c>
      <c r="F494" s="140">
        <v>83</v>
      </c>
      <c r="G494" s="140" t="s">
        <v>3</v>
      </c>
      <c r="H494" s="140">
        <v>100</v>
      </c>
      <c r="I494" s="143" t="s">
        <v>4</v>
      </c>
      <c r="J494" s="140">
        <v>4.5</v>
      </c>
      <c r="K494" s="140" t="s">
        <v>34</v>
      </c>
      <c r="L494" s="140">
        <v>38</v>
      </c>
      <c r="M494" s="140">
        <v>53</v>
      </c>
      <c r="Q494" s="140"/>
      <c r="R494" s="143" t="s">
        <v>9</v>
      </c>
      <c r="S494" s="140" t="s">
        <v>9</v>
      </c>
      <c r="T494" s="143" t="s">
        <v>1169</v>
      </c>
      <c r="U494" s="140" t="s">
        <v>840</v>
      </c>
    </row>
    <row r="495" spans="1:21" x14ac:dyDescent="0.2">
      <c r="A495" s="140" t="s">
        <v>1202</v>
      </c>
      <c r="B495" s="140" t="s">
        <v>1201</v>
      </c>
      <c r="C495" s="140" t="s">
        <v>1216</v>
      </c>
      <c r="D495" s="140" t="s">
        <v>65</v>
      </c>
      <c r="E495" s="140" t="s">
        <v>386</v>
      </c>
      <c r="F495" s="140">
        <v>90</v>
      </c>
      <c r="G495" s="140" t="s">
        <v>3</v>
      </c>
      <c r="H495" s="140">
        <v>100</v>
      </c>
      <c r="I495" s="143" t="s">
        <v>4</v>
      </c>
      <c r="J495" s="140">
        <v>3.9</v>
      </c>
      <c r="K495" s="140" t="s">
        <v>34</v>
      </c>
      <c r="L495" s="140">
        <v>45</v>
      </c>
      <c r="M495" s="140">
        <v>54</v>
      </c>
      <c r="Q495" s="140"/>
      <c r="R495" s="143" t="s">
        <v>9</v>
      </c>
      <c r="S495" s="140" t="s">
        <v>9</v>
      </c>
      <c r="T495" s="143" t="s">
        <v>875</v>
      </c>
      <c r="U495" s="140" t="s">
        <v>875</v>
      </c>
    </row>
    <row r="496" spans="1:21" x14ac:dyDescent="0.2">
      <c r="A496" s="140" t="s">
        <v>1203</v>
      </c>
      <c r="B496" s="140" t="s">
        <v>1201</v>
      </c>
      <c r="C496" s="140" t="s">
        <v>1216</v>
      </c>
      <c r="D496" s="140" t="s">
        <v>65</v>
      </c>
      <c r="E496" s="140" t="s">
        <v>386</v>
      </c>
      <c r="F496" s="140">
        <v>90</v>
      </c>
      <c r="G496" s="140" t="s">
        <v>3</v>
      </c>
      <c r="H496" s="140">
        <v>100</v>
      </c>
      <c r="I496" s="143" t="s">
        <v>4</v>
      </c>
      <c r="J496" s="140">
        <v>3.5</v>
      </c>
      <c r="K496" s="140" t="s">
        <v>18</v>
      </c>
      <c r="L496" s="140">
        <v>100</v>
      </c>
      <c r="M496" s="140">
        <v>67</v>
      </c>
      <c r="N496" s="143" t="s">
        <v>7</v>
      </c>
      <c r="O496" s="140" t="s">
        <v>837</v>
      </c>
      <c r="Q496" s="140">
        <v>63</v>
      </c>
      <c r="R496" s="143" t="s">
        <v>9</v>
      </c>
      <c r="S496" s="140" t="s">
        <v>12</v>
      </c>
      <c r="T496" s="143" t="s">
        <v>1204</v>
      </c>
      <c r="U496" s="140" t="s">
        <v>840</v>
      </c>
    </row>
    <row r="497" spans="1:21" x14ac:dyDescent="0.2">
      <c r="A497" s="140" t="s">
        <v>1205</v>
      </c>
      <c r="B497" s="140" t="s">
        <v>1201</v>
      </c>
      <c r="C497" s="140" t="s">
        <v>1216</v>
      </c>
      <c r="D497" s="140" t="s">
        <v>65</v>
      </c>
      <c r="E497" s="140" t="s">
        <v>386</v>
      </c>
      <c r="F497" s="140">
        <v>84</v>
      </c>
      <c r="G497" s="140" t="s">
        <v>3</v>
      </c>
      <c r="H497" s="140">
        <v>100</v>
      </c>
      <c r="I497" s="143" t="s">
        <v>4</v>
      </c>
      <c r="J497" s="140">
        <v>3.1</v>
      </c>
      <c r="K497" s="140" t="s">
        <v>34</v>
      </c>
      <c r="L497" s="140">
        <v>45</v>
      </c>
      <c r="M497" s="140">
        <v>90</v>
      </c>
      <c r="Q497" s="140"/>
      <c r="R497" s="143" t="s">
        <v>9</v>
      </c>
      <c r="S497" s="140" t="s">
        <v>1206</v>
      </c>
      <c r="T497" s="143" t="s">
        <v>1207</v>
      </c>
      <c r="U497" s="140" t="s">
        <v>10</v>
      </c>
    </row>
    <row r="498" spans="1:21" x14ac:dyDescent="0.2">
      <c r="A498" s="140" t="s">
        <v>1208</v>
      </c>
      <c r="B498" s="140" t="s">
        <v>1201</v>
      </c>
      <c r="C498" s="140" t="s">
        <v>1216</v>
      </c>
      <c r="D498" s="140" t="s">
        <v>65</v>
      </c>
      <c r="E498" s="140" t="s">
        <v>386</v>
      </c>
      <c r="F498" s="140">
        <v>88</v>
      </c>
      <c r="G498" s="140" t="s">
        <v>3</v>
      </c>
      <c r="H498" s="140">
        <v>100</v>
      </c>
      <c r="I498" s="143" t="s">
        <v>4</v>
      </c>
      <c r="J498" s="140">
        <v>3.6</v>
      </c>
      <c r="K498" s="140" t="s">
        <v>34</v>
      </c>
      <c r="L498" s="140">
        <v>45</v>
      </c>
      <c r="M498" s="140">
        <v>54</v>
      </c>
      <c r="Q498" s="140"/>
      <c r="R498" s="143" t="s">
        <v>9</v>
      </c>
      <c r="S498" s="140" t="s">
        <v>9</v>
      </c>
      <c r="T498" s="143" t="s">
        <v>875</v>
      </c>
      <c r="U498" s="140" t="s">
        <v>875</v>
      </c>
    </row>
    <row r="499" spans="1:21" x14ac:dyDescent="0.2">
      <c r="A499" s="140" t="s">
        <v>1214</v>
      </c>
      <c r="B499" s="140" t="s">
        <v>1213</v>
      </c>
      <c r="C499" s="140" t="s">
        <v>1218</v>
      </c>
      <c r="D499" s="140" t="s">
        <v>65</v>
      </c>
      <c r="E499" s="140" t="s">
        <v>386</v>
      </c>
      <c r="F499" s="140">
        <v>86</v>
      </c>
      <c r="G499" s="140" t="s">
        <v>3</v>
      </c>
      <c r="H499" s="140">
        <v>100</v>
      </c>
      <c r="I499" s="143" t="s">
        <v>4</v>
      </c>
      <c r="J499" s="140">
        <v>4</v>
      </c>
      <c r="K499" s="140" t="s">
        <v>34</v>
      </c>
      <c r="L499" s="140">
        <v>39</v>
      </c>
      <c r="M499" s="140">
        <v>100</v>
      </c>
      <c r="Q499" s="140"/>
      <c r="R499" s="143" t="s">
        <v>9</v>
      </c>
      <c r="S499" s="140" t="s">
        <v>9</v>
      </c>
      <c r="T499" s="143" t="s">
        <v>875</v>
      </c>
      <c r="U499" s="140" t="s">
        <v>875</v>
      </c>
    </row>
    <row r="500" spans="1:21" x14ac:dyDescent="0.2">
      <c r="A500" s="140" t="s">
        <v>1170</v>
      </c>
      <c r="B500" s="140" t="s">
        <v>550</v>
      </c>
      <c r="C500" s="140" t="s">
        <v>904</v>
      </c>
      <c r="D500" s="140" t="s">
        <v>1104</v>
      </c>
      <c r="E500" s="140" t="s">
        <v>386</v>
      </c>
      <c r="F500" s="140">
        <v>84</v>
      </c>
      <c r="G500" s="140" t="s">
        <v>3</v>
      </c>
      <c r="H500" s="140">
        <v>100</v>
      </c>
      <c r="I500" s="143" t="s">
        <v>4</v>
      </c>
      <c r="J500" s="140">
        <v>7.6</v>
      </c>
      <c r="K500" s="140" t="s">
        <v>6</v>
      </c>
      <c r="L500" s="140">
        <v>26</v>
      </c>
      <c r="M500" s="140">
        <v>0</v>
      </c>
      <c r="Q500" s="140"/>
      <c r="R500" s="143" t="s">
        <v>9</v>
      </c>
      <c r="S500" s="140" t="s">
        <v>9</v>
      </c>
      <c r="T500" s="143" t="s">
        <v>875</v>
      </c>
      <c r="U500" s="140" t="s">
        <v>875</v>
      </c>
    </row>
    <row r="501" spans="1:21" x14ac:dyDescent="0.2">
      <c r="A501" s="136" t="s">
        <v>706</v>
      </c>
      <c r="B501" s="136" t="s">
        <v>19</v>
      </c>
      <c r="C501" s="136" t="s">
        <v>19</v>
      </c>
      <c r="D501" s="136" t="s">
        <v>20</v>
      </c>
      <c r="E501" s="136" t="s">
        <v>525</v>
      </c>
      <c r="F501" s="137">
        <v>98</v>
      </c>
      <c r="G501" s="136" t="s">
        <v>102</v>
      </c>
      <c r="H501" s="137">
        <v>100</v>
      </c>
      <c r="I501" s="145" t="s">
        <v>15</v>
      </c>
      <c r="J501" s="138">
        <v>2.8</v>
      </c>
      <c r="K501" s="136" t="s">
        <v>18</v>
      </c>
      <c r="L501" s="137">
        <v>91</v>
      </c>
      <c r="M501" s="137">
        <v>83</v>
      </c>
      <c r="N501" s="145"/>
      <c r="O501" s="136"/>
      <c r="P501" s="136"/>
      <c r="Q501" s="139"/>
      <c r="R501" s="145" t="s">
        <v>9</v>
      </c>
      <c r="S501" s="136" t="s">
        <v>972</v>
      </c>
      <c r="T501" s="145" t="s">
        <v>707</v>
      </c>
      <c r="U501" s="136" t="s">
        <v>10</v>
      </c>
    </row>
    <row r="502" spans="1:21" x14ac:dyDescent="0.2">
      <c r="A502" s="136" t="s">
        <v>836</v>
      </c>
      <c r="B502" s="136" t="s">
        <v>19</v>
      </c>
      <c r="C502" s="136" t="s">
        <v>19</v>
      </c>
      <c r="D502" s="136" t="s">
        <v>20</v>
      </c>
      <c r="E502" s="136" t="s">
        <v>525</v>
      </c>
      <c r="F502" s="137">
        <v>88</v>
      </c>
      <c r="G502" s="136" t="s">
        <v>3</v>
      </c>
      <c r="H502" s="137">
        <v>100</v>
      </c>
      <c r="I502" s="145" t="s">
        <v>4</v>
      </c>
      <c r="J502" s="138">
        <v>3.2</v>
      </c>
      <c r="K502" s="136" t="s">
        <v>18</v>
      </c>
      <c r="L502" s="137">
        <v>100</v>
      </c>
      <c r="M502" s="137">
        <v>97</v>
      </c>
      <c r="N502" s="145" t="s">
        <v>7</v>
      </c>
      <c r="O502" s="136" t="s">
        <v>837</v>
      </c>
      <c r="P502" s="136"/>
      <c r="Q502" s="137">
        <v>61</v>
      </c>
      <c r="R502" s="145" t="s">
        <v>9</v>
      </c>
      <c r="S502" s="136" t="s">
        <v>12</v>
      </c>
      <c r="T502" s="145" t="s">
        <v>1022</v>
      </c>
      <c r="U502" s="136" t="s">
        <v>10</v>
      </c>
    </row>
    <row r="503" spans="1:21" x14ac:dyDescent="0.2">
      <c r="A503" s="136" t="s">
        <v>839</v>
      </c>
      <c r="B503" s="136" t="s">
        <v>19</v>
      </c>
      <c r="C503" s="136" t="s">
        <v>19</v>
      </c>
      <c r="D503" s="136" t="s">
        <v>20</v>
      </c>
      <c r="E503" s="136" t="s">
        <v>525</v>
      </c>
      <c r="F503" s="137">
        <v>91</v>
      </c>
      <c r="G503" s="136" t="s">
        <v>3</v>
      </c>
      <c r="H503" s="137">
        <v>100</v>
      </c>
      <c r="I503" s="145" t="s">
        <v>4</v>
      </c>
      <c r="J503" s="138">
        <v>3.2</v>
      </c>
      <c r="K503" s="136" t="s">
        <v>18</v>
      </c>
      <c r="L503" s="137">
        <v>100</v>
      </c>
      <c r="M503" s="137">
        <v>98</v>
      </c>
      <c r="N503" s="145" t="s">
        <v>7</v>
      </c>
      <c r="O503" s="136" t="s">
        <v>837</v>
      </c>
      <c r="P503" s="136"/>
      <c r="Q503" s="137">
        <v>61</v>
      </c>
      <c r="R503" s="145" t="s">
        <v>9</v>
      </c>
      <c r="S503" s="136" t="s">
        <v>12</v>
      </c>
      <c r="T503" s="145" t="s">
        <v>608</v>
      </c>
      <c r="U503" s="136" t="s">
        <v>840</v>
      </c>
    </row>
    <row r="504" spans="1:21" x14ac:dyDescent="0.2">
      <c r="A504" s="136" t="s">
        <v>277</v>
      </c>
      <c r="B504" s="136" t="s">
        <v>275</v>
      </c>
      <c r="C504" s="136" t="s">
        <v>19</v>
      </c>
      <c r="D504" s="136" t="s">
        <v>20</v>
      </c>
      <c r="E504" s="136" t="s">
        <v>525</v>
      </c>
      <c r="F504" s="137">
        <v>92</v>
      </c>
      <c r="G504" s="136" t="s">
        <v>276</v>
      </c>
      <c r="H504" s="137">
        <v>83</v>
      </c>
      <c r="I504" s="145" t="s">
        <v>15</v>
      </c>
      <c r="J504" s="138">
        <v>3.8</v>
      </c>
      <c r="K504" s="136" t="s">
        <v>18</v>
      </c>
      <c r="L504" s="137">
        <v>63</v>
      </c>
      <c r="M504" s="137">
        <v>99</v>
      </c>
      <c r="N504" s="145"/>
      <c r="O504" s="136"/>
      <c r="P504" s="136"/>
      <c r="Q504" s="139"/>
      <c r="R504" s="145" t="s">
        <v>141</v>
      </c>
      <c r="S504" s="136" t="s">
        <v>9</v>
      </c>
      <c r="T504" s="145" t="s">
        <v>618</v>
      </c>
      <c r="U504" s="136" t="s">
        <v>217</v>
      </c>
    </row>
    <row r="505" spans="1:21" x14ac:dyDescent="0.2">
      <c r="A505" s="136" t="s">
        <v>21</v>
      </c>
      <c r="B505" s="136" t="s">
        <v>19</v>
      </c>
      <c r="C505" s="136" t="s">
        <v>19</v>
      </c>
      <c r="D505" s="136" t="s">
        <v>20</v>
      </c>
      <c r="E505" s="136" t="s">
        <v>525</v>
      </c>
      <c r="F505" s="137">
        <v>88</v>
      </c>
      <c r="G505" s="136" t="s">
        <v>3</v>
      </c>
      <c r="H505" s="137">
        <v>100</v>
      </c>
      <c r="I505" s="145" t="s">
        <v>4</v>
      </c>
      <c r="J505" s="138">
        <v>3.9</v>
      </c>
      <c r="K505" s="136" t="s">
        <v>18</v>
      </c>
      <c r="L505" s="137">
        <v>100</v>
      </c>
      <c r="M505" s="137">
        <v>92</v>
      </c>
      <c r="N505" s="145" t="s">
        <v>7</v>
      </c>
      <c r="O505" s="136" t="s">
        <v>837</v>
      </c>
      <c r="P505" s="136"/>
      <c r="Q505" s="137">
        <v>100</v>
      </c>
      <c r="R505" s="145" t="s">
        <v>9</v>
      </c>
      <c r="S505" s="136" t="s">
        <v>1090</v>
      </c>
      <c r="T505" s="145" t="s">
        <v>608</v>
      </c>
      <c r="U505" s="136" t="s">
        <v>10</v>
      </c>
    </row>
    <row r="506" spans="1:21" x14ac:dyDescent="0.2">
      <c r="A506" s="136" t="s">
        <v>838</v>
      </c>
      <c r="B506" s="136" t="s">
        <v>19</v>
      </c>
      <c r="C506" s="136" t="s">
        <v>19</v>
      </c>
      <c r="D506" s="136" t="s">
        <v>20</v>
      </c>
      <c r="E506" s="136" t="s">
        <v>525</v>
      </c>
      <c r="F506" s="137">
        <v>86</v>
      </c>
      <c r="G506" s="136" t="s">
        <v>3</v>
      </c>
      <c r="H506" s="137">
        <v>100</v>
      </c>
      <c r="I506" s="145" t="s">
        <v>4</v>
      </c>
      <c r="J506" s="138">
        <v>3.9</v>
      </c>
      <c r="K506" s="136" t="s">
        <v>18</v>
      </c>
      <c r="L506" s="137">
        <v>100</v>
      </c>
      <c r="M506" s="137">
        <v>95</v>
      </c>
      <c r="N506" s="145" t="s">
        <v>7</v>
      </c>
      <c r="O506" s="136" t="s">
        <v>837</v>
      </c>
      <c r="P506" s="136"/>
      <c r="Q506" s="137">
        <v>61</v>
      </c>
      <c r="R506" s="145" t="s">
        <v>9</v>
      </c>
      <c r="S506" s="136" t="s">
        <v>12</v>
      </c>
      <c r="T506" s="145" t="s">
        <v>1022</v>
      </c>
      <c r="U506" s="136" t="s">
        <v>10</v>
      </c>
    </row>
    <row r="507" spans="1:21" x14ac:dyDescent="0.2">
      <c r="A507" s="136" t="s">
        <v>841</v>
      </c>
      <c r="B507" s="136" t="s">
        <v>19</v>
      </c>
      <c r="C507" s="136" t="s">
        <v>19</v>
      </c>
      <c r="D507" s="136" t="s">
        <v>20</v>
      </c>
      <c r="E507" s="136" t="s">
        <v>525</v>
      </c>
      <c r="F507" s="137">
        <v>88</v>
      </c>
      <c r="G507" s="136" t="s">
        <v>3</v>
      </c>
      <c r="H507" s="137">
        <v>100</v>
      </c>
      <c r="I507" s="145" t="s">
        <v>4</v>
      </c>
      <c r="J507" s="138">
        <v>3.9</v>
      </c>
      <c r="K507" s="136" t="s">
        <v>18</v>
      </c>
      <c r="L507" s="137">
        <v>100</v>
      </c>
      <c r="M507" s="137">
        <v>100</v>
      </c>
      <c r="N507" s="145" t="s">
        <v>7</v>
      </c>
      <c r="O507" s="136" t="s">
        <v>837</v>
      </c>
      <c r="P507" s="136"/>
      <c r="Q507" s="137">
        <v>61</v>
      </c>
      <c r="R507" s="145" t="s">
        <v>9</v>
      </c>
      <c r="S507" s="136" t="s">
        <v>12</v>
      </c>
      <c r="T507" s="145" t="s">
        <v>1022</v>
      </c>
      <c r="U507" s="136" t="s">
        <v>10</v>
      </c>
    </row>
    <row r="508" spans="1:21" x14ac:dyDescent="0.2">
      <c r="A508" s="136" t="s">
        <v>476</v>
      </c>
      <c r="B508" s="136" t="s">
        <v>275</v>
      </c>
      <c r="C508" s="136" t="s">
        <v>19</v>
      </c>
      <c r="D508" s="136" t="s">
        <v>20</v>
      </c>
      <c r="E508" s="136" t="s">
        <v>525</v>
      </c>
      <c r="F508" s="137">
        <v>92</v>
      </c>
      <c r="G508" s="136" t="s">
        <v>276</v>
      </c>
      <c r="H508" s="137">
        <v>83</v>
      </c>
      <c r="I508" s="145" t="s">
        <v>15</v>
      </c>
      <c r="J508" s="138">
        <v>3.9</v>
      </c>
      <c r="K508" s="136" t="s">
        <v>18</v>
      </c>
      <c r="L508" s="137">
        <v>63</v>
      </c>
      <c r="M508" s="137">
        <v>99</v>
      </c>
      <c r="N508" s="145"/>
      <c r="O508" s="136"/>
      <c r="P508" s="136"/>
      <c r="Q508" s="139"/>
      <c r="R508" s="145" t="s">
        <v>141</v>
      </c>
      <c r="S508" s="136" t="s">
        <v>9</v>
      </c>
      <c r="T508" s="145" t="s">
        <v>1022</v>
      </c>
      <c r="U508" s="136" t="s">
        <v>10</v>
      </c>
    </row>
    <row r="509" spans="1:21" x14ac:dyDescent="0.2">
      <c r="A509" s="141" t="s">
        <v>1180</v>
      </c>
      <c r="B509" s="141" t="s">
        <v>1181</v>
      </c>
      <c r="C509" s="141" t="s">
        <v>1181</v>
      </c>
      <c r="D509" s="141" t="s">
        <v>20</v>
      </c>
      <c r="E509" s="141" t="s">
        <v>525</v>
      </c>
      <c r="G509" s="141" t="s">
        <v>3</v>
      </c>
      <c r="H509" s="142">
        <v>100</v>
      </c>
      <c r="I509" s="143" t="s">
        <v>4</v>
      </c>
      <c r="J509" s="144">
        <v>3.2</v>
      </c>
      <c r="K509" s="141" t="s">
        <v>18</v>
      </c>
      <c r="N509" s="143" t="s">
        <v>22</v>
      </c>
      <c r="O509" s="141" t="s">
        <v>22</v>
      </c>
      <c r="R509" s="143" t="s">
        <v>9</v>
      </c>
      <c r="S509" s="141" t="s">
        <v>50</v>
      </c>
      <c r="T509" s="145" t="s">
        <v>875</v>
      </c>
      <c r="U509" s="136" t="s">
        <v>875</v>
      </c>
    </row>
    <row r="510" spans="1:21" x14ac:dyDescent="0.2">
      <c r="A510" s="136" t="s">
        <v>473</v>
      </c>
      <c r="B510" s="136" t="s">
        <v>472</v>
      </c>
      <c r="C510" s="136" t="s">
        <v>472</v>
      </c>
      <c r="D510" s="136" t="s">
        <v>20</v>
      </c>
      <c r="E510" s="136" t="s">
        <v>525</v>
      </c>
      <c r="F510" s="137">
        <v>99</v>
      </c>
      <c r="G510" s="136" t="s">
        <v>3</v>
      </c>
      <c r="H510" s="137">
        <v>100</v>
      </c>
      <c r="I510" s="145" t="s">
        <v>15</v>
      </c>
      <c r="J510" s="138">
        <v>2.4</v>
      </c>
      <c r="K510" s="136" t="s">
        <v>34</v>
      </c>
      <c r="L510" s="137">
        <v>20</v>
      </c>
      <c r="M510" s="137">
        <v>0</v>
      </c>
      <c r="N510" s="145"/>
      <c r="O510" s="136"/>
      <c r="P510" s="136"/>
      <c r="Q510" s="139"/>
      <c r="R510" s="145" t="s">
        <v>42</v>
      </c>
      <c r="S510" s="136" t="s">
        <v>9</v>
      </c>
      <c r="T510" s="145" t="s">
        <v>9</v>
      </c>
      <c r="U510" s="136" t="s">
        <v>9</v>
      </c>
    </row>
    <row r="511" spans="1:21" x14ac:dyDescent="0.2">
      <c r="A511" s="136" t="s">
        <v>387</v>
      </c>
      <c r="B511" s="136" t="s">
        <v>19</v>
      </c>
      <c r="C511" s="136" t="s">
        <v>19</v>
      </c>
      <c r="D511" s="136" t="s">
        <v>20</v>
      </c>
      <c r="E511" s="136" t="s">
        <v>525</v>
      </c>
      <c r="F511" s="137">
        <v>95</v>
      </c>
      <c r="G511" s="136" t="s">
        <v>3</v>
      </c>
      <c r="H511" s="137">
        <v>100</v>
      </c>
      <c r="I511" s="145" t="s">
        <v>15</v>
      </c>
      <c r="J511" s="138">
        <v>2.4</v>
      </c>
      <c r="K511" s="136" t="s">
        <v>34</v>
      </c>
      <c r="L511" s="137">
        <v>0</v>
      </c>
      <c r="M511" s="137">
        <v>20</v>
      </c>
      <c r="N511" s="145"/>
      <c r="O511" s="136"/>
      <c r="P511" s="136"/>
      <c r="Q511" s="139"/>
      <c r="R511" s="145" t="s">
        <v>141</v>
      </c>
      <c r="S511" s="136" t="s">
        <v>9</v>
      </c>
      <c r="T511" s="145" t="s">
        <v>1018</v>
      </c>
      <c r="U511" s="136" t="s">
        <v>222</v>
      </c>
    </row>
    <row r="512" spans="1:21" x14ac:dyDescent="0.2">
      <c r="A512" s="136" t="s">
        <v>180</v>
      </c>
      <c r="B512" s="136" t="s">
        <v>19</v>
      </c>
      <c r="C512" s="136" t="s">
        <v>19</v>
      </c>
      <c r="D512" s="136" t="s">
        <v>20</v>
      </c>
      <c r="E512" s="136" t="s">
        <v>525</v>
      </c>
      <c r="F512" s="137">
        <v>94</v>
      </c>
      <c r="G512" s="136" t="s">
        <v>3</v>
      </c>
      <c r="H512" s="137">
        <v>100</v>
      </c>
      <c r="I512" s="145" t="s">
        <v>15</v>
      </c>
      <c r="J512" s="138">
        <v>2.6</v>
      </c>
      <c r="K512" s="136" t="s">
        <v>34</v>
      </c>
      <c r="L512" s="137">
        <v>15</v>
      </c>
      <c r="M512" s="139"/>
      <c r="N512" s="145"/>
      <c r="O512" s="136"/>
      <c r="P512" s="136"/>
      <c r="Q512" s="139"/>
      <c r="R512" s="145" t="s">
        <v>141</v>
      </c>
      <c r="S512" s="136" t="s">
        <v>9</v>
      </c>
      <c r="T512" s="145" t="s">
        <v>181</v>
      </c>
      <c r="U512" s="136" t="s">
        <v>10</v>
      </c>
    </row>
    <row r="513" spans="1:21" x14ac:dyDescent="0.2">
      <c r="A513" s="136" t="s">
        <v>378</v>
      </c>
      <c r="B513" s="136" t="s">
        <v>19</v>
      </c>
      <c r="C513" s="136" t="s">
        <v>19</v>
      </c>
      <c r="D513" s="136" t="s">
        <v>20</v>
      </c>
      <c r="E513" s="136" t="s">
        <v>525</v>
      </c>
      <c r="F513" s="137">
        <v>95</v>
      </c>
      <c r="G513" s="136" t="s">
        <v>3</v>
      </c>
      <c r="H513" s="137">
        <v>100</v>
      </c>
      <c r="I513" s="145" t="s">
        <v>15</v>
      </c>
      <c r="J513" s="138">
        <v>2.6</v>
      </c>
      <c r="K513" s="136" t="s">
        <v>34</v>
      </c>
      <c r="L513" s="137">
        <v>10</v>
      </c>
      <c r="M513" s="139"/>
      <c r="N513" s="145"/>
      <c r="O513" s="136"/>
      <c r="P513" s="136"/>
      <c r="Q513" s="139"/>
      <c r="R513" s="145" t="s">
        <v>141</v>
      </c>
      <c r="S513" s="136" t="s">
        <v>9</v>
      </c>
      <c r="T513" s="145" t="s">
        <v>631</v>
      </c>
      <c r="U513" s="136" t="s">
        <v>222</v>
      </c>
    </row>
    <row r="514" spans="1:21" x14ac:dyDescent="0.2">
      <c r="A514" s="136" t="s">
        <v>382</v>
      </c>
      <c r="B514" s="136" t="s">
        <v>19</v>
      </c>
      <c r="C514" s="136" t="s">
        <v>19</v>
      </c>
      <c r="D514" s="136" t="s">
        <v>20</v>
      </c>
      <c r="E514" s="136" t="s">
        <v>525</v>
      </c>
      <c r="F514" s="137">
        <v>95</v>
      </c>
      <c r="G514" s="136" t="s">
        <v>3</v>
      </c>
      <c r="H514" s="137">
        <v>100</v>
      </c>
      <c r="I514" s="145" t="s">
        <v>15</v>
      </c>
      <c r="J514" s="138">
        <v>2.8</v>
      </c>
      <c r="K514" s="136" t="s">
        <v>34</v>
      </c>
      <c r="L514" s="137">
        <v>0</v>
      </c>
      <c r="M514" s="137">
        <v>9</v>
      </c>
      <c r="N514" s="145"/>
      <c r="O514" s="136"/>
      <c r="P514" s="136"/>
      <c r="Q514" s="139"/>
      <c r="R514" s="145" t="s">
        <v>141</v>
      </c>
      <c r="S514" s="136" t="s">
        <v>9</v>
      </c>
      <c r="T514" s="145" t="s">
        <v>1089</v>
      </c>
      <c r="U514" s="136" t="s">
        <v>222</v>
      </c>
    </row>
    <row r="515" spans="1:21" x14ac:dyDescent="0.2">
      <c r="A515" s="136" t="s">
        <v>325</v>
      </c>
      <c r="B515" s="136" t="s">
        <v>19</v>
      </c>
      <c r="C515" s="136" t="s">
        <v>19</v>
      </c>
      <c r="D515" s="136" t="s">
        <v>20</v>
      </c>
      <c r="E515" s="136" t="s">
        <v>525</v>
      </c>
      <c r="F515" s="137">
        <v>92</v>
      </c>
      <c r="G515" s="136" t="s">
        <v>3</v>
      </c>
      <c r="H515" s="137">
        <v>100</v>
      </c>
      <c r="I515" s="145" t="s">
        <v>15</v>
      </c>
      <c r="J515" s="138">
        <v>2.9</v>
      </c>
      <c r="K515" s="136" t="s">
        <v>34</v>
      </c>
      <c r="L515" s="137">
        <v>1</v>
      </c>
      <c r="M515" s="137">
        <v>17</v>
      </c>
      <c r="N515" s="145"/>
      <c r="O515" s="136"/>
      <c r="P515" s="136"/>
      <c r="Q515" s="139"/>
      <c r="R515" s="145" t="s">
        <v>144</v>
      </c>
      <c r="S515" s="136" t="s">
        <v>9</v>
      </c>
      <c r="T515" s="145" t="s">
        <v>605</v>
      </c>
      <c r="U515" s="136" t="s">
        <v>222</v>
      </c>
    </row>
    <row r="516" spans="1:21" x14ac:dyDescent="0.2">
      <c r="A516" s="136" t="s">
        <v>324</v>
      </c>
      <c r="B516" s="136" t="s">
        <v>19</v>
      </c>
      <c r="C516" s="136" t="s">
        <v>19</v>
      </c>
      <c r="D516" s="136" t="s">
        <v>20</v>
      </c>
      <c r="E516" s="136" t="s">
        <v>525</v>
      </c>
      <c r="F516" s="137">
        <v>93</v>
      </c>
      <c r="G516" s="136" t="s">
        <v>3</v>
      </c>
      <c r="H516" s="137">
        <v>100</v>
      </c>
      <c r="I516" s="145" t="s">
        <v>15</v>
      </c>
      <c r="J516" s="138">
        <v>3</v>
      </c>
      <c r="K516" s="136" t="s">
        <v>34</v>
      </c>
      <c r="L516" s="137">
        <v>1</v>
      </c>
      <c r="M516" s="139"/>
      <c r="N516" s="145"/>
      <c r="O516" s="136"/>
      <c r="P516" s="136"/>
      <c r="Q516" s="139"/>
      <c r="R516" s="145" t="s">
        <v>144</v>
      </c>
      <c r="S516" s="136" t="s">
        <v>9</v>
      </c>
      <c r="T516" s="145" t="s">
        <v>605</v>
      </c>
      <c r="U516" s="136" t="s">
        <v>222</v>
      </c>
    </row>
    <row r="517" spans="1:21" x14ac:dyDescent="0.2">
      <c r="A517" s="136" t="s">
        <v>381</v>
      </c>
      <c r="B517" s="136" t="s">
        <v>19</v>
      </c>
      <c r="C517" s="136" t="s">
        <v>19</v>
      </c>
      <c r="D517" s="136" t="s">
        <v>20</v>
      </c>
      <c r="E517" s="136" t="s">
        <v>525</v>
      </c>
      <c r="F517" s="137">
        <v>91</v>
      </c>
      <c r="G517" s="136" t="s">
        <v>3</v>
      </c>
      <c r="H517" s="137">
        <v>100</v>
      </c>
      <c r="I517" s="145" t="s">
        <v>15</v>
      </c>
      <c r="J517" s="138">
        <v>3.2</v>
      </c>
      <c r="K517" s="136" t="s">
        <v>34</v>
      </c>
      <c r="L517" s="137">
        <v>15</v>
      </c>
      <c r="M517" s="139"/>
      <c r="N517" s="145"/>
      <c r="O517" s="136"/>
      <c r="P517" s="136"/>
      <c r="Q517" s="139"/>
      <c r="R517" s="145" t="s">
        <v>141</v>
      </c>
      <c r="S517" s="136" t="s">
        <v>9</v>
      </c>
      <c r="T517" s="145" t="s">
        <v>618</v>
      </c>
      <c r="U517" s="136" t="s">
        <v>222</v>
      </c>
    </row>
    <row r="518" spans="1:21" x14ac:dyDescent="0.2">
      <c r="A518" s="136" t="s">
        <v>487</v>
      </c>
      <c r="B518" s="136" t="s">
        <v>19</v>
      </c>
      <c r="C518" s="136" t="s">
        <v>19</v>
      </c>
      <c r="D518" s="136" t="s">
        <v>20</v>
      </c>
      <c r="E518" s="136" t="s">
        <v>525</v>
      </c>
      <c r="F518" s="137">
        <v>91</v>
      </c>
      <c r="G518" s="136" t="s">
        <v>3</v>
      </c>
      <c r="H518" s="137">
        <v>100</v>
      </c>
      <c r="I518" s="145" t="s">
        <v>15</v>
      </c>
      <c r="J518" s="138">
        <v>3.2</v>
      </c>
      <c r="K518" s="136" t="s">
        <v>34</v>
      </c>
      <c r="L518" s="137">
        <v>5</v>
      </c>
      <c r="M518" s="139"/>
      <c r="N518" s="145"/>
      <c r="O518" s="136"/>
      <c r="P518" s="136"/>
      <c r="Q518" s="139"/>
      <c r="R518" s="145" t="s">
        <v>141</v>
      </c>
      <c r="S518" s="136" t="s">
        <v>9</v>
      </c>
      <c r="T518" s="145" t="s">
        <v>9</v>
      </c>
      <c r="U518" s="136" t="s">
        <v>9</v>
      </c>
    </row>
    <row r="519" spans="1:21" x14ac:dyDescent="0.2">
      <c r="A519" s="136" t="s">
        <v>344</v>
      </c>
      <c r="B519" s="136" t="s">
        <v>19</v>
      </c>
      <c r="C519" s="136" t="s">
        <v>19</v>
      </c>
      <c r="D519" s="136" t="s">
        <v>20</v>
      </c>
      <c r="E519" s="136" t="s">
        <v>525</v>
      </c>
      <c r="F519" s="137">
        <v>92</v>
      </c>
      <c r="G519" s="136" t="s">
        <v>3</v>
      </c>
      <c r="H519" s="137">
        <v>100</v>
      </c>
      <c r="I519" s="145" t="s">
        <v>15</v>
      </c>
      <c r="J519" s="138">
        <v>3.3</v>
      </c>
      <c r="K519" s="136" t="s">
        <v>34</v>
      </c>
      <c r="L519" s="137">
        <v>5</v>
      </c>
      <c r="M519" s="139"/>
      <c r="N519" s="145"/>
      <c r="O519" s="136"/>
      <c r="P519" s="136"/>
      <c r="Q519" s="139"/>
      <c r="R519" s="145" t="s">
        <v>141</v>
      </c>
      <c r="S519" s="136" t="s">
        <v>9</v>
      </c>
      <c r="T519" s="145" t="s">
        <v>630</v>
      </c>
      <c r="U519" s="136" t="s">
        <v>222</v>
      </c>
    </row>
    <row r="520" spans="1:21" x14ac:dyDescent="0.2">
      <c r="A520" s="136" t="s">
        <v>874</v>
      </c>
      <c r="B520" s="136" t="s">
        <v>873</v>
      </c>
      <c r="C520" s="136" t="s">
        <v>873</v>
      </c>
      <c r="D520" s="136" t="s">
        <v>20</v>
      </c>
      <c r="E520" s="136" t="s">
        <v>525</v>
      </c>
      <c r="F520" s="137">
        <v>93</v>
      </c>
      <c r="G520" s="136" t="s">
        <v>3</v>
      </c>
      <c r="H520" s="137">
        <v>100</v>
      </c>
      <c r="I520" s="145" t="s">
        <v>4</v>
      </c>
      <c r="J520" s="138">
        <v>3.7</v>
      </c>
      <c r="K520" s="136" t="s">
        <v>34</v>
      </c>
      <c r="L520" s="137">
        <v>20</v>
      </c>
      <c r="M520" s="139"/>
      <c r="N520" s="145"/>
      <c r="O520" s="136"/>
      <c r="P520" s="136"/>
      <c r="Q520" s="139"/>
      <c r="R520" s="145" t="s">
        <v>141</v>
      </c>
      <c r="S520" s="136" t="s">
        <v>1088</v>
      </c>
      <c r="T520" s="145" t="s">
        <v>875</v>
      </c>
      <c r="U520" s="136" t="s">
        <v>875</v>
      </c>
    </row>
    <row r="521" spans="1:21" x14ac:dyDescent="0.2">
      <c r="A521" s="124" t="s">
        <v>1134</v>
      </c>
      <c r="B521" s="124" t="s">
        <v>648</v>
      </c>
      <c r="C521" s="124" t="s">
        <v>902</v>
      </c>
      <c r="D521" s="124" t="s">
        <v>1104</v>
      </c>
      <c r="E521" s="124" t="s">
        <v>386</v>
      </c>
      <c r="F521">
        <v>95</v>
      </c>
      <c r="G521" s="124" t="s">
        <v>3</v>
      </c>
      <c r="H521">
        <v>100</v>
      </c>
      <c r="I521" s="129" t="s">
        <v>1131</v>
      </c>
      <c r="J521" s="123">
        <v>2.9</v>
      </c>
      <c r="K521" s="124" t="s">
        <v>34</v>
      </c>
      <c r="L521">
        <v>0</v>
      </c>
      <c r="M521">
        <v>24</v>
      </c>
      <c r="N521" s="129"/>
      <c r="O521" s="124"/>
      <c r="P521" s="124"/>
      <c r="Q521" s="25"/>
      <c r="R521" s="129" t="s">
        <v>9</v>
      </c>
      <c r="S521" s="124" t="s">
        <v>9</v>
      </c>
      <c r="T521" s="129" t="s">
        <v>551</v>
      </c>
      <c r="U521" s="124" t="s">
        <v>430</v>
      </c>
    </row>
    <row r="522" spans="1:21" x14ac:dyDescent="0.2">
      <c r="A522" s="124" t="s">
        <v>1133</v>
      </c>
      <c r="B522" s="124" t="s">
        <v>648</v>
      </c>
      <c r="C522" s="124" t="s">
        <v>902</v>
      </c>
      <c r="D522" s="124" t="s">
        <v>1104</v>
      </c>
      <c r="E522" s="124" t="s">
        <v>386</v>
      </c>
      <c r="F522">
        <v>94</v>
      </c>
      <c r="G522" s="124" t="s">
        <v>3</v>
      </c>
      <c r="H522">
        <v>100</v>
      </c>
      <c r="I522" s="129" t="s">
        <v>1131</v>
      </c>
      <c r="J522" s="123">
        <v>0</v>
      </c>
      <c r="K522" s="124" t="s">
        <v>34</v>
      </c>
      <c r="L522">
        <v>0</v>
      </c>
      <c r="M522">
        <v>15</v>
      </c>
      <c r="N522" s="129"/>
      <c r="O522" s="124"/>
      <c r="P522" s="124"/>
      <c r="Q522" s="25"/>
      <c r="R522" s="129" t="s">
        <v>9</v>
      </c>
      <c r="S522" s="124" t="s">
        <v>9</v>
      </c>
      <c r="T522" s="129" t="s">
        <v>649</v>
      </c>
      <c r="U522" s="124" t="s">
        <v>10</v>
      </c>
    </row>
    <row r="523" spans="1:21" x14ac:dyDescent="0.2">
      <c r="A523" s="124"/>
      <c r="B523" s="124"/>
      <c r="C523" s="124"/>
      <c r="D523" s="124"/>
      <c r="E523" s="124"/>
      <c r="F523"/>
      <c r="G523" s="124"/>
      <c r="H523"/>
      <c r="I523" s="129"/>
      <c r="J523" s="123"/>
      <c r="K523" s="124"/>
      <c r="L523"/>
      <c r="M523"/>
      <c r="N523" s="129"/>
      <c r="O523" s="124"/>
      <c r="P523" s="124"/>
      <c r="Q523" s="25"/>
      <c r="R523" s="129"/>
      <c r="S523" s="124"/>
      <c r="T523" s="129"/>
      <c r="U523" s="124"/>
    </row>
  </sheetData>
  <sortState xmlns:xlrd2="http://schemas.microsoft.com/office/spreadsheetml/2017/richdata2" ref="A463:V500">
    <sortCondition ref="K463:K500"/>
  </sortState>
  <conditionalFormatting sqref="H1">
    <cfRule type="cellIs" dxfId="7" priority="8" operator="lessThan">
      <formula>90</formula>
    </cfRule>
    <cfRule type="colorScale" priority="12">
      <colorScale>
        <cfvo type="min"/>
        <cfvo type="percentile" val="50"/>
        <cfvo type="max"/>
        <color rgb="FFF8696B"/>
        <color rgb="FFFFEB84"/>
        <color rgb="FF63BE7B"/>
      </colorScale>
    </cfRule>
  </conditionalFormatting>
  <conditionalFormatting sqref="F1">
    <cfRule type="cellIs" dxfId="6" priority="7" operator="lessThan">
      <formula>86</formula>
    </cfRule>
    <cfRule type="colorScale" priority="11">
      <colorScale>
        <cfvo type="min"/>
        <cfvo type="percentile" val="50"/>
        <cfvo type="max"/>
        <color rgb="FFF8696B"/>
        <color rgb="FFFFEB84"/>
        <color rgb="FF63BE7B"/>
      </colorScale>
    </cfRule>
  </conditionalFormatting>
  <conditionalFormatting sqref="K1">
    <cfRule type="cellIs" dxfId="5" priority="5" operator="equal">
      <formula>"Other"</formula>
    </cfRule>
    <cfRule type="cellIs" dxfId="4" priority="6" operator="equal">
      <formula>"Intermediate"</formula>
    </cfRule>
    <cfRule type="cellIs" dxfId="3" priority="9" operator="equal">
      <formula>"Active"</formula>
    </cfRule>
    <cfRule type="cellIs" dxfId="2" priority="10" operator="equal">
      <formula>"Inactive"</formula>
    </cfRule>
  </conditionalFormatting>
  <conditionalFormatting sqref="L1">
    <cfRule type="cellIs" dxfId="1" priority="3" operator="between">
      <formula>21</formula>
      <formula>89</formula>
    </cfRule>
    <cfRule type="colorScale" priority="4">
      <colorScale>
        <cfvo type="min"/>
        <cfvo type="percentile" val="50"/>
        <cfvo type="max"/>
        <color rgb="FFF8696B"/>
        <color rgb="FFFFEB84"/>
        <color rgb="FF63BE7B"/>
      </colorScale>
    </cfRule>
  </conditionalFormatting>
  <conditionalFormatting sqref="Q1">
    <cfRule type="cellIs" dxfId="0" priority="1" operator="lessThan">
      <formula>43</formula>
    </cfRule>
    <cfRule type="colorScale" priority="2">
      <colorScale>
        <cfvo type="min"/>
        <cfvo type="percentile" val="50"/>
        <cfvo type="max"/>
        <color rgb="FFF8696B"/>
        <color rgb="FFFFEB84"/>
        <color rgb="FF63BE7B"/>
      </colorScale>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DD7D9-B8ED-364A-AD8D-DB3A10FB229D}">
  <dimension ref="A1:B24"/>
  <sheetViews>
    <sheetView workbookViewId="0">
      <selection activeCell="D55" sqref="D55"/>
    </sheetView>
  </sheetViews>
  <sheetFormatPr baseColWidth="10" defaultRowHeight="16" x14ac:dyDescent="0.2"/>
  <sheetData>
    <row r="1" spans="1:2" x14ac:dyDescent="0.2">
      <c r="A1" t="s">
        <v>903</v>
      </c>
      <c r="B1">
        <v>0</v>
      </c>
    </row>
    <row r="2" spans="1:2" x14ac:dyDescent="0.2">
      <c r="A2" t="s">
        <v>1134</v>
      </c>
      <c r="B2">
        <v>0</v>
      </c>
    </row>
    <row r="3" spans="1:2" x14ac:dyDescent="0.2">
      <c r="A3" t="s">
        <v>1133</v>
      </c>
      <c r="B3">
        <v>0</v>
      </c>
    </row>
    <row r="4" spans="1:2" x14ac:dyDescent="0.2">
      <c r="A4" t="s">
        <v>825</v>
      </c>
      <c r="B4">
        <v>0</v>
      </c>
    </row>
    <row r="5" spans="1:2" x14ac:dyDescent="0.2">
      <c r="A5" t="s">
        <v>906</v>
      </c>
      <c r="B5">
        <v>0</v>
      </c>
    </row>
    <row r="6" spans="1:2" x14ac:dyDescent="0.2">
      <c r="A6" t="s">
        <v>827</v>
      </c>
      <c r="B6">
        <v>0</v>
      </c>
    </row>
    <row r="7" spans="1:2" x14ac:dyDescent="0.2">
      <c r="A7" t="s">
        <v>1176</v>
      </c>
      <c r="B7">
        <v>0</v>
      </c>
    </row>
    <row r="8" spans="1:2" x14ac:dyDescent="0.2">
      <c r="A8" t="s">
        <v>921</v>
      </c>
      <c r="B8">
        <v>5</v>
      </c>
    </row>
    <row r="9" spans="1:2" x14ac:dyDescent="0.2">
      <c r="A9" t="s">
        <v>922</v>
      </c>
      <c r="B9">
        <v>11</v>
      </c>
    </row>
    <row r="10" spans="1:2" x14ac:dyDescent="0.2">
      <c r="A10" t="s">
        <v>905</v>
      </c>
      <c r="B10">
        <v>0</v>
      </c>
    </row>
    <row r="11" spans="1:2" x14ac:dyDescent="0.2">
      <c r="A11" t="s">
        <v>923</v>
      </c>
      <c r="B11">
        <v>5</v>
      </c>
    </row>
    <row r="12" spans="1:2" x14ac:dyDescent="0.2">
      <c r="A12" t="s">
        <v>1168</v>
      </c>
      <c r="B12">
        <v>87</v>
      </c>
    </row>
    <row r="13" spans="1:2" x14ac:dyDescent="0.2">
      <c r="A13" t="s">
        <v>826</v>
      </c>
      <c r="B13">
        <v>100</v>
      </c>
    </row>
    <row r="14" spans="1:2" x14ac:dyDescent="0.2">
      <c r="A14" t="s">
        <v>920</v>
      </c>
      <c r="B14">
        <v>100</v>
      </c>
    </row>
    <row r="15" spans="1:2" x14ac:dyDescent="0.2">
      <c r="A15" t="s">
        <v>824</v>
      </c>
      <c r="B15">
        <v>100</v>
      </c>
    </row>
    <row r="16" spans="1:2" x14ac:dyDescent="0.2">
      <c r="A16" t="s">
        <v>1170</v>
      </c>
      <c r="B16">
        <v>57</v>
      </c>
    </row>
    <row r="17" spans="1:2" x14ac:dyDescent="0.2">
      <c r="A17" t="s">
        <v>512</v>
      </c>
      <c r="B17">
        <v>14</v>
      </c>
    </row>
    <row r="18" spans="1:2" x14ac:dyDescent="0.2">
      <c r="A18" t="s">
        <v>508</v>
      </c>
      <c r="B18">
        <v>14</v>
      </c>
    </row>
    <row r="19" spans="1:2" x14ac:dyDescent="0.2">
      <c r="A19" t="s">
        <v>507</v>
      </c>
      <c r="B19">
        <v>13</v>
      </c>
    </row>
    <row r="20" spans="1:2" x14ac:dyDescent="0.2">
      <c r="A20" t="s">
        <v>505</v>
      </c>
      <c r="B20">
        <v>13</v>
      </c>
    </row>
    <row r="21" spans="1:2" x14ac:dyDescent="0.2">
      <c r="A21" t="s">
        <v>471</v>
      </c>
      <c r="B21">
        <v>16</v>
      </c>
    </row>
    <row r="22" spans="1:2" x14ac:dyDescent="0.2">
      <c r="A22" t="s">
        <v>509</v>
      </c>
      <c r="B22">
        <v>14</v>
      </c>
    </row>
    <row r="23" spans="1:2" x14ac:dyDescent="0.2">
      <c r="A23" t="s">
        <v>510</v>
      </c>
      <c r="B23">
        <v>14</v>
      </c>
    </row>
    <row r="24" spans="1:2" x14ac:dyDescent="0.2">
      <c r="A24" t="s">
        <v>66</v>
      </c>
      <c r="B24">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AnnotationAndRepresentative</vt:lpstr>
      <vt:lpstr>RecStatePairs</vt:lpstr>
      <vt:lpstr>ClassInactiveAndActive</vt:lpstr>
      <vt:lpstr>dFreqCut-offs</vt:lpstr>
      <vt:lpstr>StructureInfoFromGPCRdb</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David Gloriam</cp:lastModifiedBy>
  <dcterms:created xsi:type="dcterms:W3CDTF">2020-06-02T21:49:06Z</dcterms:created>
  <dcterms:modified xsi:type="dcterms:W3CDTF">2021-07-24T12:32:22Z</dcterms:modified>
</cp:coreProperties>
</file>