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dnayak/Desktop/SumoE1 figures/SUMO_revision/Final_SUMO_revision_packaage_SKO/NSMB/SUMO_Figures(May27)/Figures_files_July11/Source data/"/>
    </mc:Choice>
  </mc:AlternateContent>
  <xr:revisionPtr revIDLastSave="0" documentId="13_ncr:1_{D9A666CC-1EE9-B34D-B7E5-649A4A8A13C1}" xr6:coauthVersionLast="47" xr6:coauthVersionMax="47" xr10:uidLastSave="{00000000-0000-0000-0000-000000000000}"/>
  <bookViews>
    <workbookView xWindow="-29900" yWindow="1560" windowWidth="29060" windowHeight="15580" firstSheet="3" activeTab="7" xr2:uid="{26C275CC-0FBE-664A-ADB8-A83735F14E0A}"/>
  </bookViews>
  <sheets>
    <sheet name="Source_dataExtended_Data_Fig.4a" sheetId="1" r:id="rId1"/>
    <sheet name="Source_dataExtended_Data_Fig.4b" sheetId="3" r:id="rId2"/>
    <sheet name="Source_dataExtended_Data_Fig.4c" sheetId="4" r:id="rId3"/>
    <sheet name="Source_dataExtended_Data_Fig.4d" sheetId="5" r:id="rId4"/>
    <sheet name="Source_Extended_Data_Fig.4e,i" sheetId="6" r:id="rId5"/>
    <sheet name="Source_dataExtended_Data_Fig.4f" sheetId="2" r:id="rId6"/>
    <sheet name="Source_dataExtended_Data_Fig.4g" sheetId="7" r:id="rId7"/>
    <sheet name="Source_dataExtended_Data_Fig.4h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7" l="1"/>
  <c r="D18" i="3"/>
  <c r="D17" i="3"/>
  <c r="D16" i="3"/>
  <c r="J13" i="3"/>
  <c r="G13" i="3"/>
  <c r="D13" i="3"/>
  <c r="M13" i="3" s="1"/>
  <c r="J12" i="3"/>
  <c r="G12" i="3"/>
  <c r="L12" i="3" s="1"/>
  <c r="D12" i="3"/>
  <c r="J11" i="3"/>
  <c r="G11" i="3"/>
  <c r="D11" i="3"/>
  <c r="M11" i="3" s="1"/>
  <c r="J10" i="3"/>
  <c r="G10" i="3"/>
  <c r="D10" i="3"/>
  <c r="M10" i="3" s="1"/>
  <c r="M9" i="3"/>
  <c r="L9" i="3"/>
  <c r="J9" i="3"/>
  <c r="G9" i="3"/>
  <c r="D9" i="3"/>
  <c r="J8" i="3"/>
  <c r="G8" i="3"/>
  <c r="D8" i="3"/>
  <c r="M8" i="3" s="1"/>
  <c r="J7" i="3"/>
  <c r="M7" i="3" s="1"/>
  <c r="G7" i="3"/>
  <c r="D7" i="3"/>
  <c r="J6" i="3"/>
  <c r="G6" i="3"/>
  <c r="D6" i="3"/>
  <c r="M6" i="3" s="1"/>
  <c r="L7" i="3" l="1"/>
  <c r="L10" i="3"/>
  <c r="L8" i="3"/>
  <c r="L13" i="3"/>
  <c r="L6" i="3"/>
  <c r="M12" i="3"/>
  <c r="L11" i="3"/>
  <c r="N14" i="8" l="1"/>
  <c r="J14" i="8"/>
  <c r="F14" i="8"/>
  <c r="Q14" i="8" s="1"/>
  <c r="N13" i="8"/>
  <c r="Q13" i="8" s="1"/>
  <c r="J13" i="8"/>
  <c r="F13" i="8"/>
  <c r="N12" i="8"/>
  <c r="J12" i="8"/>
  <c r="F12" i="8"/>
  <c r="Q12" i="8" s="1"/>
  <c r="Q11" i="8"/>
  <c r="N11" i="8"/>
  <c r="J11" i="8"/>
  <c r="F11" i="8"/>
  <c r="P11" i="8" s="1"/>
  <c r="Q10" i="8"/>
  <c r="N10" i="8"/>
  <c r="J10" i="8"/>
  <c r="P10" i="8" s="1"/>
  <c r="F10" i="8"/>
  <c r="L18" i="7"/>
  <c r="I18" i="7"/>
  <c r="F18" i="7"/>
  <c r="O18" i="7" s="1"/>
  <c r="L17" i="7"/>
  <c r="O17" i="7" s="1"/>
  <c r="I17" i="7"/>
  <c r="F17" i="7"/>
  <c r="L16" i="7"/>
  <c r="I16" i="7"/>
  <c r="F16" i="7"/>
  <c r="O16" i="7" s="1"/>
  <c r="O15" i="7"/>
  <c r="L15" i="7"/>
  <c r="I15" i="7"/>
  <c r="F15" i="7"/>
  <c r="N15" i="7" s="1"/>
  <c r="L14" i="7"/>
  <c r="I14" i="7"/>
  <c r="O14" i="7" s="1"/>
  <c r="F14" i="7"/>
  <c r="L13" i="7"/>
  <c r="I13" i="7"/>
  <c r="F13" i="7"/>
  <c r="O13" i="7" s="1"/>
  <c r="O12" i="7"/>
  <c r="N12" i="7"/>
  <c r="L12" i="7"/>
  <c r="I12" i="7"/>
  <c r="F12" i="7"/>
  <c r="L11" i="7"/>
  <c r="I11" i="7"/>
  <c r="F11" i="7"/>
  <c r="N11" i="7" s="1"/>
  <c r="L10" i="7"/>
  <c r="I10" i="7"/>
  <c r="F10" i="7"/>
  <c r="O10" i="7" s="1"/>
  <c r="L9" i="7"/>
  <c r="O9" i="7" s="1"/>
  <c r="I9" i="7"/>
  <c r="L22" i="6"/>
  <c r="I22" i="6"/>
  <c r="F22" i="6"/>
  <c r="O22" i="6" s="1"/>
  <c r="N21" i="6"/>
  <c r="L21" i="6"/>
  <c r="O21" i="6" s="1"/>
  <c r="I21" i="6"/>
  <c r="F21" i="6"/>
  <c r="L20" i="6"/>
  <c r="I20" i="6"/>
  <c r="F20" i="6"/>
  <c r="O20" i="6" s="1"/>
  <c r="O14" i="6"/>
  <c r="L14" i="6"/>
  <c r="I14" i="6"/>
  <c r="F14" i="6"/>
  <c r="N14" i="6" s="1"/>
  <c r="L13" i="6"/>
  <c r="I13" i="6"/>
  <c r="O13" i="6" s="1"/>
  <c r="F13" i="6"/>
  <c r="L12" i="6"/>
  <c r="I12" i="6"/>
  <c r="F12" i="6"/>
  <c r="O12" i="6" s="1"/>
  <c r="O11" i="6"/>
  <c r="N11" i="6"/>
  <c r="L11" i="6"/>
  <c r="I11" i="6"/>
  <c r="F11" i="6"/>
  <c r="L10" i="6"/>
  <c r="I10" i="6"/>
  <c r="F10" i="6"/>
  <c r="O10" i="6" s="1"/>
  <c r="L9" i="6"/>
  <c r="I9" i="6"/>
  <c r="F9" i="6"/>
  <c r="O9" i="6" s="1"/>
  <c r="L8" i="6"/>
  <c r="O8" i="6" s="1"/>
  <c r="I8" i="6"/>
  <c r="F8" i="6"/>
  <c r="L7" i="6"/>
  <c r="I7" i="6"/>
  <c r="F7" i="6"/>
  <c r="O7" i="6" s="1"/>
  <c r="K11" i="5"/>
  <c r="H11" i="5"/>
  <c r="E11" i="5"/>
  <c r="N11" i="5" s="1"/>
  <c r="K10" i="5"/>
  <c r="N10" i="5" s="1"/>
  <c r="H10" i="5"/>
  <c r="E10" i="5"/>
  <c r="K9" i="5"/>
  <c r="H9" i="5"/>
  <c r="E9" i="5"/>
  <c r="N9" i="5" s="1"/>
  <c r="N8" i="5"/>
  <c r="K8" i="5"/>
  <c r="H8" i="5"/>
  <c r="E8" i="5"/>
  <c r="M8" i="5" s="1"/>
  <c r="K7" i="5"/>
  <c r="H7" i="5"/>
  <c r="N7" i="5" s="1"/>
  <c r="E7" i="5"/>
  <c r="K6" i="5"/>
  <c r="H6" i="5"/>
  <c r="E6" i="5"/>
  <c r="N6" i="5" s="1"/>
  <c r="P13" i="8" l="1"/>
  <c r="P12" i="8"/>
  <c r="P14" i="8"/>
  <c r="N14" i="7"/>
  <c r="O11" i="7"/>
  <c r="N16" i="7"/>
  <c r="N13" i="7"/>
  <c r="N10" i="7"/>
  <c r="N18" i="7"/>
  <c r="N17" i="7"/>
  <c r="N8" i="6"/>
  <c r="N13" i="6"/>
  <c r="N10" i="6"/>
  <c r="N7" i="6"/>
  <c r="N20" i="6"/>
  <c r="N12" i="6"/>
  <c r="N9" i="6"/>
  <c r="N22" i="6"/>
  <c r="M10" i="5"/>
  <c r="M7" i="5"/>
  <c r="M9" i="5"/>
  <c r="M6" i="5"/>
  <c r="M11" i="5"/>
  <c r="N18" i="2"/>
  <c r="O18" i="2" s="1"/>
  <c r="J18" i="2"/>
  <c r="K18" i="2" s="1"/>
  <c r="F18" i="2"/>
  <c r="G18" i="2" s="1"/>
  <c r="N17" i="2"/>
  <c r="O17" i="2" s="1"/>
  <c r="J17" i="2"/>
  <c r="K17" i="2" s="1"/>
  <c r="F17" i="2"/>
  <c r="G17" i="2" s="1"/>
  <c r="N16" i="2"/>
  <c r="O16" i="2" s="1"/>
  <c r="J16" i="2"/>
  <c r="K16" i="2" s="1"/>
  <c r="F16" i="2"/>
  <c r="G16" i="2" s="1"/>
  <c r="N15" i="2"/>
  <c r="O15" i="2" s="1"/>
  <c r="J15" i="2"/>
  <c r="K15" i="2" s="1"/>
  <c r="F15" i="2"/>
  <c r="G15" i="2" s="1"/>
  <c r="N14" i="2"/>
  <c r="O14" i="2" s="1"/>
  <c r="J14" i="2"/>
  <c r="K14" i="2" s="1"/>
  <c r="F14" i="2"/>
  <c r="G14" i="2" s="1"/>
  <c r="N13" i="2"/>
  <c r="O13" i="2" s="1"/>
  <c r="J13" i="2"/>
  <c r="K13" i="2" s="1"/>
  <c r="F13" i="2"/>
  <c r="G13" i="2" s="1"/>
  <c r="N12" i="2"/>
  <c r="O12" i="2" s="1"/>
  <c r="J12" i="2"/>
  <c r="K12" i="2" s="1"/>
  <c r="F12" i="2"/>
  <c r="G12" i="2" s="1"/>
  <c r="N11" i="2"/>
  <c r="O11" i="2" s="1"/>
  <c r="J11" i="2"/>
  <c r="K11" i="2" s="1"/>
  <c r="F11" i="2"/>
  <c r="G11" i="2" s="1"/>
  <c r="N10" i="2"/>
  <c r="O10" i="2" s="1"/>
  <c r="J10" i="2"/>
  <c r="K10" i="2" s="1"/>
  <c r="F10" i="2"/>
  <c r="G10" i="2" s="1"/>
  <c r="N9" i="2"/>
  <c r="O9" i="2" s="1"/>
  <c r="J9" i="2"/>
  <c r="K9" i="2" s="1"/>
  <c r="F9" i="2"/>
  <c r="G9" i="2" s="1"/>
  <c r="N8" i="2"/>
  <c r="O8" i="2" s="1"/>
  <c r="J8" i="2"/>
  <c r="K8" i="2" s="1"/>
  <c r="F8" i="2"/>
  <c r="G8" i="2" s="1"/>
  <c r="N7" i="2"/>
  <c r="O7" i="2" s="1"/>
  <c r="J7" i="2"/>
  <c r="K7" i="2" s="1"/>
  <c r="F7" i="2"/>
  <c r="G7" i="2" s="1"/>
  <c r="N6" i="2"/>
  <c r="O6" i="2" s="1"/>
  <c r="J6" i="2"/>
  <c r="K6" i="2" s="1"/>
  <c r="F6" i="2"/>
  <c r="G6" i="2" s="1"/>
  <c r="Q11" i="2" l="1"/>
  <c r="P11" i="2"/>
  <c r="Q6" i="2"/>
  <c r="P6" i="2"/>
  <c r="Q14" i="2"/>
  <c r="P14" i="2"/>
  <c r="Q9" i="2"/>
  <c r="P9" i="2"/>
  <c r="Q17" i="2"/>
  <c r="P17" i="2"/>
  <c r="Q12" i="2"/>
  <c r="P12" i="2"/>
  <c r="Q7" i="2"/>
  <c r="P7" i="2"/>
  <c r="Q15" i="2"/>
  <c r="P15" i="2"/>
  <c r="Q10" i="2"/>
  <c r="P10" i="2"/>
  <c r="Q18" i="2"/>
  <c r="P18" i="2"/>
  <c r="Q13" i="2"/>
  <c r="P13" i="2"/>
  <c r="Q8" i="2"/>
  <c r="P8" i="2"/>
  <c r="Q16" i="2"/>
  <c r="P16" i="2"/>
  <c r="N15" i="1" l="1"/>
  <c r="J15" i="1"/>
  <c r="F15" i="1"/>
  <c r="Q15" i="1" s="1"/>
  <c r="N14" i="1"/>
  <c r="J14" i="1"/>
  <c r="F14" i="1"/>
  <c r="N13" i="1"/>
  <c r="J13" i="1"/>
  <c r="F13" i="1"/>
  <c r="N12" i="1"/>
  <c r="J12" i="1"/>
  <c r="F12" i="1"/>
  <c r="Q12" i="1" s="1"/>
  <c r="N11" i="1"/>
  <c r="J11" i="1"/>
  <c r="Q11" i="1" s="1"/>
  <c r="F11" i="1"/>
  <c r="N10" i="1"/>
  <c r="J10" i="1"/>
  <c r="F10" i="1"/>
  <c r="Q10" i="1" s="1"/>
  <c r="N9" i="1"/>
  <c r="J9" i="1"/>
  <c r="F9" i="1"/>
  <c r="Q9" i="1" s="1"/>
  <c r="N8" i="1"/>
  <c r="P8" i="1" s="1"/>
  <c r="J8" i="1"/>
  <c r="F8" i="1"/>
  <c r="N7" i="1"/>
  <c r="J7" i="1"/>
  <c r="F7" i="1"/>
  <c r="Q7" i="1" s="1"/>
  <c r="N6" i="1"/>
  <c r="J6" i="1"/>
  <c r="F6" i="1"/>
  <c r="N5" i="1"/>
  <c r="J5" i="1"/>
  <c r="F5" i="1"/>
  <c r="Q6" i="1" l="1"/>
  <c r="Q13" i="1"/>
  <c r="P9" i="1"/>
  <c r="P11" i="1"/>
  <c r="Q14" i="1"/>
  <c r="Q5" i="1"/>
  <c r="P7" i="1"/>
  <c r="Q8" i="1"/>
  <c r="P6" i="1"/>
  <c r="P12" i="1"/>
  <c r="P14" i="1"/>
  <c r="P5" i="1"/>
  <c r="P13" i="1"/>
  <c r="P10" i="1"/>
  <c r="P15" i="1"/>
</calcChain>
</file>

<file path=xl/sharedStrings.xml><?xml version="1.0" encoding="utf-8"?>
<sst xmlns="http://schemas.openxmlformats.org/spreadsheetml/2006/main" count="97" uniqueCount="71">
  <si>
    <t>Uba2 mutants</t>
  </si>
  <si>
    <t>Average</t>
  </si>
  <si>
    <t>SD</t>
  </si>
  <si>
    <t>No ATP</t>
  </si>
  <si>
    <t>WT</t>
  </si>
  <si>
    <t>445-PPP-447</t>
  </si>
  <si>
    <t>445-GGG-447</t>
  </si>
  <si>
    <t>H124A R127A Y442A</t>
  </si>
  <si>
    <t>K467D K540E D541R E543R</t>
  </si>
  <si>
    <t>N102A</t>
  </si>
  <si>
    <t>R127D</t>
  </si>
  <si>
    <t>D100A</t>
  </si>
  <si>
    <t>E483R R512A</t>
  </si>
  <si>
    <t>D100A N102A R127A</t>
  </si>
  <si>
    <t>SCCH mutants</t>
  </si>
  <si>
    <t>AVG</t>
  </si>
  <si>
    <t>E160A</t>
  </si>
  <si>
    <t>T166A</t>
  </si>
  <si>
    <t>N177E</t>
  </si>
  <si>
    <t>T220A</t>
  </si>
  <si>
    <t>N230A</t>
  </si>
  <si>
    <t>D232K</t>
  </si>
  <si>
    <t>R237E</t>
  </si>
  <si>
    <t>T220A N230A D232A R237A</t>
  </si>
  <si>
    <t>219-SGSGSGSG-238</t>
  </si>
  <si>
    <t>M269D D270A</t>
  </si>
  <si>
    <t>M269D</t>
  </si>
  <si>
    <t>S492A/S493A/F522A</t>
  </si>
  <si>
    <t>E494A/E497A</t>
  </si>
  <si>
    <t>D479A/D520A</t>
  </si>
  <si>
    <t>UFD mutants</t>
  </si>
  <si>
    <t>N501A</t>
  </si>
  <si>
    <t>F509A</t>
  </si>
  <si>
    <t>E494A+N501A+F509A</t>
  </si>
  <si>
    <t>S492A+S493A+E494A+N501A</t>
  </si>
  <si>
    <t>Crossover loop mutants</t>
  </si>
  <si>
    <t>Sumo E1 mutants</t>
  </si>
  <si>
    <t>T166A/Q167</t>
  </si>
  <si>
    <t>E160A/P163A</t>
  </si>
  <si>
    <t>445-ASP-447</t>
  </si>
  <si>
    <t>445-APP-447</t>
  </si>
  <si>
    <t>445-APK-447</t>
  </si>
  <si>
    <t>445-PSK_447</t>
  </si>
  <si>
    <t>Ubc9 mutants</t>
  </si>
  <si>
    <t>E98A/E99A</t>
  </si>
  <si>
    <t>I4A</t>
  </si>
  <si>
    <t>K65A/D66A/D67A</t>
  </si>
  <si>
    <t xml:space="preserve">WT </t>
  </si>
  <si>
    <t>D67A</t>
  </si>
  <si>
    <t>Y87A</t>
  </si>
  <si>
    <t>S89F</t>
  </si>
  <si>
    <t>E132F</t>
  </si>
  <si>
    <t>Y134A</t>
  </si>
  <si>
    <t>R147A</t>
  </si>
  <si>
    <t>Q139A+K154A</t>
  </si>
  <si>
    <t>Q139A+R147A+K154A</t>
  </si>
  <si>
    <t>Charge Swap mutants</t>
  </si>
  <si>
    <t>WT+WT (No ATP)</t>
  </si>
  <si>
    <t>WT+WT</t>
  </si>
  <si>
    <t>WT+E132K</t>
  </si>
  <si>
    <t>R237E+WT</t>
  </si>
  <si>
    <t>R237E+E132K</t>
  </si>
  <si>
    <t>UBC9_mutants</t>
  </si>
  <si>
    <t>R13E</t>
  </si>
  <si>
    <t>K14A</t>
  </si>
  <si>
    <t>R17E</t>
  </si>
  <si>
    <t>K30E</t>
  </si>
  <si>
    <t>L38A</t>
  </si>
  <si>
    <t>M36D</t>
  </si>
  <si>
    <t>R13A+K14A+R17A+K30A+L38A</t>
  </si>
  <si>
    <t>UBA2+UBC9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</si>
</sst>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  <font>
      <b/>
      <sz val="12"/>
      <color theme="1"/>
      <name val="Arial"/>
      <family val="2"/>
    </font>
    <font>
      <b/>
      <sz val="1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7FEE7-13C9-E74D-95ED-E9A70DD27220}">
  <dimension ref="A2:Q15"/>
  <sheetViews>
    <sheetView workbookViewId="0">
      <selection activeCell="E21" sqref="E21"/>
    </sheetView>
  </sheetViews>
  <sheetFormatPr baseColWidth="10" defaultRowHeight="15" x14ac:dyDescent="0.2"/>
  <sheetData>
    <row r="2" spans="1:17" ht="16" x14ac:dyDescent="0.2">
      <c r="A2" s="1" t="s">
        <v>0</v>
      </c>
    </row>
    <row r="3" spans="1:17" ht="19" x14ac:dyDescent="0.25">
      <c r="E3" s="1">
        <v>1</v>
      </c>
      <c r="F3" s="1"/>
      <c r="G3" s="1"/>
      <c r="H3" s="1"/>
      <c r="I3" s="1">
        <v>2</v>
      </c>
      <c r="J3" s="1"/>
      <c r="K3" s="1"/>
      <c r="L3" s="1"/>
      <c r="M3" s="1">
        <v>3</v>
      </c>
      <c r="P3" s="2" t="s">
        <v>1</v>
      </c>
      <c r="Q3" s="2" t="s">
        <v>2</v>
      </c>
    </row>
    <row r="5" spans="1:17" ht="16" x14ac:dyDescent="0.2">
      <c r="A5" t="s">
        <v>3</v>
      </c>
      <c r="E5">
        <v>0</v>
      </c>
      <c r="F5">
        <f>(E5/9166.853)*100</f>
        <v>0</v>
      </c>
      <c r="I5">
        <v>0</v>
      </c>
      <c r="J5">
        <f>(I5/9831.439)*100</f>
        <v>0</v>
      </c>
      <c r="M5">
        <v>0</v>
      </c>
      <c r="N5">
        <f>(M5/6660.368)*100</f>
        <v>0</v>
      </c>
      <c r="P5">
        <f>AVERAGE(F5,J5,N5)</f>
        <v>0</v>
      </c>
      <c r="Q5">
        <f>STDEV(F5,J5,N5)</f>
        <v>0</v>
      </c>
    </row>
    <row r="6" spans="1:17" ht="16" x14ac:dyDescent="0.2">
      <c r="A6" t="s">
        <v>4</v>
      </c>
      <c r="E6">
        <v>9166.8529999999992</v>
      </c>
      <c r="F6">
        <f t="shared" ref="F6:F15" si="0">(E6/9166.853)*100</f>
        <v>100</v>
      </c>
      <c r="I6">
        <v>9831.4390000000003</v>
      </c>
      <c r="J6">
        <f t="shared" ref="J6:J15" si="1">(I6/9831.439)*100</f>
        <v>100</v>
      </c>
      <c r="M6">
        <v>6660.3680000000004</v>
      </c>
      <c r="N6">
        <f t="shared" ref="N6:N15" si="2">(M6/6660.368)*100</f>
        <v>100</v>
      </c>
      <c r="P6">
        <f t="shared" ref="P6:P15" si="3">AVERAGE(F6,J6,N6)</f>
        <v>100</v>
      </c>
      <c r="Q6">
        <f t="shared" ref="Q6:Q15" si="4">STDEV(F6,J6,N6)</f>
        <v>0</v>
      </c>
    </row>
    <row r="7" spans="1:17" ht="16" x14ac:dyDescent="0.2">
      <c r="A7" t="s">
        <v>5</v>
      </c>
      <c r="E7">
        <v>0</v>
      </c>
      <c r="F7">
        <f t="shared" si="0"/>
        <v>0</v>
      </c>
      <c r="I7">
        <v>0</v>
      </c>
      <c r="J7">
        <f t="shared" si="1"/>
        <v>0</v>
      </c>
      <c r="M7">
        <v>0</v>
      </c>
      <c r="N7">
        <f t="shared" si="2"/>
        <v>0</v>
      </c>
      <c r="P7">
        <f t="shared" si="3"/>
        <v>0</v>
      </c>
      <c r="Q7">
        <f t="shared" si="4"/>
        <v>0</v>
      </c>
    </row>
    <row r="8" spans="1:17" ht="16" x14ac:dyDescent="0.2">
      <c r="A8" t="s">
        <v>6</v>
      </c>
      <c r="E8">
        <v>2643.8609999999999</v>
      </c>
      <c r="F8">
        <f t="shared" si="0"/>
        <v>28.841533730277991</v>
      </c>
      <c r="I8">
        <v>2846.154</v>
      </c>
      <c r="J8">
        <f t="shared" si="1"/>
        <v>28.949515935561415</v>
      </c>
      <c r="M8">
        <v>1991.912</v>
      </c>
      <c r="N8">
        <f t="shared" si="2"/>
        <v>29.906936073201962</v>
      </c>
      <c r="P8">
        <f t="shared" si="3"/>
        <v>29.232661913013789</v>
      </c>
      <c r="Q8">
        <f t="shared" si="4"/>
        <v>0.58642925531351764</v>
      </c>
    </row>
    <row r="9" spans="1:17" ht="16" x14ac:dyDescent="0.2">
      <c r="A9" t="s">
        <v>7</v>
      </c>
      <c r="E9">
        <v>0</v>
      </c>
      <c r="F9">
        <f t="shared" si="0"/>
        <v>0</v>
      </c>
      <c r="I9">
        <v>0</v>
      </c>
      <c r="J9">
        <f t="shared" si="1"/>
        <v>0</v>
      </c>
      <c r="M9">
        <v>0</v>
      </c>
      <c r="N9">
        <f t="shared" si="2"/>
        <v>0</v>
      </c>
      <c r="P9">
        <f t="shared" si="3"/>
        <v>0</v>
      </c>
      <c r="Q9">
        <f t="shared" si="4"/>
        <v>0</v>
      </c>
    </row>
    <row r="10" spans="1:17" ht="16" x14ac:dyDescent="0.2">
      <c r="A10" t="s">
        <v>8</v>
      </c>
      <c r="E10">
        <v>7306.5889999999999</v>
      </c>
      <c r="F10">
        <f t="shared" si="0"/>
        <v>79.706623418091255</v>
      </c>
      <c r="I10">
        <v>8028.64</v>
      </c>
      <c r="J10">
        <f t="shared" si="1"/>
        <v>81.662918317450789</v>
      </c>
      <c r="M10">
        <v>5050.9830000000002</v>
      </c>
      <c r="N10">
        <f t="shared" si="2"/>
        <v>75.836395226209717</v>
      </c>
      <c r="P10">
        <f t="shared" si="3"/>
        <v>79.068645653917258</v>
      </c>
      <c r="Q10">
        <f t="shared" si="4"/>
        <v>2.9651904751426503</v>
      </c>
    </row>
    <row r="11" spans="1:17" ht="16" x14ac:dyDescent="0.2">
      <c r="A11" t="s">
        <v>9</v>
      </c>
      <c r="E11">
        <v>9821.8819999999996</v>
      </c>
      <c r="F11">
        <f t="shared" si="0"/>
        <v>107.14562565800935</v>
      </c>
      <c r="I11">
        <v>8503.0540000000001</v>
      </c>
      <c r="J11">
        <f t="shared" si="1"/>
        <v>86.488397069849071</v>
      </c>
      <c r="M11">
        <v>9690.1749999999993</v>
      </c>
      <c r="N11">
        <f t="shared" si="2"/>
        <v>145.49008403139283</v>
      </c>
      <c r="P11">
        <f t="shared" si="3"/>
        <v>113.04136891975043</v>
      </c>
      <c r="Q11">
        <f t="shared" si="4"/>
        <v>29.939432318153095</v>
      </c>
    </row>
    <row r="12" spans="1:17" ht="16" x14ac:dyDescent="0.2">
      <c r="A12" t="s">
        <v>10</v>
      </c>
      <c r="E12">
        <v>0</v>
      </c>
      <c r="F12">
        <f t="shared" si="0"/>
        <v>0</v>
      </c>
      <c r="I12">
        <v>0</v>
      </c>
      <c r="J12">
        <f t="shared" si="1"/>
        <v>0</v>
      </c>
      <c r="M12">
        <v>0</v>
      </c>
      <c r="N12">
        <f t="shared" si="2"/>
        <v>0</v>
      </c>
      <c r="P12">
        <f t="shared" si="3"/>
        <v>0</v>
      </c>
      <c r="Q12">
        <f t="shared" si="4"/>
        <v>0</v>
      </c>
    </row>
    <row r="13" spans="1:17" ht="16" x14ac:dyDescent="0.2">
      <c r="A13" t="s">
        <v>11</v>
      </c>
      <c r="E13">
        <v>7788.0540000000001</v>
      </c>
      <c r="F13">
        <f t="shared" si="0"/>
        <v>84.958862108948409</v>
      </c>
      <c r="I13">
        <v>8087.5889999999999</v>
      </c>
      <c r="J13">
        <f t="shared" si="1"/>
        <v>82.262515182162048</v>
      </c>
      <c r="M13">
        <v>5497.933</v>
      </c>
      <c r="N13">
        <f t="shared" si="2"/>
        <v>82.54698539179816</v>
      </c>
      <c r="P13">
        <f t="shared" si="3"/>
        <v>83.256120894302867</v>
      </c>
      <c r="Q13">
        <f t="shared" si="4"/>
        <v>1.4814609539512078</v>
      </c>
    </row>
    <row r="14" spans="1:17" ht="16" x14ac:dyDescent="0.2">
      <c r="A14" t="s">
        <v>12</v>
      </c>
      <c r="E14">
        <v>757.45600000000002</v>
      </c>
      <c r="F14">
        <f t="shared" si="0"/>
        <v>8.2629883996176225</v>
      </c>
      <c r="I14">
        <v>681.255</v>
      </c>
      <c r="J14">
        <f t="shared" si="1"/>
        <v>6.9293518476796727</v>
      </c>
      <c r="M14">
        <v>902.99099999999999</v>
      </c>
      <c r="N14">
        <f t="shared" si="2"/>
        <v>13.557674290669825</v>
      </c>
      <c r="P14">
        <f t="shared" si="3"/>
        <v>9.5833381793223733</v>
      </c>
      <c r="Q14">
        <f t="shared" si="4"/>
        <v>3.5058746779707546</v>
      </c>
    </row>
    <row r="15" spans="1:17" ht="16" x14ac:dyDescent="0.2">
      <c r="A15" t="s">
        <v>13</v>
      </c>
      <c r="E15">
        <v>0</v>
      </c>
      <c r="F15">
        <f t="shared" si="0"/>
        <v>0</v>
      </c>
      <c r="I15">
        <v>0</v>
      </c>
      <c r="J15">
        <f t="shared" si="1"/>
        <v>0</v>
      </c>
      <c r="M15">
        <v>0</v>
      </c>
      <c r="N15">
        <f t="shared" si="2"/>
        <v>0</v>
      </c>
      <c r="P15">
        <f t="shared" si="3"/>
        <v>0</v>
      </c>
      <c r="Q15">
        <f t="shared" si="4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467B5-C3D0-134E-94A4-A1A303439FAE}">
  <dimension ref="A1:M18"/>
  <sheetViews>
    <sheetView workbookViewId="0">
      <selection activeCell="B21" sqref="B21"/>
    </sheetView>
  </sheetViews>
  <sheetFormatPr baseColWidth="10" defaultRowHeight="15" x14ac:dyDescent="0.2"/>
  <cols>
    <col min="2" max="2" width="34.6640625" customWidth="1"/>
  </cols>
  <sheetData>
    <row r="1" spans="1:13" ht="16" x14ac:dyDescent="0.2">
      <c r="A1" s="7" t="s">
        <v>62</v>
      </c>
    </row>
    <row r="3" spans="1:13" ht="17" x14ac:dyDescent="0.2">
      <c r="C3" s="2">
        <v>1</v>
      </c>
      <c r="D3" s="2"/>
      <c r="E3" s="2"/>
      <c r="F3" s="2">
        <v>2</v>
      </c>
      <c r="G3" s="2"/>
      <c r="H3" s="2"/>
      <c r="I3" s="2">
        <v>3</v>
      </c>
      <c r="J3" s="2"/>
      <c r="L3" s="2" t="s">
        <v>1</v>
      </c>
      <c r="M3" s="2" t="s">
        <v>2</v>
      </c>
    </row>
    <row r="6" spans="1:13" x14ac:dyDescent="0.2">
      <c r="B6" t="s">
        <v>3</v>
      </c>
      <c r="C6">
        <v>0</v>
      </c>
      <c r="D6">
        <f>(C6/7830.125)*100</f>
        <v>0</v>
      </c>
      <c r="F6">
        <v>0</v>
      </c>
      <c r="G6">
        <f>(F6/8356.882)*100</f>
        <v>0</v>
      </c>
      <c r="I6">
        <v>0</v>
      </c>
      <c r="J6">
        <f>(I6/8299.368)*100</f>
        <v>0</v>
      </c>
      <c r="L6">
        <f>AVERAGE(D6,G6,J6)</f>
        <v>0</v>
      </c>
      <c r="M6">
        <f>STDEV(D6,G6,J6)</f>
        <v>0</v>
      </c>
    </row>
    <row r="7" spans="1:13" x14ac:dyDescent="0.2">
      <c r="B7" t="s">
        <v>4</v>
      </c>
      <c r="C7">
        <v>7830.125</v>
      </c>
      <c r="D7">
        <f t="shared" ref="D7:D13" si="0">(C7/7830.125)*100</f>
        <v>100</v>
      </c>
      <c r="F7">
        <v>8356.8819999999996</v>
      </c>
      <c r="G7">
        <f t="shared" ref="G7:G13" si="1">(F7/8356.882)*100</f>
        <v>100</v>
      </c>
      <c r="I7">
        <v>8299.3680000000004</v>
      </c>
      <c r="J7">
        <f t="shared" ref="J7:J13" si="2">(I7/8299.368)*100</f>
        <v>100</v>
      </c>
      <c r="L7">
        <f t="shared" ref="L7:L13" si="3">AVERAGE(D7,G7,J7)</f>
        <v>100</v>
      </c>
      <c r="M7">
        <f t="shared" ref="M7:M13" si="4">STDEV(D7,G7,J7)</f>
        <v>0</v>
      </c>
    </row>
    <row r="8" spans="1:13" x14ac:dyDescent="0.2">
      <c r="B8" t="s">
        <v>63</v>
      </c>
      <c r="C8">
        <v>0</v>
      </c>
      <c r="D8">
        <f t="shared" si="0"/>
        <v>0</v>
      </c>
      <c r="F8">
        <v>0</v>
      </c>
      <c r="G8">
        <f t="shared" si="1"/>
        <v>0</v>
      </c>
      <c r="I8">
        <v>0</v>
      </c>
      <c r="J8">
        <f t="shared" si="2"/>
        <v>0</v>
      </c>
      <c r="L8">
        <f t="shared" si="3"/>
        <v>0</v>
      </c>
      <c r="M8">
        <f t="shared" si="4"/>
        <v>0</v>
      </c>
    </row>
    <row r="9" spans="1:13" x14ac:dyDescent="0.2">
      <c r="B9" t="s">
        <v>64</v>
      </c>
      <c r="C9">
        <v>0</v>
      </c>
      <c r="D9">
        <f t="shared" si="0"/>
        <v>0</v>
      </c>
      <c r="F9">
        <v>0</v>
      </c>
      <c r="G9">
        <f t="shared" si="1"/>
        <v>0</v>
      </c>
      <c r="I9">
        <v>0</v>
      </c>
      <c r="J9">
        <f t="shared" si="2"/>
        <v>0</v>
      </c>
      <c r="L9">
        <f t="shared" si="3"/>
        <v>0</v>
      </c>
      <c r="M9">
        <f t="shared" si="4"/>
        <v>0</v>
      </c>
    </row>
    <row r="10" spans="1:13" x14ac:dyDescent="0.2">
      <c r="B10" t="s">
        <v>65</v>
      </c>
      <c r="C10">
        <v>0</v>
      </c>
      <c r="D10">
        <f t="shared" si="0"/>
        <v>0</v>
      </c>
      <c r="F10">
        <v>0</v>
      </c>
      <c r="G10">
        <f t="shared" si="1"/>
        <v>0</v>
      </c>
      <c r="I10">
        <v>0</v>
      </c>
      <c r="J10">
        <f t="shared" si="2"/>
        <v>0</v>
      </c>
      <c r="L10">
        <f t="shared" si="3"/>
        <v>0</v>
      </c>
      <c r="M10">
        <f t="shared" si="4"/>
        <v>0</v>
      </c>
    </row>
    <row r="11" spans="1:13" x14ac:dyDescent="0.2">
      <c r="B11" t="s">
        <v>66</v>
      </c>
      <c r="C11">
        <v>1385.527</v>
      </c>
      <c r="D11">
        <f t="shared" si="0"/>
        <v>17.69482607238071</v>
      </c>
      <c r="F11">
        <v>850.18399999999997</v>
      </c>
      <c r="G11">
        <f t="shared" si="1"/>
        <v>10.173459431400373</v>
      </c>
      <c r="I11">
        <v>648.52700000000004</v>
      </c>
      <c r="J11">
        <f t="shared" si="2"/>
        <v>7.8141733201853443</v>
      </c>
      <c r="L11">
        <f t="shared" si="3"/>
        <v>11.894152941322142</v>
      </c>
      <c r="M11">
        <f t="shared" si="4"/>
        <v>5.1601758030789595</v>
      </c>
    </row>
    <row r="12" spans="1:13" x14ac:dyDescent="0.2">
      <c r="B12" t="s">
        <v>67</v>
      </c>
      <c r="C12">
        <v>5726.5690000000004</v>
      </c>
      <c r="D12">
        <f t="shared" si="0"/>
        <v>73.135090435976451</v>
      </c>
      <c r="F12">
        <v>7968.2250000000004</v>
      </c>
      <c r="G12">
        <f t="shared" si="1"/>
        <v>95.349258252061006</v>
      </c>
      <c r="I12">
        <v>5752.1040000000003</v>
      </c>
      <c r="J12">
        <f t="shared" si="2"/>
        <v>69.307735239598969</v>
      </c>
      <c r="L12">
        <f t="shared" si="3"/>
        <v>79.264027975878818</v>
      </c>
      <c r="M12">
        <f t="shared" si="4"/>
        <v>14.06105034228117</v>
      </c>
    </row>
    <row r="13" spans="1:13" x14ac:dyDescent="0.2">
      <c r="B13" t="s">
        <v>69</v>
      </c>
      <c r="C13">
        <v>0</v>
      </c>
      <c r="D13">
        <f t="shared" si="0"/>
        <v>0</v>
      </c>
      <c r="F13">
        <v>0</v>
      </c>
      <c r="G13">
        <f t="shared" si="1"/>
        <v>0</v>
      </c>
      <c r="I13">
        <v>0</v>
      </c>
      <c r="J13">
        <f t="shared" si="2"/>
        <v>0</v>
      </c>
      <c r="L13">
        <f t="shared" si="3"/>
        <v>0</v>
      </c>
      <c r="M13">
        <f t="shared" si="4"/>
        <v>0</v>
      </c>
    </row>
    <row r="16" spans="1:13" x14ac:dyDescent="0.2">
      <c r="B16" t="s">
        <v>3</v>
      </c>
      <c r="C16">
        <v>0</v>
      </c>
      <c r="D16">
        <f>(C16/11593.146)*100</f>
        <v>0</v>
      </c>
      <c r="F16">
        <v>0</v>
      </c>
      <c r="G16">
        <v>0</v>
      </c>
      <c r="I16">
        <v>0</v>
      </c>
      <c r="J16">
        <v>0</v>
      </c>
      <c r="L16">
        <v>0</v>
      </c>
      <c r="M16">
        <v>0</v>
      </c>
    </row>
    <row r="17" spans="2:13" x14ac:dyDescent="0.2">
      <c r="B17" t="s">
        <v>4</v>
      </c>
      <c r="C17">
        <v>11593.146000000001</v>
      </c>
      <c r="D17">
        <f t="shared" ref="D17:D18" si="5">(C17/11593.146)*100</f>
        <v>100</v>
      </c>
      <c r="F17">
        <v>10994.075000000001</v>
      </c>
      <c r="G17">
        <v>100</v>
      </c>
      <c r="I17">
        <v>12591.630999999999</v>
      </c>
      <c r="J17">
        <v>100</v>
      </c>
      <c r="L17">
        <v>100</v>
      </c>
      <c r="M17">
        <v>0</v>
      </c>
    </row>
    <row r="18" spans="2:13" x14ac:dyDescent="0.2">
      <c r="B18" t="s">
        <v>68</v>
      </c>
      <c r="C18">
        <v>0</v>
      </c>
      <c r="D18">
        <f t="shared" si="5"/>
        <v>0</v>
      </c>
      <c r="F18">
        <v>0</v>
      </c>
      <c r="G18">
        <v>0</v>
      </c>
      <c r="I18">
        <v>0</v>
      </c>
      <c r="J18">
        <v>0</v>
      </c>
      <c r="L18">
        <v>0</v>
      </c>
      <c r="M1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8D5B-6B06-D546-B299-17B4CFA65C7D}">
  <dimension ref="A1:O8"/>
  <sheetViews>
    <sheetView workbookViewId="0"/>
  </sheetViews>
  <sheetFormatPr baseColWidth="10" defaultRowHeight="15" x14ac:dyDescent="0.2"/>
  <sheetData>
    <row r="1" spans="1:15" x14ac:dyDescent="0.2">
      <c r="A1" s="6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">
      <c r="A2" s="5"/>
      <c r="B2" s="5" t="s">
        <v>3</v>
      </c>
      <c r="C2" s="5"/>
      <c r="D2" s="5">
        <v>0</v>
      </c>
      <c r="E2" s="5">
        <v>0</v>
      </c>
      <c r="F2" s="5"/>
      <c r="G2" s="5">
        <v>0</v>
      </c>
      <c r="H2" s="5">
        <v>0</v>
      </c>
      <c r="I2" s="5"/>
      <c r="J2" s="5">
        <v>0</v>
      </c>
      <c r="K2" s="5">
        <v>0</v>
      </c>
      <c r="L2" s="5"/>
      <c r="M2" s="5">
        <v>0</v>
      </c>
      <c r="N2" s="5">
        <v>0</v>
      </c>
      <c r="O2" s="5"/>
    </row>
    <row r="3" spans="1:15" x14ac:dyDescent="0.2">
      <c r="A3" s="5"/>
      <c r="B3" s="5" t="s">
        <v>4</v>
      </c>
      <c r="C3" s="5"/>
      <c r="D3" s="5">
        <v>8994.3680000000004</v>
      </c>
      <c r="E3" s="5">
        <v>100</v>
      </c>
      <c r="F3" s="5"/>
      <c r="G3" s="5">
        <v>9791.3680000000004</v>
      </c>
      <c r="H3" s="5">
        <v>100</v>
      </c>
      <c r="I3" s="5"/>
      <c r="J3" s="5">
        <v>9427.9529999999995</v>
      </c>
      <c r="K3" s="5">
        <v>100</v>
      </c>
      <c r="L3" s="5"/>
      <c r="M3" s="5">
        <v>100</v>
      </c>
      <c r="N3" s="5">
        <v>0</v>
      </c>
      <c r="O3" s="5"/>
    </row>
    <row r="4" spans="1:15" x14ac:dyDescent="0.2">
      <c r="A4" s="5"/>
      <c r="B4" s="5" t="s">
        <v>27</v>
      </c>
      <c r="C4" s="5"/>
      <c r="D4" s="5">
        <v>1294.355</v>
      </c>
      <c r="E4" s="5">
        <v>14.3907276</v>
      </c>
      <c r="F4" s="5"/>
      <c r="G4" s="5">
        <v>1488.7190000000001</v>
      </c>
      <c r="H4" s="5">
        <v>15.2044025</v>
      </c>
      <c r="I4" s="5"/>
      <c r="J4" s="5">
        <v>1464.8910000000001</v>
      </c>
      <c r="K4" s="5">
        <v>15.5377419</v>
      </c>
      <c r="L4" s="5"/>
      <c r="M4" s="5">
        <v>15.044290699999999</v>
      </c>
      <c r="N4" s="5">
        <v>0.59003158</v>
      </c>
      <c r="O4" s="5"/>
    </row>
    <row r="5" spans="1:15" x14ac:dyDescent="0.2">
      <c r="A5" s="5"/>
      <c r="B5" s="5" t="s">
        <v>28</v>
      </c>
      <c r="C5" s="5"/>
      <c r="D5" s="5">
        <v>1495.134</v>
      </c>
      <c r="E5" s="5">
        <v>16.6230023</v>
      </c>
      <c r="F5" s="5"/>
      <c r="G5" s="5">
        <v>1561.0830000000001</v>
      </c>
      <c r="H5" s="5">
        <v>15.943461599999999</v>
      </c>
      <c r="I5" s="5"/>
      <c r="J5" s="5">
        <v>1536.6690000000001</v>
      </c>
      <c r="K5" s="5">
        <v>16.2990736</v>
      </c>
      <c r="L5" s="5"/>
      <c r="M5" s="5">
        <v>16.2885125</v>
      </c>
      <c r="N5" s="5">
        <v>0.33989342</v>
      </c>
      <c r="O5" s="5"/>
    </row>
    <row r="6" spans="1:15" x14ac:dyDescent="0.2">
      <c r="A6" s="5"/>
      <c r="B6" s="5" t="s">
        <v>29</v>
      </c>
      <c r="C6" s="5"/>
      <c r="D6" s="5">
        <v>0</v>
      </c>
      <c r="E6" s="5">
        <v>0</v>
      </c>
      <c r="F6" s="5"/>
      <c r="G6" s="5">
        <v>0</v>
      </c>
      <c r="H6" s="5">
        <v>0</v>
      </c>
      <c r="I6" s="5"/>
      <c r="J6" s="5">
        <v>0</v>
      </c>
      <c r="K6" s="5">
        <v>0</v>
      </c>
      <c r="L6" s="5"/>
      <c r="M6" s="5">
        <v>0</v>
      </c>
      <c r="N6" s="5">
        <v>0</v>
      </c>
      <c r="O6" s="5"/>
    </row>
    <row r="7" spans="1:15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4BED-CC53-3541-B636-1ECEE64460D2}">
  <dimension ref="A2:N11"/>
  <sheetViews>
    <sheetView workbookViewId="0">
      <selection activeCell="O25" sqref="O25"/>
    </sheetView>
  </sheetViews>
  <sheetFormatPr baseColWidth="10" defaultRowHeight="15" x14ac:dyDescent="0.2"/>
  <cols>
    <col min="3" max="3" width="18.33203125" customWidth="1"/>
  </cols>
  <sheetData>
    <row r="2" spans="1:14" ht="16" x14ac:dyDescent="0.2">
      <c r="A2" s="7" t="s">
        <v>30</v>
      </c>
    </row>
    <row r="4" spans="1:14" ht="19" x14ac:dyDescent="0.25">
      <c r="D4" s="2">
        <v>1</v>
      </c>
      <c r="E4" s="2"/>
      <c r="F4" s="2"/>
      <c r="G4" s="2">
        <v>2</v>
      </c>
      <c r="H4" s="2"/>
      <c r="I4" s="2"/>
      <c r="J4" s="2">
        <v>3</v>
      </c>
      <c r="K4" s="2"/>
      <c r="M4" s="2" t="s">
        <v>1</v>
      </c>
      <c r="N4" s="2" t="s">
        <v>2</v>
      </c>
    </row>
    <row r="6" spans="1:14" ht="16" x14ac:dyDescent="0.2">
      <c r="B6" t="s">
        <v>3</v>
      </c>
      <c r="D6">
        <v>0</v>
      </c>
      <c r="E6">
        <f>(D6/19284.108)*100</f>
        <v>0</v>
      </c>
      <c r="G6">
        <v>0</v>
      </c>
      <c r="H6">
        <f>(G6/5848.418)*100</f>
        <v>0</v>
      </c>
      <c r="J6">
        <v>0</v>
      </c>
      <c r="K6">
        <f>(J6/7426.125)*100</f>
        <v>0</v>
      </c>
      <c r="M6">
        <f>AVERAGE(E6,H6,K6)</f>
        <v>0</v>
      </c>
      <c r="N6">
        <f>STDEV(E6,H6,K6)</f>
        <v>0</v>
      </c>
    </row>
    <row r="7" spans="1:14" ht="16" x14ac:dyDescent="0.2">
      <c r="B7" t="s">
        <v>4</v>
      </c>
      <c r="D7">
        <v>19284.108</v>
      </c>
      <c r="E7">
        <f t="shared" ref="E7:E11" si="0">(D7/19284.108)*100</f>
        <v>100</v>
      </c>
      <c r="G7">
        <v>5848.4179999999997</v>
      </c>
      <c r="H7">
        <f t="shared" ref="H7:H11" si="1">(G7/5848.418)*100</f>
        <v>100</v>
      </c>
      <c r="J7">
        <v>7426.125</v>
      </c>
      <c r="K7">
        <f t="shared" ref="K7:K11" si="2">(J7/7426.125)*100</f>
        <v>100</v>
      </c>
      <c r="M7">
        <f t="shared" ref="M7:M11" si="3">AVERAGE(E7,H7,K7)</f>
        <v>100</v>
      </c>
      <c r="N7">
        <f t="shared" ref="N7:N11" si="4">STDEV(E7,H7,K7)</f>
        <v>0</v>
      </c>
    </row>
    <row r="8" spans="1:14" ht="16" x14ac:dyDescent="0.2">
      <c r="B8" t="s">
        <v>31</v>
      </c>
      <c r="D8">
        <v>16239.401</v>
      </c>
      <c r="E8">
        <f t="shared" si="0"/>
        <v>84.211315348368714</v>
      </c>
      <c r="G8">
        <v>5913.69</v>
      </c>
      <c r="H8">
        <f t="shared" si="1"/>
        <v>101.11606249758482</v>
      </c>
      <c r="J8">
        <v>6443.125</v>
      </c>
      <c r="K8">
        <f t="shared" si="2"/>
        <v>86.76294837482537</v>
      </c>
      <c r="M8">
        <f t="shared" si="3"/>
        <v>90.696775406926307</v>
      </c>
      <c r="N8">
        <f t="shared" si="4"/>
        <v>9.1131150208695679</v>
      </c>
    </row>
    <row r="9" spans="1:14" ht="16" x14ac:dyDescent="0.2">
      <c r="B9" t="s">
        <v>32</v>
      </c>
      <c r="D9">
        <v>12129.208000000001</v>
      </c>
      <c r="E9">
        <f t="shared" si="0"/>
        <v>62.89742828654559</v>
      </c>
      <c r="G9">
        <v>7297.4390000000003</v>
      </c>
      <c r="H9">
        <f t="shared" si="1"/>
        <v>124.77628993002897</v>
      </c>
      <c r="J9">
        <v>8619.125</v>
      </c>
      <c r="K9">
        <f t="shared" si="2"/>
        <v>116.0649059906748</v>
      </c>
      <c r="M9">
        <f t="shared" si="3"/>
        <v>101.24620806908312</v>
      </c>
      <c r="N9">
        <f t="shared" si="4"/>
        <v>33.495428578268388</v>
      </c>
    </row>
    <row r="10" spans="1:14" ht="16" x14ac:dyDescent="0.2">
      <c r="B10" t="s">
        <v>33</v>
      </c>
      <c r="D10">
        <v>2176.598</v>
      </c>
      <c r="E10">
        <f t="shared" si="0"/>
        <v>11.287003785707899</v>
      </c>
      <c r="G10">
        <v>1478.7190000000001</v>
      </c>
      <c r="H10">
        <f t="shared" si="1"/>
        <v>25.284085371462851</v>
      </c>
      <c r="J10">
        <v>1433.0119999999999</v>
      </c>
      <c r="K10">
        <f t="shared" si="2"/>
        <v>19.296901142924472</v>
      </c>
      <c r="M10">
        <f t="shared" si="3"/>
        <v>18.622663433365073</v>
      </c>
      <c r="N10">
        <f t="shared" si="4"/>
        <v>7.0228570109545991</v>
      </c>
    </row>
    <row r="11" spans="1:14" ht="16" x14ac:dyDescent="0.2">
      <c r="B11" t="s">
        <v>34</v>
      </c>
      <c r="D11">
        <v>0</v>
      </c>
      <c r="E11">
        <f t="shared" si="0"/>
        <v>0</v>
      </c>
      <c r="G11">
        <v>0</v>
      </c>
      <c r="H11">
        <f t="shared" si="1"/>
        <v>0</v>
      </c>
      <c r="J11">
        <v>0</v>
      </c>
      <c r="K11">
        <f t="shared" si="2"/>
        <v>0</v>
      </c>
      <c r="M11">
        <f t="shared" si="3"/>
        <v>0</v>
      </c>
      <c r="N11">
        <f t="shared" si="4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6696A-6166-BF46-9079-F3438DDEBCEB}">
  <dimension ref="A2:O22"/>
  <sheetViews>
    <sheetView workbookViewId="0">
      <selection activeCell="E26" sqref="E26"/>
    </sheetView>
  </sheetViews>
  <sheetFormatPr baseColWidth="10" defaultRowHeight="15" x14ac:dyDescent="0.2"/>
  <sheetData>
    <row r="2" spans="1:15" ht="19" x14ac:dyDescent="0.25">
      <c r="A2" s="8" t="s">
        <v>35</v>
      </c>
      <c r="B2" s="8"/>
    </row>
    <row r="5" spans="1:15" ht="16" x14ac:dyDescent="0.2">
      <c r="B5" s="1" t="s">
        <v>36</v>
      </c>
      <c r="E5" s="1">
        <v>1</v>
      </c>
      <c r="F5" s="1"/>
      <c r="G5" s="1"/>
      <c r="H5" s="1">
        <v>2</v>
      </c>
      <c r="I5" s="1"/>
      <c r="J5" s="1"/>
      <c r="K5" s="1">
        <v>3</v>
      </c>
      <c r="N5" s="1" t="s">
        <v>15</v>
      </c>
      <c r="O5" s="1" t="s">
        <v>2</v>
      </c>
    </row>
    <row r="7" spans="1:15" ht="16" x14ac:dyDescent="0.2">
      <c r="B7" t="s">
        <v>3</v>
      </c>
      <c r="E7">
        <v>0</v>
      </c>
      <c r="F7">
        <f>(E7/5920.64)*100</f>
        <v>0</v>
      </c>
      <c r="H7">
        <v>0</v>
      </c>
      <c r="I7">
        <f>(H7/6858.64)*100</f>
        <v>0</v>
      </c>
      <c r="K7">
        <v>0</v>
      </c>
      <c r="L7">
        <f>(K7/8143.004)*100</f>
        <v>0</v>
      </c>
      <c r="N7">
        <f>AVERAGE(F7,I7,L7)</f>
        <v>0</v>
      </c>
      <c r="O7">
        <f>STDEV(F7,I7,L7)</f>
        <v>0</v>
      </c>
    </row>
    <row r="8" spans="1:15" ht="16" x14ac:dyDescent="0.2">
      <c r="B8" t="s">
        <v>4</v>
      </c>
      <c r="E8">
        <v>5920.64</v>
      </c>
      <c r="F8">
        <f t="shared" ref="F8:F22" si="0">(E8/5920.64)*100</f>
        <v>100</v>
      </c>
      <c r="H8">
        <v>6858.64</v>
      </c>
      <c r="I8">
        <f t="shared" ref="I8:I22" si="1">(H8/6858.64)*100</f>
        <v>100</v>
      </c>
      <c r="K8">
        <v>8143.0039999999999</v>
      </c>
      <c r="L8">
        <f t="shared" ref="L8:L22" si="2">(K8/8143.004)*100</f>
        <v>100</v>
      </c>
      <c r="N8">
        <f t="shared" ref="N8:N22" si="3">AVERAGE(F8,I8,L8)</f>
        <v>100</v>
      </c>
      <c r="O8">
        <f t="shared" ref="O8:O22" si="4">STDEV(F8,I8,L8)</f>
        <v>0</v>
      </c>
    </row>
    <row r="9" spans="1:15" ht="16" x14ac:dyDescent="0.2">
      <c r="B9" t="s">
        <v>37</v>
      </c>
      <c r="E9">
        <v>3418.4470000000001</v>
      </c>
      <c r="F9">
        <f t="shared" si="0"/>
        <v>57.737795238352604</v>
      </c>
      <c r="H9">
        <v>4417.8609999999999</v>
      </c>
      <c r="I9">
        <f t="shared" si="1"/>
        <v>64.413076061726514</v>
      </c>
      <c r="K9">
        <v>5249.1040000000003</v>
      </c>
      <c r="L9">
        <f t="shared" si="2"/>
        <v>64.461518132620355</v>
      </c>
      <c r="N9">
        <f t="shared" si="3"/>
        <v>62.204129810899822</v>
      </c>
      <c r="O9">
        <f t="shared" si="4"/>
        <v>3.8680350365535787</v>
      </c>
    </row>
    <row r="10" spans="1:15" ht="16" x14ac:dyDescent="0.2">
      <c r="B10" t="s">
        <v>38</v>
      </c>
      <c r="E10">
        <v>2887.2049999999999</v>
      </c>
      <c r="F10">
        <f t="shared" si="0"/>
        <v>48.765082828883358</v>
      </c>
      <c r="H10">
        <v>4038.2759999999998</v>
      </c>
      <c r="I10">
        <f t="shared" si="1"/>
        <v>58.878669823755139</v>
      </c>
      <c r="K10">
        <v>3884.1039999999998</v>
      </c>
      <c r="L10">
        <f t="shared" si="2"/>
        <v>47.698662557454227</v>
      </c>
      <c r="N10">
        <f t="shared" si="3"/>
        <v>51.780805070030908</v>
      </c>
      <c r="O10">
        <f t="shared" si="4"/>
        <v>6.1700142702792276</v>
      </c>
    </row>
    <row r="11" spans="1:15" ht="16" x14ac:dyDescent="0.2">
      <c r="B11" t="s">
        <v>39</v>
      </c>
      <c r="E11">
        <v>9970.8320000000003</v>
      </c>
      <c r="F11">
        <f t="shared" si="0"/>
        <v>168.40800994487083</v>
      </c>
      <c r="H11">
        <v>7893.7610000000004</v>
      </c>
      <c r="I11">
        <f t="shared" si="1"/>
        <v>115.0922194487537</v>
      </c>
      <c r="K11">
        <v>8013.0540000000001</v>
      </c>
      <c r="L11">
        <f t="shared" si="2"/>
        <v>98.404151588283639</v>
      </c>
      <c r="N11">
        <f t="shared" si="3"/>
        <v>127.30146032730272</v>
      </c>
      <c r="O11">
        <f t="shared" si="4"/>
        <v>36.564111069805953</v>
      </c>
    </row>
    <row r="12" spans="1:15" ht="16" x14ac:dyDescent="0.2">
      <c r="B12" t="s">
        <v>40</v>
      </c>
      <c r="E12">
        <v>4069.154</v>
      </c>
      <c r="F12">
        <f t="shared" si="0"/>
        <v>68.728279375202675</v>
      </c>
      <c r="H12">
        <v>4704.2759999999998</v>
      </c>
      <c r="I12">
        <f t="shared" si="1"/>
        <v>68.589049724143564</v>
      </c>
      <c r="K12">
        <v>5061.6400000000003</v>
      </c>
      <c r="L12">
        <f t="shared" si="2"/>
        <v>62.159370178376442</v>
      </c>
      <c r="N12">
        <f t="shared" si="3"/>
        <v>66.492233092574224</v>
      </c>
      <c r="O12">
        <f t="shared" si="4"/>
        <v>3.7530150544404166</v>
      </c>
    </row>
    <row r="13" spans="1:15" ht="16" x14ac:dyDescent="0.2">
      <c r="B13" t="s">
        <v>41</v>
      </c>
      <c r="E13">
        <v>8123.5889999999999</v>
      </c>
      <c r="F13">
        <f t="shared" si="0"/>
        <v>137.20795386985191</v>
      </c>
      <c r="H13">
        <v>10105.489</v>
      </c>
      <c r="I13">
        <f t="shared" si="1"/>
        <v>147.33954544924356</v>
      </c>
      <c r="K13">
        <v>10423.368</v>
      </c>
      <c r="L13">
        <f t="shared" si="2"/>
        <v>128.00396512147114</v>
      </c>
      <c r="N13">
        <f t="shared" si="3"/>
        <v>137.51715481352218</v>
      </c>
      <c r="O13">
        <f t="shared" si="4"/>
        <v>9.6714978452466145</v>
      </c>
    </row>
    <row r="14" spans="1:15" ht="16" x14ac:dyDescent="0.2">
      <c r="B14" t="s">
        <v>42</v>
      </c>
      <c r="E14">
        <v>2938.79</v>
      </c>
      <c r="F14">
        <f t="shared" si="0"/>
        <v>49.63635688033726</v>
      </c>
      <c r="H14">
        <v>3795.74</v>
      </c>
      <c r="I14">
        <f t="shared" si="1"/>
        <v>55.34245856321369</v>
      </c>
      <c r="K14">
        <v>3612.69</v>
      </c>
      <c r="L14">
        <f t="shared" si="2"/>
        <v>44.365568284136913</v>
      </c>
      <c r="N14">
        <f t="shared" si="3"/>
        <v>49.781461242562621</v>
      </c>
      <c r="O14">
        <f t="shared" si="4"/>
        <v>5.489883560393169</v>
      </c>
    </row>
    <row r="18" spans="2:15" ht="16" x14ac:dyDescent="0.2">
      <c r="B18" s="1" t="s">
        <v>43</v>
      </c>
    </row>
    <row r="20" spans="2:15" ht="16" x14ac:dyDescent="0.2">
      <c r="B20" t="s">
        <v>44</v>
      </c>
      <c r="E20">
        <v>7390.125</v>
      </c>
      <c r="F20">
        <f t="shared" si="0"/>
        <v>124.81969854610311</v>
      </c>
      <c r="H20">
        <v>9627.7309999999998</v>
      </c>
      <c r="I20">
        <f t="shared" si="1"/>
        <v>140.37376214526495</v>
      </c>
      <c r="K20">
        <v>7710.125</v>
      </c>
      <c r="L20">
        <f t="shared" si="2"/>
        <v>94.684037979104517</v>
      </c>
      <c r="N20">
        <f t="shared" si="3"/>
        <v>119.95916622349085</v>
      </c>
      <c r="O20">
        <f t="shared" si="4"/>
        <v>23.229427552983882</v>
      </c>
    </row>
    <row r="21" spans="2:15" ht="16" x14ac:dyDescent="0.2">
      <c r="B21" t="s">
        <v>45</v>
      </c>
      <c r="E21">
        <v>2344.0329999999999</v>
      </c>
      <c r="F21">
        <f t="shared" si="0"/>
        <v>39.590871932764024</v>
      </c>
      <c r="H21">
        <v>2787.74</v>
      </c>
      <c r="I21">
        <f t="shared" si="1"/>
        <v>40.645667362625822</v>
      </c>
      <c r="K21">
        <v>2856.2049999999999</v>
      </c>
      <c r="L21">
        <f t="shared" si="2"/>
        <v>35.075569163419296</v>
      </c>
      <c r="N21">
        <f t="shared" si="3"/>
        <v>38.437369486269716</v>
      </c>
      <c r="O21">
        <f t="shared" si="4"/>
        <v>2.9587876584425956</v>
      </c>
    </row>
    <row r="22" spans="2:15" ht="16" x14ac:dyDescent="0.2">
      <c r="B22" t="s">
        <v>46</v>
      </c>
      <c r="E22">
        <v>4984.4470000000001</v>
      </c>
      <c r="F22">
        <f t="shared" si="0"/>
        <v>84.187638498540693</v>
      </c>
      <c r="H22">
        <v>6761.518</v>
      </c>
      <c r="I22">
        <f t="shared" si="1"/>
        <v>98.583946671643346</v>
      </c>
      <c r="K22">
        <v>6473.64</v>
      </c>
      <c r="L22">
        <f t="shared" si="2"/>
        <v>79.499408326460369</v>
      </c>
      <c r="N22">
        <f t="shared" si="3"/>
        <v>87.423664498881465</v>
      </c>
      <c r="O22">
        <f t="shared" si="4"/>
        <v>9.9452903008585416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43565-790E-5746-88A2-70BD04DA3154}">
  <dimension ref="A2:Q18"/>
  <sheetViews>
    <sheetView workbookViewId="0">
      <selection activeCell="M23" sqref="M23"/>
    </sheetView>
  </sheetViews>
  <sheetFormatPr baseColWidth="10" defaultRowHeight="15" x14ac:dyDescent="0.2"/>
  <sheetData>
    <row r="2" spans="1:17" ht="18" x14ac:dyDescent="0.2">
      <c r="A2" s="3" t="s">
        <v>14</v>
      </c>
    </row>
    <row r="3" spans="1:17" ht="19" x14ac:dyDescent="0.25">
      <c r="F3" s="2">
        <v>1</v>
      </c>
      <c r="G3" s="2"/>
      <c r="H3" s="2"/>
      <c r="I3" s="2"/>
      <c r="J3" s="2">
        <v>2</v>
      </c>
      <c r="K3" s="2"/>
      <c r="L3" s="2"/>
      <c r="M3" s="2"/>
      <c r="N3" s="2">
        <v>3</v>
      </c>
      <c r="O3" s="2"/>
      <c r="P3" s="2" t="s">
        <v>15</v>
      </c>
      <c r="Q3" s="2" t="s">
        <v>2</v>
      </c>
    </row>
    <row r="6" spans="1:17" ht="16" x14ac:dyDescent="0.2">
      <c r="A6" t="s">
        <v>3</v>
      </c>
      <c r="E6">
        <v>4011.0039999999999</v>
      </c>
      <c r="F6">
        <f>E6-4011.004</f>
        <v>0</v>
      </c>
      <c r="G6">
        <f>(F6/6305.819)*100</f>
        <v>0</v>
      </c>
      <c r="I6">
        <v>2706.4969999999998</v>
      </c>
      <c r="J6">
        <f>I6-2706.497</f>
        <v>0</v>
      </c>
      <c r="K6">
        <f>(J6/2844.607)*100</f>
        <v>0</v>
      </c>
      <c r="M6">
        <v>2650.7190000000001</v>
      </c>
      <c r="N6">
        <f>M6-2650.719</f>
        <v>0</v>
      </c>
      <c r="O6">
        <f>(N6/4946.799)*100</f>
        <v>0</v>
      </c>
      <c r="P6">
        <f>AVERAGE(G6, K6, O6)</f>
        <v>0</v>
      </c>
      <c r="Q6">
        <f>STDEV(G6, K6, O6)</f>
        <v>0</v>
      </c>
    </row>
    <row r="7" spans="1:17" ht="16" x14ac:dyDescent="0.2">
      <c r="A7" t="s">
        <v>4</v>
      </c>
      <c r="E7">
        <v>10316.823</v>
      </c>
      <c r="F7">
        <f t="shared" ref="F7:F18" si="0">E7-4011.004</f>
        <v>6305.8190000000004</v>
      </c>
      <c r="G7">
        <f t="shared" ref="G7:G18" si="1">(F7/6305.819)*100</f>
        <v>100</v>
      </c>
      <c r="I7">
        <v>5551.1040000000003</v>
      </c>
      <c r="J7">
        <f t="shared" ref="J7:J18" si="2">I7-2706.497</f>
        <v>2844.6070000000004</v>
      </c>
      <c r="K7">
        <f t="shared" ref="K7:K18" si="3">(J7/2844.607)*100</f>
        <v>100.00000000000003</v>
      </c>
      <c r="M7">
        <v>7597.518</v>
      </c>
      <c r="N7">
        <f t="shared" ref="N7:N18" si="4">M7-2650.719</f>
        <v>4946.799</v>
      </c>
      <c r="O7">
        <f t="shared" ref="O7:O18" si="5">(N7/4946.799)*100</f>
        <v>100</v>
      </c>
      <c r="P7">
        <f t="shared" ref="P7:P18" si="6">AVERAGE(G7, K7, O7)</f>
        <v>100</v>
      </c>
      <c r="Q7">
        <f t="shared" ref="Q7:Q18" si="7">STDEV(G7, K7, O7)</f>
        <v>2.0097183471152322E-14</v>
      </c>
    </row>
    <row r="8" spans="1:17" ht="16" x14ac:dyDescent="0.2">
      <c r="A8" t="s">
        <v>16</v>
      </c>
      <c r="E8">
        <v>12296.723</v>
      </c>
      <c r="F8">
        <f t="shared" si="0"/>
        <v>8285.719000000001</v>
      </c>
      <c r="G8">
        <f t="shared" si="1"/>
        <v>131.39798335473949</v>
      </c>
      <c r="I8">
        <v>5879.326</v>
      </c>
      <c r="J8">
        <f t="shared" si="2"/>
        <v>3172.8290000000002</v>
      </c>
      <c r="K8">
        <f t="shared" si="3"/>
        <v>111.53839528623814</v>
      </c>
      <c r="M8">
        <v>6082.1040000000003</v>
      </c>
      <c r="N8">
        <f t="shared" si="4"/>
        <v>3431.3850000000002</v>
      </c>
      <c r="O8">
        <f t="shared" si="5"/>
        <v>69.365765619342937</v>
      </c>
      <c r="P8">
        <f t="shared" si="6"/>
        <v>104.10071475344019</v>
      </c>
      <c r="Q8">
        <f t="shared" si="7"/>
        <v>31.677883895138656</v>
      </c>
    </row>
    <row r="9" spans="1:17" ht="16" x14ac:dyDescent="0.2">
      <c r="A9" t="s">
        <v>17</v>
      </c>
      <c r="E9">
        <v>10883.409</v>
      </c>
      <c r="F9">
        <f t="shared" si="0"/>
        <v>6872.4049999999997</v>
      </c>
      <c r="G9">
        <f t="shared" si="1"/>
        <v>108.98512944948149</v>
      </c>
      <c r="I9">
        <v>5579.1540000000005</v>
      </c>
      <c r="J9">
        <f t="shared" si="2"/>
        <v>2872.6570000000006</v>
      </c>
      <c r="K9">
        <f t="shared" si="3"/>
        <v>100.98607645977108</v>
      </c>
      <c r="M9">
        <v>5377.79</v>
      </c>
      <c r="N9">
        <f t="shared" si="4"/>
        <v>2727.0709999999999</v>
      </c>
      <c r="O9">
        <f t="shared" si="5"/>
        <v>55.127992869732523</v>
      </c>
      <c r="P9">
        <f t="shared" si="6"/>
        <v>88.366399592995037</v>
      </c>
      <c r="Q9">
        <f t="shared" si="7"/>
        <v>29.06183017823918</v>
      </c>
    </row>
    <row r="10" spans="1:17" ht="16" x14ac:dyDescent="0.2">
      <c r="A10" t="s">
        <v>18</v>
      </c>
      <c r="E10">
        <v>6951.4589999999998</v>
      </c>
      <c r="F10">
        <f t="shared" si="0"/>
        <v>2940.4549999999999</v>
      </c>
      <c r="G10">
        <f t="shared" si="1"/>
        <v>46.630818296560676</v>
      </c>
      <c r="I10">
        <v>3198.0329999999999</v>
      </c>
      <c r="J10">
        <f t="shared" si="2"/>
        <v>491.53600000000006</v>
      </c>
      <c r="K10">
        <f t="shared" si="3"/>
        <v>17.279574999288126</v>
      </c>
      <c r="M10">
        <v>3063.8409999999999</v>
      </c>
      <c r="N10">
        <f t="shared" si="4"/>
        <v>413.12199999999984</v>
      </c>
      <c r="O10">
        <f t="shared" si="5"/>
        <v>8.3512994969069876</v>
      </c>
      <c r="P10">
        <f t="shared" si="6"/>
        <v>24.087230930918597</v>
      </c>
      <c r="Q10">
        <f t="shared" si="7"/>
        <v>20.027194619962565</v>
      </c>
    </row>
    <row r="11" spans="1:17" ht="16" x14ac:dyDescent="0.2">
      <c r="A11" t="s">
        <v>19</v>
      </c>
      <c r="E11">
        <v>12815.38</v>
      </c>
      <c r="F11">
        <f t="shared" si="0"/>
        <v>8804.3760000000002</v>
      </c>
      <c r="G11">
        <f t="shared" si="1"/>
        <v>139.62303707099744</v>
      </c>
      <c r="I11">
        <v>6859.1540000000005</v>
      </c>
      <c r="J11">
        <f t="shared" si="2"/>
        <v>4152.6570000000011</v>
      </c>
      <c r="K11">
        <f t="shared" si="3"/>
        <v>145.98350492704267</v>
      </c>
      <c r="M11">
        <v>6687.5690000000004</v>
      </c>
      <c r="N11">
        <f t="shared" si="4"/>
        <v>4036.8500000000004</v>
      </c>
      <c r="O11">
        <f t="shared" si="5"/>
        <v>81.605296677710186</v>
      </c>
      <c r="P11">
        <f t="shared" si="6"/>
        <v>122.4039462252501</v>
      </c>
      <c r="Q11">
        <f t="shared" si="7"/>
        <v>35.475501991010326</v>
      </c>
    </row>
    <row r="12" spans="1:17" ht="16" x14ac:dyDescent="0.2">
      <c r="A12" t="s">
        <v>20</v>
      </c>
      <c r="E12">
        <v>12482.602000000001</v>
      </c>
      <c r="F12">
        <f t="shared" si="0"/>
        <v>8471.5980000000018</v>
      </c>
      <c r="G12">
        <f t="shared" si="1"/>
        <v>134.34572099199173</v>
      </c>
      <c r="I12">
        <v>5738.74</v>
      </c>
      <c r="J12">
        <f t="shared" si="2"/>
        <v>3032.2429999999999</v>
      </c>
      <c r="K12">
        <f t="shared" si="3"/>
        <v>106.59620116241013</v>
      </c>
      <c r="M12">
        <v>6858.326</v>
      </c>
      <c r="N12">
        <f t="shared" si="4"/>
        <v>4207.607</v>
      </c>
      <c r="O12">
        <f t="shared" si="5"/>
        <v>85.057165249689746</v>
      </c>
      <c r="P12">
        <f t="shared" si="6"/>
        <v>108.66636246803053</v>
      </c>
      <c r="Q12">
        <f t="shared" si="7"/>
        <v>24.709403223549721</v>
      </c>
    </row>
    <row r="13" spans="1:17" ht="16" x14ac:dyDescent="0.2">
      <c r="A13" t="s">
        <v>21</v>
      </c>
      <c r="E13">
        <v>8928.2170000000006</v>
      </c>
      <c r="F13">
        <f t="shared" si="0"/>
        <v>4917.2130000000006</v>
      </c>
      <c r="G13">
        <f t="shared" si="1"/>
        <v>77.978974658168909</v>
      </c>
      <c r="I13">
        <v>4124.79</v>
      </c>
      <c r="J13">
        <f t="shared" si="2"/>
        <v>1418.2930000000001</v>
      </c>
      <c r="K13">
        <f t="shared" si="3"/>
        <v>49.85901391650939</v>
      </c>
      <c r="M13">
        <v>4794.79</v>
      </c>
      <c r="N13">
        <f t="shared" si="4"/>
        <v>2144.0709999999999</v>
      </c>
      <c r="O13">
        <f t="shared" si="5"/>
        <v>43.342593867266487</v>
      </c>
      <c r="P13">
        <f t="shared" si="6"/>
        <v>57.060194147314924</v>
      </c>
      <c r="Q13">
        <f t="shared" si="7"/>
        <v>18.406859213633041</v>
      </c>
    </row>
    <row r="14" spans="1:17" ht="16" x14ac:dyDescent="0.2">
      <c r="A14" t="s">
        <v>22</v>
      </c>
      <c r="E14">
        <v>5862.61</v>
      </c>
      <c r="F14">
        <f t="shared" si="0"/>
        <v>1851.6059999999998</v>
      </c>
      <c r="G14">
        <f t="shared" si="1"/>
        <v>29.363449854808703</v>
      </c>
      <c r="I14">
        <v>2902.79</v>
      </c>
      <c r="J14">
        <f t="shared" si="2"/>
        <v>196.29300000000012</v>
      </c>
      <c r="K14">
        <f t="shared" si="3"/>
        <v>6.9005314266610513</v>
      </c>
      <c r="M14">
        <v>2180.4259999999999</v>
      </c>
      <c r="N14">
        <f t="shared" si="4"/>
        <v>-470.29300000000012</v>
      </c>
      <c r="O14">
        <f t="shared" si="5"/>
        <v>-9.5070165575759216</v>
      </c>
      <c r="P14">
        <f t="shared" si="6"/>
        <v>8.918988241297944</v>
      </c>
      <c r="Q14">
        <f t="shared" si="7"/>
        <v>19.513685344226904</v>
      </c>
    </row>
    <row r="15" spans="1:17" ht="16" x14ac:dyDescent="0.2">
      <c r="A15" t="s">
        <v>23</v>
      </c>
      <c r="E15">
        <v>6568.7309999999998</v>
      </c>
      <c r="F15">
        <f t="shared" si="0"/>
        <v>2557.7269999999999</v>
      </c>
      <c r="G15">
        <f t="shared" si="1"/>
        <v>40.561376722040379</v>
      </c>
      <c r="I15">
        <v>3326.4969999999998</v>
      </c>
      <c r="J15">
        <f t="shared" si="2"/>
        <v>620</v>
      </c>
      <c r="K15">
        <f t="shared" si="3"/>
        <v>21.795629413834671</v>
      </c>
      <c r="M15">
        <v>4273.4970000000003</v>
      </c>
      <c r="N15">
        <f t="shared" si="4"/>
        <v>1622.7780000000002</v>
      </c>
      <c r="O15">
        <f t="shared" si="5"/>
        <v>32.804607585632652</v>
      </c>
      <c r="P15">
        <f t="shared" si="6"/>
        <v>31.720537907169234</v>
      </c>
      <c r="Q15">
        <f t="shared" si="7"/>
        <v>9.4297255161367346</v>
      </c>
    </row>
    <row r="16" spans="1:17" s="4" customFormat="1" ht="16" x14ac:dyDescent="0.2">
      <c r="A16" s="4" t="s">
        <v>24</v>
      </c>
      <c r="E16" s="4">
        <v>5607.0039999999999</v>
      </c>
      <c r="F16" s="4">
        <f t="shared" si="0"/>
        <v>1596</v>
      </c>
      <c r="G16" s="4">
        <f t="shared" si="1"/>
        <v>25.309955772596705</v>
      </c>
      <c r="I16" s="4">
        <v>2815.4470000000001</v>
      </c>
      <c r="J16" s="4">
        <f t="shared" si="2"/>
        <v>108.95000000000027</v>
      </c>
      <c r="K16" s="4">
        <f t="shared" si="3"/>
        <v>3.8300545558666022</v>
      </c>
      <c r="M16" s="4">
        <v>3049.8409999999999</v>
      </c>
      <c r="N16" s="4">
        <f t="shared" si="4"/>
        <v>399.12199999999984</v>
      </c>
      <c r="O16" s="4">
        <f t="shared" si="5"/>
        <v>8.0682882001067728</v>
      </c>
      <c r="P16" s="4">
        <f t="shared" si="6"/>
        <v>12.402766176190028</v>
      </c>
      <c r="Q16" s="4">
        <f t="shared" si="7"/>
        <v>11.377052059474099</v>
      </c>
    </row>
    <row r="17" spans="1:17" ht="16" x14ac:dyDescent="0.2">
      <c r="A17" t="s">
        <v>25</v>
      </c>
      <c r="E17">
        <v>7036.2879999999996</v>
      </c>
      <c r="F17">
        <f t="shared" si="0"/>
        <v>3025.2839999999997</v>
      </c>
      <c r="G17">
        <f t="shared" si="1"/>
        <v>47.976067819263434</v>
      </c>
      <c r="I17">
        <v>3101.962</v>
      </c>
      <c r="J17">
        <f t="shared" si="2"/>
        <v>395.46500000000015</v>
      </c>
      <c r="K17">
        <f t="shared" si="3"/>
        <v>13.90227191313247</v>
      </c>
      <c r="M17">
        <v>2855.6689999999999</v>
      </c>
      <c r="N17">
        <f t="shared" si="4"/>
        <v>204.94999999999982</v>
      </c>
      <c r="O17">
        <f t="shared" si="5"/>
        <v>4.143083234228838</v>
      </c>
      <c r="P17">
        <f t="shared" si="6"/>
        <v>22.007140988874912</v>
      </c>
      <c r="Q17">
        <f t="shared" si="7"/>
        <v>23.013024822025564</v>
      </c>
    </row>
    <row r="18" spans="1:17" ht="16" x14ac:dyDescent="0.2">
      <c r="A18" t="s">
        <v>26</v>
      </c>
      <c r="E18">
        <v>5534.56</v>
      </c>
      <c r="F18">
        <f t="shared" si="0"/>
        <v>1523.5560000000005</v>
      </c>
      <c r="G18">
        <f t="shared" si="1"/>
        <v>24.161112141024034</v>
      </c>
      <c r="I18">
        <v>2878.0830000000001</v>
      </c>
      <c r="J18">
        <f t="shared" si="2"/>
        <v>171.58600000000024</v>
      </c>
      <c r="K18">
        <f t="shared" si="3"/>
        <v>6.0319755945197437</v>
      </c>
      <c r="M18">
        <v>2973.7190000000001</v>
      </c>
      <c r="N18">
        <f t="shared" si="4"/>
        <v>323</v>
      </c>
      <c r="O18">
        <f t="shared" si="5"/>
        <v>6.5294749190334995</v>
      </c>
      <c r="P18">
        <f t="shared" si="6"/>
        <v>12.240854218192425</v>
      </c>
      <c r="Q18">
        <f t="shared" si="7"/>
        <v>10.326242690572178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623BC-538E-3643-B4A2-2D2359D9CD25}">
  <dimension ref="A2:O18"/>
  <sheetViews>
    <sheetView workbookViewId="0">
      <selection activeCell="N10" sqref="N10"/>
    </sheetView>
  </sheetViews>
  <sheetFormatPr baseColWidth="10" defaultRowHeight="15" x14ac:dyDescent="0.2"/>
  <sheetData>
    <row r="2" spans="1:15" ht="18" x14ac:dyDescent="0.2">
      <c r="A2" s="3" t="s">
        <v>43</v>
      </c>
    </row>
    <row r="6" spans="1:15" ht="19" x14ac:dyDescent="0.25">
      <c r="E6" s="2">
        <v>1</v>
      </c>
      <c r="F6" s="2"/>
      <c r="G6" s="2"/>
      <c r="H6" s="2">
        <v>2</v>
      </c>
      <c r="I6" s="2"/>
      <c r="J6" s="2"/>
      <c r="K6" s="2">
        <v>3</v>
      </c>
      <c r="L6" s="2"/>
      <c r="N6" s="2" t="s">
        <v>1</v>
      </c>
      <c r="O6" s="2" t="s">
        <v>2</v>
      </c>
    </row>
    <row r="9" spans="1:15" ht="16" x14ac:dyDescent="0.2">
      <c r="C9" t="s">
        <v>3</v>
      </c>
      <c r="E9">
        <v>0</v>
      </c>
      <c r="F9">
        <v>0</v>
      </c>
      <c r="H9">
        <v>0</v>
      </c>
      <c r="I9">
        <f>(H9/4854.811)*100</f>
        <v>0</v>
      </c>
      <c r="K9">
        <v>0</v>
      </c>
      <c r="L9">
        <f>(K9/6855.518)*100</f>
        <v>0</v>
      </c>
      <c r="N9">
        <f>AVERAGE(F9,I9,L9)</f>
        <v>0</v>
      </c>
      <c r="O9">
        <f>STDEV(F9,I9,L9)</f>
        <v>0</v>
      </c>
    </row>
    <row r="10" spans="1:15" ht="16" x14ac:dyDescent="0.2">
      <c r="C10" t="s">
        <v>47</v>
      </c>
      <c r="E10">
        <v>4895.8819999999996</v>
      </c>
      <c r="F10">
        <f t="shared" ref="F10:F18" si="0">(E10/4895.882)*100</f>
        <v>100</v>
      </c>
      <c r="H10">
        <v>4854.8109999999997</v>
      </c>
      <c r="I10">
        <f t="shared" ref="I10:I18" si="1">(H10/4854.811)*100</f>
        <v>100</v>
      </c>
      <c r="K10">
        <v>6855.518</v>
      </c>
      <c r="L10">
        <f t="shared" ref="L10:L18" si="2">(K10/6855.518)*100</f>
        <v>100</v>
      </c>
      <c r="N10">
        <f t="shared" ref="N10:N18" si="3">AVERAGE(F10,I10,L10)</f>
        <v>100</v>
      </c>
      <c r="O10">
        <f t="shared" ref="O10:O18" si="4">STDEV(F10,I10,L10)</f>
        <v>0</v>
      </c>
    </row>
    <row r="11" spans="1:15" ht="16" x14ac:dyDescent="0.2">
      <c r="C11" t="s">
        <v>48</v>
      </c>
      <c r="E11">
        <v>5510.8109999999997</v>
      </c>
      <c r="F11">
        <f t="shared" si="0"/>
        <v>112.56012706188589</v>
      </c>
      <c r="H11">
        <v>5724.8609999999999</v>
      </c>
      <c r="I11">
        <f t="shared" si="1"/>
        <v>117.92139796997247</v>
      </c>
      <c r="K11">
        <v>7604.1040000000003</v>
      </c>
      <c r="L11">
        <f t="shared" si="2"/>
        <v>110.9194666252791</v>
      </c>
      <c r="N11">
        <f t="shared" si="3"/>
        <v>113.80033055237915</v>
      </c>
      <c r="O11">
        <f t="shared" si="4"/>
        <v>3.6620129931942689</v>
      </c>
    </row>
    <row r="12" spans="1:15" ht="16" x14ac:dyDescent="0.2">
      <c r="C12" t="s">
        <v>49</v>
      </c>
      <c r="E12">
        <v>1944.2550000000001</v>
      </c>
      <c r="F12">
        <f t="shared" si="0"/>
        <v>39.71204779853764</v>
      </c>
      <c r="H12">
        <v>2109.1840000000002</v>
      </c>
      <c r="I12">
        <f t="shared" si="1"/>
        <v>43.445234016319077</v>
      </c>
      <c r="K12">
        <v>1123.77</v>
      </c>
      <c r="L12">
        <f t="shared" si="2"/>
        <v>16.392196767625727</v>
      </c>
      <c r="N12">
        <f t="shared" si="3"/>
        <v>33.183159527494148</v>
      </c>
      <c r="O12">
        <f t="shared" si="4"/>
        <v>14.66071255555557</v>
      </c>
    </row>
    <row r="13" spans="1:15" ht="16" x14ac:dyDescent="0.2">
      <c r="C13" t="s">
        <v>50</v>
      </c>
      <c r="E13">
        <v>0</v>
      </c>
      <c r="F13">
        <f t="shared" si="0"/>
        <v>0</v>
      </c>
      <c r="H13">
        <v>0</v>
      </c>
      <c r="I13">
        <f t="shared" si="1"/>
        <v>0</v>
      </c>
      <c r="K13">
        <v>0</v>
      </c>
      <c r="L13">
        <f t="shared" si="2"/>
        <v>0</v>
      </c>
      <c r="N13">
        <f t="shared" si="3"/>
        <v>0</v>
      </c>
      <c r="O13">
        <f t="shared" si="4"/>
        <v>0</v>
      </c>
    </row>
    <row r="14" spans="1:15" ht="16" x14ac:dyDescent="0.2">
      <c r="C14" t="s">
        <v>51</v>
      </c>
      <c r="E14">
        <v>2561.4259999999999</v>
      </c>
      <c r="F14">
        <f t="shared" si="0"/>
        <v>52.317968447768969</v>
      </c>
      <c r="H14">
        <v>2612.8409999999999</v>
      </c>
      <c r="I14">
        <f t="shared" si="1"/>
        <v>53.819623462169794</v>
      </c>
      <c r="K14">
        <v>2399.8409999999999</v>
      </c>
      <c r="L14">
        <f t="shared" si="2"/>
        <v>35.0059762077789</v>
      </c>
      <c r="N14">
        <f t="shared" si="3"/>
        <v>47.047856039239228</v>
      </c>
      <c r="O14">
        <f t="shared" si="4"/>
        <v>10.455567624575236</v>
      </c>
    </row>
    <row r="15" spans="1:15" ht="16" x14ac:dyDescent="0.2">
      <c r="C15" t="s">
        <v>52</v>
      </c>
      <c r="E15">
        <v>0</v>
      </c>
      <c r="F15">
        <f t="shared" si="0"/>
        <v>0</v>
      </c>
      <c r="H15">
        <v>0</v>
      </c>
      <c r="I15">
        <f t="shared" si="1"/>
        <v>0</v>
      </c>
      <c r="K15">
        <v>0</v>
      </c>
      <c r="L15">
        <f t="shared" si="2"/>
        <v>0</v>
      </c>
      <c r="N15">
        <f t="shared" si="3"/>
        <v>0</v>
      </c>
      <c r="O15">
        <f t="shared" si="4"/>
        <v>0</v>
      </c>
    </row>
    <row r="16" spans="1:15" ht="16" x14ac:dyDescent="0.2">
      <c r="C16" t="s">
        <v>53</v>
      </c>
      <c r="E16">
        <v>8591.3970000000008</v>
      </c>
      <c r="F16">
        <f t="shared" si="0"/>
        <v>175.48210925018213</v>
      </c>
      <c r="H16">
        <v>8031.8609999999999</v>
      </c>
      <c r="I16">
        <f t="shared" si="1"/>
        <v>165.44127052525835</v>
      </c>
      <c r="K16">
        <v>8247.0040000000008</v>
      </c>
      <c r="L16">
        <f t="shared" si="2"/>
        <v>120.29731378431214</v>
      </c>
      <c r="N16">
        <f t="shared" si="3"/>
        <v>153.7402311865842</v>
      </c>
      <c r="O16">
        <f t="shared" si="4"/>
        <v>29.394321796162931</v>
      </c>
    </row>
    <row r="17" spans="3:15" ht="16" x14ac:dyDescent="0.2">
      <c r="C17" t="s">
        <v>54</v>
      </c>
      <c r="E17">
        <v>4964.326</v>
      </c>
      <c r="F17">
        <f t="shared" si="0"/>
        <v>101.39799120975547</v>
      </c>
      <c r="H17">
        <v>5454.69</v>
      </c>
      <c r="I17">
        <f t="shared" si="1"/>
        <v>112.35638215370278</v>
      </c>
      <c r="K17">
        <v>5465.3969999999999</v>
      </c>
      <c r="L17">
        <f t="shared" si="2"/>
        <v>79.722597183757671</v>
      </c>
      <c r="N17">
        <f t="shared" si="3"/>
        <v>97.82565684907199</v>
      </c>
      <c r="O17">
        <f t="shared" si="4"/>
        <v>16.607593442595501</v>
      </c>
    </row>
    <row r="18" spans="3:15" ht="16" x14ac:dyDescent="0.2">
      <c r="C18" t="s">
        <v>55</v>
      </c>
      <c r="E18">
        <v>7425.3969999999999</v>
      </c>
      <c r="F18">
        <f t="shared" si="0"/>
        <v>151.66617577792928</v>
      </c>
      <c r="H18">
        <v>8129.518</v>
      </c>
      <c r="I18">
        <f t="shared" si="1"/>
        <v>167.45282154135353</v>
      </c>
      <c r="K18">
        <v>7563.4179999999997</v>
      </c>
      <c r="L18">
        <f t="shared" si="2"/>
        <v>110.32598849569062</v>
      </c>
      <c r="N18">
        <f t="shared" si="3"/>
        <v>143.14832860499115</v>
      </c>
      <c r="O18">
        <f t="shared" si="4"/>
        <v>29.500577177453749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8498A-4A1A-A84B-8F52-F07ED06F3CCF}">
  <dimension ref="B2:Q14"/>
  <sheetViews>
    <sheetView tabSelected="1" workbookViewId="0">
      <selection activeCell="D20" sqref="D20:D21"/>
    </sheetView>
  </sheetViews>
  <sheetFormatPr baseColWidth="10" defaultRowHeight="15" x14ac:dyDescent="0.2"/>
  <sheetData>
    <row r="2" spans="2:17" ht="19" x14ac:dyDescent="0.25">
      <c r="B2" s="8" t="s">
        <v>56</v>
      </c>
    </row>
    <row r="7" spans="2:17" ht="17" x14ac:dyDescent="0.2">
      <c r="B7" s="8" t="s">
        <v>70</v>
      </c>
      <c r="F7" s="2">
        <v>1</v>
      </c>
      <c r="G7" s="2"/>
      <c r="H7" s="2"/>
      <c r="I7" s="2"/>
      <c r="J7" s="2">
        <v>2</v>
      </c>
      <c r="K7" s="2"/>
      <c r="L7" s="2"/>
      <c r="M7" s="2"/>
      <c r="N7" s="2">
        <v>3</v>
      </c>
      <c r="O7" s="2"/>
      <c r="P7" s="2" t="s">
        <v>1</v>
      </c>
      <c r="Q7" s="2" t="s">
        <v>2</v>
      </c>
    </row>
    <row r="10" spans="2:17" ht="16" x14ac:dyDescent="0.2">
      <c r="B10" t="s">
        <v>57</v>
      </c>
      <c r="E10">
        <v>0</v>
      </c>
      <c r="F10">
        <f>(E10/10969.51)*100</f>
        <v>0</v>
      </c>
      <c r="I10">
        <v>0</v>
      </c>
      <c r="J10">
        <f>(I10/10969.51)*100</f>
        <v>0</v>
      </c>
      <c r="M10">
        <v>0</v>
      </c>
      <c r="N10">
        <f>(M10/10969.51)*100</f>
        <v>0</v>
      </c>
      <c r="P10">
        <f>AVERAGE(F10,J10,N10)</f>
        <v>0</v>
      </c>
      <c r="Q10">
        <f>STDEV(F10,J10,N10)</f>
        <v>0</v>
      </c>
    </row>
    <row r="11" spans="2:17" ht="16" x14ac:dyDescent="0.2">
      <c r="B11" t="s">
        <v>58</v>
      </c>
      <c r="E11">
        <v>10969.51</v>
      </c>
      <c r="F11">
        <f t="shared" ref="F11:F14" si="0">(E11/10969.51)*100</f>
        <v>100</v>
      </c>
      <c r="I11">
        <v>10969.51</v>
      </c>
      <c r="J11">
        <f t="shared" ref="J11:J14" si="1">(I11/10969.51)*100</f>
        <v>100</v>
      </c>
      <c r="M11">
        <v>10969.51</v>
      </c>
      <c r="N11">
        <f t="shared" ref="N11:N14" si="2">(M11/10969.51)*100</f>
        <v>100</v>
      </c>
      <c r="P11">
        <f t="shared" ref="P11:P14" si="3">AVERAGE(F11,J11,N11)</f>
        <v>100</v>
      </c>
      <c r="Q11">
        <f t="shared" ref="Q11:Q14" si="4">STDEV(F11,J11,N11)</f>
        <v>0</v>
      </c>
    </row>
    <row r="12" spans="2:17" ht="16" x14ac:dyDescent="0.2">
      <c r="B12" t="s">
        <v>59</v>
      </c>
      <c r="E12">
        <v>7830.2669999999998</v>
      </c>
      <c r="F12">
        <f t="shared" si="0"/>
        <v>71.382103667347025</v>
      </c>
      <c r="I12">
        <v>6600.7820000000002</v>
      </c>
      <c r="J12">
        <f t="shared" si="1"/>
        <v>60.173900201558681</v>
      </c>
      <c r="M12">
        <v>6823.0240000000003</v>
      </c>
      <c r="N12">
        <f t="shared" si="2"/>
        <v>62.199897716488707</v>
      </c>
      <c r="P12">
        <f t="shared" si="3"/>
        <v>64.585300528464799</v>
      </c>
      <c r="Q12">
        <f t="shared" si="4"/>
        <v>5.9727352330540375</v>
      </c>
    </row>
    <row r="13" spans="2:17" ht="16" x14ac:dyDescent="0.2">
      <c r="B13" t="s">
        <v>60</v>
      </c>
      <c r="E13">
        <v>649.74900000000002</v>
      </c>
      <c r="F13">
        <f t="shared" si="0"/>
        <v>5.9232271997564157</v>
      </c>
      <c r="I13">
        <v>576.33500000000004</v>
      </c>
      <c r="J13">
        <f t="shared" si="1"/>
        <v>5.2539721464313356</v>
      </c>
      <c r="M13">
        <v>521.09199999999998</v>
      </c>
      <c r="N13">
        <f t="shared" si="2"/>
        <v>4.7503671540479013</v>
      </c>
      <c r="P13">
        <f t="shared" si="3"/>
        <v>5.3091888334118842</v>
      </c>
      <c r="Q13">
        <f t="shared" si="4"/>
        <v>0.58837643868162792</v>
      </c>
    </row>
    <row r="14" spans="2:17" ht="16" x14ac:dyDescent="0.2">
      <c r="B14" t="s">
        <v>61</v>
      </c>
      <c r="E14">
        <v>2429.8609999999999</v>
      </c>
      <c r="F14">
        <f t="shared" si="0"/>
        <v>22.151044121387368</v>
      </c>
      <c r="I14">
        <v>2369.7399999999998</v>
      </c>
      <c r="J14">
        <f t="shared" si="1"/>
        <v>21.60297041526923</v>
      </c>
      <c r="M14">
        <v>3204.1039999999998</v>
      </c>
      <c r="N14">
        <f t="shared" si="2"/>
        <v>29.209180720013926</v>
      </c>
      <c r="P14">
        <f t="shared" si="3"/>
        <v>24.321065085556842</v>
      </c>
      <c r="Q14">
        <f t="shared" si="4"/>
        <v>4.2420928842615053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Source_dataExtended_Data_Fig.4a</vt:lpstr>
      <vt:lpstr>Source_dataExtended_Data_Fig.4b</vt:lpstr>
      <vt:lpstr>Source_dataExtended_Data_Fig.4c</vt:lpstr>
      <vt:lpstr>Source_dataExtended_Data_Fig.4d</vt:lpstr>
      <vt:lpstr>Source_Extended_Data_Fig.4e,i</vt:lpstr>
      <vt:lpstr>Source_dataExtended_Data_Fig.4f</vt:lpstr>
      <vt:lpstr>Source_dataExtended_Data_Fig.4g</vt:lpstr>
      <vt:lpstr>Source_dataExtended_Data_Fig.4h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Nayak, Anindita</dc:creator>
  <cp:lastModifiedBy>Microsoft Office User</cp:lastModifiedBy>
  <dcterms:created xsi:type="dcterms:W3CDTF">2025-07-20T20:06:13Z</dcterms:created>
  <dcterms:modified xsi:type="dcterms:W3CDTF">2025-07-21T16:35:44Z</dcterms:modified>
</cp:coreProperties>
</file>