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0"/>
  <workbookPr/>
  <mc:AlternateContent xmlns:mc="http://schemas.openxmlformats.org/markup-compatibility/2006">
    <mc:Choice Requires="x15">
      <x15ac:absPath xmlns:x15ac="http://schemas.microsoft.com/office/spreadsheetml/2010/11/ac" url="/Users/dnayak/Desktop/SumoE1 figures/SUMO_revision/Final_SUMO_revision_packaage_SKO/NSMB/SUMO_Figures(May27)/Figures_files_July11/Source data/"/>
    </mc:Choice>
  </mc:AlternateContent>
  <xr:revisionPtr revIDLastSave="0" documentId="13_ncr:1_{F683B2E7-3FF1-BF47-A04B-71C7460B8414}" xr6:coauthVersionLast="47" xr6:coauthVersionMax="47" xr10:uidLastSave="{00000000-0000-0000-0000-000000000000}"/>
  <bookViews>
    <workbookView xWindow="620" yWindow="460" windowWidth="30880" windowHeight="17940" activeTab="3" xr2:uid="{EB236F31-A0CE-E64B-A0A9-F01CC508C676}"/>
  </bookViews>
  <sheets>
    <sheet name="Fig.3b" sheetId="1" r:id="rId1"/>
    <sheet name="Fig.3d" sheetId="2" r:id="rId2"/>
    <sheet name="Fig. 3e" sheetId="3" r:id="rId3"/>
    <sheet name="Fig. 3f" sheetId="4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N15" i="4" l="1"/>
  <c r="J15" i="4"/>
  <c r="F15" i="4"/>
  <c r="Q15" i="4" s="1"/>
  <c r="N14" i="4"/>
  <c r="J14" i="4"/>
  <c r="Q14" i="4" s="1"/>
  <c r="F14" i="4"/>
  <c r="N13" i="4"/>
  <c r="J13" i="4"/>
  <c r="F13" i="4"/>
  <c r="Q13" i="4" s="1"/>
  <c r="N12" i="4"/>
  <c r="Q12" i="4" s="1"/>
  <c r="J12" i="4"/>
  <c r="F12" i="4"/>
  <c r="N11" i="4"/>
  <c r="J11" i="4"/>
  <c r="F11" i="4"/>
  <c r="Q11" i="4" s="1"/>
  <c r="L45" i="3"/>
  <c r="I45" i="3"/>
  <c r="F45" i="3"/>
  <c r="N45" i="3" s="1"/>
  <c r="L44" i="3"/>
  <c r="I44" i="3"/>
  <c r="F44" i="3"/>
  <c r="L43" i="3"/>
  <c r="I43" i="3"/>
  <c r="F43" i="3"/>
  <c r="O43" i="3" s="1"/>
  <c r="L42" i="3"/>
  <c r="I42" i="3"/>
  <c r="F42" i="3"/>
  <c r="O42" i="3" s="1"/>
  <c r="L41" i="3"/>
  <c r="I41" i="3"/>
  <c r="F41" i="3"/>
  <c r="O41" i="3" s="1"/>
  <c r="L40" i="3"/>
  <c r="I40" i="3"/>
  <c r="F40" i="3"/>
  <c r="L39" i="3"/>
  <c r="I39" i="3"/>
  <c r="N39" i="3" s="1"/>
  <c r="F39" i="3"/>
  <c r="O39" i="3" s="1"/>
  <c r="L38" i="3"/>
  <c r="I38" i="3"/>
  <c r="F38" i="3"/>
  <c r="O38" i="3" s="1"/>
  <c r="L37" i="3"/>
  <c r="O37" i="3" s="1"/>
  <c r="I37" i="3"/>
  <c r="F37" i="3"/>
  <c r="N36" i="3"/>
  <c r="L36" i="3"/>
  <c r="I36" i="3"/>
  <c r="L22" i="2"/>
  <c r="I22" i="2"/>
  <c r="F22" i="2"/>
  <c r="O22" i="2" s="1"/>
  <c r="L21" i="2"/>
  <c r="N21" i="2" s="1"/>
  <c r="I21" i="2"/>
  <c r="F21" i="2"/>
  <c r="L20" i="2"/>
  <c r="I20" i="2"/>
  <c r="F20" i="2"/>
  <c r="O20" i="2" s="1"/>
  <c r="L14" i="2"/>
  <c r="I14" i="2"/>
  <c r="F14" i="2"/>
  <c r="L13" i="2"/>
  <c r="I13" i="2"/>
  <c r="F13" i="2"/>
  <c r="N13" i="2" s="1"/>
  <c r="O12" i="2"/>
  <c r="L12" i="2"/>
  <c r="I12" i="2"/>
  <c r="F12" i="2"/>
  <c r="N12" i="2" s="1"/>
  <c r="L11" i="2"/>
  <c r="I11" i="2"/>
  <c r="F11" i="2"/>
  <c r="L10" i="2"/>
  <c r="I10" i="2"/>
  <c r="F10" i="2"/>
  <c r="O10" i="2" s="1"/>
  <c r="L9" i="2"/>
  <c r="N9" i="2" s="1"/>
  <c r="I9" i="2"/>
  <c r="F9" i="2"/>
  <c r="L8" i="2"/>
  <c r="I8" i="2"/>
  <c r="F8" i="2"/>
  <c r="O8" i="2" s="1"/>
  <c r="L7" i="2"/>
  <c r="I7" i="2"/>
  <c r="F7" i="2"/>
  <c r="O7" i="2" s="1"/>
  <c r="K43" i="1"/>
  <c r="H43" i="1"/>
  <c r="E43" i="1"/>
  <c r="N43" i="1" s="1"/>
  <c r="M42" i="1"/>
  <c r="K42" i="1"/>
  <c r="H42" i="1"/>
  <c r="E42" i="1"/>
  <c r="K41" i="1"/>
  <c r="H41" i="1"/>
  <c r="E41" i="1"/>
  <c r="N41" i="1" s="1"/>
  <c r="K40" i="1"/>
  <c r="H40" i="1"/>
  <c r="E40" i="1"/>
  <c r="M40" i="1" s="1"/>
  <c r="K39" i="1"/>
  <c r="H39" i="1"/>
  <c r="N39" i="1" s="1"/>
  <c r="E39" i="1"/>
  <c r="K33" i="1"/>
  <c r="H33" i="1"/>
  <c r="E33" i="1"/>
  <c r="N33" i="1" s="1"/>
  <c r="K32" i="1"/>
  <c r="H32" i="1"/>
  <c r="E32" i="1"/>
  <c r="N32" i="1" s="1"/>
  <c r="K31" i="1"/>
  <c r="H31" i="1"/>
  <c r="E31" i="1"/>
  <c r="N31" i="1" s="1"/>
  <c r="K30" i="1"/>
  <c r="H30" i="1"/>
  <c r="E30" i="1"/>
  <c r="N30" i="1" s="1"/>
  <c r="K29" i="1"/>
  <c r="H29" i="1"/>
  <c r="E29" i="1"/>
  <c r="K28" i="1"/>
  <c r="H28" i="1"/>
  <c r="E28" i="1"/>
  <c r="N28" i="1" s="1"/>
  <c r="D18" i="1"/>
  <c r="D17" i="1"/>
  <c r="D16" i="1"/>
  <c r="J13" i="1"/>
  <c r="G13" i="1"/>
  <c r="D13" i="1"/>
  <c r="M13" i="1" s="1"/>
  <c r="J12" i="1"/>
  <c r="G12" i="1"/>
  <c r="D12" i="1"/>
  <c r="M12" i="1" s="1"/>
  <c r="J11" i="1"/>
  <c r="G11" i="1"/>
  <c r="D11" i="1"/>
  <c r="J10" i="1"/>
  <c r="G10" i="1"/>
  <c r="D10" i="1"/>
  <c r="M10" i="1" s="1"/>
  <c r="J9" i="1"/>
  <c r="G9" i="1"/>
  <c r="D9" i="1"/>
  <c r="L9" i="1" s="1"/>
  <c r="J8" i="1"/>
  <c r="G8" i="1"/>
  <c r="M8" i="1" s="1"/>
  <c r="D8" i="1"/>
  <c r="J7" i="1"/>
  <c r="G7" i="1"/>
  <c r="D7" i="1"/>
  <c r="M7" i="1" s="1"/>
  <c r="M6" i="1"/>
  <c r="L6" i="1"/>
  <c r="J6" i="1"/>
  <c r="G6" i="1"/>
  <c r="D6" i="1"/>
  <c r="O44" i="3" l="1"/>
  <c r="N40" i="1"/>
  <c r="N22" i="2"/>
  <c r="M32" i="1"/>
  <c r="N14" i="2"/>
  <c r="O45" i="3"/>
  <c r="L11" i="1"/>
  <c r="N42" i="3"/>
  <c r="P12" i="4"/>
  <c r="O9" i="2"/>
  <c r="O11" i="2"/>
  <c r="M29" i="1"/>
  <c r="O36" i="3"/>
  <c r="O21" i="2"/>
  <c r="N37" i="3"/>
  <c r="O40" i="3"/>
  <c r="N41" i="3"/>
  <c r="M9" i="1"/>
  <c r="N42" i="1"/>
  <c r="P14" i="4"/>
  <c r="P11" i="4"/>
  <c r="P13" i="4"/>
  <c r="P15" i="4"/>
  <c r="N44" i="3"/>
  <c r="N38" i="3"/>
  <c r="N43" i="3"/>
  <c r="N40" i="3"/>
  <c r="N8" i="2"/>
  <c r="O13" i="2"/>
  <c r="O14" i="2"/>
  <c r="N10" i="2"/>
  <c r="N7" i="2"/>
  <c r="N20" i="2"/>
  <c r="N11" i="2"/>
  <c r="M31" i="1"/>
  <c r="N29" i="1"/>
  <c r="M39" i="1"/>
  <c r="M28" i="1"/>
  <c r="M41" i="1"/>
  <c r="M33" i="1"/>
  <c r="M30" i="1"/>
  <c r="M43" i="1"/>
  <c r="L8" i="1"/>
  <c r="M11" i="1"/>
  <c r="L13" i="1"/>
  <c r="L10" i="1"/>
  <c r="L7" i="1"/>
  <c r="L12" i="1"/>
</calcChain>
</file>

<file path=xl/sharedStrings.xml><?xml version="1.0" encoding="utf-8"?>
<sst xmlns="http://schemas.openxmlformats.org/spreadsheetml/2006/main" count="82" uniqueCount="61">
  <si>
    <t>Average</t>
  </si>
  <si>
    <t>SD</t>
  </si>
  <si>
    <t>No ATP</t>
  </si>
  <si>
    <t>WT</t>
  </si>
  <si>
    <t>R13E</t>
  </si>
  <si>
    <t>K14A</t>
  </si>
  <si>
    <t>R17E</t>
  </si>
  <si>
    <t>K30E</t>
  </si>
  <si>
    <t>L38A</t>
  </si>
  <si>
    <t>R13A+K14A+R17AA+K30AA+L38A</t>
  </si>
  <si>
    <t>M36D</t>
  </si>
  <si>
    <t>N501A</t>
  </si>
  <si>
    <t>F509A</t>
  </si>
  <si>
    <t>E494A+N501A+F509A</t>
  </si>
  <si>
    <t>S492A+S493A+E494A+N501A</t>
  </si>
  <si>
    <t>S492A/S493A/F522A</t>
  </si>
  <si>
    <t>E494A/E497A</t>
  </si>
  <si>
    <t>D479A/D520A</t>
  </si>
  <si>
    <t>AVG</t>
  </si>
  <si>
    <t>T166A/Q167</t>
  </si>
  <si>
    <t>E160A/P163A</t>
  </si>
  <si>
    <t>445-ASP-447</t>
  </si>
  <si>
    <t>445-APP-447</t>
  </si>
  <si>
    <t>445-APK-447</t>
  </si>
  <si>
    <t>445-PSK_447</t>
  </si>
  <si>
    <t>E98A/E99A</t>
  </si>
  <si>
    <t>I4A</t>
  </si>
  <si>
    <t>K65A/D66A/D67A</t>
  </si>
  <si>
    <t>E160A</t>
  </si>
  <si>
    <t>T166A</t>
  </si>
  <si>
    <t>N177E</t>
  </si>
  <si>
    <t>T220A</t>
  </si>
  <si>
    <t>N230A</t>
  </si>
  <si>
    <t>D232K</t>
  </si>
  <si>
    <t>R237E</t>
  </si>
  <si>
    <t>T220A N230A D232A R237A</t>
  </si>
  <si>
    <t>219-SGSGSGSG-238</t>
  </si>
  <si>
    <t>M269D D270A</t>
  </si>
  <si>
    <t>M269D</t>
  </si>
  <si>
    <t xml:space="preserve">WT </t>
  </si>
  <si>
    <t>D67A</t>
  </si>
  <si>
    <t>Y87A</t>
  </si>
  <si>
    <t>S89F</t>
  </si>
  <si>
    <t>E132F</t>
  </si>
  <si>
    <t>Y134A</t>
  </si>
  <si>
    <t>R147A</t>
  </si>
  <si>
    <t>Q139A+K154A</t>
  </si>
  <si>
    <t>Q139A+R147A+K154A</t>
  </si>
  <si>
    <t>Charge Swap mutants</t>
  </si>
  <si>
    <t>WT+WT (No ATP)</t>
  </si>
  <si>
    <t>WT+WT</t>
  </si>
  <si>
    <t>WT+E132K</t>
  </si>
  <si>
    <t>R237E+WT</t>
  </si>
  <si>
    <t>R237E+E132K</t>
  </si>
  <si>
    <t>UBC9_mutants</t>
  </si>
  <si>
    <t>UBA2_UFD_mutants</t>
  </si>
  <si>
    <t>Crossover_loop_mutants</t>
  </si>
  <si>
    <t>UBA2 mutants</t>
  </si>
  <si>
    <t>UBC9 mutants</t>
  </si>
  <si>
    <t>UBA2_SCCH_mutants</t>
  </si>
  <si>
    <t>UBA2+UBC9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</si>
</sst>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2"/>
      <color theme="1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b/>
      <sz val="12"/>
      <color theme="1"/>
      <name val="Arial"/>
      <family val="2"/>
    </font>
    <font>
      <b/>
      <sz val="14"/>
      <color theme="1"/>
      <name val="Aptos Narrow"/>
      <family val="2"/>
      <scheme val="minor"/>
    </font>
    <font>
      <b/>
      <sz val="14"/>
      <color theme="1"/>
      <name val="Aptos Narrow"/>
      <scheme val="minor"/>
    </font>
    <font>
      <sz val="12"/>
      <color rgb="FF000000"/>
      <name val="Calibri"/>
      <family val="2"/>
    </font>
    <font>
      <b/>
      <sz val="14"/>
      <color rgb="FF000000"/>
      <name val="Arial"/>
      <family val="2"/>
    </font>
    <font>
      <b/>
      <sz val="14"/>
      <color rgb="FF000000"/>
      <name val="Calibri"/>
      <family val="2"/>
    </font>
    <font>
      <b/>
      <sz val="14"/>
      <color theme="1"/>
      <name val="Arial"/>
      <family val="2"/>
    </font>
    <font>
      <b/>
      <sz val="12"/>
      <color theme="1"/>
      <name val="Aptos Narrow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2" fillId="0" borderId="0" xfId="0" applyFont="1"/>
    <xf numFmtId="0" fontId="3" fillId="0" borderId="0" xfId="0" applyFont="1"/>
    <xf numFmtId="0" fontId="1" fillId="0" borderId="0" xfId="0" applyFont="1"/>
    <xf numFmtId="0" fontId="4" fillId="0" borderId="0" xfId="0" applyFont="1"/>
    <xf numFmtId="0" fontId="5" fillId="0" borderId="0" xfId="0" applyFont="1"/>
    <xf numFmtId="0" fontId="6" fillId="0" borderId="0" xfId="0" applyFont="1"/>
    <xf numFmtId="0" fontId="7" fillId="0" borderId="0" xfId="0" applyFont="1"/>
    <xf numFmtId="0" fontId="5" fillId="0" borderId="0" xfId="0" applyNumberFormat="1" applyFont="1"/>
    <xf numFmtId="0" fontId="8" fillId="0" borderId="0" xfId="0" applyFont="1"/>
    <xf numFmtId="0" fontId="9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9B69E0-9A4F-1244-90CE-5B169A06EE7F}">
  <dimension ref="A1:N43"/>
  <sheetViews>
    <sheetView topLeftCell="A18" workbookViewId="0">
      <selection activeCell="C22" sqref="C22"/>
    </sheetView>
  </sheetViews>
  <sheetFormatPr baseColWidth="10" defaultRowHeight="15" x14ac:dyDescent="0.2"/>
  <sheetData>
    <row r="1" spans="1:13" ht="16" x14ac:dyDescent="0.2">
      <c r="A1" s="1" t="s">
        <v>54</v>
      </c>
    </row>
    <row r="3" spans="1:13" ht="19" x14ac:dyDescent="0.25">
      <c r="C3" s="2">
        <v>1</v>
      </c>
      <c r="D3" s="2"/>
      <c r="E3" s="2"/>
      <c r="F3" s="2">
        <v>2</v>
      </c>
      <c r="G3" s="2"/>
      <c r="H3" s="2"/>
      <c r="I3" s="2">
        <v>3</v>
      </c>
      <c r="J3" s="2"/>
      <c r="L3" s="2" t="s">
        <v>0</v>
      </c>
      <c r="M3" s="2" t="s">
        <v>1</v>
      </c>
    </row>
    <row r="6" spans="1:13" ht="16" x14ac:dyDescent="0.2">
      <c r="B6" t="s">
        <v>2</v>
      </c>
      <c r="C6">
        <v>0</v>
      </c>
      <c r="D6">
        <f>(C6/7830.125)*100</f>
        <v>0</v>
      </c>
      <c r="F6">
        <v>0</v>
      </c>
      <c r="G6">
        <f>(F6/8356.882)*100</f>
        <v>0</v>
      </c>
      <c r="I6">
        <v>0</v>
      </c>
      <c r="J6">
        <f>(I6/8299.368)*100</f>
        <v>0</v>
      </c>
      <c r="L6">
        <f>AVERAGE(D6,G6,J6)</f>
        <v>0</v>
      </c>
      <c r="M6">
        <f>STDEV(D6,G6,J6)</f>
        <v>0</v>
      </c>
    </row>
    <row r="7" spans="1:13" ht="16" x14ac:dyDescent="0.2">
      <c r="B7" t="s">
        <v>3</v>
      </c>
      <c r="C7">
        <v>7830.125</v>
      </c>
      <c r="D7">
        <f t="shared" ref="D7:D13" si="0">(C7/7830.125)*100</f>
        <v>100</v>
      </c>
      <c r="F7">
        <v>8356.8819999999996</v>
      </c>
      <c r="G7">
        <f t="shared" ref="G7:G13" si="1">(F7/8356.882)*100</f>
        <v>100</v>
      </c>
      <c r="I7">
        <v>8299.3680000000004</v>
      </c>
      <c r="J7">
        <f t="shared" ref="J7:J13" si="2">(I7/8299.368)*100</f>
        <v>100</v>
      </c>
      <c r="L7">
        <f t="shared" ref="L7:L13" si="3">AVERAGE(D7,G7,J7)</f>
        <v>100</v>
      </c>
      <c r="M7">
        <f t="shared" ref="M7:M13" si="4">STDEV(D7,G7,J7)</f>
        <v>0</v>
      </c>
    </row>
    <row r="8" spans="1:13" ht="16" x14ac:dyDescent="0.2">
      <c r="B8" t="s">
        <v>4</v>
      </c>
      <c r="C8">
        <v>0</v>
      </c>
      <c r="D8">
        <f t="shared" si="0"/>
        <v>0</v>
      </c>
      <c r="F8">
        <v>0</v>
      </c>
      <c r="G8">
        <f t="shared" si="1"/>
        <v>0</v>
      </c>
      <c r="I8">
        <v>0</v>
      </c>
      <c r="J8">
        <f t="shared" si="2"/>
        <v>0</v>
      </c>
      <c r="L8">
        <f t="shared" si="3"/>
        <v>0</v>
      </c>
      <c r="M8">
        <f t="shared" si="4"/>
        <v>0</v>
      </c>
    </row>
    <row r="9" spans="1:13" ht="16" x14ac:dyDescent="0.2">
      <c r="B9" t="s">
        <v>5</v>
      </c>
      <c r="C9">
        <v>0</v>
      </c>
      <c r="D9">
        <f t="shared" si="0"/>
        <v>0</v>
      </c>
      <c r="F9">
        <v>0</v>
      </c>
      <c r="G9">
        <f t="shared" si="1"/>
        <v>0</v>
      </c>
      <c r="I9">
        <v>0</v>
      </c>
      <c r="J9">
        <f t="shared" si="2"/>
        <v>0</v>
      </c>
      <c r="L9">
        <f t="shared" si="3"/>
        <v>0</v>
      </c>
      <c r="M9">
        <f t="shared" si="4"/>
        <v>0</v>
      </c>
    </row>
    <row r="10" spans="1:13" ht="16" x14ac:dyDescent="0.2">
      <c r="B10" t="s">
        <v>6</v>
      </c>
      <c r="C10">
        <v>0</v>
      </c>
      <c r="D10">
        <f t="shared" si="0"/>
        <v>0</v>
      </c>
      <c r="F10">
        <v>0</v>
      </c>
      <c r="G10">
        <f t="shared" si="1"/>
        <v>0</v>
      </c>
      <c r="I10">
        <v>0</v>
      </c>
      <c r="J10">
        <f t="shared" si="2"/>
        <v>0</v>
      </c>
      <c r="L10">
        <f t="shared" si="3"/>
        <v>0</v>
      </c>
      <c r="M10">
        <f t="shared" si="4"/>
        <v>0</v>
      </c>
    </row>
    <row r="11" spans="1:13" ht="16" x14ac:dyDescent="0.2">
      <c r="B11" t="s">
        <v>7</v>
      </c>
      <c r="C11">
        <v>1385.527</v>
      </c>
      <c r="D11">
        <f t="shared" si="0"/>
        <v>17.69482607238071</v>
      </c>
      <c r="F11">
        <v>850.18399999999997</v>
      </c>
      <c r="G11">
        <f t="shared" si="1"/>
        <v>10.173459431400373</v>
      </c>
      <c r="I11">
        <v>648.52700000000004</v>
      </c>
      <c r="J11">
        <f t="shared" si="2"/>
        <v>7.8141733201853443</v>
      </c>
      <c r="L11">
        <f t="shared" si="3"/>
        <v>11.894152941322142</v>
      </c>
      <c r="M11">
        <f t="shared" si="4"/>
        <v>5.1601758030789595</v>
      </c>
    </row>
    <row r="12" spans="1:13" ht="16" x14ac:dyDescent="0.2">
      <c r="B12" t="s">
        <v>8</v>
      </c>
      <c r="C12">
        <v>5726.5690000000004</v>
      </c>
      <c r="D12">
        <f t="shared" si="0"/>
        <v>73.135090435976451</v>
      </c>
      <c r="F12">
        <v>7968.2250000000004</v>
      </c>
      <c r="G12">
        <f t="shared" si="1"/>
        <v>95.349258252061006</v>
      </c>
      <c r="I12">
        <v>5752.1040000000003</v>
      </c>
      <c r="J12">
        <f t="shared" si="2"/>
        <v>69.307735239598969</v>
      </c>
      <c r="L12">
        <f t="shared" si="3"/>
        <v>79.264027975878818</v>
      </c>
      <c r="M12">
        <f t="shared" si="4"/>
        <v>14.06105034228117</v>
      </c>
    </row>
    <row r="13" spans="1:13" ht="16" x14ac:dyDescent="0.2">
      <c r="B13" t="s">
        <v>9</v>
      </c>
      <c r="C13">
        <v>0</v>
      </c>
      <c r="D13">
        <f t="shared" si="0"/>
        <v>0</v>
      </c>
      <c r="F13">
        <v>0</v>
      </c>
      <c r="G13">
        <f t="shared" si="1"/>
        <v>0</v>
      </c>
      <c r="I13">
        <v>0</v>
      </c>
      <c r="J13">
        <f t="shared" si="2"/>
        <v>0</v>
      </c>
      <c r="L13">
        <f t="shared" si="3"/>
        <v>0</v>
      </c>
      <c r="M13">
        <f t="shared" si="4"/>
        <v>0</v>
      </c>
    </row>
    <row r="16" spans="1:13" ht="16" x14ac:dyDescent="0.2">
      <c r="B16" t="s">
        <v>2</v>
      </c>
      <c r="C16">
        <v>0</v>
      </c>
      <c r="D16">
        <f>(C16/11593.146)*100</f>
        <v>0</v>
      </c>
      <c r="F16">
        <v>0</v>
      </c>
      <c r="G16">
        <v>0</v>
      </c>
      <c r="I16">
        <v>0</v>
      </c>
      <c r="J16">
        <v>0</v>
      </c>
      <c r="L16">
        <v>0</v>
      </c>
      <c r="M16">
        <v>0</v>
      </c>
    </row>
    <row r="17" spans="1:14" ht="16" x14ac:dyDescent="0.2">
      <c r="B17" t="s">
        <v>3</v>
      </c>
      <c r="C17">
        <v>11593.146000000001</v>
      </c>
      <c r="D17">
        <f t="shared" ref="D17:D18" si="5">(C17/11593.146)*100</f>
        <v>100</v>
      </c>
      <c r="F17">
        <v>10994.075000000001</v>
      </c>
      <c r="G17">
        <v>100</v>
      </c>
      <c r="I17">
        <v>12591.630999999999</v>
      </c>
      <c r="J17">
        <v>100</v>
      </c>
      <c r="L17">
        <v>100</v>
      </c>
      <c r="M17">
        <v>0</v>
      </c>
    </row>
    <row r="18" spans="1:14" ht="16" x14ac:dyDescent="0.2">
      <c r="B18" t="s">
        <v>10</v>
      </c>
      <c r="C18">
        <v>0</v>
      </c>
      <c r="D18">
        <f t="shared" si="5"/>
        <v>0</v>
      </c>
      <c r="F18">
        <v>0</v>
      </c>
      <c r="G18">
        <v>0</v>
      </c>
      <c r="I18">
        <v>0</v>
      </c>
      <c r="J18">
        <v>0</v>
      </c>
      <c r="L18">
        <v>0</v>
      </c>
      <c r="M18">
        <v>0</v>
      </c>
    </row>
    <row r="24" spans="1:14" ht="16" x14ac:dyDescent="0.2">
      <c r="A24" s="1" t="s">
        <v>55</v>
      </c>
    </row>
    <row r="26" spans="1:14" ht="19" x14ac:dyDescent="0.25">
      <c r="D26" s="2">
        <v>1</v>
      </c>
      <c r="E26" s="2"/>
      <c r="F26" s="2"/>
      <c r="G26" s="2">
        <v>2</v>
      </c>
      <c r="H26" s="2"/>
      <c r="I26" s="2"/>
      <c r="J26" s="2">
        <v>3</v>
      </c>
      <c r="K26" s="2"/>
      <c r="M26" s="2" t="s">
        <v>0</v>
      </c>
      <c r="N26" s="2" t="s">
        <v>1</v>
      </c>
    </row>
    <row r="28" spans="1:14" ht="16" x14ac:dyDescent="0.2">
      <c r="B28" t="s">
        <v>2</v>
      </c>
      <c r="D28">
        <v>0</v>
      </c>
      <c r="E28">
        <f>(D28/19284.108)*100</f>
        <v>0</v>
      </c>
      <c r="G28">
        <v>0</v>
      </c>
      <c r="H28">
        <f>(G28/5848.418)*100</f>
        <v>0</v>
      </c>
      <c r="J28">
        <v>0</v>
      </c>
      <c r="K28">
        <f>(J28/7426.125)*100</f>
        <v>0</v>
      </c>
      <c r="M28">
        <f>AVERAGE(E28,H28,K28)</f>
        <v>0</v>
      </c>
      <c r="N28">
        <f>STDEV(E28,H28,K28)</f>
        <v>0</v>
      </c>
    </row>
    <row r="29" spans="1:14" ht="16" x14ac:dyDescent="0.2">
      <c r="B29" t="s">
        <v>3</v>
      </c>
      <c r="D29">
        <v>19284.108</v>
      </c>
      <c r="E29">
        <f t="shared" ref="E29:E33" si="6">(D29/19284.108)*100</f>
        <v>100</v>
      </c>
      <c r="G29">
        <v>5848.4179999999997</v>
      </c>
      <c r="H29">
        <f t="shared" ref="H29:H33" si="7">(G29/5848.418)*100</f>
        <v>100</v>
      </c>
      <c r="J29">
        <v>7426.125</v>
      </c>
      <c r="K29">
        <f t="shared" ref="K29:K33" si="8">(J29/7426.125)*100</f>
        <v>100</v>
      </c>
      <c r="M29">
        <f t="shared" ref="M29:M33" si="9">AVERAGE(E29,H29,K29)</f>
        <v>100</v>
      </c>
      <c r="N29">
        <f t="shared" ref="N29:N33" si="10">STDEV(E29,H29,K29)</f>
        <v>0</v>
      </c>
    </row>
    <row r="30" spans="1:14" ht="16" x14ac:dyDescent="0.2">
      <c r="B30" t="s">
        <v>11</v>
      </c>
      <c r="D30">
        <v>16239.401</v>
      </c>
      <c r="E30">
        <f t="shared" si="6"/>
        <v>84.211315348368714</v>
      </c>
      <c r="G30">
        <v>5913.69</v>
      </c>
      <c r="H30">
        <f t="shared" si="7"/>
        <v>101.11606249758482</v>
      </c>
      <c r="J30">
        <v>6443.125</v>
      </c>
      <c r="K30">
        <f t="shared" si="8"/>
        <v>86.76294837482537</v>
      </c>
      <c r="M30">
        <f t="shared" si="9"/>
        <v>90.696775406926307</v>
      </c>
      <c r="N30">
        <f t="shared" si="10"/>
        <v>9.1131150208695679</v>
      </c>
    </row>
    <row r="31" spans="1:14" ht="16" x14ac:dyDescent="0.2">
      <c r="B31" t="s">
        <v>12</v>
      </c>
      <c r="D31">
        <v>12129.208000000001</v>
      </c>
      <c r="E31">
        <f t="shared" si="6"/>
        <v>62.89742828654559</v>
      </c>
      <c r="G31">
        <v>7297.4390000000003</v>
      </c>
      <c r="H31">
        <f t="shared" si="7"/>
        <v>124.77628993002897</v>
      </c>
      <c r="J31">
        <v>8619.125</v>
      </c>
      <c r="K31">
        <f t="shared" si="8"/>
        <v>116.0649059906748</v>
      </c>
      <c r="M31">
        <f t="shared" si="9"/>
        <v>101.24620806908312</v>
      </c>
      <c r="N31">
        <f t="shared" si="10"/>
        <v>33.495428578268388</v>
      </c>
    </row>
    <row r="32" spans="1:14" ht="16" x14ac:dyDescent="0.2">
      <c r="B32" t="s">
        <v>13</v>
      </c>
      <c r="D32">
        <v>2176.598</v>
      </c>
      <c r="E32">
        <f t="shared" si="6"/>
        <v>11.287003785707899</v>
      </c>
      <c r="G32">
        <v>1478.7190000000001</v>
      </c>
      <c r="H32">
        <f t="shared" si="7"/>
        <v>25.284085371462851</v>
      </c>
      <c r="J32">
        <v>1433.0119999999999</v>
      </c>
      <c r="K32">
        <f t="shared" si="8"/>
        <v>19.296901142924472</v>
      </c>
      <c r="M32">
        <f t="shared" si="9"/>
        <v>18.622663433365073</v>
      </c>
      <c r="N32">
        <f t="shared" si="10"/>
        <v>7.0228570109545991</v>
      </c>
    </row>
    <row r="33" spans="2:14" ht="16" x14ac:dyDescent="0.2">
      <c r="B33" t="s">
        <v>14</v>
      </c>
      <c r="D33">
        <v>0</v>
      </c>
      <c r="E33">
        <f t="shared" si="6"/>
        <v>0</v>
      </c>
      <c r="G33">
        <v>0</v>
      </c>
      <c r="H33">
        <f t="shared" si="7"/>
        <v>0</v>
      </c>
      <c r="J33">
        <v>0</v>
      </c>
      <c r="K33">
        <f t="shared" si="8"/>
        <v>0</v>
      </c>
      <c r="M33">
        <f t="shared" si="9"/>
        <v>0</v>
      </c>
      <c r="N33">
        <f t="shared" si="10"/>
        <v>0</v>
      </c>
    </row>
    <row r="39" spans="2:14" x14ac:dyDescent="0.2">
      <c r="B39" t="s">
        <v>2</v>
      </c>
      <c r="D39">
        <v>0</v>
      </c>
      <c r="E39">
        <f>(G39/10185.782)*100</f>
        <v>0</v>
      </c>
      <c r="G39">
        <v>0</v>
      </c>
      <c r="H39">
        <f>(G39/9791.368)*100</f>
        <v>0</v>
      </c>
      <c r="J39">
        <v>0</v>
      </c>
      <c r="K39">
        <f>(J39/9427.953)*100</f>
        <v>0</v>
      </c>
      <c r="M39">
        <f>AVERAGE(E39,H39,K39)</f>
        <v>0</v>
      </c>
      <c r="N39">
        <f>STDEV(E39,H39,K39)</f>
        <v>0</v>
      </c>
    </row>
    <row r="40" spans="2:14" x14ac:dyDescent="0.2">
      <c r="B40" t="s">
        <v>3</v>
      </c>
      <c r="D40">
        <v>8994.3680000000004</v>
      </c>
      <c r="E40">
        <f>(D40/8994.368)*100</f>
        <v>100</v>
      </c>
      <c r="G40">
        <v>9791.3680000000004</v>
      </c>
      <c r="H40">
        <f t="shared" ref="H40:H43" si="11">(G40/9791.368)*100</f>
        <v>100</v>
      </c>
      <c r="J40">
        <v>9427.9529999999995</v>
      </c>
      <c r="K40">
        <f t="shared" ref="K40:K43" si="12">(J40/9427.953)*100</f>
        <v>100</v>
      </c>
      <c r="M40">
        <f t="shared" ref="M40:M43" si="13">AVERAGE(E40,H40,K40)</f>
        <v>100</v>
      </c>
      <c r="N40">
        <f t="shared" ref="N40:N43" si="14">STDEV(E40,H40,K40)</f>
        <v>0</v>
      </c>
    </row>
    <row r="41" spans="2:14" x14ac:dyDescent="0.2">
      <c r="B41" t="s">
        <v>15</v>
      </c>
      <c r="D41">
        <v>1294.355</v>
      </c>
      <c r="E41">
        <f t="shared" ref="E41:E43" si="15">(D41/8994.368)*100</f>
        <v>14.390727619772727</v>
      </c>
      <c r="G41">
        <v>1488.7190000000001</v>
      </c>
      <c r="H41">
        <f t="shared" si="11"/>
        <v>15.204402490029995</v>
      </c>
      <c r="J41">
        <v>1464.8910000000001</v>
      </c>
      <c r="K41">
        <f t="shared" si="12"/>
        <v>15.537741861886669</v>
      </c>
      <c r="M41">
        <f t="shared" si="13"/>
        <v>15.0442906572298</v>
      </c>
      <c r="N41">
        <f t="shared" si="14"/>
        <v>0.59003158148952839</v>
      </c>
    </row>
    <row r="42" spans="2:14" x14ac:dyDescent="0.2">
      <c r="B42" t="s">
        <v>16</v>
      </c>
      <c r="D42">
        <v>1495.134</v>
      </c>
      <c r="E42">
        <f t="shared" si="15"/>
        <v>16.623002305442693</v>
      </c>
      <c r="G42">
        <v>1561.0830000000001</v>
      </c>
      <c r="H42">
        <f t="shared" si="11"/>
        <v>15.943461628650867</v>
      </c>
      <c r="J42">
        <v>1536.6690000000001</v>
      </c>
      <c r="K42">
        <f t="shared" si="12"/>
        <v>16.299073616510391</v>
      </c>
      <c r="M42">
        <f t="shared" si="13"/>
        <v>16.288512516867986</v>
      </c>
      <c r="N42">
        <f t="shared" si="14"/>
        <v>0.33989341781346061</v>
      </c>
    </row>
    <row r="43" spans="2:14" x14ac:dyDescent="0.2">
      <c r="B43" t="s">
        <v>17</v>
      </c>
      <c r="D43">
        <v>0</v>
      </c>
      <c r="E43">
        <f t="shared" si="15"/>
        <v>0</v>
      </c>
      <c r="G43">
        <v>0</v>
      </c>
      <c r="H43">
        <f t="shared" si="11"/>
        <v>0</v>
      </c>
      <c r="J43">
        <v>0</v>
      </c>
      <c r="K43">
        <f t="shared" si="12"/>
        <v>0</v>
      </c>
      <c r="M43">
        <f t="shared" si="13"/>
        <v>0</v>
      </c>
      <c r="N43">
        <f t="shared" si="14"/>
        <v>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D15D9E-2DA1-7F44-ACEF-AC87CA1F1B55}">
  <dimension ref="A2:O22"/>
  <sheetViews>
    <sheetView workbookViewId="0">
      <selection activeCell="B19" sqref="B19"/>
    </sheetView>
  </sheetViews>
  <sheetFormatPr baseColWidth="10" defaultRowHeight="15" x14ac:dyDescent="0.2"/>
  <sheetData>
    <row r="2" spans="1:15" ht="19" x14ac:dyDescent="0.25">
      <c r="A2" s="4" t="s">
        <v>56</v>
      </c>
      <c r="B2" s="4"/>
    </row>
    <row r="5" spans="1:15" ht="16" x14ac:dyDescent="0.2">
      <c r="B5" s="3" t="s">
        <v>57</v>
      </c>
      <c r="E5" s="3">
        <v>1</v>
      </c>
      <c r="F5" s="3"/>
      <c r="G5" s="3"/>
      <c r="H5" s="3">
        <v>2</v>
      </c>
      <c r="I5" s="3"/>
      <c r="J5" s="3"/>
      <c r="K5" s="3">
        <v>3</v>
      </c>
      <c r="N5" s="3" t="s">
        <v>18</v>
      </c>
      <c r="O5" s="3" t="s">
        <v>1</v>
      </c>
    </row>
    <row r="7" spans="1:15" ht="16" x14ac:dyDescent="0.2">
      <c r="B7" t="s">
        <v>2</v>
      </c>
      <c r="E7">
        <v>0</v>
      </c>
      <c r="F7">
        <f>(E7/5920.64)*100</f>
        <v>0</v>
      </c>
      <c r="H7">
        <v>0</v>
      </c>
      <c r="I7">
        <f>(H7/6858.64)*100</f>
        <v>0</v>
      </c>
      <c r="K7">
        <v>0</v>
      </c>
      <c r="L7">
        <f>(K7/8143.004)*100</f>
        <v>0</v>
      </c>
      <c r="N7">
        <f>AVERAGE(F7,I7,L7)</f>
        <v>0</v>
      </c>
      <c r="O7">
        <f>STDEV(F7,I7,L7)</f>
        <v>0</v>
      </c>
    </row>
    <row r="8" spans="1:15" ht="16" x14ac:dyDescent="0.2">
      <c r="B8" t="s">
        <v>3</v>
      </c>
      <c r="E8">
        <v>5920.64</v>
      </c>
      <c r="F8">
        <f t="shared" ref="F8:F22" si="0">(E8/5920.64)*100</f>
        <v>100</v>
      </c>
      <c r="H8">
        <v>6858.64</v>
      </c>
      <c r="I8">
        <f t="shared" ref="I8:I22" si="1">(H8/6858.64)*100</f>
        <v>100</v>
      </c>
      <c r="K8">
        <v>8143.0039999999999</v>
      </c>
      <c r="L8">
        <f t="shared" ref="L8:L22" si="2">(K8/8143.004)*100</f>
        <v>100</v>
      </c>
      <c r="N8">
        <f t="shared" ref="N8:N22" si="3">AVERAGE(F8,I8,L8)</f>
        <v>100</v>
      </c>
      <c r="O8">
        <f t="shared" ref="O8:O22" si="4">STDEV(F8,I8,L8)</f>
        <v>0</v>
      </c>
    </row>
    <row r="9" spans="1:15" ht="16" x14ac:dyDescent="0.2">
      <c r="B9" t="s">
        <v>19</v>
      </c>
      <c r="E9">
        <v>3418.4470000000001</v>
      </c>
      <c r="F9">
        <f t="shared" si="0"/>
        <v>57.737795238352604</v>
      </c>
      <c r="H9">
        <v>4417.8609999999999</v>
      </c>
      <c r="I9">
        <f t="shared" si="1"/>
        <v>64.413076061726514</v>
      </c>
      <c r="K9">
        <v>5249.1040000000003</v>
      </c>
      <c r="L9">
        <f t="shared" si="2"/>
        <v>64.461518132620355</v>
      </c>
      <c r="N9">
        <f t="shared" si="3"/>
        <v>62.204129810899822</v>
      </c>
      <c r="O9">
        <f t="shared" si="4"/>
        <v>3.8680350365535787</v>
      </c>
    </row>
    <row r="10" spans="1:15" ht="16" x14ac:dyDescent="0.2">
      <c r="B10" t="s">
        <v>20</v>
      </c>
      <c r="E10">
        <v>2887.2049999999999</v>
      </c>
      <c r="F10">
        <f t="shared" si="0"/>
        <v>48.765082828883358</v>
      </c>
      <c r="H10">
        <v>4038.2759999999998</v>
      </c>
      <c r="I10">
        <f t="shared" si="1"/>
        <v>58.878669823755139</v>
      </c>
      <c r="K10">
        <v>3884.1039999999998</v>
      </c>
      <c r="L10">
        <f t="shared" si="2"/>
        <v>47.698662557454227</v>
      </c>
      <c r="N10">
        <f t="shared" si="3"/>
        <v>51.780805070030908</v>
      </c>
      <c r="O10">
        <f t="shared" si="4"/>
        <v>6.1700142702792276</v>
      </c>
    </row>
    <row r="11" spans="1:15" ht="16" x14ac:dyDescent="0.2">
      <c r="B11" t="s">
        <v>21</v>
      </c>
      <c r="E11">
        <v>9970.8320000000003</v>
      </c>
      <c r="F11">
        <f t="shared" si="0"/>
        <v>168.40800994487083</v>
      </c>
      <c r="H11">
        <v>7893.7610000000004</v>
      </c>
      <c r="I11">
        <f t="shared" si="1"/>
        <v>115.0922194487537</v>
      </c>
      <c r="K11">
        <v>8013.0540000000001</v>
      </c>
      <c r="L11">
        <f t="shared" si="2"/>
        <v>98.404151588283639</v>
      </c>
      <c r="N11">
        <f t="shared" si="3"/>
        <v>127.30146032730272</v>
      </c>
      <c r="O11">
        <f t="shared" si="4"/>
        <v>36.564111069805953</v>
      </c>
    </row>
    <row r="12" spans="1:15" ht="16" x14ac:dyDescent="0.2">
      <c r="B12" t="s">
        <v>22</v>
      </c>
      <c r="E12">
        <v>4069.154</v>
      </c>
      <c r="F12">
        <f t="shared" si="0"/>
        <v>68.728279375202675</v>
      </c>
      <c r="H12">
        <v>4704.2759999999998</v>
      </c>
      <c r="I12">
        <f t="shared" si="1"/>
        <v>68.589049724143564</v>
      </c>
      <c r="K12">
        <v>5061.6400000000003</v>
      </c>
      <c r="L12">
        <f t="shared" si="2"/>
        <v>62.159370178376442</v>
      </c>
      <c r="N12">
        <f t="shared" si="3"/>
        <v>66.492233092574224</v>
      </c>
      <c r="O12">
        <f t="shared" si="4"/>
        <v>3.7530150544404166</v>
      </c>
    </row>
    <row r="13" spans="1:15" ht="16" x14ac:dyDescent="0.2">
      <c r="B13" t="s">
        <v>23</v>
      </c>
      <c r="E13">
        <v>8123.5889999999999</v>
      </c>
      <c r="F13">
        <f t="shared" si="0"/>
        <v>137.20795386985191</v>
      </c>
      <c r="H13">
        <v>10105.489</v>
      </c>
      <c r="I13">
        <f t="shared" si="1"/>
        <v>147.33954544924356</v>
      </c>
      <c r="K13">
        <v>10423.368</v>
      </c>
      <c r="L13">
        <f t="shared" si="2"/>
        <v>128.00396512147114</v>
      </c>
      <c r="N13">
        <f t="shared" si="3"/>
        <v>137.51715481352218</v>
      </c>
      <c r="O13">
        <f t="shared" si="4"/>
        <v>9.6714978452466145</v>
      </c>
    </row>
    <row r="14" spans="1:15" ht="16" x14ac:dyDescent="0.2">
      <c r="B14" t="s">
        <v>24</v>
      </c>
      <c r="E14">
        <v>2938.79</v>
      </c>
      <c r="F14">
        <f t="shared" si="0"/>
        <v>49.63635688033726</v>
      </c>
      <c r="H14">
        <v>3795.74</v>
      </c>
      <c r="I14">
        <f t="shared" si="1"/>
        <v>55.34245856321369</v>
      </c>
      <c r="K14">
        <v>3612.69</v>
      </c>
      <c r="L14">
        <f t="shared" si="2"/>
        <v>44.365568284136913</v>
      </c>
      <c r="N14">
        <f t="shared" si="3"/>
        <v>49.781461242562621</v>
      </c>
      <c r="O14">
        <f t="shared" si="4"/>
        <v>5.489883560393169</v>
      </c>
    </row>
    <row r="18" spans="2:15" ht="16" x14ac:dyDescent="0.2">
      <c r="B18" s="3" t="s">
        <v>58</v>
      </c>
    </row>
    <row r="20" spans="2:15" ht="16" x14ac:dyDescent="0.2">
      <c r="B20" t="s">
        <v>25</v>
      </c>
      <c r="E20">
        <v>7390.125</v>
      </c>
      <c r="F20">
        <f t="shared" si="0"/>
        <v>124.81969854610311</v>
      </c>
      <c r="H20">
        <v>9627.7309999999998</v>
      </c>
      <c r="I20">
        <f t="shared" si="1"/>
        <v>140.37376214526495</v>
      </c>
      <c r="K20">
        <v>7710.125</v>
      </c>
      <c r="L20">
        <f t="shared" si="2"/>
        <v>94.684037979104517</v>
      </c>
      <c r="N20">
        <f t="shared" si="3"/>
        <v>119.95916622349085</v>
      </c>
      <c r="O20">
        <f t="shared" si="4"/>
        <v>23.229427552983882</v>
      </c>
    </row>
    <row r="21" spans="2:15" ht="16" x14ac:dyDescent="0.2">
      <c r="B21" t="s">
        <v>26</v>
      </c>
      <c r="E21">
        <v>2344.0329999999999</v>
      </c>
      <c r="F21">
        <f t="shared" si="0"/>
        <v>39.590871932764024</v>
      </c>
      <c r="H21">
        <v>2787.74</v>
      </c>
      <c r="I21">
        <f t="shared" si="1"/>
        <v>40.645667362625822</v>
      </c>
      <c r="K21">
        <v>2856.2049999999999</v>
      </c>
      <c r="L21">
        <f t="shared" si="2"/>
        <v>35.075569163419296</v>
      </c>
      <c r="N21">
        <f t="shared" si="3"/>
        <v>38.437369486269716</v>
      </c>
      <c r="O21">
        <f t="shared" si="4"/>
        <v>2.9587876584425956</v>
      </c>
    </row>
    <row r="22" spans="2:15" ht="16" x14ac:dyDescent="0.2">
      <c r="B22" t="s">
        <v>27</v>
      </c>
      <c r="E22">
        <v>4984.4470000000001</v>
      </c>
      <c r="F22">
        <f t="shared" si="0"/>
        <v>84.187638498540693</v>
      </c>
      <c r="H22">
        <v>6761.518</v>
      </c>
      <c r="I22">
        <f t="shared" si="1"/>
        <v>98.583946671643346</v>
      </c>
      <c r="K22">
        <v>6473.64</v>
      </c>
      <c r="L22">
        <f t="shared" si="2"/>
        <v>79.499408326460369</v>
      </c>
      <c r="N22">
        <f t="shared" si="3"/>
        <v>87.423664498881465</v>
      </c>
      <c r="O22">
        <f t="shared" si="4"/>
        <v>9.9452903008585416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FF1532-13BE-AD4F-9F6C-A35303EAB208}">
  <dimension ref="A1:R45"/>
  <sheetViews>
    <sheetView topLeftCell="A16" workbookViewId="0">
      <selection activeCell="A29" sqref="A29"/>
    </sheetView>
  </sheetViews>
  <sheetFormatPr baseColWidth="10" defaultRowHeight="15" x14ac:dyDescent="0.2"/>
  <sheetData>
    <row r="1" spans="1:18" ht="16" x14ac:dyDescent="0.2">
      <c r="A1" s="5"/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</row>
    <row r="2" spans="1:18" ht="16" x14ac:dyDescent="0.2">
      <c r="A2" s="5"/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</row>
    <row r="3" spans="1:18" ht="16" x14ac:dyDescent="0.2">
      <c r="A3" s="5"/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</row>
    <row r="4" spans="1:18" ht="18" x14ac:dyDescent="0.2">
      <c r="A4" s="6" t="s">
        <v>59</v>
      </c>
      <c r="B4" s="6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</row>
    <row r="5" spans="1:18" ht="19" x14ac:dyDescent="0.25">
      <c r="A5" s="5"/>
      <c r="B5" s="5"/>
      <c r="C5" s="5"/>
      <c r="D5" s="5"/>
      <c r="E5" s="5"/>
      <c r="F5" s="7">
        <v>1</v>
      </c>
      <c r="G5" s="7"/>
      <c r="H5" s="7"/>
      <c r="I5" s="7"/>
      <c r="J5" s="7">
        <v>2</v>
      </c>
      <c r="K5" s="7"/>
      <c r="L5" s="7"/>
      <c r="M5" s="7"/>
      <c r="N5" s="7">
        <v>3</v>
      </c>
      <c r="O5" s="7"/>
      <c r="P5" s="7" t="s">
        <v>18</v>
      </c>
      <c r="Q5" s="7" t="s">
        <v>1</v>
      </c>
      <c r="R5" s="5"/>
    </row>
    <row r="6" spans="1:18" ht="16" x14ac:dyDescent="0.2">
      <c r="A6" s="5"/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</row>
    <row r="7" spans="1:18" ht="16" x14ac:dyDescent="0.2">
      <c r="A7" s="5"/>
      <c r="B7" s="5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</row>
    <row r="8" spans="1:18" ht="16" x14ac:dyDescent="0.2">
      <c r="A8" s="5" t="s">
        <v>2</v>
      </c>
      <c r="B8" s="5"/>
      <c r="C8" s="5"/>
      <c r="D8" s="5"/>
      <c r="E8" s="5">
        <v>4011.0039999999999</v>
      </c>
      <c r="F8" s="5">
        <v>0</v>
      </c>
      <c r="G8" s="5">
        <v>0</v>
      </c>
      <c r="H8" s="5"/>
      <c r="I8" s="5">
        <v>2706.4969999999998</v>
      </c>
      <c r="J8" s="5">
        <v>0</v>
      </c>
      <c r="K8" s="5">
        <v>0</v>
      </c>
      <c r="L8" s="5"/>
      <c r="M8" s="5">
        <v>2650.7190000000001</v>
      </c>
      <c r="N8" s="5">
        <v>0</v>
      </c>
      <c r="O8" s="5">
        <v>0</v>
      </c>
      <c r="P8" s="5">
        <v>0</v>
      </c>
      <c r="Q8" s="5">
        <v>0</v>
      </c>
      <c r="R8" s="5"/>
    </row>
    <row r="9" spans="1:18" ht="16" x14ac:dyDescent="0.2">
      <c r="A9" s="5" t="s">
        <v>3</v>
      </c>
      <c r="B9" s="5"/>
      <c r="C9" s="5"/>
      <c r="D9" s="5"/>
      <c r="E9" s="5">
        <v>10316.823</v>
      </c>
      <c r="F9" s="5">
        <v>6305.8190000000004</v>
      </c>
      <c r="G9" s="5">
        <v>100</v>
      </c>
      <c r="H9" s="5"/>
      <c r="I9" s="5">
        <v>5551.1040000000003</v>
      </c>
      <c r="J9" s="5">
        <v>2844.607</v>
      </c>
      <c r="K9" s="5">
        <v>100</v>
      </c>
      <c r="L9" s="5"/>
      <c r="M9" s="5">
        <v>7597.518</v>
      </c>
      <c r="N9" s="5">
        <v>4946.799</v>
      </c>
      <c r="O9" s="5">
        <v>100</v>
      </c>
      <c r="P9" s="5">
        <v>100</v>
      </c>
      <c r="Q9" s="8">
        <v>2.0097000000000001E-14</v>
      </c>
      <c r="R9" s="5"/>
    </row>
    <row r="10" spans="1:18" ht="16" x14ac:dyDescent="0.2">
      <c r="A10" s="5" t="s">
        <v>28</v>
      </c>
      <c r="B10" s="5"/>
      <c r="C10" s="5"/>
      <c r="D10" s="5"/>
      <c r="E10" s="5">
        <v>12296.723</v>
      </c>
      <c r="F10" s="5">
        <v>8285.7189999999991</v>
      </c>
      <c r="G10" s="5">
        <v>131.39798300000001</v>
      </c>
      <c r="H10" s="5"/>
      <c r="I10" s="5">
        <v>5879.326</v>
      </c>
      <c r="J10" s="5">
        <v>3172.8290000000002</v>
      </c>
      <c r="K10" s="5">
        <v>111.53839499999999</v>
      </c>
      <c r="L10" s="5"/>
      <c r="M10" s="5">
        <v>6082.1040000000003</v>
      </c>
      <c r="N10" s="5">
        <v>3431.3850000000002</v>
      </c>
      <c r="O10" s="5">
        <v>69.365765600000003</v>
      </c>
      <c r="P10" s="5">
        <v>104.10071499999999</v>
      </c>
      <c r="Q10" s="5">
        <v>31.677883900000001</v>
      </c>
      <c r="R10" s="5"/>
    </row>
    <row r="11" spans="1:18" ht="16" x14ac:dyDescent="0.2">
      <c r="A11" s="5" t="s">
        <v>29</v>
      </c>
      <c r="B11" s="5"/>
      <c r="C11" s="5"/>
      <c r="D11" s="5"/>
      <c r="E11" s="5">
        <v>10883.409</v>
      </c>
      <c r="F11" s="5">
        <v>6872.4049999999997</v>
      </c>
      <c r="G11" s="5">
        <v>108.985129</v>
      </c>
      <c r="H11" s="5"/>
      <c r="I11" s="5">
        <v>5579.1540000000005</v>
      </c>
      <c r="J11" s="5">
        <v>2872.6570000000002</v>
      </c>
      <c r="K11" s="5">
        <v>100.986076</v>
      </c>
      <c r="L11" s="5"/>
      <c r="M11" s="5">
        <v>5377.79</v>
      </c>
      <c r="N11" s="5">
        <v>2727.0709999999999</v>
      </c>
      <c r="O11" s="5">
        <v>55.127992900000002</v>
      </c>
      <c r="P11" s="5">
        <v>88.366399599999994</v>
      </c>
      <c r="Q11" s="5">
        <v>29.061830199999999</v>
      </c>
      <c r="R11" s="5"/>
    </row>
    <row r="12" spans="1:18" ht="16" x14ac:dyDescent="0.2">
      <c r="A12" s="5" t="s">
        <v>30</v>
      </c>
      <c r="B12" s="5"/>
      <c r="C12" s="5"/>
      <c r="D12" s="5"/>
      <c r="E12" s="5">
        <v>6951.4589999999998</v>
      </c>
      <c r="F12" s="5">
        <v>2940.4549999999999</v>
      </c>
      <c r="G12" s="5">
        <v>46.630818300000001</v>
      </c>
      <c r="H12" s="5"/>
      <c r="I12" s="5">
        <v>3198.0329999999999</v>
      </c>
      <c r="J12" s="5">
        <v>491.536</v>
      </c>
      <c r="K12" s="5">
        <v>17.279575000000001</v>
      </c>
      <c r="L12" s="5"/>
      <c r="M12" s="5">
        <v>3063.8409999999999</v>
      </c>
      <c r="N12" s="5">
        <v>413.12200000000001</v>
      </c>
      <c r="O12" s="5">
        <v>8.3512994999999997</v>
      </c>
      <c r="P12" s="5">
        <v>24.087230900000002</v>
      </c>
      <c r="Q12" s="5">
        <v>20.027194600000001</v>
      </c>
      <c r="R12" s="5"/>
    </row>
    <row r="13" spans="1:18" ht="16" x14ac:dyDescent="0.2">
      <c r="A13" s="5" t="s">
        <v>31</v>
      </c>
      <c r="B13" s="5"/>
      <c r="C13" s="5"/>
      <c r="D13" s="5"/>
      <c r="E13" s="5">
        <v>12815.38</v>
      </c>
      <c r="F13" s="5">
        <v>8804.3760000000002</v>
      </c>
      <c r="G13" s="5">
        <v>139.62303700000001</v>
      </c>
      <c r="H13" s="5"/>
      <c r="I13" s="5">
        <v>6859.1540000000005</v>
      </c>
      <c r="J13" s="5">
        <v>4152.6570000000002</v>
      </c>
      <c r="K13" s="5">
        <v>145.98350500000001</v>
      </c>
      <c r="L13" s="5"/>
      <c r="M13" s="5">
        <v>6687.5690000000004</v>
      </c>
      <c r="N13" s="5">
        <v>4036.85</v>
      </c>
      <c r="O13" s="5">
        <v>81.605296699999997</v>
      </c>
      <c r="P13" s="5">
        <v>122.403946</v>
      </c>
      <c r="Q13" s="5">
        <v>35.475501999999999</v>
      </c>
      <c r="R13" s="5"/>
    </row>
    <row r="14" spans="1:18" ht="16" x14ac:dyDescent="0.2">
      <c r="A14" s="5" t="s">
        <v>32</v>
      </c>
      <c r="B14" s="5"/>
      <c r="C14" s="5"/>
      <c r="D14" s="5"/>
      <c r="E14" s="5">
        <v>12482.602000000001</v>
      </c>
      <c r="F14" s="5">
        <v>8471.598</v>
      </c>
      <c r="G14" s="5">
        <v>134.345721</v>
      </c>
      <c r="H14" s="5"/>
      <c r="I14" s="5">
        <v>5738.74</v>
      </c>
      <c r="J14" s="5">
        <v>3032.2429999999999</v>
      </c>
      <c r="K14" s="5">
        <v>106.59620099999999</v>
      </c>
      <c r="L14" s="5"/>
      <c r="M14" s="5">
        <v>6858.326</v>
      </c>
      <c r="N14" s="5">
        <v>4207.607</v>
      </c>
      <c r="O14" s="5">
        <v>85.0571652</v>
      </c>
      <c r="P14" s="5">
        <v>108.66636200000001</v>
      </c>
      <c r="Q14" s="5">
        <v>24.709403200000001</v>
      </c>
      <c r="R14" s="5"/>
    </row>
    <row r="15" spans="1:18" ht="16" x14ac:dyDescent="0.2">
      <c r="A15" s="5" t="s">
        <v>33</v>
      </c>
      <c r="B15" s="5"/>
      <c r="C15" s="5"/>
      <c r="D15" s="5"/>
      <c r="E15" s="5">
        <v>8928.2170000000006</v>
      </c>
      <c r="F15" s="5">
        <v>4917.2129999999997</v>
      </c>
      <c r="G15" s="5">
        <v>77.978974699999995</v>
      </c>
      <c r="H15" s="5"/>
      <c r="I15" s="5">
        <v>4124.79</v>
      </c>
      <c r="J15" s="5">
        <v>1418.2929999999999</v>
      </c>
      <c r="K15" s="5">
        <v>49.859013900000001</v>
      </c>
      <c r="L15" s="5"/>
      <c r="M15" s="5">
        <v>4794.79</v>
      </c>
      <c r="N15" s="5">
        <v>2144.0709999999999</v>
      </c>
      <c r="O15" s="5">
        <v>43.342593899999997</v>
      </c>
      <c r="P15" s="5">
        <v>57.060194099999997</v>
      </c>
      <c r="Q15" s="5">
        <v>18.4068592</v>
      </c>
      <c r="R15" s="5"/>
    </row>
    <row r="16" spans="1:18" ht="16" x14ac:dyDescent="0.2">
      <c r="A16" s="5" t="s">
        <v>34</v>
      </c>
      <c r="B16" s="5"/>
      <c r="C16" s="5"/>
      <c r="D16" s="5"/>
      <c r="E16" s="5">
        <v>5862.61</v>
      </c>
      <c r="F16" s="5">
        <v>1851.606</v>
      </c>
      <c r="G16" s="5">
        <v>29.363449899999999</v>
      </c>
      <c r="H16" s="5"/>
      <c r="I16" s="5">
        <v>2902.79</v>
      </c>
      <c r="J16" s="5">
        <v>196.29300000000001</v>
      </c>
      <c r="K16" s="5">
        <v>6.90053143</v>
      </c>
      <c r="L16" s="5"/>
      <c r="M16" s="5">
        <v>2180.4259999999999</v>
      </c>
      <c r="N16" s="5">
        <v>-470.29300000000001</v>
      </c>
      <c r="O16" s="5">
        <v>-9.5070166</v>
      </c>
      <c r="P16" s="5">
        <v>8.9189882399999991</v>
      </c>
      <c r="Q16" s="5">
        <v>19.513685299999999</v>
      </c>
      <c r="R16" s="5"/>
    </row>
    <row r="17" spans="1:18" ht="16" x14ac:dyDescent="0.2">
      <c r="A17" s="5" t="s">
        <v>35</v>
      </c>
      <c r="B17" s="5"/>
      <c r="C17" s="5"/>
      <c r="D17" s="5"/>
      <c r="E17" s="5">
        <v>6568.7309999999998</v>
      </c>
      <c r="F17" s="5">
        <v>2557.7269999999999</v>
      </c>
      <c r="G17" s="5">
        <v>40.561376699999997</v>
      </c>
      <c r="H17" s="5"/>
      <c r="I17" s="5">
        <v>3326.4969999999998</v>
      </c>
      <c r="J17" s="5">
        <v>620</v>
      </c>
      <c r="K17" s="5">
        <v>21.795629399999999</v>
      </c>
      <c r="L17" s="5"/>
      <c r="M17" s="5">
        <v>4273.4970000000003</v>
      </c>
      <c r="N17" s="5">
        <v>1622.778</v>
      </c>
      <c r="O17" s="5">
        <v>32.804607599999997</v>
      </c>
      <c r="P17" s="5">
        <v>31.7205379</v>
      </c>
      <c r="Q17" s="5">
        <v>9.4297255199999999</v>
      </c>
      <c r="R17" s="5"/>
    </row>
    <row r="18" spans="1:18" ht="16" x14ac:dyDescent="0.2">
      <c r="A18" s="5" t="s">
        <v>36</v>
      </c>
      <c r="B18" s="5"/>
      <c r="C18" s="5"/>
      <c r="D18" s="5"/>
      <c r="E18" s="5">
        <v>5607.0039999999999</v>
      </c>
      <c r="F18" s="5">
        <v>1596</v>
      </c>
      <c r="G18" s="5">
        <v>25.309955800000001</v>
      </c>
      <c r="H18" s="5"/>
      <c r="I18" s="5">
        <v>2815.4470000000001</v>
      </c>
      <c r="J18" s="5">
        <v>108.95</v>
      </c>
      <c r="K18" s="5">
        <v>3.8300545600000002</v>
      </c>
      <c r="L18" s="5"/>
      <c r="M18" s="5">
        <v>3049.8409999999999</v>
      </c>
      <c r="N18" s="5">
        <v>399.12200000000001</v>
      </c>
      <c r="O18" s="5">
        <v>8.0682881999999996</v>
      </c>
      <c r="P18" s="5">
        <v>12.4027662</v>
      </c>
      <c r="Q18" s="5">
        <v>11.3770521</v>
      </c>
      <c r="R18" s="5"/>
    </row>
    <row r="19" spans="1:18" ht="16" x14ac:dyDescent="0.2">
      <c r="A19" s="5" t="s">
        <v>37</v>
      </c>
      <c r="B19" s="5"/>
      <c r="C19" s="5"/>
      <c r="D19" s="5"/>
      <c r="E19" s="5">
        <v>7036.2879999999996</v>
      </c>
      <c r="F19" s="5">
        <v>3025.2840000000001</v>
      </c>
      <c r="G19" s="5">
        <v>47.976067800000003</v>
      </c>
      <c r="H19" s="5"/>
      <c r="I19" s="5">
        <v>3101.962</v>
      </c>
      <c r="J19" s="5">
        <v>395.46499999999997</v>
      </c>
      <c r="K19" s="5">
        <v>13.902271900000001</v>
      </c>
      <c r="L19" s="5"/>
      <c r="M19" s="5">
        <v>2855.6689999999999</v>
      </c>
      <c r="N19" s="5">
        <v>204.95</v>
      </c>
      <c r="O19" s="5">
        <v>4.1430832300000002</v>
      </c>
      <c r="P19" s="5">
        <v>22.007141000000001</v>
      </c>
      <c r="Q19" s="5">
        <v>23.0130248</v>
      </c>
      <c r="R19" s="5"/>
    </row>
    <row r="20" spans="1:18" ht="16" x14ac:dyDescent="0.2">
      <c r="A20" s="5" t="s">
        <v>38</v>
      </c>
      <c r="B20" s="5"/>
      <c r="C20" s="5"/>
      <c r="D20" s="5"/>
      <c r="E20" s="5">
        <v>5534.56</v>
      </c>
      <c r="F20" s="5">
        <v>1523.556</v>
      </c>
      <c r="G20" s="5">
        <v>24.1611121</v>
      </c>
      <c r="H20" s="5"/>
      <c r="I20" s="5">
        <v>2878.0830000000001</v>
      </c>
      <c r="J20" s="5">
        <v>171.58600000000001</v>
      </c>
      <c r="K20" s="5">
        <v>6.0319755900000001</v>
      </c>
      <c r="L20" s="5"/>
      <c r="M20" s="5">
        <v>2973.7190000000001</v>
      </c>
      <c r="N20" s="5">
        <v>323</v>
      </c>
      <c r="O20" s="5">
        <v>6.5294749200000002</v>
      </c>
      <c r="P20" s="5">
        <v>12.240854199999999</v>
      </c>
      <c r="Q20" s="5">
        <v>10.3262427</v>
      </c>
      <c r="R20" s="5"/>
    </row>
    <row r="21" spans="1:18" ht="16" x14ac:dyDescent="0.2">
      <c r="A21" s="5"/>
      <c r="B21" s="5"/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</row>
    <row r="22" spans="1:18" ht="16" x14ac:dyDescent="0.2">
      <c r="A22" s="5"/>
      <c r="B22" s="5"/>
      <c r="C22" s="5"/>
      <c r="D22" s="5"/>
      <c r="E22" s="5"/>
      <c r="F22" s="5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</row>
    <row r="29" spans="1:18" ht="18" x14ac:dyDescent="0.2">
      <c r="A29" s="9" t="s">
        <v>54</v>
      </c>
    </row>
    <row r="33" spans="3:15" ht="19" x14ac:dyDescent="0.25">
      <c r="E33" s="2">
        <v>1</v>
      </c>
      <c r="F33" s="2"/>
      <c r="G33" s="2"/>
      <c r="H33" s="2">
        <v>2</v>
      </c>
      <c r="I33" s="2"/>
      <c r="J33" s="2"/>
      <c r="K33" s="2">
        <v>3</v>
      </c>
      <c r="L33" s="2"/>
      <c r="N33" s="2" t="s">
        <v>0</v>
      </c>
      <c r="O33" s="2" t="s">
        <v>1</v>
      </c>
    </row>
    <row r="36" spans="3:15" ht="16" x14ac:dyDescent="0.2">
      <c r="C36" t="s">
        <v>2</v>
      </c>
      <c r="E36">
        <v>0</v>
      </c>
      <c r="H36">
        <v>0</v>
      </c>
      <c r="I36">
        <f>(H36/4854.811)*100</f>
        <v>0</v>
      </c>
      <c r="K36">
        <v>0</v>
      </c>
      <c r="L36">
        <f>(K36/6855.518)*100</f>
        <v>0</v>
      </c>
      <c r="N36" t="e">
        <f>#REF!</f>
        <v>#REF!</v>
      </c>
      <c r="O36">
        <f>STDEV(F36,I36,L36)</f>
        <v>0</v>
      </c>
    </row>
    <row r="37" spans="3:15" ht="16" x14ac:dyDescent="0.2">
      <c r="C37" t="s">
        <v>39</v>
      </c>
      <c r="E37">
        <v>4895.8819999999996</v>
      </c>
      <c r="F37">
        <f t="shared" ref="F37:F45" si="0">(E37/4895.882)*100</f>
        <v>100</v>
      </c>
      <c r="H37">
        <v>4854.8109999999997</v>
      </c>
      <c r="I37">
        <f t="shared" ref="I37:I45" si="1">(H37/4854.811)*100</f>
        <v>100</v>
      </c>
      <c r="K37">
        <v>6855.518</v>
      </c>
      <c r="L37">
        <f t="shared" ref="L37:L45" si="2">(K37/6855.518)*100</f>
        <v>100</v>
      </c>
      <c r="N37">
        <f t="shared" ref="N37:N45" si="3">AVERAGE(F37,I37,L37)</f>
        <v>100</v>
      </c>
      <c r="O37">
        <f t="shared" ref="O37:O45" si="4">STDEV(F37,I37,L37)</f>
        <v>0</v>
      </c>
    </row>
    <row r="38" spans="3:15" ht="16" x14ac:dyDescent="0.2">
      <c r="C38" t="s">
        <v>40</v>
      </c>
      <c r="E38">
        <v>5510.8109999999997</v>
      </c>
      <c r="F38">
        <f t="shared" si="0"/>
        <v>112.56012706188589</v>
      </c>
      <c r="H38">
        <v>5724.8609999999999</v>
      </c>
      <c r="I38">
        <f t="shared" si="1"/>
        <v>117.92139796997247</v>
      </c>
      <c r="K38">
        <v>7604.1040000000003</v>
      </c>
      <c r="L38">
        <f t="shared" si="2"/>
        <v>110.9194666252791</v>
      </c>
      <c r="N38">
        <f t="shared" si="3"/>
        <v>113.80033055237915</v>
      </c>
      <c r="O38">
        <f t="shared" si="4"/>
        <v>3.6620129931942689</v>
      </c>
    </row>
    <row r="39" spans="3:15" ht="16" x14ac:dyDescent="0.2">
      <c r="C39" t="s">
        <v>41</v>
      </c>
      <c r="E39">
        <v>1944.2550000000001</v>
      </c>
      <c r="F39">
        <f t="shared" si="0"/>
        <v>39.71204779853764</v>
      </c>
      <c r="H39">
        <v>2109.1840000000002</v>
      </c>
      <c r="I39">
        <f t="shared" si="1"/>
        <v>43.445234016319077</v>
      </c>
      <c r="K39">
        <v>1123.77</v>
      </c>
      <c r="L39">
        <f t="shared" si="2"/>
        <v>16.392196767625727</v>
      </c>
      <c r="N39">
        <f t="shared" si="3"/>
        <v>33.183159527494148</v>
      </c>
      <c r="O39">
        <f t="shared" si="4"/>
        <v>14.66071255555557</v>
      </c>
    </row>
    <row r="40" spans="3:15" ht="16" x14ac:dyDescent="0.2">
      <c r="C40" t="s">
        <v>42</v>
      </c>
      <c r="E40">
        <v>0</v>
      </c>
      <c r="F40">
        <f t="shared" si="0"/>
        <v>0</v>
      </c>
      <c r="H40">
        <v>0</v>
      </c>
      <c r="I40">
        <f t="shared" si="1"/>
        <v>0</v>
      </c>
      <c r="K40">
        <v>0</v>
      </c>
      <c r="L40">
        <f t="shared" si="2"/>
        <v>0</v>
      </c>
      <c r="N40">
        <f t="shared" si="3"/>
        <v>0</v>
      </c>
      <c r="O40">
        <f t="shared" si="4"/>
        <v>0</v>
      </c>
    </row>
    <row r="41" spans="3:15" ht="16" x14ac:dyDescent="0.2">
      <c r="C41" t="s">
        <v>43</v>
      </c>
      <c r="E41">
        <v>2561.4259999999999</v>
      </c>
      <c r="F41">
        <f t="shared" si="0"/>
        <v>52.317968447768969</v>
      </c>
      <c r="H41">
        <v>2612.8409999999999</v>
      </c>
      <c r="I41">
        <f t="shared" si="1"/>
        <v>53.819623462169794</v>
      </c>
      <c r="K41">
        <v>2399.8409999999999</v>
      </c>
      <c r="L41">
        <f t="shared" si="2"/>
        <v>35.0059762077789</v>
      </c>
      <c r="N41">
        <f t="shared" si="3"/>
        <v>47.047856039239228</v>
      </c>
      <c r="O41">
        <f t="shared" si="4"/>
        <v>10.455567624575236</v>
      </c>
    </row>
    <row r="42" spans="3:15" ht="16" x14ac:dyDescent="0.2">
      <c r="C42" t="s">
        <v>44</v>
      </c>
      <c r="E42">
        <v>0</v>
      </c>
      <c r="F42">
        <f t="shared" si="0"/>
        <v>0</v>
      </c>
      <c r="H42">
        <v>0</v>
      </c>
      <c r="I42">
        <f t="shared" si="1"/>
        <v>0</v>
      </c>
      <c r="K42">
        <v>0</v>
      </c>
      <c r="L42">
        <f t="shared" si="2"/>
        <v>0</v>
      </c>
      <c r="N42">
        <f t="shared" si="3"/>
        <v>0</v>
      </c>
      <c r="O42">
        <f t="shared" si="4"/>
        <v>0</v>
      </c>
    </row>
    <row r="43" spans="3:15" ht="16" x14ac:dyDescent="0.2">
      <c r="C43" t="s">
        <v>45</v>
      </c>
      <c r="E43">
        <v>8591.3970000000008</v>
      </c>
      <c r="F43">
        <f t="shared" si="0"/>
        <v>175.48210925018213</v>
      </c>
      <c r="H43">
        <v>8031.8609999999999</v>
      </c>
      <c r="I43">
        <f t="shared" si="1"/>
        <v>165.44127052525835</v>
      </c>
      <c r="K43">
        <v>8247.0040000000008</v>
      </c>
      <c r="L43">
        <f t="shared" si="2"/>
        <v>120.29731378431214</v>
      </c>
      <c r="N43">
        <f t="shared" si="3"/>
        <v>153.7402311865842</v>
      </c>
      <c r="O43">
        <f t="shared" si="4"/>
        <v>29.394321796162931</v>
      </c>
    </row>
    <row r="44" spans="3:15" ht="16" x14ac:dyDescent="0.2">
      <c r="C44" t="s">
        <v>46</v>
      </c>
      <c r="E44">
        <v>4964.326</v>
      </c>
      <c r="F44">
        <f t="shared" si="0"/>
        <v>101.39799120975547</v>
      </c>
      <c r="H44">
        <v>5454.69</v>
      </c>
      <c r="I44">
        <f t="shared" si="1"/>
        <v>112.35638215370278</v>
      </c>
      <c r="K44">
        <v>5465.3969999999999</v>
      </c>
      <c r="L44">
        <f t="shared" si="2"/>
        <v>79.722597183757671</v>
      </c>
      <c r="N44">
        <f t="shared" si="3"/>
        <v>97.82565684907199</v>
      </c>
      <c r="O44">
        <f t="shared" si="4"/>
        <v>16.607593442595501</v>
      </c>
    </row>
    <row r="45" spans="3:15" ht="16" x14ac:dyDescent="0.2">
      <c r="C45" t="s">
        <v>47</v>
      </c>
      <c r="E45">
        <v>7425.3969999999999</v>
      </c>
      <c r="F45">
        <f t="shared" si="0"/>
        <v>151.66617577792928</v>
      </c>
      <c r="H45">
        <v>8129.518</v>
      </c>
      <c r="I45">
        <f t="shared" si="1"/>
        <v>167.45282154135353</v>
      </c>
      <c r="K45">
        <v>7563.4179999999997</v>
      </c>
      <c r="L45">
        <f t="shared" si="2"/>
        <v>110.32598849569062</v>
      </c>
      <c r="N45">
        <f t="shared" si="3"/>
        <v>143.14832860499115</v>
      </c>
      <c r="O45">
        <f t="shared" si="4"/>
        <v>29.500577177453749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5A22BE-5B75-FB4E-B6A5-F691B97012CE}">
  <dimension ref="B3:Q15"/>
  <sheetViews>
    <sheetView tabSelected="1" workbookViewId="0">
      <selection activeCell="C16" sqref="C16"/>
    </sheetView>
  </sheetViews>
  <sheetFormatPr baseColWidth="10" defaultRowHeight="15" x14ac:dyDescent="0.2"/>
  <sheetData>
    <row r="3" spans="2:17" ht="19" x14ac:dyDescent="0.25">
      <c r="B3" s="4" t="s">
        <v>48</v>
      </c>
    </row>
    <row r="8" spans="2:17" ht="17" x14ac:dyDescent="0.2">
      <c r="B8" s="10" t="s">
        <v>60</v>
      </c>
      <c r="F8" s="2">
        <v>1</v>
      </c>
      <c r="G8" s="2"/>
      <c r="H8" s="2"/>
      <c r="I8" s="2"/>
      <c r="J8" s="2">
        <v>2</v>
      </c>
      <c r="K8" s="2"/>
      <c r="L8" s="2"/>
      <c r="M8" s="2"/>
      <c r="N8" s="2">
        <v>3</v>
      </c>
      <c r="O8" s="2"/>
      <c r="P8" s="2" t="s">
        <v>0</v>
      </c>
      <c r="Q8" s="2" t="s">
        <v>1</v>
      </c>
    </row>
    <row r="11" spans="2:17" ht="16" x14ac:dyDescent="0.2">
      <c r="B11" t="s">
        <v>49</v>
      </c>
      <c r="E11">
        <v>0</v>
      </c>
      <c r="F11">
        <f>(E11/10969.51)*100</f>
        <v>0</v>
      </c>
      <c r="I11">
        <v>0</v>
      </c>
      <c r="J11">
        <f>(I11/10969.51)*100</f>
        <v>0</v>
      </c>
      <c r="M11">
        <v>0</v>
      </c>
      <c r="N11">
        <f>(M11/10969.51)*100</f>
        <v>0</v>
      </c>
      <c r="P11">
        <f>AVERAGE(F11,J11,N11)</f>
        <v>0</v>
      </c>
      <c r="Q11">
        <f>STDEV(F11,J11,N11)</f>
        <v>0</v>
      </c>
    </row>
    <row r="12" spans="2:17" ht="16" x14ac:dyDescent="0.2">
      <c r="B12" t="s">
        <v>50</v>
      </c>
      <c r="E12">
        <v>10969.51</v>
      </c>
      <c r="F12">
        <f t="shared" ref="F12:F15" si="0">(E12/10969.51)*100</f>
        <v>100</v>
      </c>
      <c r="I12">
        <v>10969.51</v>
      </c>
      <c r="J12">
        <f t="shared" ref="J12:J15" si="1">(I12/10969.51)*100</f>
        <v>100</v>
      </c>
      <c r="M12">
        <v>10969.51</v>
      </c>
      <c r="N12">
        <f t="shared" ref="N12:N15" si="2">(M12/10969.51)*100</f>
        <v>100</v>
      </c>
      <c r="P12">
        <f t="shared" ref="P12:P15" si="3">AVERAGE(F12,J12,N12)</f>
        <v>100</v>
      </c>
      <c r="Q12">
        <f t="shared" ref="Q12:Q15" si="4">STDEV(F12,J12,N12)</f>
        <v>0</v>
      </c>
    </row>
    <row r="13" spans="2:17" ht="16" x14ac:dyDescent="0.2">
      <c r="B13" t="s">
        <v>51</v>
      </c>
      <c r="E13">
        <v>7830.2669999999998</v>
      </c>
      <c r="F13">
        <f t="shared" si="0"/>
        <v>71.382103667347025</v>
      </c>
      <c r="I13">
        <v>6600.7820000000002</v>
      </c>
      <c r="J13">
        <f t="shared" si="1"/>
        <v>60.173900201558681</v>
      </c>
      <c r="M13">
        <v>6823.0240000000003</v>
      </c>
      <c r="N13">
        <f t="shared" si="2"/>
        <v>62.199897716488707</v>
      </c>
      <c r="P13">
        <f t="shared" si="3"/>
        <v>64.585300528464799</v>
      </c>
      <c r="Q13">
        <f t="shared" si="4"/>
        <v>5.9727352330540375</v>
      </c>
    </row>
    <row r="14" spans="2:17" ht="16" x14ac:dyDescent="0.2">
      <c r="B14" t="s">
        <v>52</v>
      </c>
      <c r="E14">
        <v>649.74900000000002</v>
      </c>
      <c r="F14">
        <f t="shared" si="0"/>
        <v>5.9232271997564157</v>
      </c>
      <c r="I14">
        <v>576.33500000000004</v>
      </c>
      <c r="J14">
        <f t="shared" si="1"/>
        <v>5.2539721464313356</v>
      </c>
      <c r="M14">
        <v>521.09199999999998</v>
      </c>
      <c r="N14">
        <f t="shared" si="2"/>
        <v>4.7503671540479013</v>
      </c>
      <c r="P14">
        <f t="shared" si="3"/>
        <v>5.3091888334118842</v>
      </c>
      <c r="Q14">
        <f t="shared" si="4"/>
        <v>0.58837643868162792</v>
      </c>
    </row>
    <row r="15" spans="2:17" ht="16" x14ac:dyDescent="0.2">
      <c r="B15" t="s">
        <v>53</v>
      </c>
      <c r="E15">
        <v>2429.8609999999999</v>
      </c>
      <c r="F15">
        <f t="shared" si="0"/>
        <v>22.151044121387368</v>
      </c>
      <c r="I15">
        <v>2369.7399999999998</v>
      </c>
      <c r="J15">
        <f t="shared" si="1"/>
        <v>21.60297041526923</v>
      </c>
      <c r="M15">
        <v>3204.1039999999998</v>
      </c>
      <c r="N15">
        <f t="shared" si="2"/>
        <v>29.209180720013926</v>
      </c>
      <c r="P15">
        <f t="shared" si="3"/>
        <v>24.321065085556842</v>
      </c>
      <c r="Q15">
        <f t="shared" si="4"/>
        <v>4.2420928842615053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Fig.3b</vt:lpstr>
      <vt:lpstr>Fig.3d</vt:lpstr>
      <vt:lpstr>Fig. 3e</vt:lpstr>
      <vt:lpstr>Fig. 3f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Nayak, Anindita</dc:creator>
  <cp:lastModifiedBy>Microsoft Office User</cp:lastModifiedBy>
  <dcterms:created xsi:type="dcterms:W3CDTF">2025-07-20T20:08:49Z</dcterms:created>
  <dcterms:modified xsi:type="dcterms:W3CDTF">2025-07-20T22:29:01Z</dcterms:modified>
</cp:coreProperties>
</file>