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theme/themeOverride1.xml" ContentType="application/vnd.openxmlformats-officedocument.themeOverride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0" windowHeight="13170" activeTab="5"/>
  </bookViews>
  <sheets>
    <sheet name="Enzyme activity" sheetId="1" r:id="rId1"/>
    <sheet name="Pepsin" sheetId="7" r:id="rId2"/>
    <sheet name="Trypsin" sheetId="3" r:id="rId3"/>
    <sheet name="Lipase" sheetId="6" r:id="rId4"/>
    <sheet name="Amylase" sheetId="2" r:id="rId5"/>
    <sheet name="Chymotrypsin" sheetId="4" r:id="rId6"/>
  </sheets>
  <definedNames>
    <definedName name="_xlnm.Print_Area" localSheetId="4">Amylase!$A$1:$K$110</definedName>
    <definedName name="_xlnm.Print_Area" localSheetId="5">Chymotrypsin!$A$1:$I$48</definedName>
    <definedName name="_xlnm.Print_Area" localSheetId="3">Lipase!$A$1:$G$20</definedName>
    <definedName name="_xlnm.Print_Area" localSheetId="1">Pepsin!$A$1:$M$37</definedName>
    <definedName name="_xlnm.Print_Area" localSheetId="2">Trypsin!$A$1:$J$51</definedName>
  </definedNames>
  <calcPr calcId="162913"/>
</workbook>
</file>

<file path=xl/calcChain.xml><?xml version="1.0" encoding="utf-8"?>
<calcChain xmlns="http://schemas.openxmlformats.org/spreadsheetml/2006/main">
  <c r="E47" i="2" l="1"/>
  <c r="I8" i="4"/>
  <c r="I7" i="4"/>
  <c r="M42" i="6"/>
  <c r="G20" i="6"/>
  <c r="G19" i="6"/>
  <c r="I9" i="3"/>
  <c r="I8" i="3"/>
  <c r="H5" i="3"/>
  <c r="H6" i="3"/>
  <c r="H4" i="3"/>
  <c r="F5" i="4" l="1"/>
  <c r="F6" i="4"/>
  <c r="F4" i="4"/>
  <c r="F4" i="3"/>
  <c r="H6" i="4"/>
  <c r="H5" i="4"/>
  <c r="H4" i="4"/>
  <c r="G4" i="4"/>
  <c r="E59" i="2"/>
  <c r="I6" i="2"/>
  <c r="I7" i="2"/>
  <c r="I8" i="2"/>
  <c r="I9" i="2"/>
  <c r="I10" i="2"/>
  <c r="I11" i="2"/>
  <c r="I12" i="2"/>
  <c r="I5" i="2"/>
  <c r="J3" i="6"/>
  <c r="J4" i="6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8" i="6"/>
  <c r="J19" i="6"/>
  <c r="J20" i="6"/>
  <c r="J21" i="6"/>
  <c r="J22" i="6"/>
  <c r="J23" i="6"/>
  <c r="J24" i="6"/>
  <c r="J25" i="6"/>
  <c r="J26" i="6"/>
  <c r="J27" i="6"/>
  <c r="J28" i="6"/>
  <c r="J29" i="6"/>
  <c r="J30" i="6"/>
  <c r="J31" i="6"/>
  <c r="J32" i="6"/>
  <c r="J33" i="6"/>
  <c r="J34" i="6"/>
  <c r="J35" i="6"/>
  <c r="J36" i="6"/>
  <c r="J37" i="6"/>
  <c r="J38" i="6"/>
  <c r="J39" i="6"/>
  <c r="J40" i="6"/>
  <c r="J41" i="6"/>
  <c r="J42" i="6"/>
  <c r="C15" i="6"/>
  <c r="D15" i="6" s="1"/>
  <c r="C6" i="6"/>
  <c r="D6" i="6" s="1"/>
  <c r="C5" i="6"/>
  <c r="D5" i="6" s="1"/>
  <c r="C7" i="6"/>
  <c r="C16" i="6"/>
  <c r="G4" i="3"/>
  <c r="D35" i="7"/>
  <c r="E35" i="7" s="1"/>
  <c r="D11" i="7"/>
  <c r="E11" i="7" s="1"/>
  <c r="D10" i="7"/>
  <c r="E10" i="7" s="1"/>
  <c r="D7" i="7"/>
  <c r="E7" i="7" s="1"/>
  <c r="D8" i="7"/>
  <c r="E8" i="7" s="1"/>
  <c r="D9" i="7"/>
  <c r="E9" i="7" s="1"/>
  <c r="D6" i="7"/>
  <c r="E6" i="7" s="1"/>
  <c r="D31" i="7"/>
  <c r="E31" i="7" s="1"/>
  <c r="D32" i="7"/>
  <c r="I4" i="4" l="1"/>
  <c r="E14" i="7"/>
  <c r="E13" i="7"/>
  <c r="M2" i="6"/>
  <c r="M4" i="6"/>
  <c r="M3" i="6"/>
  <c r="E54" i="4" l="1"/>
  <c r="D54" i="4"/>
  <c r="B56" i="3" l="1"/>
  <c r="B57" i="3" s="1"/>
  <c r="M5" i="6" l="1"/>
  <c r="M6" i="6"/>
  <c r="M7" i="6"/>
  <c r="M8" i="6"/>
  <c r="M9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J2" i="6"/>
  <c r="D34" i="7" l="1"/>
  <c r="E34" i="7" s="1"/>
  <c r="D33" i="7"/>
  <c r="E33" i="7" s="1"/>
  <c r="E32" i="7"/>
  <c r="F54" i="3"/>
  <c r="E54" i="3"/>
  <c r="D54" i="3"/>
  <c r="F54" i="4"/>
  <c r="B55" i="4"/>
  <c r="B56" i="4"/>
  <c r="B57" i="4" s="1"/>
  <c r="G5" i="6"/>
  <c r="G6" i="6"/>
  <c r="D7" i="6"/>
  <c r="G7" i="6" s="1"/>
  <c r="D16" i="6"/>
  <c r="G16" i="6" s="1"/>
  <c r="C17" i="6"/>
  <c r="D17" i="6" s="1"/>
  <c r="G17" i="6" s="1"/>
  <c r="G15" i="6"/>
  <c r="F5" i="3"/>
  <c r="F6" i="3"/>
  <c r="H59" i="2"/>
  <c r="E60" i="2"/>
  <c r="F60" i="2" s="1"/>
  <c r="E61" i="2"/>
  <c r="F61" i="2" s="1"/>
  <c r="E62" i="2"/>
  <c r="F62" i="2" s="1"/>
  <c r="E63" i="2"/>
  <c r="F63" i="2" s="1"/>
  <c r="E64" i="2"/>
  <c r="F64" i="2" s="1"/>
  <c r="E65" i="2"/>
  <c r="F65" i="2" s="1"/>
  <c r="E66" i="2"/>
  <c r="F66" i="2" s="1"/>
  <c r="E67" i="2"/>
  <c r="F67" i="2"/>
  <c r="E68" i="2"/>
  <c r="F68" i="2" s="1"/>
  <c r="E69" i="2"/>
  <c r="F69" i="2"/>
  <c r="E70" i="2"/>
  <c r="F70" i="2" s="1"/>
  <c r="E71" i="2"/>
  <c r="F71" i="2"/>
  <c r="E72" i="2"/>
  <c r="F72" i="2" s="1"/>
  <c r="E73" i="2"/>
  <c r="F73" i="2" s="1"/>
  <c r="E74" i="2"/>
  <c r="F74" i="2"/>
  <c r="E75" i="2"/>
  <c r="F75" i="2" s="1"/>
  <c r="E76" i="2"/>
  <c r="F76" i="2" s="1"/>
  <c r="F59" i="2"/>
  <c r="H71" i="2"/>
  <c r="H65" i="2"/>
  <c r="H48" i="2"/>
  <c r="H49" i="2"/>
  <c r="H47" i="2"/>
  <c r="H41" i="2"/>
  <c r="H42" i="2"/>
  <c r="H40" i="2"/>
  <c r="E48" i="2"/>
  <c r="F48" i="2" s="1"/>
  <c r="E49" i="2"/>
  <c r="F49" i="2" s="1"/>
  <c r="F47" i="2"/>
  <c r="E41" i="2"/>
  <c r="F41" i="2" s="1"/>
  <c r="E42" i="2"/>
  <c r="F42" i="2" s="1"/>
  <c r="E40" i="2"/>
  <c r="F40" i="2" s="1"/>
  <c r="E34" i="2"/>
  <c r="F34" i="2" s="1"/>
  <c r="E35" i="2"/>
  <c r="F35" i="2" s="1"/>
  <c r="E33" i="2"/>
  <c r="B8" i="2"/>
  <c r="F6" i="2"/>
  <c r="F7" i="2"/>
  <c r="G7" i="2" s="1"/>
  <c r="F8" i="2"/>
  <c r="G8" i="2" s="1"/>
  <c r="F9" i="2"/>
  <c r="G9" i="2" s="1"/>
  <c r="F10" i="2"/>
  <c r="G10" i="2" s="1"/>
  <c r="F11" i="2"/>
  <c r="G11" i="2" s="1"/>
  <c r="F12" i="2"/>
  <c r="G12" i="2" s="1"/>
  <c r="F5" i="2"/>
  <c r="H35" i="2"/>
  <c r="H34" i="2"/>
  <c r="H33" i="2"/>
  <c r="G9" i="6" l="1"/>
  <c r="G10" i="6"/>
  <c r="F33" i="2"/>
  <c r="J65" i="2"/>
  <c r="G6" i="2"/>
  <c r="E38" i="7"/>
  <c r="E37" i="7"/>
  <c r="B58" i="4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J33" i="2"/>
  <c r="J47" i="2"/>
  <c r="I33" i="2"/>
  <c r="I47" i="2"/>
  <c r="I59" i="2"/>
  <c r="I40" i="2"/>
  <c r="J40" i="2"/>
  <c r="J71" i="2"/>
  <c r="J59" i="2"/>
  <c r="I65" i="2"/>
  <c r="I71" i="2"/>
  <c r="K59" i="2" l="1"/>
  <c r="K33" i="2"/>
  <c r="K40" i="2"/>
  <c r="K42" i="2"/>
  <c r="K76" i="2"/>
  <c r="K61" i="2"/>
  <c r="K48" i="2"/>
  <c r="K41" i="2"/>
  <c r="K71" i="2"/>
  <c r="K34" i="2"/>
  <c r="B58" i="3"/>
  <c r="K62" i="2"/>
  <c r="K49" i="2"/>
  <c r="K72" i="2"/>
  <c r="K47" i="2"/>
  <c r="K67" i="2"/>
  <c r="K75" i="2"/>
  <c r="K66" i="2"/>
  <c r="K64" i="2"/>
  <c r="K65" i="2"/>
  <c r="K60" i="2"/>
  <c r="K35" i="2"/>
  <c r="K69" i="2"/>
  <c r="K63" i="2"/>
  <c r="K68" i="2"/>
  <c r="K70" i="2"/>
  <c r="K73" i="2"/>
  <c r="K74" i="2"/>
  <c r="K50" i="2" l="1"/>
  <c r="K43" i="2"/>
  <c r="I6" i="4"/>
  <c r="K36" i="2"/>
  <c r="I5" i="4"/>
  <c r="B59" i="3"/>
  <c r="B60" i="3" l="1"/>
  <c r="B61" i="3" l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I4" i="3" l="1"/>
  <c r="I5" i="3" l="1"/>
  <c r="I6" i="3"/>
</calcChain>
</file>

<file path=xl/sharedStrings.xml><?xml version="1.0" encoding="utf-8"?>
<sst xmlns="http://schemas.openxmlformats.org/spreadsheetml/2006/main" count="184" uniqueCount="80">
  <si>
    <t>Enzyme</t>
  </si>
  <si>
    <t>Manufacturer</t>
  </si>
  <si>
    <t>Lot</t>
  </si>
  <si>
    <t>Activity
(U/mg)</t>
  </si>
  <si>
    <t>Determination Date</t>
  </si>
  <si>
    <t>Enzyme:</t>
  </si>
  <si>
    <t>Enzyme Activity Determination</t>
  </si>
  <si>
    <t>Maltose Std (mg/mL)</t>
  </si>
  <si>
    <t>Maltose in the reaction (mg)</t>
  </si>
  <si>
    <t>Abs</t>
  </si>
  <si>
    <t xml:space="preserve">Pancreatic α-amylase </t>
  </si>
  <si>
    <t>mg/mL</t>
  </si>
  <si>
    <t>volume of enzyme solution (mL)</t>
  </si>
  <si>
    <t>Intercept</t>
  </si>
  <si>
    <t>Slope</t>
  </si>
  <si>
    <t>U/mg powder</t>
  </si>
  <si>
    <t>Minute 3</t>
  </si>
  <si>
    <t>Blank</t>
  </si>
  <si>
    <t>Conc. 1</t>
  </si>
  <si>
    <t>Conc. 2</t>
  </si>
  <si>
    <t>Conc. 3</t>
  </si>
  <si>
    <t xml:space="preserve">Pancreatin </t>
  </si>
  <si>
    <t>Volume of standard in reaction
(mL)</t>
  </si>
  <si>
    <t xml:space="preserve"> mg/mL</t>
  </si>
  <si>
    <t>Maltose (standard)</t>
  </si>
  <si>
    <t xml:space="preserve">Stock solution: </t>
  </si>
  <si>
    <t xml:space="preserve">MW = </t>
  </si>
  <si>
    <r>
      <rPr>
        <sz val="9"/>
        <color indexed="8"/>
        <rFont val="Arial"/>
        <family val="2"/>
      </rPr>
      <t>Δ</t>
    </r>
    <r>
      <rPr>
        <sz val="9"/>
        <color indexed="8"/>
        <rFont val="Arial"/>
        <family val="2"/>
      </rPr>
      <t>A Standard</t>
    </r>
  </si>
  <si>
    <r>
      <t>Molar Maltose in the reaction (</t>
    </r>
    <r>
      <rPr>
        <sz val="9"/>
        <color indexed="8"/>
        <rFont val="Calibri"/>
        <family val="2"/>
      </rPr>
      <t>µ</t>
    </r>
    <r>
      <rPr>
        <sz val="9"/>
        <color indexed="8"/>
        <rFont val="Arial"/>
        <family val="2"/>
      </rPr>
      <t>Mol)</t>
    </r>
  </si>
  <si>
    <t xml:space="preserve"> µM</t>
  </si>
  <si>
    <t xml:space="preserve"> g/mol</t>
  </si>
  <si>
    <r>
      <rPr>
        <b/>
        <sz val="9"/>
        <color indexed="8"/>
        <rFont val="Arial"/>
        <family val="2"/>
      </rPr>
      <t>ΔA Test</t>
    </r>
  </si>
  <si>
    <t>mg of enzyme</t>
  </si>
  <si>
    <t>Enzymes - Option A</t>
  </si>
  <si>
    <t>Enzymes - Option B</t>
  </si>
  <si>
    <t>Reaction Times</t>
  </si>
  <si>
    <t xml:space="preserve">Dilution factor </t>
  </si>
  <si>
    <t>Molar extinction coefficient TAME (247 nm)</t>
  </si>
  <si>
    <t>Blank Slope</t>
  </si>
  <si>
    <t>Trypsin activity
(U/mg)</t>
  </si>
  <si>
    <t>Stock Solution
(mg/mL)</t>
  </si>
  <si>
    <t>Concentrations tested
(mg/mL)</t>
  </si>
  <si>
    <t>Volume of enzyme solution
(mL)</t>
  </si>
  <si>
    <t>Volume of reaction mixture
(mL)</t>
  </si>
  <si>
    <t>Enzyme
Slope</t>
  </si>
  <si>
    <t>Chymotrypsin activity
(U/mg)</t>
  </si>
  <si>
    <t>Quantity of chymotrypsin
(mg)</t>
  </si>
  <si>
    <t>Option A: fixed time and variable concentrations</t>
  </si>
  <si>
    <t>Activity (U/mg)</t>
  </si>
  <si>
    <t>Option B: fixed concentration and variable time</t>
  </si>
  <si>
    <t>Time
(minutes)</t>
  </si>
  <si>
    <t>Test
(A 280 nm)</t>
  </si>
  <si>
    <t>Blank
(A 280 nm)</t>
  </si>
  <si>
    <r>
      <rPr>
        <b/>
        <sz val="9"/>
        <color indexed="8"/>
        <rFont val="Calibri"/>
        <family val="2"/>
      </rPr>
      <t xml:space="preserve">Δ </t>
    </r>
    <r>
      <rPr>
        <b/>
        <sz val="9"/>
        <color indexed="8"/>
        <rFont val="Arial"/>
        <family val="2"/>
      </rPr>
      <t>A Test
(280 nm)</t>
    </r>
  </si>
  <si>
    <t>NaOH</t>
  </si>
  <si>
    <t>Concentration
(mol/L)</t>
  </si>
  <si>
    <t>Consumption 
(mL)</t>
  </si>
  <si>
    <t>Concentration 
(mg/mL)</t>
  </si>
  <si>
    <t>NaOH
(µmol)</t>
  </si>
  <si>
    <t>Rate of NaOH
(µmol/min)</t>
  </si>
  <si>
    <t>Volume in reaction
(µL)</t>
  </si>
  <si>
    <t>Lipase activity</t>
  </si>
  <si>
    <t>Lipase activity of pancreatin</t>
  </si>
  <si>
    <t>Amount of trypsin
(mg)</t>
  </si>
  <si>
    <t>Time</t>
  </si>
  <si>
    <t>Molar extinction coefficient BTEE (256 nm)</t>
  </si>
  <si>
    <t>Average</t>
  </si>
  <si>
    <t>St dev</t>
  </si>
  <si>
    <t>Time (s)</t>
  </si>
  <si>
    <t>NaOH (uL)</t>
  </si>
  <si>
    <t>Time (mins)</t>
  </si>
  <si>
    <t>NaOH (mL)</t>
  </si>
  <si>
    <t>No. doses</t>
  </si>
  <si>
    <t>Time in decimals</t>
  </si>
  <si>
    <t>Time in deciamals</t>
  </si>
  <si>
    <t xml:space="preserve">Pepsin concentration (µg/mL) </t>
  </si>
  <si>
    <t>= µg in assay</t>
  </si>
  <si>
    <t>Pepsin concentrations (µg/mL) = µg in assay</t>
  </si>
  <si>
    <t xml:space="preserve">Average = </t>
  </si>
  <si>
    <t xml:space="preserve">Salivary α-amylase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</si>
</sst>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"/>
    <numFmt numFmtId="165" formatCode="0.0"/>
    <numFmt numFmtId="166" formatCode="0.00000"/>
    <numFmt numFmtId="167" formatCode="0.00000000"/>
    <numFmt numFmtId="168" formatCode="[$-F400]h:mm:ss\ AM/PM"/>
    <numFmt numFmtId="169" formatCode="0.000000"/>
    <numFmt numFmtId="170" formatCode="0.0000"/>
  </numFmts>
  <fonts count="15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sz val="9"/>
      <color indexed="8"/>
      <name val="Calibri"/>
      <family val="2"/>
    </font>
    <font>
      <b/>
      <sz val="9"/>
      <color indexed="8"/>
      <name val="Arial"/>
      <family val="2"/>
    </font>
    <font>
      <b/>
      <sz val="9"/>
      <color indexed="8"/>
      <name val="Calibri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5" fillId="0" borderId="0"/>
  </cellStyleXfs>
  <cellXfs count="153">
    <xf numFmtId="0" fontId="0" fillId="0" borderId="0" xfId="0"/>
    <xf numFmtId="0" fontId="0" fillId="0" borderId="0" xfId="0" applyAlignment="1">
      <alignment horizontal="center" vertical="center" wrapText="1"/>
    </xf>
    <xf numFmtId="0" fontId="6" fillId="0" borderId="0" xfId="0" applyFont="1"/>
    <xf numFmtId="0" fontId="5" fillId="0" borderId="1" xfId="0" applyFont="1" applyBorder="1"/>
    <xf numFmtId="0" fontId="5" fillId="0" borderId="0" xfId="0" applyFont="1"/>
    <xf numFmtId="0" fontId="5" fillId="0" borderId="2" xfId="0" applyFont="1" applyBorder="1"/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 wrapText="1"/>
    </xf>
    <xf numFmtId="2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9" fillId="2" borderId="0" xfId="0" applyFont="1" applyFill="1" applyAlignment="1">
      <alignment horizontal="right" vertical="center"/>
    </xf>
    <xf numFmtId="0" fontId="9" fillId="0" borderId="0" xfId="0" applyFont="1" applyBorder="1" applyAlignment="1">
      <alignment horizontal="center"/>
    </xf>
    <xf numFmtId="164" fontId="8" fillId="2" borderId="0" xfId="0" applyNumberFormat="1" applyFont="1" applyFill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0" borderId="5" xfId="0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 vertical="center"/>
    </xf>
    <xf numFmtId="0" fontId="9" fillId="0" borderId="6" xfId="0" applyFont="1" applyBorder="1"/>
    <xf numFmtId="0" fontId="9" fillId="0" borderId="6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right"/>
    </xf>
    <xf numFmtId="0" fontId="0" fillId="0" borderId="5" xfId="0" applyBorder="1"/>
    <xf numFmtId="2" fontId="8" fillId="0" borderId="4" xfId="0" applyNumberFormat="1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/>
    </xf>
    <xf numFmtId="0" fontId="9" fillId="2" borderId="0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2" fillId="0" borderId="0" xfId="0" applyFont="1"/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0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166" fontId="8" fillId="0" borderId="4" xfId="0" applyNumberFormat="1" applyFont="1" applyBorder="1" applyAlignment="1">
      <alignment horizontal="center" vertical="center" wrapText="1"/>
    </xf>
    <xf numFmtId="166" fontId="8" fillId="0" borderId="0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Border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0" fontId="9" fillId="0" borderId="0" xfId="0" applyFont="1" applyFill="1" applyBorder="1"/>
    <xf numFmtId="0" fontId="8" fillId="0" borderId="0" xfId="0" applyFont="1" applyFill="1" applyBorder="1"/>
    <xf numFmtId="0" fontId="8" fillId="2" borderId="0" xfId="0" applyFont="1" applyFill="1" applyBorder="1" applyAlignment="1">
      <alignment horizontal="center" vertical="center"/>
    </xf>
    <xf numFmtId="165" fontId="9" fillId="0" borderId="0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6" fillId="0" borderId="0" xfId="0" applyFont="1" applyAlignment="1"/>
    <xf numFmtId="0" fontId="9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168" fontId="13" fillId="0" borderId="0" xfId="0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6" fontId="13" fillId="2" borderId="0" xfId="0" applyNumberFormat="1" applyFont="1" applyFill="1" applyAlignment="1">
      <alignment horizontal="center"/>
    </xf>
    <xf numFmtId="169" fontId="13" fillId="0" borderId="0" xfId="0" applyNumberFormat="1" applyFont="1" applyAlignment="1">
      <alignment horizontal="center"/>
    </xf>
    <xf numFmtId="168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170" fontId="13" fillId="2" borderId="0" xfId="1" applyNumberFormat="1" applyFont="1" applyFill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165" fontId="8" fillId="0" borderId="0" xfId="0" applyNumberFormat="1" applyFont="1"/>
    <xf numFmtId="0" fontId="13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1" fontId="8" fillId="0" borderId="5" xfId="0" applyNumberFormat="1" applyFont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165" fontId="9" fillId="0" borderId="5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164" fontId="8" fillId="0" borderId="0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67" fontId="9" fillId="0" borderId="4" xfId="0" applyNumberFormat="1" applyFont="1" applyFill="1" applyBorder="1"/>
    <xf numFmtId="0" fontId="9" fillId="0" borderId="0" xfId="0" quotePrefix="1" applyFont="1" applyAlignment="1">
      <alignment vertical="center"/>
    </xf>
    <xf numFmtId="0" fontId="0" fillId="0" borderId="4" xfId="0" applyBorder="1"/>
    <xf numFmtId="0" fontId="8" fillId="0" borderId="4" xfId="0" applyFont="1" applyBorder="1"/>
    <xf numFmtId="0" fontId="8" fillId="0" borderId="5" xfId="0" applyFont="1" applyBorder="1"/>
    <xf numFmtId="0" fontId="8" fillId="0" borderId="6" xfId="0" applyFont="1" applyBorder="1"/>
    <xf numFmtId="0" fontId="8" fillId="2" borderId="6" xfId="0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8" fillId="2" borderId="4" xfId="0" applyNumberFormat="1" applyFont="1" applyFill="1" applyBorder="1" applyAlignment="1">
      <alignment horizontal="center" vertical="center"/>
    </xf>
    <xf numFmtId="164" fontId="8" fillId="2" borderId="0" xfId="0" applyNumberFormat="1" applyFont="1" applyFill="1" applyBorder="1" applyAlignment="1">
      <alignment horizontal="center" vertical="center"/>
    </xf>
    <xf numFmtId="164" fontId="8" fillId="2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65" fontId="8" fillId="0" borderId="4" xfId="0" applyNumberFormat="1" applyFont="1" applyFill="1" applyBorder="1" applyAlignment="1">
      <alignment horizontal="center" vertical="center" wrapText="1"/>
    </xf>
    <xf numFmtId="165" fontId="8" fillId="0" borderId="0" xfId="0" applyNumberFormat="1" applyFont="1" applyFill="1" applyBorder="1" applyAlignment="1">
      <alignment horizontal="center" vertical="center" wrapText="1"/>
    </xf>
    <xf numFmtId="165" fontId="8" fillId="0" borderId="5" xfId="0" applyNumberFormat="1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14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/>
              <a:t>Option A:</a:t>
            </a:r>
            <a:r>
              <a:rPr lang="en-US" baseline="0"/>
              <a:t> </a:t>
            </a:r>
            <a:r>
              <a:rPr lang="en-US"/>
              <a:t>Activity (U/mg)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Pepsin!$E$5</c:f>
              <c:strCache>
                <c:ptCount val="1"/>
                <c:pt idx="0">
                  <c:v>Activity (U/mg)</c:v>
                </c:pt>
              </c:strCache>
            </c:strRef>
          </c:tx>
          <c:spPr>
            <a:ln w="28575">
              <a:noFill/>
            </a:ln>
          </c:spPr>
          <c:xVal>
            <c:numRef>
              <c:f>Pepsin!$A$6:$A$11</c:f>
              <c:numCache>
                <c:formatCode>General</c:formatCode>
                <c:ptCount val="6"/>
                <c:pt idx="0">
                  <c:v>10</c:v>
                </c:pt>
                <c:pt idx="1">
                  <c:v>15</c:v>
                </c:pt>
                <c:pt idx="2">
                  <c:v>20</c:v>
                </c:pt>
                <c:pt idx="3">
                  <c:v>25</c:v>
                </c:pt>
                <c:pt idx="4">
                  <c:v>30</c:v>
                </c:pt>
                <c:pt idx="5">
                  <c:v>35</c:v>
                </c:pt>
              </c:numCache>
            </c:numRef>
          </c:xVal>
          <c:yVal>
            <c:numRef>
              <c:f>Pepsin!$E$6:$E$11</c:f>
              <c:numCache>
                <c:formatCode>0.0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34E-4CCB-B566-0FA6AB78F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291136"/>
        <c:axId val="79293056"/>
      </c:scatterChart>
      <c:valAx>
        <c:axId val="792911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1000" b="0">
                    <a:latin typeface="Arial" panose="020B0604020202020204" pitchFamily="34" charset="0"/>
                    <a:cs typeface="Arial" panose="020B0604020202020204" pitchFamily="34" charset="0"/>
                  </a:rPr>
                  <a:t>Concentration of stock solution (mg/mL)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79293056"/>
        <c:crosses val="autoZero"/>
        <c:crossBetween val="midCat"/>
      </c:valAx>
      <c:valAx>
        <c:axId val="79293056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1000" b="0">
                    <a:latin typeface="Arial" panose="020B0604020202020204" pitchFamily="34" charset="0"/>
                    <a:cs typeface="Arial" panose="020B0604020202020204" pitchFamily="34" charset="0"/>
                  </a:rPr>
                  <a:t>Activity (U/mg)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4930154564012827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79291136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US"/>
              <a:t>Option B: Activity (U/mg)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Pepsin!$E$30</c:f>
              <c:strCache>
                <c:ptCount val="1"/>
                <c:pt idx="0">
                  <c:v>Activity (U/mg)</c:v>
                </c:pt>
              </c:strCache>
            </c:strRef>
          </c:tx>
          <c:spPr>
            <a:ln w="28575">
              <a:noFill/>
            </a:ln>
          </c:spPr>
          <c:xVal>
            <c:numRef>
              <c:f>Pepsin!$A$31:$A$35</c:f>
              <c:numCache>
                <c:formatCode>General</c:formatCode>
                <c:ptCount val="5"/>
                <c:pt idx="0">
                  <c:v>1</c:v>
                </c:pt>
                <c:pt idx="1">
                  <c:v>3</c:v>
                </c:pt>
                <c:pt idx="2">
                  <c:v>5</c:v>
                </c:pt>
                <c:pt idx="3">
                  <c:v>7</c:v>
                </c:pt>
                <c:pt idx="4">
                  <c:v>10</c:v>
                </c:pt>
              </c:numCache>
            </c:numRef>
          </c:xVal>
          <c:yVal>
            <c:numRef>
              <c:f>Pepsin!$E$31:$E$35</c:f>
              <c:numCache>
                <c:formatCode>0.0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10EC-49F0-A76E-E89D082ACA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375744"/>
        <c:axId val="79394304"/>
      </c:scatterChart>
      <c:valAx>
        <c:axId val="79375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1000" b="0">
                    <a:latin typeface="Arial" panose="020B0604020202020204" pitchFamily="34" charset="0"/>
                    <a:cs typeface="Arial" panose="020B0604020202020204" pitchFamily="34" charset="0"/>
                  </a:rPr>
                  <a:t>Incubation time (min)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79394304"/>
        <c:crosses val="autoZero"/>
        <c:crossBetween val="midCat"/>
      </c:valAx>
      <c:valAx>
        <c:axId val="79394304"/>
        <c:scaling>
          <c:orientation val="minMax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1000" b="0">
                    <a:latin typeface="Arial" panose="020B0604020202020204" pitchFamily="34" charset="0"/>
                    <a:cs typeface="Arial" panose="020B0604020202020204" pitchFamily="34" charset="0"/>
                  </a:rPr>
                  <a:t>Activity (U/mg)</a:t>
                </a:r>
              </a:p>
            </c:rich>
          </c:tx>
          <c:layout>
            <c:manualLayout>
              <c:xMode val="edge"/>
              <c:yMode val="edge"/>
              <c:x val="1.9444444444444445E-2"/>
              <c:y val="0.34930154564012827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8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79375744"/>
        <c:crosses val="autoZero"/>
        <c:crossBetween val="midCat"/>
      </c:valAx>
    </c:plotArea>
    <c:legend>
      <c:legendPos val="r"/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CH" sz="1200" b="1">
                <a:latin typeface="Arial" panose="020B0604020202020204" pitchFamily="34" charset="0"/>
                <a:cs typeface="Arial" panose="020B0604020202020204" pitchFamily="34" charset="0"/>
              </a:rPr>
              <a:t>Trypsin activity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4249761319908993"/>
          <c:y val="0.10860599769005796"/>
          <c:w val="0.69930774682757746"/>
          <c:h val="0.76716469486540317"/>
        </c:manualLayout>
      </c:layout>
      <c:scatterChart>
        <c:scatterStyle val="lineMarker"/>
        <c:varyColors val="0"/>
        <c:ser>
          <c:idx val="1"/>
          <c:order val="0"/>
          <c:tx>
            <c:strRef>
              <c:f>Trypsin!$C$54</c:f>
              <c:strCache>
                <c:ptCount val="1"/>
                <c:pt idx="0">
                  <c:v>Blank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trendline>
            <c:trendlineType val="linear"/>
            <c:dispRSqr val="0"/>
            <c:dispEq val="0"/>
          </c:trendline>
          <c:xVal>
            <c:numRef>
              <c:f>Trypsin!$B$56:$B$115</c:f>
              <c:numCache>
                <c:formatCode>General</c:formatCode>
                <c:ptCount val="60"/>
                <c:pt idx="0">
                  <c:v>0.16667000000000001</c:v>
                </c:pt>
                <c:pt idx="1">
                  <c:v>0.33334000000000003</c:v>
                </c:pt>
                <c:pt idx="2">
                  <c:v>0.50001000000000007</c:v>
                </c:pt>
                <c:pt idx="3">
                  <c:v>0.66668000000000005</c:v>
                </c:pt>
                <c:pt idx="4">
                  <c:v>0.83335000000000004</c:v>
                </c:pt>
                <c:pt idx="5">
                  <c:v>1.0000200000000001</c:v>
                </c:pt>
                <c:pt idx="6">
                  <c:v>1.1666900000000002</c:v>
                </c:pt>
                <c:pt idx="7">
                  <c:v>1.3333600000000003</c:v>
                </c:pt>
                <c:pt idx="8">
                  <c:v>1.5000300000000004</c:v>
                </c:pt>
                <c:pt idx="9">
                  <c:v>1.6667000000000005</c:v>
                </c:pt>
                <c:pt idx="10">
                  <c:v>1.8333700000000006</c:v>
                </c:pt>
                <c:pt idx="11">
                  <c:v>2.0000400000000007</c:v>
                </c:pt>
                <c:pt idx="12">
                  <c:v>2.1667100000000006</c:v>
                </c:pt>
                <c:pt idx="13">
                  <c:v>2.3333800000000005</c:v>
                </c:pt>
                <c:pt idx="14">
                  <c:v>2.5000500000000003</c:v>
                </c:pt>
                <c:pt idx="15">
                  <c:v>2.6667200000000002</c:v>
                </c:pt>
                <c:pt idx="16">
                  <c:v>2.8333900000000001</c:v>
                </c:pt>
                <c:pt idx="17">
                  <c:v>3.0000599999999999</c:v>
                </c:pt>
                <c:pt idx="18">
                  <c:v>3.1667299999999998</c:v>
                </c:pt>
                <c:pt idx="19">
                  <c:v>3.3333999999999997</c:v>
                </c:pt>
                <c:pt idx="20">
                  <c:v>3.5000699999999996</c:v>
                </c:pt>
                <c:pt idx="21">
                  <c:v>3.6667399999999994</c:v>
                </c:pt>
                <c:pt idx="22">
                  <c:v>3.8334099999999993</c:v>
                </c:pt>
                <c:pt idx="23">
                  <c:v>4.0000799999999996</c:v>
                </c:pt>
                <c:pt idx="24">
                  <c:v>4.1667499999999995</c:v>
                </c:pt>
                <c:pt idx="25">
                  <c:v>4.3334199999999994</c:v>
                </c:pt>
                <c:pt idx="26">
                  <c:v>4.5000899999999993</c:v>
                </c:pt>
                <c:pt idx="27">
                  <c:v>4.6667599999999991</c:v>
                </c:pt>
                <c:pt idx="28">
                  <c:v>4.833429999999999</c:v>
                </c:pt>
                <c:pt idx="29">
                  <c:v>5.0000999999999989</c:v>
                </c:pt>
                <c:pt idx="30">
                  <c:v>5.1667699999999988</c:v>
                </c:pt>
                <c:pt idx="31">
                  <c:v>5.3334399999999986</c:v>
                </c:pt>
                <c:pt idx="32">
                  <c:v>5.5001099999999985</c:v>
                </c:pt>
                <c:pt idx="33">
                  <c:v>5.6667799999999984</c:v>
                </c:pt>
                <c:pt idx="34">
                  <c:v>5.8334499999999982</c:v>
                </c:pt>
                <c:pt idx="35">
                  <c:v>6.0001199999999981</c:v>
                </c:pt>
                <c:pt idx="36">
                  <c:v>6.166789999999998</c:v>
                </c:pt>
                <c:pt idx="37">
                  <c:v>6.3334599999999979</c:v>
                </c:pt>
                <c:pt idx="38">
                  <c:v>6.5001299999999977</c:v>
                </c:pt>
                <c:pt idx="39">
                  <c:v>6.6667999999999976</c:v>
                </c:pt>
                <c:pt idx="40">
                  <c:v>6.8334699999999975</c:v>
                </c:pt>
                <c:pt idx="41">
                  <c:v>7.0001399999999974</c:v>
                </c:pt>
                <c:pt idx="42">
                  <c:v>7.1668099999999972</c:v>
                </c:pt>
                <c:pt idx="43">
                  <c:v>7.3334799999999971</c:v>
                </c:pt>
                <c:pt idx="44">
                  <c:v>7.500149999999997</c:v>
                </c:pt>
                <c:pt idx="45">
                  <c:v>7.6668199999999969</c:v>
                </c:pt>
                <c:pt idx="46">
                  <c:v>7.8334899999999967</c:v>
                </c:pt>
                <c:pt idx="47">
                  <c:v>8.0001599999999975</c:v>
                </c:pt>
                <c:pt idx="48">
                  <c:v>8.1668299999999974</c:v>
                </c:pt>
                <c:pt idx="49">
                  <c:v>8.3334999999999972</c:v>
                </c:pt>
                <c:pt idx="50">
                  <c:v>8.5001699999999971</c:v>
                </c:pt>
                <c:pt idx="51">
                  <c:v>8.666839999999997</c:v>
                </c:pt>
                <c:pt idx="52">
                  <c:v>8.8335099999999969</c:v>
                </c:pt>
                <c:pt idx="53">
                  <c:v>9.0001799999999967</c:v>
                </c:pt>
                <c:pt idx="54">
                  <c:v>9.1668499999999966</c:v>
                </c:pt>
                <c:pt idx="55">
                  <c:v>9.3335199999999965</c:v>
                </c:pt>
                <c:pt idx="56">
                  <c:v>9.5001899999999964</c:v>
                </c:pt>
                <c:pt idx="57">
                  <c:v>9.6668599999999962</c:v>
                </c:pt>
                <c:pt idx="58">
                  <c:v>9.8335299999999961</c:v>
                </c:pt>
                <c:pt idx="59">
                  <c:v>10.000199999999996</c:v>
                </c:pt>
              </c:numCache>
            </c:numRef>
          </c:xVal>
          <c:yVal>
            <c:numRef>
              <c:f>Trypsin!$C$56:$C$115</c:f>
              <c:numCache>
                <c:formatCode>0.00000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E91-4CF9-8F7F-B3808E82A7AC}"/>
            </c:ext>
          </c:extLst>
        </c:ser>
        <c:ser>
          <c:idx val="0"/>
          <c:order val="1"/>
          <c:tx>
            <c:strRef>
              <c:f>Trypsin!$D$54</c:f>
              <c:strCache>
                <c:ptCount val="1"/>
                <c:pt idx="0">
                  <c:v>0.000</c:v>
                </c:pt>
              </c:strCache>
            </c:strRef>
          </c:tx>
          <c:marker>
            <c:symbol val="none"/>
          </c:marker>
          <c:trendline>
            <c:trendlineType val="linear"/>
            <c:dispRSqr val="0"/>
            <c:dispEq val="0"/>
          </c:trendline>
          <c:xVal>
            <c:numRef>
              <c:f>Trypsin!$B$56:$B$115</c:f>
              <c:numCache>
                <c:formatCode>General</c:formatCode>
                <c:ptCount val="60"/>
                <c:pt idx="0">
                  <c:v>0.16667000000000001</c:v>
                </c:pt>
                <c:pt idx="1">
                  <c:v>0.33334000000000003</c:v>
                </c:pt>
                <c:pt idx="2">
                  <c:v>0.50001000000000007</c:v>
                </c:pt>
                <c:pt idx="3">
                  <c:v>0.66668000000000005</c:v>
                </c:pt>
                <c:pt idx="4">
                  <c:v>0.83335000000000004</c:v>
                </c:pt>
                <c:pt idx="5">
                  <c:v>1.0000200000000001</c:v>
                </c:pt>
                <c:pt idx="6">
                  <c:v>1.1666900000000002</c:v>
                </c:pt>
                <c:pt idx="7">
                  <c:v>1.3333600000000003</c:v>
                </c:pt>
                <c:pt idx="8">
                  <c:v>1.5000300000000004</c:v>
                </c:pt>
                <c:pt idx="9">
                  <c:v>1.6667000000000005</c:v>
                </c:pt>
                <c:pt idx="10">
                  <c:v>1.8333700000000006</c:v>
                </c:pt>
                <c:pt idx="11">
                  <c:v>2.0000400000000007</c:v>
                </c:pt>
                <c:pt idx="12">
                  <c:v>2.1667100000000006</c:v>
                </c:pt>
                <c:pt idx="13">
                  <c:v>2.3333800000000005</c:v>
                </c:pt>
                <c:pt idx="14">
                  <c:v>2.5000500000000003</c:v>
                </c:pt>
                <c:pt idx="15">
                  <c:v>2.6667200000000002</c:v>
                </c:pt>
                <c:pt idx="16">
                  <c:v>2.8333900000000001</c:v>
                </c:pt>
                <c:pt idx="17">
                  <c:v>3.0000599999999999</c:v>
                </c:pt>
                <c:pt idx="18">
                  <c:v>3.1667299999999998</c:v>
                </c:pt>
                <c:pt idx="19">
                  <c:v>3.3333999999999997</c:v>
                </c:pt>
                <c:pt idx="20">
                  <c:v>3.5000699999999996</c:v>
                </c:pt>
                <c:pt idx="21">
                  <c:v>3.6667399999999994</c:v>
                </c:pt>
                <c:pt idx="22">
                  <c:v>3.8334099999999993</c:v>
                </c:pt>
                <c:pt idx="23">
                  <c:v>4.0000799999999996</c:v>
                </c:pt>
                <c:pt idx="24">
                  <c:v>4.1667499999999995</c:v>
                </c:pt>
                <c:pt idx="25">
                  <c:v>4.3334199999999994</c:v>
                </c:pt>
                <c:pt idx="26">
                  <c:v>4.5000899999999993</c:v>
                </c:pt>
                <c:pt idx="27">
                  <c:v>4.6667599999999991</c:v>
                </c:pt>
                <c:pt idx="28">
                  <c:v>4.833429999999999</c:v>
                </c:pt>
                <c:pt idx="29">
                  <c:v>5.0000999999999989</c:v>
                </c:pt>
                <c:pt idx="30">
                  <c:v>5.1667699999999988</c:v>
                </c:pt>
                <c:pt idx="31">
                  <c:v>5.3334399999999986</c:v>
                </c:pt>
                <c:pt idx="32">
                  <c:v>5.5001099999999985</c:v>
                </c:pt>
                <c:pt idx="33">
                  <c:v>5.6667799999999984</c:v>
                </c:pt>
                <c:pt idx="34">
                  <c:v>5.8334499999999982</c:v>
                </c:pt>
                <c:pt idx="35">
                  <c:v>6.0001199999999981</c:v>
                </c:pt>
                <c:pt idx="36">
                  <c:v>6.166789999999998</c:v>
                </c:pt>
                <c:pt idx="37">
                  <c:v>6.3334599999999979</c:v>
                </c:pt>
                <c:pt idx="38">
                  <c:v>6.5001299999999977</c:v>
                </c:pt>
                <c:pt idx="39">
                  <c:v>6.6667999999999976</c:v>
                </c:pt>
                <c:pt idx="40">
                  <c:v>6.8334699999999975</c:v>
                </c:pt>
                <c:pt idx="41">
                  <c:v>7.0001399999999974</c:v>
                </c:pt>
                <c:pt idx="42">
                  <c:v>7.1668099999999972</c:v>
                </c:pt>
                <c:pt idx="43">
                  <c:v>7.3334799999999971</c:v>
                </c:pt>
                <c:pt idx="44">
                  <c:v>7.500149999999997</c:v>
                </c:pt>
                <c:pt idx="45">
                  <c:v>7.6668199999999969</c:v>
                </c:pt>
                <c:pt idx="46">
                  <c:v>7.8334899999999967</c:v>
                </c:pt>
                <c:pt idx="47">
                  <c:v>8.0001599999999975</c:v>
                </c:pt>
                <c:pt idx="48">
                  <c:v>8.1668299999999974</c:v>
                </c:pt>
                <c:pt idx="49">
                  <c:v>8.3334999999999972</c:v>
                </c:pt>
                <c:pt idx="50">
                  <c:v>8.5001699999999971</c:v>
                </c:pt>
                <c:pt idx="51">
                  <c:v>8.666839999999997</c:v>
                </c:pt>
                <c:pt idx="52">
                  <c:v>8.8335099999999969</c:v>
                </c:pt>
                <c:pt idx="53">
                  <c:v>9.0001799999999967</c:v>
                </c:pt>
                <c:pt idx="54">
                  <c:v>9.1668499999999966</c:v>
                </c:pt>
                <c:pt idx="55">
                  <c:v>9.3335199999999965</c:v>
                </c:pt>
                <c:pt idx="56">
                  <c:v>9.5001899999999964</c:v>
                </c:pt>
                <c:pt idx="57">
                  <c:v>9.6668599999999962</c:v>
                </c:pt>
                <c:pt idx="58">
                  <c:v>9.8335299999999961</c:v>
                </c:pt>
                <c:pt idx="59">
                  <c:v>10.000199999999996</c:v>
                </c:pt>
              </c:numCache>
            </c:numRef>
          </c:xVal>
          <c:yVal>
            <c:numRef>
              <c:f>Trypsin!$D$56:$D$115</c:f>
              <c:numCache>
                <c:formatCode>0.00000</c:formatCode>
                <c:ptCount val="6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3E91-4CF9-8F7F-B3808E82A7AC}"/>
            </c:ext>
          </c:extLst>
        </c:ser>
        <c:ser>
          <c:idx val="2"/>
          <c:order val="2"/>
          <c:tx>
            <c:strRef>
              <c:f>Trypsin!$E$54</c:f>
              <c:strCache>
                <c:ptCount val="1"/>
                <c:pt idx="0">
                  <c:v>0.000</c:v>
                </c:pt>
              </c:strCache>
            </c:strRef>
          </c:tx>
          <c:marker>
            <c:symbol val="none"/>
          </c:marker>
          <c:xVal>
            <c:numRef>
              <c:f>Trypsin!$B$56:$B$115</c:f>
              <c:numCache>
                <c:formatCode>General</c:formatCode>
                <c:ptCount val="60"/>
                <c:pt idx="0">
                  <c:v>0.16667000000000001</c:v>
                </c:pt>
                <c:pt idx="1">
                  <c:v>0.33334000000000003</c:v>
                </c:pt>
                <c:pt idx="2">
                  <c:v>0.50001000000000007</c:v>
                </c:pt>
                <c:pt idx="3">
                  <c:v>0.66668000000000005</c:v>
                </c:pt>
                <c:pt idx="4">
                  <c:v>0.83335000000000004</c:v>
                </c:pt>
                <c:pt idx="5">
                  <c:v>1.0000200000000001</c:v>
                </c:pt>
                <c:pt idx="6">
                  <c:v>1.1666900000000002</c:v>
                </c:pt>
                <c:pt idx="7">
                  <c:v>1.3333600000000003</c:v>
                </c:pt>
                <c:pt idx="8">
                  <c:v>1.5000300000000004</c:v>
                </c:pt>
                <c:pt idx="9">
                  <c:v>1.6667000000000005</c:v>
                </c:pt>
                <c:pt idx="10">
                  <c:v>1.8333700000000006</c:v>
                </c:pt>
                <c:pt idx="11">
                  <c:v>2.0000400000000007</c:v>
                </c:pt>
                <c:pt idx="12">
                  <c:v>2.1667100000000006</c:v>
                </c:pt>
                <c:pt idx="13">
                  <c:v>2.3333800000000005</c:v>
                </c:pt>
                <c:pt idx="14">
                  <c:v>2.5000500000000003</c:v>
                </c:pt>
                <c:pt idx="15">
                  <c:v>2.6667200000000002</c:v>
                </c:pt>
                <c:pt idx="16">
                  <c:v>2.8333900000000001</c:v>
                </c:pt>
                <c:pt idx="17">
                  <c:v>3.0000599999999999</c:v>
                </c:pt>
                <c:pt idx="18">
                  <c:v>3.1667299999999998</c:v>
                </c:pt>
                <c:pt idx="19">
                  <c:v>3.3333999999999997</c:v>
                </c:pt>
                <c:pt idx="20">
                  <c:v>3.5000699999999996</c:v>
                </c:pt>
                <c:pt idx="21">
                  <c:v>3.6667399999999994</c:v>
                </c:pt>
                <c:pt idx="22">
                  <c:v>3.8334099999999993</c:v>
                </c:pt>
                <c:pt idx="23">
                  <c:v>4.0000799999999996</c:v>
                </c:pt>
                <c:pt idx="24">
                  <c:v>4.1667499999999995</c:v>
                </c:pt>
                <c:pt idx="25">
                  <c:v>4.3334199999999994</c:v>
                </c:pt>
                <c:pt idx="26">
                  <c:v>4.5000899999999993</c:v>
                </c:pt>
                <c:pt idx="27">
                  <c:v>4.6667599999999991</c:v>
                </c:pt>
                <c:pt idx="28">
                  <c:v>4.833429999999999</c:v>
                </c:pt>
                <c:pt idx="29">
                  <c:v>5.0000999999999989</c:v>
                </c:pt>
                <c:pt idx="30">
                  <c:v>5.1667699999999988</c:v>
                </c:pt>
                <c:pt idx="31">
                  <c:v>5.3334399999999986</c:v>
                </c:pt>
                <c:pt idx="32">
                  <c:v>5.5001099999999985</c:v>
                </c:pt>
                <c:pt idx="33">
                  <c:v>5.6667799999999984</c:v>
                </c:pt>
                <c:pt idx="34">
                  <c:v>5.8334499999999982</c:v>
                </c:pt>
                <c:pt idx="35">
                  <c:v>6.0001199999999981</c:v>
                </c:pt>
                <c:pt idx="36">
                  <c:v>6.166789999999998</c:v>
                </c:pt>
                <c:pt idx="37">
                  <c:v>6.3334599999999979</c:v>
                </c:pt>
                <c:pt idx="38">
                  <c:v>6.5001299999999977</c:v>
                </c:pt>
                <c:pt idx="39">
                  <c:v>6.6667999999999976</c:v>
                </c:pt>
                <c:pt idx="40">
                  <c:v>6.8334699999999975</c:v>
                </c:pt>
                <c:pt idx="41">
                  <c:v>7.0001399999999974</c:v>
                </c:pt>
                <c:pt idx="42">
                  <c:v>7.1668099999999972</c:v>
                </c:pt>
                <c:pt idx="43">
                  <c:v>7.3334799999999971</c:v>
                </c:pt>
                <c:pt idx="44">
                  <c:v>7.500149999999997</c:v>
                </c:pt>
                <c:pt idx="45">
                  <c:v>7.6668199999999969</c:v>
                </c:pt>
                <c:pt idx="46">
                  <c:v>7.8334899999999967</c:v>
                </c:pt>
                <c:pt idx="47">
                  <c:v>8.0001599999999975</c:v>
                </c:pt>
                <c:pt idx="48">
                  <c:v>8.1668299999999974</c:v>
                </c:pt>
                <c:pt idx="49">
                  <c:v>8.3334999999999972</c:v>
                </c:pt>
                <c:pt idx="50">
                  <c:v>8.5001699999999971</c:v>
                </c:pt>
                <c:pt idx="51">
                  <c:v>8.666839999999997</c:v>
                </c:pt>
                <c:pt idx="52">
                  <c:v>8.8335099999999969</c:v>
                </c:pt>
                <c:pt idx="53">
                  <c:v>9.0001799999999967</c:v>
                </c:pt>
                <c:pt idx="54">
                  <c:v>9.1668499999999966</c:v>
                </c:pt>
                <c:pt idx="55">
                  <c:v>9.3335199999999965</c:v>
                </c:pt>
                <c:pt idx="56">
                  <c:v>9.5001899999999964</c:v>
                </c:pt>
                <c:pt idx="57">
                  <c:v>9.6668599999999962</c:v>
                </c:pt>
                <c:pt idx="58">
                  <c:v>9.8335299999999961</c:v>
                </c:pt>
                <c:pt idx="59">
                  <c:v>10.000199999999996</c:v>
                </c:pt>
              </c:numCache>
            </c:numRef>
          </c:xVal>
          <c:yVal>
            <c:numRef>
              <c:f>Trypsin!$E$56:$E$115</c:f>
              <c:numCache>
                <c:formatCode>0.00000</c:formatCode>
                <c:ptCount val="6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3E91-4CF9-8F7F-B3808E82A7AC}"/>
            </c:ext>
          </c:extLst>
        </c:ser>
        <c:ser>
          <c:idx val="3"/>
          <c:order val="3"/>
          <c:tx>
            <c:strRef>
              <c:f>Trypsin!$F$54</c:f>
              <c:strCache>
                <c:ptCount val="1"/>
                <c:pt idx="0">
                  <c:v>0.000</c:v>
                </c:pt>
              </c:strCache>
            </c:strRef>
          </c:tx>
          <c:marker>
            <c:symbol val="none"/>
          </c:marker>
          <c:xVal>
            <c:numRef>
              <c:f>Trypsin!$B$56:$B$115</c:f>
              <c:numCache>
                <c:formatCode>General</c:formatCode>
                <c:ptCount val="60"/>
                <c:pt idx="0">
                  <c:v>0.16667000000000001</c:v>
                </c:pt>
                <c:pt idx="1">
                  <c:v>0.33334000000000003</c:v>
                </c:pt>
                <c:pt idx="2">
                  <c:v>0.50001000000000007</c:v>
                </c:pt>
                <c:pt idx="3">
                  <c:v>0.66668000000000005</c:v>
                </c:pt>
                <c:pt idx="4">
                  <c:v>0.83335000000000004</c:v>
                </c:pt>
                <c:pt idx="5">
                  <c:v>1.0000200000000001</c:v>
                </c:pt>
                <c:pt idx="6">
                  <c:v>1.1666900000000002</c:v>
                </c:pt>
                <c:pt idx="7">
                  <c:v>1.3333600000000003</c:v>
                </c:pt>
                <c:pt idx="8">
                  <c:v>1.5000300000000004</c:v>
                </c:pt>
                <c:pt idx="9">
                  <c:v>1.6667000000000005</c:v>
                </c:pt>
                <c:pt idx="10">
                  <c:v>1.8333700000000006</c:v>
                </c:pt>
                <c:pt idx="11">
                  <c:v>2.0000400000000007</c:v>
                </c:pt>
                <c:pt idx="12">
                  <c:v>2.1667100000000006</c:v>
                </c:pt>
                <c:pt idx="13">
                  <c:v>2.3333800000000005</c:v>
                </c:pt>
                <c:pt idx="14">
                  <c:v>2.5000500000000003</c:v>
                </c:pt>
                <c:pt idx="15">
                  <c:v>2.6667200000000002</c:v>
                </c:pt>
                <c:pt idx="16">
                  <c:v>2.8333900000000001</c:v>
                </c:pt>
                <c:pt idx="17">
                  <c:v>3.0000599999999999</c:v>
                </c:pt>
                <c:pt idx="18">
                  <c:v>3.1667299999999998</c:v>
                </c:pt>
                <c:pt idx="19">
                  <c:v>3.3333999999999997</c:v>
                </c:pt>
                <c:pt idx="20">
                  <c:v>3.5000699999999996</c:v>
                </c:pt>
                <c:pt idx="21">
                  <c:v>3.6667399999999994</c:v>
                </c:pt>
                <c:pt idx="22">
                  <c:v>3.8334099999999993</c:v>
                </c:pt>
                <c:pt idx="23">
                  <c:v>4.0000799999999996</c:v>
                </c:pt>
                <c:pt idx="24">
                  <c:v>4.1667499999999995</c:v>
                </c:pt>
                <c:pt idx="25">
                  <c:v>4.3334199999999994</c:v>
                </c:pt>
                <c:pt idx="26">
                  <c:v>4.5000899999999993</c:v>
                </c:pt>
                <c:pt idx="27">
                  <c:v>4.6667599999999991</c:v>
                </c:pt>
                <c:pt idx="28">
                  <c:v>4.833429999999999</c:v>
                </c:pt>
                <c:pt idx="29">
                  <c:v>5.0000999999999989</c:v>
                </c:pt>
                <c:pt idx="30">
                  <c:v>5.1667699999999988</c:v>
                </c:pt>
                <c:pt idx="31">
                  <c:v>5.3334399999999986</c:v>
                </c:pt>
                <c:pt idx="32">
                  <c:v>5.5001099999999985</c:v>
                </c:pt>
                <c:pt idx="33">
                  <c:v>5.6667799999999984</c:v>
                </c:pt>
                <c:pt idx="34">
                  <c:v>5.8334499999999982</c:v>
                </c:pt>
                <c:pt idx="35">
                  <c:v>6.0001199999999981</c:v>
                </c:pt>
                <c:pt idx="36">
                  <c:v>6.166789999999998</c:v>
                </c:pt>
                <c:pt idx="37">
                  <c:v>6.3334599999999979</c:v>
                </c:pt>
                <c:pt idx="38">
                  <c:v>6.5001299999999977</c:v>
                </c:pt>
                <c:pt idx="39">
                  <c:v>6.6667999999999976</c:v>
                </c:pt>
                <c:pt idx="40">
                  <c:v>6.8334699999999975</c:v>
                </c:pt>
                <c:pt idx="41">
                  <c:v>7.0001399999999974</c:v>
                </c:pt>
                <c:pt idx="42">
                  <c:v>7.1668099999999972</c:v>
                </c:pt>
                <c:pt idx="43">
                  <c:v>7.3334799999999971</c:v>
                </c:pt>
                <c:pt idx="44">
                  <c:v>7.500149999999997</c:v>
                </c:pt>
                <c:pt idx="45">
                  <c:v>7.6668199999999969</c:v>
                </c:pt>
                <c:pt idx="46">
                  <c:v>7.8334899999999967</c:v>
                </c:pt>
                <c:pt idx="47">
                  <c:v>8.0001599999999975</c:v>
                </c:pt>
                <c:pt idx="48">
                  <c:v>8.1668299999999974</c:v>
                </c:pt>
                <c:pt idx="49">
                  <c:v>8.3334999999999972</c:v>
                </c:pt>
                <c:pt idx="50">
                  <c:v>8.5001699999999971</c:v>
                </c:pt>
                <c:pt idx="51">
                  <c:v>8.666839999999997</c:v>
                </c:pt>
                <c:pt idx="52">
                  <c:v>8.8335099999999969</c:v>
                </c:pt>
                <c:pt idx="53">
                  <c:v>9.0001799999999967</c:v>
                </c:pt>
                <c:pt idx="54">
                  <c:v>9.1668499999999966</c:v>
                </c:pt>
                <c:pt idx="55">
                  <c:v>9.3335199999999965</c:v>
                </c:pt>
                <c:pt idx="56">
                  <c:v>9.5001899999999964</c:v>
                </c:pt>
                <c:pt idx="57">
                  <c:v>9.6668599999999962</c:v>
                </c:pt>
                <c:pt idx="58">
                  <c:v>9.8335299999999961</c:v>
                </c:pt>
                <c:pt idx="59">
                  <c:v>10.000199999999996</c:v>
                </c:pt>
              </c:numCache>
            </c:numRef>
          </c:xVal>
          <c:yVal>
            <c:numRef>
              <c:f>Trypsin!$F$56:$F$115</c:f>
              <c:numCache>
                <c:formatCode>0.00000</c:formatCode>
                <c:ptCount val="6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3E91-4CF9-8F7F-B3808E82A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037056"/>
        <c:axId val="85038976"/>
      </c:scatterChart>
      <c:valAx>
        <c:axId val="85037056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05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sz="1050"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>
            <c:manualLayout>
              <c:xMode val="edge"/>
              <c:yMode val="edge"/>
              <c:x val="0.46552958590285837"/>
              <c:y val="0.9194949769209883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5038976"/>
        <c:crosses val="autoZero"/>
        <c:crossBetween val="midCat"/>
      </c:valAx>
      <c:valAx>
        <c:axId val="8503897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sz="1000">
                    <a:latin typeface="Arial" panose="020B0604020202020204" pitchFamily="34" charset="0"/>
                    <a:cs typeface="Arial" panose="020B0604020202020204" pitchFamily="34" charset="0"/>
                  </a:rPr>
                  <a:t>Absorbance  at 247 nm</a:t>
                </a:r>
              </a:p>
            </c:rich>
          </c:tx>
          <c:layout>
            <c:manualLayout>
              <c:xMode val="edge"/>
              <c:yMode val="edge"/>
              <c:x val="1.8359020591366397E-2"/>
              <c:y val="0.29353658378909531"/>
            </c:manualLayout>
          </c:layout>
          <c:overlay val="0"/>
        </c:title>
        <c:numFmt formatCode="0.00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5037056"/>
        <c:crosses val="autoZero"/>
        <c:crossBetween val="midCat"/>
      </c:valAx>
    </c:plotArea>
    <c:legend>
      <c:legendPos val="r"/>
      <c:legendEntry>
        <c:idx val="4"/>
        <c:delete val="1"/>
      </c:legendEntry>
      <c:legendEntry>
        <c:idx val="5"/>
        <c:delete val="1"/>
      </c:legendEntry>
      <c:overlay val="0"/>
      <c:txPr>
        <a:bodyPr/>
        <a:lstStyle/>
        <a:p>
          <a:pPr>
            <a:defRPr sz="8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65079365079365"/>
          <c:y val="5.4595102088542076E-2"/>
        </c:manualLayout>
      </c:layout>
      <c:overlay val="0"/>
      <c:txPr>
        <a:bodyPr/>
        <a:lstStyle/>
        <a:p>
          <a:pPr>
            <a:defRPr sz="1200" b="1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859606834859928"/>
          <c:y val="0.19841980853598004"/>
          <c:w val="0.77462317210348686"/>
          <c:h val="0.59132800508064021"/>
        </c:manualLayout>
      </c:layout>
      <c:scatterChart>
        <c:scatterStyle val="lineMarker"/>
        <c:varyColors val="0"/>
        <c:ser>
          <c:idx val="0"/>
          <c:order val="0"/>
          <c:tx>
            <c:strRef>
              <c:f>Lipase!$L$1</c:f>
              <c:strCache>
                <c:ptCount val="1"/>
                <c:pt idx="0">
                  <c:v>NaOH (uL)</c:v>
                </c:pt>
              </c:strCache>
            </c:strRef>
          </c:tx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12878283071758886"/>
                  <c:y val="-7.1640237478663493E-2"/>
                </c:manualLayout>
              </c:layout>
              <c:numFmt formatCode="General" sourceLinked="0"/>
            </c:trendlineLbl>
          </c:trendline>
          <c:xVal>
            <c:numRef>
              <c:f>Lipase!$J$2:$J$42</c:f>
              <c:numCache>
                <c:formatCode>General</c:formatCode>
                <c:ptCount val="41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</c:numCache>
            </c:numRef>
          </c:xVal>
          <c:yVal>
            <c:numRef>
              <c:f>Lipase!$M$2:$M$42</c:f>
              <c:numCache>
                <c:formatCode>General</c:formatCode>
                <c:ptCount val="4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A61-4C86-90EE-C1FF1AC0B7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36960"/>
        <c:axId val="84955520"/>
      </c:scatterChart>
      <c:valAx>
        <c:axId val="84936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1000" b="0"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>
            <c:manualLayout>
              <c:xMode val="edge"/>
              <c:yMode val="edge"/>
              <c:x val="0.45133840412805548"/>
              <c:y val="0.898865224324253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noFill/>
        </c:spPr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4955520"/>
        <c:crosses val="autoZero"/>
        <c:crossBetween val="midCat"/>
      </c:valAx>
      <c:valAx>
        <c:axId val="8495552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de-CH" sz="1000" b="0">
                    <a:latin typeface="Arial" panose="020B0604020202020204" pitchFamily="34" charset="0"/>
                    <a:cs typeface="Arial" panose="020B0604020202020204" pitchFamily="34" charset="0"/>
                  </a:rPr>
                  <a:t>NaOH consumption  (mL)</a:t>
                </a:r>
              </a:p>
            </c:rich>
          </c:tx>
          <c:layout>
            <c:manualLayout>
              <c:xMode val="edge"/>
              <c:yMode val="edge"/>
              <c:x val="2.4650311568196831E-2"/>
              <c:y val="0.2768679549391228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4936960"/>
        <c:crosses val="autoZero"/>
        <c:crossBetween val="midCat"/>
      </c:valAx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2502169371685687"/>
          <c:y val="0.32523720927033434"/>
          <c:w val="0.27271073258699807"/>
          <c:h val="0.14925240533696499"/>
        </c:manualLayout>
      </c:layout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en-GB" sz="1200" b="1">
                <a:latin typeface="Arial" panose="020B0604020202020204" pitchFamily="34" charset="0"/>
                <a:cs typeface="Arial" panose="020B0604020202020204" pitchFamily="34" charset="0"/>
              </a:rPr>
              <a:t>Maltose standard curve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764988467350672"/>
          <c:y val="0.18671686241240046"/>
          <c:w val="0.83802751928736186"/>
          <c:h val="0.58658484415426715"/>
        </c:manualLayout>
      </c:layout>
      <c:scatterChart>
        <c:scatterStyle val="lineMarker"/>
        <c:varyColors val="0"/>
        <c:ser>
          <c:idx val="0"/>
          <c:order val="0"/>
          <c:tx>
            <c:strRef>
              <c:f>Amylase!$I$4</c:f>
              <c:strCache>
                <c:ptCount val="1"/>
                <c:pt idx="0">
                  <c:v>ΔA Standard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8.1233950536073005E-2"/>
                  <c:y val="0.23977023074135936"/>
                </c:manualLayout>
              </c:layout>
              <c:numFmt formatCode="General" sourceLinked="0"/>
            </c:trendlineLbl>
          </c:trendline>
          <c:trendline>
            <c:trendlineType val="linear"/>
            <c:dispRSqr val="0"/>
            <c:dispEq val="0"/>
          </c:trendline>
          <c:xVal>
            <c:numRef>
              <c:f>Amylase!$F$6:$F$12</c:f>
              <c:numCache>
                <c:formatCode>0.000</c:formatCode>
                <c:ptCount val="7"/>
                <c:pt idx="0">
                  <c:v>0.05</c:v>
                </c:pt>
                <c:pt idx="1">
                  <c:v>0.2</c:v>
                </c:pt>
                <c:pt idx="2">
                  <c:v>0.4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2</c:v>
                </c:pt>
              </c:numCache>
            </c:numRef>
          </c:xVal>
          <c:yVal>
            <c:numRef>
              <c:f>Amylase!$I$6:$I$12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F71-4C9D-B318-8FC6FEA7FF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4995456"/>
        <c:axId val="85067264"/>
      </c:scatterChart>
      <c:valAx>
        <c:axId val="849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sz="1000">
                    <a:latin typeface="Arial" panose="020B0604020202020204" pitchFamily="34" charset="0"/>
                    <a:cs typeface="Arial" panose="020B0604020202020204" pitchFamily="34" charset="0"/>
                  </a:rPr>
                  <a:t>Maltose standard (mg)</a:t>
                </a:r>
              </a:p>
            </c:rich>
          </c:tx>
          <c:layout>
            <c:manualLayout>
              <c:xMode val="edge"/>
              <c:yMode val="edge"/>
              <c:x val="0.42550417561441184"/>
              <c:y val="0.92394279896507592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5067264"/>
        <c:crosses val="autoZero"/>
        <c:crossBetween val="midCat"/>
      </c:valAx>
      <c:valAx>
        <c:axId val="850672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sz="1000">
                    <a:latin typeface="Arial" panose="020B0604020202020204" pitchFamily="34" charset="0"/>
                    <a:cs typeface="Arial" panose="020B0604020202020204" pitchFamily="34" charset="0"/>
                  </a:rPr>
                  <a:t>ΔAbsorbance 540 nm</a:t>
                </a:r>
              </a:p>
            </c:rich>
          </c:tx>
          <c:layout>
            <c:manualLayout>
              <c:xMode val="edge"/>
              <c:yMode val="edge"/>
              <c:x val="1.8635011532649331E-2"/>
              <c:y val="0.2508577353097767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4995456"/>
        <c:crosses val="autoZero"/>
        <c:crossBetween val="midCat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ysClr val="windowText" lastClr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Enzyme activity - 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764988467350672"/>
          <c:y val="0.16107561074096508"/>
          <c:w val="0.8216532670258323"/>
          <c:h val="0.62737330910559252"/>
        </c:manualLayout>
      </c:layout>
      <c:scatterChart>
        <c:scatterStyle val="lineMarker"/>
        <c:varyColors val="0"/>
        <c:ser>
          <c:idx val="0"/>
          <c:order val="0"/>
          <c:tx>
            <c:strRef>
              <c:f>Amylase!$K$57</c:f>
              <c:strCache>
                <c:ptCount val="1"/>
                <c:pt idx="0">
                  <c:v>U/mg powder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6.972525738213887E-3"/>
                  <c:y val="-0.11222934762020727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trendline>
            <c:trendlineType val="linear"/>
            <c:dispRSqr val="0"/>
            <c:dispEq val="0"/>
          </c:trendline>
          <c:xVal>
            <c:numRef>
              <c:f>Amylase!$B$59:$B$64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10</c:v>
                </c:pt>
              </c:numCache>
            </c:numRef>
          </c:xVal>
          <c:yVal>
            <c:numRef>
              <c:f>Amylase!$K$59:$K$64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2D3-4DCB-89F5-59FFB60C74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110144"/>
        <c:axId val="85128704"/>
      </c:scatterChart>
      <c:valAx>
        <c:axId val="85110144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Reaction stopping times (min)</a:t>
                </a:r>
              </a:p>
            </c:rich>
          </c:tx>
          <c:layout>
            <c:manualLayout>
              <c:xMode val="edge"/>
              <c:yMode val="edge"/>
              <c:x val="0.38868372874511936"/>
              <c:y val="0.89492653624482499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128704"/>
        <c:crosses val="autoZero"/>
        <c:crossBetween val="midCat"/>
      </c:valAx>
      <c:valAx>
        <c:axId val="8512870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Enzyme activity U/mg</a:t>
                </a:r>
              </a:p>
            </c:rich>
          </c:tx>
          <c:layout>
            <c:manualLayout>
              <c:xMode val="edge"/>
              <c:yMode val="edge"/>
              <c:x val="2.4270310409373535E-2"/>
              <c:y val="0.1527878345103769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110144"/>
        <c:crosses val="autoZero"/>
        <c:crossBetween val="midCat"/>
        <c:majorUnit val="5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Enzyme activity - 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0.11764988467350672"/>
          <c:y val="0.16107561074096508"/>
          <c:w val="0.8216532670258323"/>
          <c:h val="0.62737330910559252"/>
        </c:manualLayout>
      </c:layout>
      <c:scatterChart>
        <c:scatterStyle val="lineMarker"/>
        <c:varyColors val="0"/>
        <c:ser>
          <c:idx val="0"/>
          <c:order val="0"/>
          <c:tx>
            <c:strRef>
              <c:f>Amylase!$K$57</c:f>
              <c:strCache>
                <c:ptCount val="1"/>
                <c:pt idx="0">
                  <c:v>U/mg powder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4.9434653159362392E-3"/>
                  <c:y val="-0.14069496747689147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trendline>
            <c:trendlineType val="linear"/>
            <c:dispRSqr val="0"/>
            <c:dispEq val="0"/>
          </c:trendline>
          <c:xVal>
            <c:numRef>
              <c:f>Amylase!$B$65:$B$70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10</c:v>
                </c:pt>
              </c:numCache>
            </c:numRef>
          </c:xVal>
          <c:yVal>
            <c:numRef>
              <c:f>Amylase!$K$65:$K$70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7114-4507-A2BF-29A09EC1E0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310464"/>
        <c:axId val="85312640"/>
      </c:scatterChart>
      <c:valAx>
        <c:axId val="85310464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Reaction stopping times (min)</a:t>
                </a:r>
              </a:p>
            </c:rich>
          </c:tx>
          <c:layout>
            <c:manualLayout>
              <c:xMode val="edge"/>
              <c:yMode val="edge"/>
              <c:x val="0.38868370811446734"/>
              <c:y val="0.8949263950701814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312640"/>
        <c:crosses val="autoZero"/>
        <c:crossBetween val="midCat"/>
      </c:valAx>
      <c:valAx>
        <c:axId val="853126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Enzyme activity U/mg</a:t>
                </a:r>
              </a:p>
            </c:rich>
          </c:tx>
          <c:layout>
            <c:manualLayout>
              <c:xMode val="edge"/>
              <c:yMode val="edge"/>
              <c:x val="2.427040656615171E-2"/>
              <c:y val="0.15278785803948419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5310464"/>
        <c:crosses val="autoZero"/>
        <c:crossBetween val="midCat"/>
        <c:majorUnit val="5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CH"/>
              <a:t>Enzyme activity - </a:t>
            </a:r>
          </a:p>
        </c:rich>
      </c:tx>
      <c:layout>
        <c:manualLayout>
          <c:xMode val="edge"/>
          <c:yMode val="edge"/>
          <c:x val="0.39924211308448826"/>
          <c:y val="4.4577427821522311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764988467350672"/>
          <c:y val="0.16107561074096508"/>
          <c:w val="0.8216532670258323"/>
          <c:h val="0.62737330910559252"/>
        </c:manualLayout>
      </c:layout>
      <c:scatterChart>
        <c:scatterStyle val="lineMarker"/>
        <c:varyColors val="0"/>
        <c:ser>
          <c:idx val="0"/>
          <c:order val="0"/>
          <c:tx>
            <c:strRef>
              <c:f>Amylase!$K$57</c:f>
              <c:strCache>
                <c:ptCount val="1"/>
                <c:pt idx="0">
                  <c:v>U/mg powder</c:v>
                </c:pt>
              </c:strCache>
            </c:strRef>
          </c:tx>
          <c:trendline>
            <c:trendlineType val="linear"/>
            <c:dispRSqr val="1"/>
            <c:dispEq val="1"/>
            <c:trendlineLbl>
              <c:layout>
                <c:manualLayout>
                  <c:x val="6.6909535424063103E-3"/>
                  <c:y val="-0.20584881889763779"/>
                </c:manualLayout>
              </c:layout>
              <c:numFmt formatCode="General" sourceLinked="0"/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trendlineLbl>
          </c:trendline>
          <c:trendline>
            <c:trendlineType val="linear"/>
            <c:dispRSqr val="0"/>
            <c:dispEq val="0"/>
          </c:trendline>
          <c:xVal>
            <c:numRef>
              <c:f>Amylase!$B$71:$B$76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3</c:v>
                </c:pt>
                <c:pt idx="3">
                  <c:v>5</c:v>
                </c:pt>
                <c:pt idx="4">
                  <c:v>7</c:v>
                </c:pt>
                <c:pt idx="5">
                  <c:v>10</c:v>
                </c:pt>
              </c:numCache>
            </c:numRef>
          </c:xVal>
          <c:yVal>
            <c:numRef>
              <c:f>Amylase!$K$71:$K$76</c:f>
              <c:numCache>
                <c:formatCode>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0352-46C3-8E48-D4D9F00456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575552"/>
        <c:axId val="87606400"/>
      </c:scatterChart>
      <c:valAx>
        <c:axId val="87575552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Reaction stopping times (min)</a:t>
                </a:r>
              </a:p>
            </c:rich>
          </c:tx>
          <c:layout>
            <c:manualLayout>
              <c:xMode val="edge"/>
              <c:yMode val="edge"/>
              <c:x val="0.38868370811446734"/>
              <c:y val="0.8949265091863516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606400"/>
        <c:crosses val="autoZero"/>
        <c:crossBetween val="midCat"/>
      </c:valAx>
      <c:valAx>
        <c:axId val="8760640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CH"/>
                  <a:t>Enzyme activity U/mg</a:t>
                </a:r>
              </a:p>
            </c:rich>
          </c:tx>
          <c:layout>
            <c:manualLayout>
              <c:xMode val="edge"/>
              <c:yMode val="edge"/>
              <c:x val="2.427040656615171E-2"/>
              <c:y val="0.15278792650918635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7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7575552"/>
        <c:crosses val="autoZero"/>
        <c:crossBetween val="midCat"/>
        <c:majorUnit val="5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8740157499999996" l="0.70000000000000062" r="0.70000000000000062" t="0.7874015749999999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>
                <a:latin typeface="Arial" panose="020B0604020202020204" pitchFamily="34" charset="0"/>
                <a:cs typeface="Arial" panose="020B0604020202020204" pitchFamily="34" charset="0"/>
              </a:defRPr>
            </a:pPr>
            <a:r>
              <a:rPr lang="de-CH" sz="1200" b="1">
                <a:latin typeface="Arial" panose="020B0604020202020204" pitchFamily="34" charset="0"/>
                <a:cs typeface="Arial" panose="020B0604020202020204" pitchFamily="34" charset="0"/>
              </a:rPr>
              <a:t>Chymotrypsin Activity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1700673834039978"/>
          <c:y val="0.10860599769005796"/>
          <c:w val="0.72479860690490616"/>
          <c:h val="0.72696368984027748"/>
        </c:manualLayout>
      </c:layout>
      <c:scatterChart>
        <c:scatterStyle val="lineMarker"/>
        <c:varyColors val="0"/>
        <c:ser>
          <c:idx val="1"/>
          <c:order val="0"/>
          <c:tx>
            <c:strRef>
              <c:f>Chymotrypsin!$C$54</c:f>
              <c:strCache>
                <c:ptCount val="1"/>
                <c:pt idx="0">
                  <c:v>Blank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trendline>
            <c:trendlineType val="linear"/>
            <c:dispRSqr val="0"/>
            <c:dispEq val="0"/>
          </c:trendline>
          <c:xVal>
            <c:numRef>
              <c:f>Chymotrypsin!$B$55:$B$114</c:f>
              <c:numCache>
                <c:formatCode>General</c:formatCode>
                <c:ptCount val="60"/>
                <c:pt idx="0">
                  <c:v>0.16667000000000001</c:v>
                </c:pt>
                <c:pt idx="1">
                  <c:v>0.33334000000000003</c:v>
                </c:pt>
                <c:pt idx="2">
                  <c:v>0.50001000000000007</c:v>
                </c:pt>
                <c:pt idx="3">
                  <c:v>0.66668000000000005</c:v>
                </c:pt>
                <c:pt idx="4">
                  <c:v>0.83335000000000004</c:v>
                </c:pt>
                <c:pt idx="5">
                  <c:v>1.0000200000000001</c:v>
                </c:pt>
                <c:pt idx="6">
                  <c:v>1.1666900000000002</c:v>
                </c:pt>
                <c:pt idx="7">
                  <c:v>1.3333600000000003</c:v>
                </c:pt>
                <c:pt idx="8">
                  <c:v>1.5000300000000004</c:v>
                </c:pt>
                <c:pt idx="9">
                  <c:v>1.6667000000000005</c:v>
                </c:pt>
                <c:pt idx="10">
                  <c:v>1.8333700000000006</c:v>
                </c:pt>
                <c:pt idx="11">
                  <c:v>2.0000400000000007</c:v>
                </c:pt>
                <c:pt idx="12">
                  <c:v>2.1667100000000006</c:v>
                </c:pt>
                <c:pt idx="13">
                  <c:v>2.3333800000000005</c:v>
                </c:pt>
                <c:pt idx="14">
                  <c:v>2.5000500000000003</c:v>
                </c:pt>
                <c:pt idx="15">
                  <c:v>2.6667200000000002</c:v>
                </c:pt>
                <c:pt idx="16">
                  <c:v>2.8333900000000001</c:v>
                </c:pt>
                <c:pt idx="17">
                  <c:v>3.0000599999999999</c:v>
                </c:pt>
                <c:pt idx="18">
                  <c:v>3.1667299999999998</c:v>
                </c:pt>
                <c:pt idx="19">
                  <c:v>3.3333999999999997</c:v>
                </c:pt>
                <c:pt idx="20">
                  <c:v>3.5000699999999996</c:v>
                </c:pt>
                <c:pt idx="21">
                  <c:v>3.6667399999999994</c:v>
                </c:pt>
                <c:pt idx="22">
                  <c:v>3.8334099999999993</c:v>
                </c:pt>
                <c:pt idx="23">
                  <c:v>4.0000799999999996</c:v>
                </c:pt>
                <c:pt idx="24">
                  <c:v>4.1667499999999995</c:v>
                </c:pt>
                <c:pt idx="25">
                  <c:v>4.3334199999999994</c:v>
                </c:pt>
                <c:pt idx="26">
                  <c:v>4.5000899999999993</c:v>
                </c:pt>
                <c:pt idx="27">
                  <c:v>4.6667599999999991</c:v>
                </c:pt>
                <c:pt idx="28">
                  <c:v>4.833429999999999</c:v>
                </c:pt>
                <c:pt idx="29">
                  <c:v>5.0000999999999989</c:v>
                </c:pt>
                <c:pt idx="30">
                  <c:v>5.1667699999999988</c:v>
                </c:pt>
                <c:pt idx="31">
                  <c:v>5.3334399999999986</c:v>
                </c:pt>
                <c:pt idx="32">
                  <c:v>5.5001099999999985</c:v>
                </c:pt>
                <c:pt idx="33">
                  <c:v>5.6667799999999984</c:v>
                </c:pt>
                <c:pt idx="34">
                  <c:v>5.8334499999999982</c:v>
                </c:pt>
                <c:pt idx="35">
                  <c:v>6.0001199999999981</c:v>
                </c:pt>
                <c:pt idx="36">
                  <c:v>6.166789999999998</c:v>
                </c:pt>
                <c:pt idx="37">
                  <c:v>6.3334599999999979</c:v>
                </c:pt>
                <c:pt idx="38">
                  <c:v>6.5001299999999977</c:v>
                </c:pt>
                <c:pt idx="39">
                  <c:v>6.6667999999999976</c:v>
                </c:pt>
                <c:pt idx="40">
                  <c:v>6.8334699999999975</c:v>
                </c:pt>
                <c:pt idx="41">
                  <c:v>7.0001399999999974</c:v>
                </c:pt>
                <c:pt idx="42">
                  <c:v>7.1668099999999972</c:v>
                </c:pt>
                <c:pt idx="43">
                  <c:v>7.3334799999999971</c:v>
                </c:pt>
                <c:pt idx="44">
                  <c:v>7.500149999999997</c:v>
                </c:pt>
                <c:pt idx="45">
                  <c:v>7.6668199999999969</c:v>
                </c:pt>
                <c:pt idx="46">
                  <c:v>7.8334899999999967</c:v>
                </c:pt>
                <c:pt idx="47">
                  <c:v>8.0001599999999975</c:v>
                </c:pt>
                <c:pt idx="48">
                  <c:v>8.1668299999999974</c:v>
                </c:pt>
                <c:pt idx="49">
                  <c:v>8.3334999999999972</c:v>
                </c:pt>
                <c:pt idx="50">
                  <c:v>8.5001699999999971</c:v>
                </c:pt>
                <c:pt idx="51">
                  <c:v>8.666839999999997</c:v>
                </c:pt>
                <c:pt idx="52">
                  <c:v>8.8335099999999969</c:v>
                </c:pt>
                <c:pt idx="53">
                  <c:v>9.0001799999999967</c:v>
                </c:pt>
                <c:pt idx="54">
                  <c:v>9.1668499999999966</c:v>
                </c:pt>
                <c:pt idx="55">
                  <c:v>9.3335199999999965</c:v>
                </c:pt>
                <c:pt idx="56">
                  <c:v>9.5001899999999964</c:v>
                </c:pt>
                <c:pt idx="57">
                  <c:v>9.6668599999999962</c:v>
                </c:pt>
                <c:pt idx="58">
                  <c:v>9.8335299999999961</c:v>
                </c:pt>
                <c:pt idx="59">
                  <c:v>10.000199999999996</c:v>
                </c:pt>
              </c:numCache>
            </c:numRef>
          </c:xVal>
          <c:yVal>
            <c:numRef>
              <c:f>Chymotrypsin!$C$55:$C$114</c:f>
              <c:numCache>
                <c:formatCode>0.0000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A6E-4FFD-8DBB-49882CD68E04}"/>
            </c:ext>
          </c:extLst>
        </c:ser>
        <c:ser>
          <c:idx val="0"/>
          <c:order val="1"/>
          <c:tx>
            <c:strRef>
              <c:f>Chymotrypsin!$D$54</c:f>
              <c:strCache>
                <c:ptCount val="1"/>
                <c:pt idx="0">
                  <c:v>0.000</c:v>
                </c:pt>
              </c:strCache>
            </c:strRef>
          </c:tx>
          <c:marker>
            <c:symbol val="none"/>
          </c:marker>
          <c:xVal>
            <c:numRef>
              <c:f>Chymotrypsin!$B$55:$B$114</c:f>
              <c:numCache>
                <c:formatCode>General</c:formatCode>
                <c:ptCount val="60"/>
                <c:pt idx="0">
                  <c:v>0.16667000000000001</c:v>
                </c:pt>
                <c:pt idx="1">
                  <c:v>0.33334000000000003</c:v>
                </c:pt>
                <c:pt idx="2">
                  <c:v>0.50001000000000007</c:v>
                </c:pt>
                <c:pt idx="3">
                  <c:v>0.66668000000000005</c:v>
                </c:pt>
                <c:pt idx="4">
                  <c:v>0.83335000000000004</c:v>
                </c:pt>
                <c:pt idx="5">
                  <c:v>1.0000200000000001</c:v>
                </c:pt>
                <c:pt idx="6">
                  <c:v>1.1666900000000002</c:v>
                </c:pt>
                <c:pt idx="7">
                  <c:v>1.3333600000000003</c:v>
                </c:pt>
                <c:pt idx="8">
                  <c:v>1.5000300000000004</c:v>
                </c:pt>
                <c:pt idx="9">
                  <c:v>1.6667000000000005</c:v>
                </c:pt>
                <c:pt idx="10">
                  <c:v>1.8333700000000006</c:v>
                </c:pt>
                <c:pt idx="11">
                  <c:v>2.0000400000000007</c:v>
                </c:pt>
                <c:pt idx="12">
                  <c:v>2.1667100000000006</c:v>
                </c:pt>
                <c:pt idx="13">
                  <c:v>2.3333800000000005</c:v>
                </c:pt>
                <c:pt idx="14">
                  <c:v>2.5000500000000003</c:v>
                </c:pt>
                <c:pt idx="15">
                  <c:v>2.6667200000000002</c:v>
                </c:pt>
                <c:pt idx="16">
                  <c:v>2.8333900000000001</c:v>
                </c:pt>
                <c:pt idx="17">
                  <c:v>3.0000599999999999</c:v>
                </c:pt>
                <c:pt idx="18">
                  <c:v>3.1667299999999998</c:v>
                </c:pt>
                <c:pt idx="19">
                  <c:v>3.3333999999999997</c:v>
                </c:pt>
                <c:pt idx="20">
                  <c:v>3.5000699999999996</c:v>
                </c:pt>
                <c:pt idx="21">
                  <c:v>3.6667399999999994</c:v>
                </c:pt>
                <c:pt idx="22">
                  <c:v>3.8334099999999993</c:v>
                </c:pt>
                <c:pt idx="23">
                  <c:v>4.0000799999999996</c:v>
                </c:pt>
                <c:pt idx="24">
                  <c:v>4.1667499999999995</c:v>
                </c:pt>
                <c:pt idx="25">
                  <c:v>4.3334199999999994</c:v>
                </c:pt>
                <c:pt idx="26">
                  <c:v>4.5000899999999993</c:v>
                </c:pt>
                <c:pt idx="27">
                  <c:v>4.6667599999999991</c:v>
                </c:pt>
                <c:pt idx="28">
                  <c:v>4.833429999999999</c:v>
                </c:pt>
                <c:pt idx="29">
                  <c:v>5.0000999999999989</c:v>
                </c:pt>
                <c:pt idx="30">
                  <c:v>5.1667699999999988</c:v>
                </c:pt>
                <c:pt idx="31">
                  <c:v>5.3334399999999986</c:v>
                </c:pt>
                <c:pt idx="32">
                  <c:v>5.5001099999999985</c:v>
                </c:pt>
                <c:pt idx="33">
                  <c:v>5.6667799999999984</c:v>
                </c:pt>
                <c:pt idx="34">
                  <c:v>5.8334499999999982</c:v>
                </c:pt>
                <c:pt idx="35">
                  <c:v>6.0001199999999981</c:v>
                </c:pt>
                <c:pt idx="36">
                  <c:v>6.166789999999998</c:v>
                </c:pt>
                <c:pt idx="37">
                  <c:v>6.3334599999999979</c:v>
                </c:pt>
                <c:pt idx="38">
                  <c:v>6.5001299999999977</c:v>
                </c:pt>
                <c:pt idx="39">
                  <c:v>6.6667999999999976</c:v>
                </c:pt>
                <c:pt idx="40">
                  <c:v>6.8334699999999975</c:v>
                </c:pt>
                <c:pt idx="41">
                  <c:v>7.0001399999999974</c:v>
                </c:pt>
                <c:pt idx="42">
                  <c:v>7.1668099999999972</c:v>
                </c:pt>
                <c:pt idx="43">
                  <c:v>7.3334799999999971</c:v>
                </c:pt>
                <c:pt idx="44">
                  <c:v>7.500149999999997</c:v>
                </c:pt>
                <c:pt idx="45">
                  <c:v>7.6668199999999969</c:v>
                </c:pt>
                <c:pt idx="46">
                  <c:v>7.8334899999999967</c:v>
                </c:pt>
                <c:pt idx="47">
                  <c:v>8.0001599999999975</c:v>
                </c:pt>
                <c:pt idx="48">
                  <c:v>8.1668299999999974</c:v>
                </c:pt>
                <c:pt idx="49">
                  <c:v>8.3334999999999972</c:v>
                </c:pt>
                <c:pt idx="50">
                  <c:v>8.5001699999999971</c:v>
                </c:pt>
                <c:pt idx="51">
                  <c:v>8.666839999999997</c:v>
                </c:pt>
                <c:pt idx="52">
                  <c:v>8.8335099999999969</c:v>
                </c:pt>
                <c:pt idx="53">
                  <c:v>9.0001799999999967</c:v>
                </c:pt>
                <c:pt idx="54">
                  <c:v>9.1668499999999966</c:v>
                </c:pt>
                <c:pt idx="55">
                  <c:v>9.3335199999999965</c:v>
                </c:pt>
                <c:pt idx="56">
                  <c:v>9.5001899999999964</c:v>
                </c:pt>
                <c:pt idx="57">
                  <c:v>9.6668599999999962</c:v>
                </c:pt>
                <c:pt idx="58">
                  <c:v>9.8335299999999961</c:v>
                </c:pt>
                <c:pt idx="59">
                  <c:v>10.000199999999996</c:v>
                </c:pt>
              </c:numCache>
            </c:numRef>
          </c:xVal>
          <c:yVal>
            <c:numRef>
              <c:f>Chymotrypsin!$D$55:$D$114</c:f>
              <c:numCache>
                <c:formatCode>0.00000</c:formatCode>
                <c:ptCount val="6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A6E-4FFD-8DBB-49882CD68E04}"/>
            </c:ext>
          </c:extLst>
        </c:ser>
        <c:ser>
          <c:idx val="2"/>
          <c:order val="2"/>
          <c:tx>
            <c:strRef>
              <c:f>Chymotrypsin!$E$54</c:f>
              <c:strCache>
                <c:ptCount val="1"/>
                <c:pt idx="0">
                  <c:v>0.000</c:v>
                </c:pt>
              </c:strCache>
            </c:strRef>
          </c:tx>
          <c:marker>
            <c:symbol val="none"/>
          </c:marker>
          <c:xVal>
            <c:numRef>
              <c:f>Chymotrypsin!$B$55:$B$114</c:f>
              <c:numCache>
                <c:formatCode>General</c:formatCode>
                <c:ptCount val="60"/>
                <c:pt idx="0">
                  <c:v>0.16667000000000001</c:v>
                </c:pt>
                <c:pt idx="1">
                  <c:v>0.33334000000000003</c:v>
                </c:pt>
                <c:pt idx="2">
                  <c:v>0.50001000000000007</c:v>
                </c:pt>
                <c:pt idx="3">
                  <c:v>0.66668000000000005</c:v>
                </c:pt>
                <c:pt idx="4">
                  <c:v>0.83335000000000004</c:v>
                </c:pt>
                <c:pt idx="5">
                  <c:v>1.0000200000000001</c:v>
                </c:pt>
                <c:pt idx="6">
                  <c:v>1.1666900000000002</c:v>
                </c:pt>
                <c:pt idx="7">
                  <c:v>1.3333600000000003</c:v>
                </c:pt>
                <c:pt idx="8">
                  <c:v>1.5000300000000004</c:v>
                </c:pt>
                <c:pt idx="9">
                  <c:v>1.6667000000000005</c:v>
                </c:pt>
                <c:pt idx="10">
                  <c:v>1.8333700000000006</c:v>
                </c:pt>
                <c:pt idx="11">
                  <c:v>2.0000400000000007</c:v>
                </c:pt>
                <c:pt idx="12">
                  <c:v>2.1667100000000006</c:v>
                </c:pt>
                <c:pt idx="13">
                  <c:v>2.3333800000000005</c:v>
                </c:pt>
                <c:pt idx="14">
                  <c:v>2.5000500000000003</c:v>
                </c:pt>
                <c:pt idx="15">
                  <c:v>2.6667200000000002</c:v>
                </c:pt>
                <c:pt idx="16">
                  <c:v>2.8333900000000001</c:v>
                </c:pt>
                <c:pt idx="17">
                  <c:v>3.0000599999999999</c:v>
                </c:pt>
                <c:pt idx="18">
                  <c:v>3.1667299999999998</c:v>
                </c:pt>
                <c:pt idx="19">
                  <c:v>3.3333999999999997</c:v>
                </c:pt>
                <c:pt idx="20">
                  <c:v>3.5000699999999996</c:v>
                </c:pt>
                <c:pt idx="21">
                  <c:v>3.6667399999999994</c:v>
                </c:pt>
                <c:pt idx="22">
                  <c:v>3.8334099999999993</c:v>
                </c:pt>
                <c:pt idx="23">
                  <c:v>4.0000799999999996</c:v>
                </c:pt>
                <c:pt idx="24">
                  <c:v>4.1667499999999995</c:v>
                </c:pt>
                <c:pt idx="25">
                  <c:v>4.3334199999999994</c:v>
                </c:pt>
                <c:pt idx="26">
                  <c:v>4.5000899999999993</c:v>
                </c:pt>
                <c:pt idx="27">
                  <c:v>4.6667599999999991</c:v>
                </c:pt>
                <c:pt idx="28">
                  <c:v>4.833429999999999</c:v>
                </c:pt>
                <c:pt idx="29">
                  <c:v>5.0000999999999989</c:v>
                </c:pt>
                <c:pt idx="30">
                  <c:v>5.1667699999999988</c:v>
                </c:pt>
                <c:pt idx="31">
                  <c:v>5.3334399999999986</c:v>
                </c:pt>
                <c:pt idx="32">
                  <c:v>5.5001099999999985</c:v>
                </c:pt>
                <c:pt idx="33">
                  <c:v>5.6667799999999984</c:v>
                </c:pt>
                <c:pt idx="34">
                  <c:v>5.8334499999999982</c:v>
                </c:pt>
                <c:pt idx="35">
                  <c:v>6.0001199999999981</c:v>
                </c:pt>
                <c:pt idx="36">
                  <c:v>6.166789999999998</c:v>
                </c:pt>
                <c:pt idx="37">
                  <c:v>6.3334599999999979</c:v>
                </c:pt>
                <c:pt idx="38">
                  <c:v>6.5001299999999977</c:v>
                </c:pt>
                <c:pt idx="39">
                  <c:v>6.6667999999999976</c:v>
                </c:pt>
                <c:pt idx="40">
                  <c:v>6.8334699999999975</c:v>
                </c:pt>
                <c:pt idx="41">
                  <c:v>7.0001399999999974</c:v>
                </c:pt>
                <c:pt idx="42">
                  <c:v>7.1668099999999972</c:v>
                </c:pt>
                <c:pt idx="43">
                  <c:v>7.3334799999999971</c:v>
                </c:pt>
                <c:pt idx="44">
                  <c:v>7.500149999999997</c:v>
                </c:pt>
                <c:pt idx="45">
                  <c:v>7.6668199999999969</c:v>
                </c:pt>
                <c:pt idx="46">
                  <c:v>7.8334899999999967</c:v>
                </c:pt>
                <c:pt idx="47">
                  <c:v>8.0001599999999975</c:v>
                </c:pt>
                <c:pt idx="48">
                  <c:v>8.1668299999999974</c:v>
                </c:pt>
                <c:pt idx="49">
                  <c:v>8.3334999999999972</c:v>
                </c:pt>
                <c:pt idx="50">
                  <c:v>8.5001699999999971</c:v>
                </c:pt>
                <c:pt idx="51">
                  <c:v>8.666839999999997</c:v>
                </c:pt>
                <c:pt idx="52">
                  <c:v>8.8335099999999969</c:v>
                </c:pt>
                <c:pt idx="53">
                  <c:v>9.0001799999999967</c:v>
                </c:pt>
                <c:pt idx="54">
                  <c:v>9.1668499999999966</c:v>
                </c:pt>
                <c:pt idx="55">
                  <c:v>9.3335199999999965</c:v>
                </c:pt>
                <c:pt idx="56">
                  <c:v>9.5001899999999964</c:v>
                </c:pt>
                <c:pt idx="57">
                  <c:v>9.6668599999999962</c:v>
                </c:pt>
                <c:pt idx="58">
                  <c:v>9.8335299999999961</c:v>
                </c:pt>
                <c:pt idx="59">
                  <c:v>10.000199999999996</c:v>
                </c:pt>
              </c:numCache>
            </c:numRef>
          </c:xVal>
          <c:yVal>
            <c:numRef>
              <c:f>Chymotrypsin!$E$55:$E$114</c:f>
              <c:numCache>
                <c:formatCode>0.00000</c:formatCode>
                <c:ptCount val="6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5A6E-4FFD-8DBB-49882CD68E04}"/>
            </c:ext>
          </c:extLst>
        </c:ser>
        <c:ser>
          <c:idx val="3"/>
          <c:order val="3"/>
          <c:tx>
            <c:strRef>
              <c:f>Chymotrypsin!$F$54</c:f>
              <c:strCache>
                <c:ptCount val="1"/>
                <c:pt idx="0">
                  <c:v>0.000</c:v>
                </c:pt>
              </c:strCache>
            </c:strRef>
          </c:tx>
          <c:marker>
            <c:symbol val="none"/>
          </c:marker>
          <c:xVal>
            <c:numRef>
              <c:f>Chymotrypsin!$B$55:$B$114</c:f>
              <c:numCache>
                <c:formatCode>General</c:formatCode>
                <c:ptCount val="60"/>
                <c:pt idx="0">
                  <c:v>0.16667000000000001</c:v>
                </c:pt>
                <c:pt idx="1">
                  <c:v>0.33334000000000003</c:v>
                </c:pt>
                <c:pt idx="2">
                  <c:v>0.50001000000000007</c:v>
                </c:pt>
                <c:pt idx="3">
                  <c:v>0.66668000000000005</c:v>
                </c:pt>
                <c:pt idx="4">
                  <c:v>0.83335000000000004</c:v>
                </c:pt>
                <c:pt idx="5">
                  <c:v>1.0000200000000001</c:v>
                </c:pt>
                <c:pt idx="6">
                  <c:v>1.1666900000000002</c:v>
                </c:pt>
                <c:pt idx="7">
                  <c:v>1.3333600000000003</c:v>
                </c:pt>
                <c:pt idx="8">
                  <c:v>1.5000300000000004</c:v>
                </c:pt>
                <c:pt idx="9">
                  <c:v>1.6667000000000005</c:v>
                </c:pt>
                <c:pt idx="10">
                  <c:v>1.8333700000000006</c:v>
                </c:pt>
                <c:pt idx="11">
                  <c:v>2.0000400000000007</c:v>
                </c:pt>
                <c:pt idx="12">
                  <c:v>2.1667100000000006</c:v>
                </c:pt>
                <c:pt idx="13">
                  <c:v>2.3333800000000005</c:v>
                </c:pt>
                <c:pt idx="14">
                  <c:v>2.5000500000000003</c:v>
                </c:pt>
                <c:pt idx="15">
                  <c:v>2.6667200000000002</c:v>
                </c:pt>
                <c:pt idx="16">
                  <c:v>2.8333900000000001</c:v>
                </c:pt>
                <c:pt idx="17">
                  <c:v>3.0000599999999999</c:v>
                </c:pt>
                <c:pt idx="18">
                  <c:v>3.1667299999999998</c:v>
                </c:pt>
                <c:pt idx="19">
                  <c:v>3.3333999999999997</c:v>
                </c:pt>
                <c:pt idx="20">
                  <c:v>3.5000699999999996</c:v>
                </c:pt>
                <c:pt idx="21">
                  <c:v>3.6667399999999994</c:v>
                </c:pt>
                <c:pt idx="22">
                  <c:v>3.8334099999999993</c:v>
                </c:pt>
                <c:pt idx="23">
                  <c:v>4.0000799999999996</c:v>
                </c:pt>
                <c:pt idx="24">
                  <c:v>4.1667499999999995</c:v>
                </c:pt>
                <c:pt idx="25">
                  <c:v>4.3334199999999994</c:v>
                </c:pt>
                <c:pt idx="26">
                  <c:v>4.5000899999999993</c:v>
                </c:pt>
                <c:pt idx="27">
                  <c:v>4.6667599999999991</c:v>
                </c:pt>
                <c:pt idx="28">
                  <c:v>4.833429999999999</c:v>
                </c:pt>
                <c:pt idx="29">
                  <c:v>5.0000999999999989</c:v>
                </c:pt>
                <c:pt idx="30">
                  <c:v>5.1667699999999988</c:v>
                </c:pt>
                <c:pt idx="31">
                  <c:v>5.3334399999999986</c:v>
                </c:pt>
                <c:pt idx="32">
                  <c:v>5.5001099999999985</c:v>
                </c:pt>
                <c:pt idx="33">
                  <c:v>5.6667799999999984</c:v>
                </c:pt>
                <c:pt idx="34">
                  <c:v>5.8334499999999982</c:v>
                </c:pt>
                <c:pt idx="35">
                  <c:v>6.0001199999999981</c:v>
                </c:pt>
                <c:pt idx="36">
                  <c:v>6.166789999999998</c:v>
                </c:pt>
                <c:pt idx="37">
                  <c:v>6.3334599999999979</c:v>
                </c:pt>
                <c:pt idx="38">
                  <c:v>6.5001299999999977</c:v>
                </c:pt>
                <c:pt idx="39">
                  <c:v>6.6667999999999976</c:v>
                </c:pt>
                <c:pt idx="40">
                  <c:v>6.8334699999999975</c:v>
                </c:pt>
                <c:pt idx="41">
                  <c:v>7.0001399999999974</c:v>
                </c:pt>
                <c:pt idx="42">
                  <c:v>7.1668099999999972</c:v>
                </c:pt>
                <c:pt idx="43">
                  <c:v>7.3334799999999971</c:v>
                </c:pt>
                <c:pt idx="44">
                  <c:v>7.500149999999997</c:v>
                </c:pt>
                <c:pt idx="45">
                  <c:v>7.6668199999999969</c:v>
                </c:pt>
                <c:pt idx="46">
                  <c:v>7.8334899999999967</c:v>
                </c:pt>
                <c:pt idx="47">
                  <c:v>8.0001599999999975</c:v>
                </c:pt>
                <c:pt idx="48">
                  <c:v>8.1668299999999974</c:v>
                </c:pt>
                <c:pt idx="49">
                  <c:v>8.3334999999999972</c:v>
                </c:pt>
                <c:pt idx="50">
                  <c:v>8.5001699999999971</c:v>
                </c:pt>
                <c:pt idx="51">
                  <c:v>8.666839999999997</c:v>
                </c:pt>
                <c:pt idx="52">
                  <c:v>8.8335099999999969</c:v>
                </c:pt>
                <c:pt idx="53">
                  <c:v>9.0001799999999967</c:v>
                </c:pt>
                <c:pt idx="54">
                  <c:v>9.1668499999999966</c:v>
                </c:pt>
                <c:pt idx="55">
                  <c:v>9.3335199999999965</c:v>
                </c:pt>
                <c:pt idx="56">
                  <c:v>9.5001899999999964</c:v>
                </c:pt>
                <c:pt idx="57">
                  <c:v>9.6668599999999962</c:v>
                </c:pt>
                <c:pt idx="58">
                  <c:v>9.8335299999999961</c:v>
                </c:pt>
                <c:pt idx="59">
                  <c:v>10.000199999999996</c:v>
                </c:pt>
              </c:numCache>
            </c:numRef>
          </c:xVal>
          <c:yVal>
            <c:numRef>
              <c:f>Chymotrypsin!$F$55:$F$114</c:f>
              <c:numCache>
                <c:formatCode>0.00000</c:formatCode>
                <c:ptCount val="60"/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5A6E-4FFD-8DBB-49882CD68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7677184"/>
        <c:axId val="85397888"/>
      </c:scatterChart>
      <c:valAx>
        <c:axId val="87677184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 sz="1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sz="1000">
                    <a:latin typeface="Arial" panose="020B0604020202020204" pitchFamily="34" charset="0"/>
                    <a:cs typeface="Arial" panose="020B0604020202020204" pitchFamily="34" charset="0"/>
                  </a:rPr>
                  <a:t>Time (min)</a:t>
                </a:r>
              </a:p>
            </c:rich>
          </c:tx>
          <c:layout>
            <c:manualLayout>
              <c:xMode val="edge"/>
              <c:yMode val="edge"/>
              <c:x val="0.4100464365031295"/>
              <c:y val="0.9194948495759638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5397888"/>
        <c:crosses val="autoZero"/>
        <c:crossBetween val="midCat"/>
      </c:valAx>
      <c:valAx>
        <c:axId val="85397888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r>
                  <a:rPr lang="en-GB" sz="1000">
                    <a:latin typeface="Arial" panose="020B0604020202020204" pitchFamily="34" charset="0"/>
                    <a:cs typeface="Arial" panose="020B0604020202020204" pitchFamily="34" charset="0"/>
                  </a:rPr>
                  <a:t>Absorbance  at 256 nm</a:t>
                </a:r>
              </a:p>
            </c:rich>
          </c:tx>
          <c:layout>
            <c:manualLayout>
              <c:xMode val="edge"/>
              <c:yMode val="edge"/>
              <c:x val="1.3551256814052089E-2"/>
              <c:y val="0.27343620992099604"/>
            </c:manualLayout>
          </c:layout>
          <c:overlay val="0"/>
        </c:title>
        <c:numFmt formatCode="0.0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9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87677184"/>
        <c:crosses val="autoZero"/>
        <c:crossBetween val="midCat"/>
      </c:valAx>
    </c:plotArea>
    <c:legend>
      <c:legendPos val="r"/>
      <c:legendEntry>
        <c:idx val="4"/>
        <c:delete val="1"/>
      </c:legendEntry>
      <c:layout/>
      <c:overlay val="0"/>
      <c:txPr>
        <a:bodyPr/>
        <a:lstStyle/>
        <a:p>
          <a:pPr>
            <a:defRPr sz="9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 b="0" i="0" u="none" strike="noStrike" baseline="0">
          <a:solidFill>
            <a:sysClr val="windowText" lastClr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1</xdr:row>
      <xdr:rowOff>142875</xdr:rowOff>
    </xdr:from>
    <xdr:to>
      <xdr:col>13</xdr:col>
      <xdr:colOff>295275</xdr:colOff>
      <xdr:row>23</xdr:row>
      <xdr:rowOff>85725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</xdr:colOff>
      <xdr:row>25</xdr:row>
      <xdr:rowOff>0</xdr:rowOff>
    </xdr:from>
    <xdr:to>
      <xdr:col>13</xdr:col>
      <xdr:colOff>285750</xdr:colOff>
      <xdr:row>46</xdr:row>
      <xdr:rowOff>85725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11</xdr:row>
      <xdr:rowOff>9525</xdr:rowOff>
    </xdr:from>
    <xdr:to>
      <xdr:col>8</xdr:col>
      <xdr:colOff>923925</xdr:colOff>
      <xdr:row>50</xdr:row>
      <xdr:rowOff>104775</xdr:rowOff>
    </xdr:to>
    <xdr:graphicFrame macro="">
      <xdr:nvGraphicFramePr>
        <xdr:cNvPr id="2058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8466</xdr:colOff>
      <xdr:row>2</xdr:row>
      <xdr:rowOff>169334</xdr:rowOff>
    </xdr:from>
    <xdr:to>
      <xdr:col>20</xdr:col>
      <xdr:colOff>275166</xdr:colOff>
      <xdr:row>14</xdr:row>
      <xdr:rowOff>92074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12</xdr:row>
      <xdr:rowOff>114300</xdr:rowOff>
    </xdr:from>
    <xdr:to>
      <xdr:col>10</xdr:col>
      <xdr:colOff>38100</xdr:colOff>
      <xdr:row>26</xdr:row>
      <xdr:rowOff>123825</xdr:rowOff>
    </xdr:to>
    <xdr:graphicFrame macro="">
      <xdr:nvGraphicFramePr>
        <xdr:cNvPr id="1061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80</xdr:row>
      <xdr:rowOff>66675</xdr:rowOff>
    </xdr:from>
    <xdr:to>
      <xdr:col>10</xdr:col>
      <xdr:colOff>628650</xdr:colOff>
      <xdr:row>90</xdr:row>
      <xdr:rowOff>9525</xdr:rowOff>
    </xdr:to>
    <xdr:graphicFrame macro="">
      <xdr:nvGraphicFramePr>
        <xdr:cNvPr id="1062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90</xdr:row>
      <xdr:rowOff>57150</xdr:rowOff>
    </xdr:from>
    <xdr:to>
      <xdr:col>10</xdr:col>
      <xdr:colOff>590550</xdr:colOff>
      <xdr:row>99</xdr:row>
      <xdr:rowOff>95250</xdr:rowOff>
    </xdr:to>
    <xdr:graphicFrame macro="">
      <xdr:nvGraphicFramePr>
        <xdr:cNvPr id="1063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10</xdr:col>
      <xdr:colOff>590550</xdr:colOff>
      <xdr:row>110</xdr:row>
      <xdr:rowOff>0</xdr:rowOff>
    </xdr:to>
    <xdr:graphicFrame macro="">
      <xdr:nvGraphicFramePr>
        <xdr:cNvPr id="1064" name="Diagramm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10</xdr:row>
      <xdr:rowOff>47625</xdr:rowOff>
    </xdr:from>
    <xdr:to>
      <xdr:col>9</xdr:col>
      <xdr:colOff>76200</xdr:colOff>
      <xdr:row>49</xdr:row>
      <xdr:rowOff>66675</xdr:rowOff>
    </xdr:to>
    <xdr:graphicFrame macro="">
      <xdr:nvGraphicFramePr>
        <xdr:cNvPr id="308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3"/>
  <sheetViews>
    <sheetView workbookViewId="0"/>
  </sheetViews>
  <sheetFormatPr defaultColWidth="9.140625" defaultRowHeight="15" x14ac:dyDescent="0.25"/>
  <cols>
    <col min="1" max="1" width="13.28515625" customWidth="1"/>
    <col min="2" max="2" width="12" customWidth="1"/>
    <col min="3" max="3" width="13.85546875" customWidth="1"/>
    <col min="4" max="4" width="11.140625" customWidth="1"/>
    <col min="5" max="5" width="5.7109375" customWidth="1"/>
    <col min="6" max="6" width="14" customWidth="1"/>
    <col min="7" max="7" width="9.140625" customWidth="1"/>
    <col min="8" max="8" width="13.85546875" customWidth="1"/>
    <col min="9" max="9" width="10.85546875" customWidth="1"/>
    <col min="10" max="10" width="5.7109375" customWidth="1"/>
    <col min="11" max="11" width="14.7109375" customWidth="1"/>
    <col min="12" max="12" width="9.140625" customWidth="1"/>
    <col min="13" max="13" width="14" customWidth="1"/>
    <col min="14" max="14" width="10.7109375" customWidth="1"/>
    <col min="15" max="256" width="11.42578125" customWidth="1"/>
  </cols>
  <sheetData>
    <row r="2" spans="1:14" ht="15.75" x14ac:dyDescent="0.25">
      <c r="A2" s="118" t="s">
        <v>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</row>
    <row r="5" spans="1:14" x14ac:dyDescent="0.25">
      <c r="A5" s="3"/>
      <c r="B5" s="3"/>
      <c r="C5" s="3"/>
      <c r="D5" s="3"/>
      <c r="E5" s="4"/>
      <c r="F5" s="3"/>
      <c r="G5" s="3"/>
      <c r="H5" s="3"/>
      <c r="I5" s="3"/>
      <c r="J5" s="4"/>
      <c r="K5" s="3"/>
      <c r="L5" s="3"/>
      <c r="M5" s="3"/>
      <c r="N5" s="3"/>
    </row>
    <row r="6" spans="1:14" x14ac:dyDescent="0.25">
      <c r="A6" s="8" t="s">
        <v>5</v>
      </c>
      <c r="B6" s="119"/>
      <c r="C6" s="119"/>
      <c r="D6" s="119"/>
      <c r="E6" s="4"/>
      <c r="F6" s="8" t="s">
        <v>5</v>
      </c>
      <c r="G6" s="119"/>
      <c r="H6" s="119"/>
      <c r="I6" s="119"/>
      <c r="J6" s="4"/>
      <c r="K6" s="8" t="s">
        <v>5</v>
      </c>
      <c r="L6" s="119"/>
      <c r="M6" s="119"/>
      <c r="N6" s="119"/>
    </row>
    <row r="7" spans="1:14" x14ac:dyDescent="0.25">
      <c r="A7" s="5"/>
      <c r="B7" s="5"/>
      <c r="C7" s="5"/>
      <c r="D7" s="5"/>
      <c r="E7" s="4"/>
      <c r="F7" s="5"/>
      <c r="G7" s="5"/>
      <c r="H7" s="5"/>
      <c r="I7" s="5"/>
      <c r="J7" s="4"/>
      <c r="K7" s="5"/>
      <c r="L7" s="5"/>
      <c r="M7" s="5"/>
      <c r="N7" s="5"/>
    </row>
    <row r="8" spans="1:14" ht="42" customHeight="1" x14ac:dyDescent="0.25">
      <c r="A8" s="9" t="s">
        <v>1</v>
      </c>
      <c r="B8" s="9" t="s">
        <v>2</v>
      </c>
      <c r="C8" s="9" t="s">
        <v>4</v>
      </c>
      <c r="D8" s="9" t="s">
        <v>3</v>
      </c>
      <c r="E8" s="4"/>
      <c r="F8" s="9" t="s">
        <v>1</v>
      </c>
      <c r="G8" s="9" t="s">
        <v>2</v>
      </c>
      <c r="H8" s="9" t="s">
        <v>4</v>
      </c>
      <c r="I8" s="9" t="s">
        <v>3</v>
      </c>
      <c r="J8" s="4"/>
      <c r="K8" s="9" t="s">
        <v>1</v>
      </c>
      <c r="L8" s="9" t="s">
        <v>2</v>
      </c>
      <c r="M8" s="9" t="s">
        <v>4</v>
      </c>
      <c r="N8" s="9" t="s">
        <v>3</v>
      </c>
    </row>
    <row r="9" spans="1:14" x14ac:dyDescent="0.25">
      <c r="A9" s="6"/>
      <c r="B9" s="6"/>
      <c r="C9" s="101"/>
      <c r="D9" s="6"/>
      <c r="E9" s="4"/>
      <c r="F9" s="6"/>
      <c r="G9" s="6"/>
      <c r="H9" s="101"/>
      <c r="I9" s="6"/>
      <c r="J9" s="4"/>
      <c r="K9" s="6"/>
      <c r="L9" s="6"/>
      <c r="M9" s="101"/>
      <c r="N9" s="6"/>
    </row>
    <row r="10" spans="1:14" x14ac:dyDescent="0.25">
      <c r="A10" s="6"/>
      <c r="B10" s="6"/>
      <c r="C10" s="6"/>
      <c r="D10" s="6"/>
      <c r="E10" s="4"/>
      <c r="F10" s="6"/>
      <c r="G10" s="6"/>
      <c r="H10" s="6"/>
      <c r="I10" s="6"/>
      <c r="J10" s="4"/>
      <c r="K10" s="6"/>
      <c r="L10" s="6"/>
      <c r="M10" s="6"/>
      <c r="N10" s="6"/>
    </row>
    <row r="11" spans="1:14" x14ac:dyDescent="0.25">
      <c r="A11" s="6"/>
      <c r="B11" s="6"/>
      <c r="C11" s="6"/>
      <c r="D11" s="6"/>
      <c r="E11" s="4"/>
      <c r="F11" s="6"/>
      <c r="G11" s="6"/>
      <c r="H11" s="6"/>
      <c r="I11" s="6"/>
      <c r="J11" s="4"/>
      <c r="K11" s="6"/>
      <c r="L11" s="6"/>
      <c r="M11" s="6"/>
      <c r="N11" s="6"/>
    </row>
    <row r="12" spans="1:14" x14ac:dyDescent="0.25">
      <c r="A12" s="6"/>
      <c r="B12" s="6"/>
      <c r="C12" s="6"/>
      <c r="D12" s="6"/>
      <c r="E12" s="4"/>
      <c r="F12" s="6"/>
      <c r="G12" s="6"/>
      <c r="H12" s="6"/>
      <c r="I12" s="6"/>
      <c r="J12" s="4"/>
      <c r="K12" s="6"/>
      <c r="L12" s="6"/>
      <c r="M12" s="6"/>
      <c r="N12" s="6"/>
    </row>
    <row r="13" spans="1:14" x14ac:dyDescent="0.25">
      <c r="A13" s="6"/>
      <c r="B13" s="6"/>
      <c r="C13" s="6"/>
      <c r="D13" s="6"/>
      <c r="E13" s="4"/>
      <c r="F13" s="6"/>
      <c r="G13" s="6"/>
      <c r="H13" s="6"/>
      <c r="I13" s="6"/>
      <c r="J13" s="4"/>
      <c r="K13" s="6"/>
      <c r="L13" s="6"/>
      <c r="M13" s="6"/>
      <c r="N13" s="6"/>
    </row>
    <row r="14" spans="1:14" x14ac:dyDescent="0.25">
      <c r="A14" s="6"/>
      <c r="B14" s="6"/>
      <c r="C14" s="6"/>
      <c r="D14" s="6"/>
      <c r="E14" s="4"/>
      <c r="F14" s="6"/>
      <c r="G14" s="6"/>
      <c r="H14" s="6"/>
      <c r="I14" s="6"/>
      <c r="J14" s="4"/>
      <c r="K14" s="6"/>
      <c r="L14" s="6"/>
      <c r="M14" s="6"/>
      <c r="N14" s="6"/>
    </row>
    <row r="15" spans="1:14" x14ac:dyDescent="0.25">
      <c r="A15" s="6"/>
      <c r="B15" s="6"/>
      <c r="C15" s="6"/>
      <c r="D15" s="6"/>
      <c r="E15" s="4"/>
      <c r="F15" s="6"/>
      <c r="G15" s="6"/>
      <c r="H15" s="6"/>
      <c r="I15" s="6"/>
      <c r="J15" s="4"/>
      <c r="K15" s="6"/>
      <c r="L15" s="6"/>
      <c r="M15" s="6"/>
      <c r="N15" s="6"/>
    </row>
    <row r="16" spans="1:14" x14ac:dyDescent="0.25">
      <c r="A16" s="6"/>
      <c r="B16" s="6"/>
      <c r="C16" s="6"/>
      <c r="D16" s="6"/>
      <c r="E16" s="4"/>
      <c r="F16" s="6"/>
      <c r="G16" s="6"/>
      <c r="H16" s="6"/>
      <c r="I16" s="6"/>
      <c r="J16" s="4"/>
      <c r="K16" s="6"/>
      <c r="L16" s="6"/>
      <c r="M16" s="6"/>
      <c r="N16" s="6"/>
    </row>
    <row r="17" spans="1:14" x14ac:dyDescent="0.25">
      <c r="A17" s="7"/>
      <c r="B17" s="7"/>
      <c r="C17" s="7"/>
      <c r="D17" s="7"/>
      <c r="E17" s="4"/>
      <c r="F17" s="7"/>
      <c r="G17" s="7"/>
      <c r="H17" s="7"/>
      <c r="I17" s="7"/>
      <c r="J17" s="4"/>
      <c r="K17" s="7"/>
      <c r="L17" s="7"/>
      <c r="M17" s="7"/>
      <c r="N17" s="7"/>
    </row>
    <row r="18" spans="1:14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</row>
    <row r="19" spans="1:14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</row>
    <row r="20" spans="1:14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x14ac:dyDescent="0.25">
      <c r="A21" s="3"/>
      <c r="B21" s="3"/>
      <c r="C21" s="3"/>
      <c r="D21" s="3"/>
      <c r="E21" s="4"/>
      <c r="F21" s="3"/>
      <c r="G21" s="3"/>
      <c r="H21" s="3"/>
      <c r="I21" s="3"/>
      <c r="J21" s="4"/>
      <c r="K21" s="3"/>
      <c r="L21" s="3"/>
      <c r="M21" s="3"/>
      <c r="N21" s="3"/>
    </row>
    <row r="22" spans="1:14" x14ac:dyDescent="0.25">
      <c r="A22" s="8" t="s">
        <v>5</v>
      </c>
      <c r="B22" s="119"/>
      <c r="C22" s="119"/>
      <c r="D22" s="119"/>
      <c r="E22" s="4"/>
      <c r="F22" s="8" t="s">
        <v>5</v>
      </c>
      <c r="G22" s="119"/>
      <c r="H22" s="119"/>
      <c r="I22" s="119"/>
      <c r="J22" s="4"/>
      <c r="K22" s="8" t="s">
        <v>5</v>
      </c>
      <c r="L22" s="119"/>
      <c r="M22" s="119"/>
      <c r="N22" s="119"/>
    </row>
    <row r="23" spans="1:14" x14ac:dyDescent="0.25">
      <c r="A23" s="5"/>
      <c r="B23" s="5"/>
      <c r="C23" s="5"/>
      <c r="D23" s="5"/>
      <c r="E23" s="4"/>
      <c r="F23" s="5"/>
      <c r="G23" s="5"/>
      <c r="H23" s="5"/>
      <c r="I23" s="5"/>
      <c r="J23" s="4"/>
      <c r="K23" s="5"/>
      <c r="L23" s="5"/>
      <c r="M23" s="5"/>
      <c r="N23" s="5"/>
    </row>
    <row r="24" spans="1:14" ht="41.25" customHeight="1" x14ac:dyDescent="0.25">
      <c r="A24" s="9" t="s">
        <v>1</v>
      </c>
      <c r="B24" s="9" t="s">
        <v>2</v>
      </c>
      <c r="C24" s="9" t="s">
        <v>4</v>
      </c>
      <c r="D24" s="9" t="s">
        <v>3</v>
      </c>
      <c r="E24" s="4"/>
      <c r="F24" s="9" t="s">
        <v>1</v>
      </c>
      <c r="G24" s="9" t="s">
        <v>2</v>
      </c>
      <c r="H24" s="9" t="s">
        <v>4</v>
      </c>
      <c r="I24" s="9" t="s">
        <v>3</v>
      </c>
      <c r="J24" s="4"/>
      <c r="K24" s="9" t="s">
        <v>1</v>
      </c>
      <c r="L24" s="9" t="s">
        <v>2</v>
      </c>
      <c r="M24" s="9" t="s">
        <v>4</v>
      </c>
      <c r="N24" s="9" t="s">
        <v>3</v>
      </c>
    </row>
    <row r="25" spans="1:14" x14ac:dyDescent="0.25">
      <c r="A25" s="6"/>
      <c r="B25" s="6"/>
      <c r="C25" s="101"/>
      <c r="D25" s="6"/>
      <c r="E25" s="4"/>
      <c r="F25" s="6"/>
      <c r="G25" s="6"/>
      <c r="H25" s="101"/>
      <c r="I25" s="6"/>
      <c r="J25" s="4"/>
      <c r="K25" s="6"/>
      <c r="L25" s="6"/>
      <c r="M25" s="6"/>
      <c r="N25" s="6"/>
    </row>
    <row r="26" spans="1:14" x14ac:dyDescent="0.25">
      <c r="A26" s="6"/>
      <c r="B26" s="6"/>
      <c r="C26" s="6"/>
      <c r="D26" s="6"/>
      <c r="E26" s="4"/>
      <c r="F26" s="6"/>
      <c r="G26" s="6"/>
      <c r="H26" s="6"/>
      <c r="I26" s="6"/>
      <c r="J26" s="4"/>
      <c r="K26" s="6"/>
      <c r="L26" s="6"/>
      <c r="M26" s="6"/>
      <c r="N26" s="6"/>
    </row>
    <row r="27" spans="1:14" x14ac:dyDescent="0.25">
      <c r="A27" s="6"/>
      <c r="B27" s="6"/>
      <c r="C27" s="6"/>
      <c r="D27" s="6"/>
      <c r="E27" s="4"/>
      <c r="F27" s="6"/>
      <c r="G27" s="6"/>
      <c r="H27" s="6"/>
      <c r="I27" s="6"/>
      <c r="J27" s="4"/>
      <c r="K27" s="6"/>
      <c r="L27" s="6"/>
      <c r="M27" s="6"/>
      <c r="N27" s="6"/>
    </row>
    <row r="28" spans="1:14" ht="14.45" x14ac:dyDescent="0.3">
      <c r="A28" s="6"/>
      <c r="B28" s="6"/>
      <c r="C28" s="6"/>
      <c r="D28" s="6"/>
      <c r="E28" s="4"/>
      <c r="F28" s="6"/>
      <c r="G28" s="6"/>
      <c r="H28" s="6"/>
      <c r="I28" s="6"/>
      <c r="J28" s="4"/>
      <c r="K28" s="6"/>
      <c r="L28" s="6"/>
      <c r="M28" s="6"/>
      <c r="N28" s="6"/>
    </row>
    <row r="29" spans="1:14" ht="14.45" x14ac:dyDescent="0.3">
      <c r="A29" s="6"/>
      <c r="B29" s="6"/>
      <c r="C29" s="6"/>
      <c r="D29" s="6"/>
      <c r="E29" s="4"/>
      <c r="F29" s="6"/>
      <c r="G29" s="6"/>
      <c r="H29" s="6"/>
      <c r="I29" s="6"/>
      <c r="J29" s="4"/>
      <c r="K29" s="6"/>
      <c r="L29" s="6"/>
      <c r="M29" s="6"/>
      <c r="N29" s="6"/>
    </row>
    <row r="30" spans="1:14" ht="14.45" x14ac:dyDescent="0.3">
      <c r="A30" s="6"/>
      <c r="B30" s="6"/>
      <c r="C30" s="6"/>
      <c r="D30" s="6"/>
      <c r="E30" s="4"/>
      <c r="F30" s="6"/>
      <c r="G30" s="6"/>
      <c r="H30" s="6"/>
      <c r="I30" s="6"/>
      <c r="J30" s="4"/>
      <c r="K30" s="6"/>
      <c r="L30" s="6"/>
      <c r="M30" s="6"/>
      <c r="N30" s="6"/>
    </row>
    <row r="31" spans="1:14" ht="14.45" x14ac:dyDescent="0.3">
      <c r="A31" s="6"/>
      <c r="B31" s="6"/>
      <c r="C31" s="6"/>
      <c r="D31" s="6"/>
      <c r="E31" s="4"/>
      <c r="F31" s="6"/>
      <c r="G31" s="6"/>
      <c r="H31" s="6"/>
      <c r="I31" s="6"/>
      <c r="J31" s="4"/>
      <c r="K31" s="6"/>
      <c r="L31" s="6"/>
      <c r="M31" s="6"/>
      <c r="N31" s="6"/>
    </row>
    <row r="32" spans="1:14" ht="14.45" x14ac:dyDescent="0.3">
      <c r="A32" s="6"/>
      <c r="B32" s="6"/>
      <c r="C32" s="6"/>
      <c r="D32" s="6"/>
      <c r="E32" s="4"/>
      <c r="F32" s="6"/>
      <c r="G32" s="6"/>
      <c r="H32" s="6"/>
      <c r="I32" s="6"/>
      <c r="J32" s="4"/>
      <c r="K32" s="6"/>
      <c r="L32" s="6"/>
      <c r="M32" s="6"/>
      <c r="N32" s="6"/>
    </row>
    <row r="33" spans="1:14" ht="14.45" x14ac:dyDescent="0.3">
      <c r="A33" s="7"/>
      <c r="B33" s="7"/>
      <c r="C33" s="7"/>
      <c r="D33" s="7"/>
      <c r="E33" s="4"/>
      <c r="F33" s="7"/>
      <c r="G33" s="7"/>
      <c r="H33" s="7"/>
      <c r="I33" s="7"/>
      <c r="J33" s="4"/>
      <c r="K33" s="7"/>
      <c r="L33" s="7"/>
      <c r="M33" s="7"/>
      <c r="N33" s="7"/>
    </row>
  </sheetData>
  <mergeCells count="7">
    <mergeCell ref="A2:N2"/>
    <mergeCell ref="B6:D6"/>
    <mergeCell ref="B22:D22"/>
    <mergeCell ref="G6:I6"/>
    <mergeCell ref="L6:N6"/>
    <mergeCell ref="G22:I22"/>
    <mergeCell ref="L22:N2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38"/>
  <sheetViews>
    <sheetView workbookViewId="0"/>
  </sheetViews>
  <sheetFormatPr defaultColWidth="9.140625" defaultRowHeight="12" x14ac:dyDescent="0.2"/>
  <cols>
    <col min="1" max="1" width="15.7109375" style="11" customWidth="1"/>
    <col min="2" max="2" width="12.7109375" style="11" customWidth="1"/>
    <col min="3" max="3" width="11.5703125" style="11" customWidth="1"/>
    <col min="4" max="4" width="12.42578125" style="11" customWidth="1"/>
    <col min="5" max="5" width="14.28515625" style="11" customWidth="1"/>
    <col min="6" max="256" width="11.42578125" style="11" customWidth="1"/>
    <col min="257" max="16384" width="9.140625" style="11"/>
  </cols>
  <sheetData>
    <row r="3" spans="1:6" x14ac:dyDescent="0.2">
      <c r="A3" s="120" t="s">
        <v>47</v>
      </c>
      <c r="B3" s="120"/>
      <c r="C3" s="120"/>
      <c r="D3" s="120"/>
      <c r="E3" s="120"/>
    </row>
    <row r="4" spans="1:6" x14ac:dyDescent="0.2">
      <c r="A4" s="69"/>
      <c r="B4" s="69"/>
      <c r="C4" s="69"/>
    </row>
    <row r="5" spans="1:6" ht="46.5" customHeight="1" x14ac:dyDescent="0.2">
      <c r="A5" s="57" t="s">
        <v>77</v>
      </c>
      <c r="B5" s="57" t="s">
        <v>51</v>
      </c>
      <c r="C5" s="57" t="s">
        <v>52</v>
      </c>
      <c r="D5" s="57" t="s">
        <v>53</v>
      </c>
      <c r="E5" s="57" t="s">
        <v>48</v>
      </c>
      <c r="F5" s="16"/>
    </row>
    <row r="6" spans="1:6" ht="14.1" customHeight="1" x14ac:dyDescent="0.2">
      <c r="A6" s="98">
        <v>10</v>
      </c>
      <c r="B6" s="72"/>
      <c r="C6" s="123"/>
      <c r="D6" s="109">
        <f>B6-$C$6</f>
        <v>0</v>
      </c>
      <c r="E6" s="73">
        <f t="shared" ref="E6:E11" si="0">(D6*1000)/(10*(A6/1000))</f>
        <v>0</v>
      </c>
    </row>
    <row r="7" spans="1:6" ht="14.1" customHeight="1" x14ac:dyDescent="0.2">
      <c r="A7" s="98">
        <v>15</v>
      </c>
      <c r="B7" s="72"/>
      <c r="C7" s="124"/>
      <c r="D7" s="109">
        <f t="shared" ref="D7:D9" si="1">B7-$C$6</f>
        <v>0</v>
      </c>
      <c r="E7" s="73">
        <f t="shared" si="0"/>
        <v>0</v>
      </c>
    </row>
    <row r="8" spans="1:6" ht="14.1" customHeight="1" x14ac:dyDescent="0.2">
      <c r="A8" s="98">
        <v>20</v>
      </c>
      <c r="B8" s="72"/>
      <c r="C8" s="124"/>
      <c r="D8" s="109">
        <f t="shared" si="1"/>
        <v>0</v>
      </c>
      <c r="E8" s="73">
        <f t="shared" si="0"/>
        <v>0</v>
      </c>
    </row>
    <row r="9" spans="1:6" ht="14.1" customHeight="1" x14ac:dyDescent="0.2">
      <c r="A9" s="74">
        <v>25</v>
      </c>
      <c r="B9" s="72"/>
      <c r="C9" s="124"/>
      <c r="D9" s="109">
        <f t="shared" si="1"/>
        <v>0</v>
      </c>
      <c r="E9" s="73">
        <f t="shared" si="0"/>
        <v>0</v>
      </c>
    </row>
    <row r="10" spans="1:6" ht="14.1" customHeight="1" x14ac:dyDescent="0.2">
      <c r="A10" s="74">
        <v>30</v>
      </c>
      <c r="B10" s="72"/>
      <c r="C10" s="124"/>
      <c r="D10" s="109">
        <f>B10-$C$6</f>
        <v>0</v>
      </c>
      <c r="E10" s="73">
        <f t="shared" si="0"/>
        <v>0</v>
      </c>
    </row>
    <row r="11" spans="1:6" ht="14.1" customHeight="1" x14ac:dyDescent="0.2">
      <c r="A11" s="76">
        <v>35</v>
      </c>
      <c r="B11" s="80"/>
      <c r="C11" s="126"/>
      <c r="D11" s="109">
        <f>B11-$C$6</f>
        <v>0</v>
      </c>
      <c r="E11" s="104">
        <f t="shared" si="0"/>
        <v>0</v>
      </c>
    </row>
    <row r="12" spans="1:6" x14ac:dyDescent="0.2">
      <c r="A12" s="14"/>
      <c r="B12" s="14"/>
      <c r="C12" s="14"/>
      <c r="D12" s="26"/>
      <c r="E12" s="14"/>
    </row>
    <row r="13" spans="1:6" x14ac:dyDescent="0.2">
      <c r="A13" s="14"/>
      <c r="B13" s="14"/>
      <c r="C13" s="14"/>
      <c r="D13" s="106" t="s">
        <v>66</v>
      </c>
      <c r="E13" s="99">
        <f>AVERAGE(E6:E11)</f>
        <v>0</v>
      </c>
    </row>
    <row r="14" spans="1:6" x14ac:dyDescent="0.2">
      <c r="A14" s="14"/>
      <c r="B14" s="14"/>
      <c r="C14" s="14"/>
      <c r="D14" s="106" t="s">
        <v>67</v>
      </c>
      <c r="E14" s="99">
        <f>STDEV(E6:E11)</f>
        <v>0</v>
      </c>
    </row>
    <row r="15" spans="1:6" x14ac:dyDescent="0.2">
      <c r="A15" s="14"/>
      <c r="B15" s="14"/>
      <c r="C15" s="14"/>
      <c r="D15" s="106"/>
      <c r="E15" s="99"/>
    </row>
    <row r="16" spans="1:6" x14ac:dyDescent="0.2">
      <c r="A16" s="14"/>
      <c r="B16" s="14"/>
      <c r="C16" s="14"/>
      <c r="D16" s="106"/>
      <c r="E16" s="99"/>
    </row>
    <row r="17" spans="1:5" x14ac:dyDescent="0.2">
      <c r="A17" s="14"/>
      <c r="B17" s="14"/>
      <c r="C17" s="14"/>
      <c r="D17" s="106"/>
      <c r="E17" s="99"/>
    </row>
    <row r="18" spans="1:5" x14ac:dyDescent="0.2">
      <c r="A18" s="14"/>
      <c r="B18" s="14"/>
      <c r="C18" s="14"/>
      <c r="D18" s="106"/>
      <c r="E18" s="99"/>
    </row>
    <row r="19" spans="1:5" x14ac:dyDescent="0.2">
      <c r="A19" s="14"/>
      <c r="B19" s="14"/>
      <c r="C19" s="14"/>
      <c r="D19" s="106"/>
      <c r="E19" s="99"/>
    </row>
    <row r="20" spans="1:5" x14ac:dyDescent="0.2">
      <c r="A20" s="14"/>
      <c r="B20" s="14"/>
      <c r="C20" s="14"/>
      <c r="D20" s="14"/>
      <c r="E20" s="99"/>
    </row>
    <row r="21" spans="1:5" x14ac:dyDescent="0.2">
      <c r="A21" s="14"/>
      <c r="B21" s="14"/>
      <c r="C21" s="14"/>
      <c r="D21" s="14"/>
      <c r="E21" s="99"/>
    </row>
    <row r="22" spans="1:5" x14ac:dyDescent="0.2">
      <c r="A22" s="14"/>
      <c r="B22" s="14"/>
      <c r="C22" s="14"/>
      <c r="D22" s="14"/>
      <c r="E22" s="99"/>
    </row>
    <row r="23" spans="1:5" x14ac:dyDescent="0.2">
      <c r="A23" s="14"/>
      <c r="B23" s="14"/>
      <c r="C23" s="14"/>
      <c r="D23" s="14"/>
      <c r="E23" s="99"/>
    </row>
    <row r="24" spans="1:5" x14ac:dyDescent="0.2">
      <c r="A24" s="14"/>
      <c r="B24" s="14"/>
      <c r="C24" s="14"/>
      <c r="D24" s="14"/>
      <c r="E24" s="99"/>
    </row>
    <row r="25" spans="1:5" x14ac:dyDescent="0.2">
      <c r="A25" s="14"/>
      <c r="B25" s="14"/>
      <c r="C25" s="14"/>
      <c r="D25" s="14"/>
      <c r="E25" s="99"/>
    </row>
    <row r="26" spans="1:5" x14ac:dyDescent="0.2">
      <c r="A26" s="121" t="s">
        <v>49</v>
      </c>
      <c r="B26" s="121"/>
      <c r="C26" s="121"/>
      <c r="D26" s="121"/>
      <c r="E26" s="121"/>
    </row>
    <row r="27" spans="1:5" x14ac:dyDescent="0.2">
      <c r="A27" s="14"/>
      <c r="B27" s="14"/>
      <c r="C27" s="14"/>
      <c r="D27" s="14"/>
      <c r="E27" s="14"/>
    </row>
    <row r="28" spans="1:5" x14ac:dyDescent="0.2">
      <c r="A28" s="122" t="s">
        <v>75</v>
      </c>
      <c r="B28" s="122"/>
      <c r="C28" s="75">
        <v>15</v>
      </c>
      <c r="D28" s="112" t="s">
        <v>76</v>
      </c>
      <c r="E28" s="14"/>
    </row>
    <row r="29" spans="1:5" x14ac:dyDescent="0.2">
      <c r="C29" s="19"/>
      <c r="D29" s="14"/>
      <c r="E29" s="14"/>
    </row>
    <row r="30" spans="1:5" ht="48.75" customHeight="1" x14ac:dyDescent="0.2">
      <c r="A30" s="29" t="s">
        <v>50</v>
      </c>
      <c r="B30" s="57" t="s">
        <v>51</v>
      </c>
      <c r="C30" s="29" t="s">
        <v>52</v>
      </c>
      <c r="D30" s="57" t="s">
        <v>53</v>
      </c>
      <c r="E30" s="57" t="s">
        <v>48</v>
      </c>
    </row>
    <row r="31" spans="1:5" ht="14.1" customHeight="1" x14ac:dyDescent="0.2">
      <c r="A31" s="97">
        <v>1</v>
      </c>
      <c r="B31" s="72"/>
      <c r="C31" s="123"/>
      <c r="D31" s="109">
        <f>B31-$C$31</f>
        <v>0</v>
      </c>
      <c r="E31" s="73">
        <f>(D31*1000)/(A31*($C$28/1000))</f>
        <v>0</v>
      </c>
    </row>
    <row r="32" spans="1:5" ht="14.1" customHeight="1" x14ac:dyDescent="0.2">
      <c r="A32" s="98">
        <v>3</v>
      </c>
      <c r="B32" s="72"/>
      <c r="C32" s="124"/>
      <c r="D32" s="96">
        <f>B32-$C$31</f>
        <v>0</v>
      </c>
      <c r="E32" s="73">
        <f>(D32*1000)/(A32*($C$28/1000))</f>
        <v>0</v>
      </c>
    </row>
    <row r="33" spans="1:5" ht="14.1" customHeight="1" x14ac:dyDescent="0.2">
      <c r="A33" s="74">
        <v>5</v>
      </c>
      <c r="B33" s="72"/>
      <c r="C33" s="124"/>
      <c r="D33" s="96">
        <f>B33-$C$31</f>
        <v>0</v>
      </c>
      <c r="E33" s="73">
        <f>(D33*1000)/(A33*($C$28/1000))</f>
        <v>0</v>
      </c>
    </row>
    <row r="34" spans="1:5" ht="14.1" customHeight="1" x14ac:dyDescent="0.2">
      <c r="A34" s="74">
        <v>7</v>
      </c>
      <c r="B34" s="72"/>
      <c r="C34" s="124"/>
      <c r="D34" s="96">
        <f>B34-$C$31</f>
        <v>0</v>
      </c>
      <c r="E34" s="73">
        <f>(D34*1000)/(A34*($C$28/1000))</f>
        <v>0</v>
      </c>
    </row>
    <row r="35" spans="1:5" ht="14.1" customHeight="1" x14ac:dyDescent="0.2">
      <c r="A35" s="76">
        <v>10</v>
      </c>
      <c r="B35" s="72"/>
      <c r="C35" s="125"/>
      <c r="D35" s="110">
        <f>B35-$C$31</f>
        <v>0</v>
      </c>
      <c r="E35" s="104">
        <f>(D35*1000)/(A35*($C$28/1000))</f>
        <v>0</v>
      </c>
    </row>
    <row r="36" spans="1:5" x14ac:dyDescent="0.25">
      <c r="A36" s="70"/>
      <c r="B36" s="111"/>
      <c r="C36" s="71"/>
      <c r="D36" s="71"/>
      <c r="E36" s="71"/>
    </row>
    <row r="37" spans="1:5" x14ac:dyDescent="0.2">
      <c r="D37" s="106" t="s">
        <v>66</v>
      </c>
      <c r="E37" s="99">
        <f>AVERAGE(E31:E35)</f>
        <v>0</v>
      </c>
    </row>
    <row r="38" spans="1:5" x14ac:dyDescent="0.2">
      <c r="D38" s="106" t="s">
        <v>67</v>
      </c>
      <c r="E38" s="99">
        <f>STDEV(E31:E35)</f>
        <v>0</v>
      </c>
    </row>
  </sheetData>
  <mergeCells count="5">
    <mergeCell ref="A3:E3"/>
    <mergeCell ref="A26:E26"/>
    <mergeCell ref="A28:B28"/>
    <mergeCell ref="C31:C35"/>
    <mergeCell ref="C6:C11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headerFooter>
    <oddHeader>&amp;C&amp;"Arial,Negrito"&amp;18Pepsin activity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7"/>
  <sheetViews>
    <sheetView zoomScaleNormal="100" workbookViewId="0">
      <selection activeCell="H8" sqref="H8:I9"/>
    </sheetView>
  </sheetViews>
  <sheetFormatPr defaultColWidth="9.140625" defaultRowHeight="12" x14ac:dyDescent="0.2"/>
  <cols>
    <col min="1" max="1" width="13.5703125" style="11" customWidth="1"/>
    <col min="2" max="2" width="15.7109375" style="11" customWidth="1"/>
    <col min="3" max="3" width="12" style="11" customWidth="1"/>
    <col min="4" max="4" width="15.5703125" style="11" customWidth="1"/>
    <col min="5" max="5" width="13.28515625" style="11" customWidth="1"/>
    <col min="6" max="6" width="12.5703125" style="11" customWidth="1"/>
    <col min="7" max="7" width="12.7109375" style="11" bestFit="1" customWidth="1"/>
    <col min="8" max="8" width="9.85546875" style="11" customWidth="1"/>
    <col min="9" max="9" width="14.85546875" style="11" customWidth="1"/>
    <col min="10" max="256" width="11.42578125" style="11" customWidth="1"/>
    <col min="257" max="16384" width="9.140625" style="11"/>
  </cols>
  <sheetData>
    <row r="3" spans="1:9" ht="56.25" customHeight="1" x14ac:dyDescent="0.2">
      <c r="A3" s="57" t="s">
        <v>43</v>
      </c>
      <c r="B3" s="57" t="s">
        <v>37</v>
      </c>
      <c r="C3" s="57" t="s">
        <v>40</v>
      </c>
      <c r="D3" s="57" t="s">
        <v>41</v>
      </c>
      <c r="E3" s="57" t="s">
        <v>42</v>
      </c>
      <c r="F3" s="57" t="s">
        <v>63</v>
      </c>
      <c r="G3" s="58" t="s">
        <v>38</v>
      </c>
      <c r="H3" s="57" t="s">
        <v>44</v>
      </c>
      <c r="I3" s="57" t="s">
        <v>39</v>
      </c>
    </row>
    <row r="4" spans="1:9" ht="14.1" customHeight="1" x14ac:dyDescent="0.2">
      <c r="A4" s="127">
        <v>1.5</v>
      </c>
      <c r="B4" s="127">
        <v>540</v>
      </c>
      <c r="C4" s="130">
        <v>1</v>
      </c>
      <c r="D4" s="66"/>
      <c r="E4" s="67"/>
      <c r="F4" s="63">
        <f>E$4*D4</f>
        <v>0</v>
      </c>
      <c r="G4" s="127">
        <f>SLOPE(C56:C115,B56:B115)</f>
        <v>0</v>
      </c>
      <c r="H4" s="28" t="e">
        <f>SLOPE(D56:D115,B56:B115)</f>
        <v>#DIV/0!</v>
      </c>
      <c r="I4" s="59" t="e">
        <f>((H4-$G$4)*1000*A$4)/(F4*B$4)</f>
        <v>#DIV/0!</v>
      </c>
    </row>
    <row r="5" spans="1:9" ht="14.1" customHeight="1" x14ac:dyDescent="0.2">
      <c r="A5" s="128"/>
      <c r="B5" s="128"/>
      <c r="C5" s="131"/>
      <c r="D5" s="67"/>
      <c r="E5" s="67"/>
      <c r="F5" s="64">
        <f>E$4*D5</f>
        <v>0</v>
      </c>
      <c r="G5" s="128"/>
      <c r="H5" s="46" t="e">
        <f>SLOPE(E56:E115,B56:B115)</f>
        <v>#DIV/0!</v>
      </c>
      <c r="I5" s="60" t="e">
        <f>((H5-$G$4)*1000*A$4)/(F5*B$4)</f>
        <v>#DIV/0!</v>
      </c>
    </row>
    <row r="6" spans="1:9" ht="14.1" customHeight="1" x14ac:dyDescent="0.2">
      <c r="A6" s="129"/>
      <c r="B6" s="129"/>
      <c r="C6" s="132"/>
      <c r="D6" s="68"/>
      <c r="E6" s="68"/>
      <c r="F6" s="65">
        <f>E$4*D6</f>
        <v>0</v>
      </c>
      <c r="G6" s="129"/>
      <c r="H6" s="61" t="e">
        <f>SLOPE(F56:F115,B56:B115)</f>
        <v>#DIV/0!</v>
      </c>
      <c r="I6" s="62" t="e">
        <f>((H6-$G$4)*1000*A$4)/(F6*B$4)</f>
        <v>#DIV/0!</v>
      </c>
    </row>
    <row r="8" spans="1:9" x14ac:dyDescent="0.2">
      <c r="H8" s="106" t="s">
        <v>66</v>
      </c>
      <c r="I8" s="99" t="e">
        <f>AVERAGE(I4:I6)</f>
        <v>#DIV/0!</v>
      </c>
    </row>
    <row r="9" spans="1:9" x14ac:dyDescent="0.2">
      <c r="H9" s="106" t="s">
        <v>67</v>
      </c>
      <c r="I9" s="99" t="e">
        <f>STDEV(I4:I6)</f>
        <v>#DIV/0!</v>
      </c>
    </row>
    <row r="10" spans="1:9" ht="8.1" customHeight="1" x14ac:dyDescent="0.2"/>
    <row r="11" spans="1:9" ht="8.1" customHeight="1" x14ac:dyDescent="0.2"/>
    <row r="12" spans="1:9" ht="8.1" customHeight="1" x14ac:dyDescent="0.2"/>
    <row r="13" spans="1:9" ht="8.1" customHeight="1" x14ac:dyDescent="0.2"/>
    <row r="14" spans="1:9" ht="8.1" customHeight="1" x14ac:dyDescent="0.2"/>
    <row r="15" spans="1:9" ht="8.1" customHeight="1" x14ac:dyDescent="0.2"/>
    <row r="16" spans="1:9" ht="8.1" customHeight="1" x14ac:dyDescent="0.2"/>
    <row r="17" ht="8.1" customHeight="1" x14ac:dyDescent="0.2"/>
    <row r="18" ht="8.1" customHeight="1" x14ac:dyDescent="0.2"/>
    <row r="19" ht="8.1" customHeight="1" x14ac:dyDescent="0.2"/>
    <row r="20" ht="8.1" customHeight="1" x14ac:dyDescent="0.2"/>
    <row r="21" ht="8.1" customHeight="1" x14ac:dyDescent="0.2"/>
    <row r="22" ht="8.1" customHeight="1" x14ac:dyDescent="0.2"/>
    <row r="23" ht="8.1" customHeight="1" x14ac:dyDescent="0.2"/>
    <row r="24" ht="8.1" customHeight="1" x14ac:dyDescent="0.2"/>
    <row r="25" ht="8.1" customHeight="1" x14ac:dyDescent="0.2"/>
    <row r="26" ht="8.1" customHeight="1" x14ac:dyDescent="0.2"/>
    <row r="27" ht="8.1" customHeight="1" x14ac:dyDescent="0.2"/>
    <row r="28" ht="8.1" customHeight="1" x14ac:dyDescent="0.2"/>
    <row r="29" ht="8.1" customHeight="1" x14ac:dyDescent="0.2"/>
    <row r="30" ht="8.1" customHeight="1" x14ac:dyDescent="0.2"/>
    <row r="31" ht="8.1" customHeight="1" x14ac:dyDescent="0.2"/>
    <row r="32" ht="8.1" customHeight="1" x14ac:dyDescent="0.2"/>
    <row r="33" ht="8.1" customHeight="1" x14ac:dyDescent="0.2"/>
    <row r="34" ht="8.1" customHeight="1" x14ac:dyDescent="0.2"/>
    <row r="35" ht="8.1" customHeight="1" x14ac:dyDescent="0.2"/>
    <row r="36" ht="8.1" customHeight="1" x14ac:dyDescent="0.2"/>
    <row r="37" ht="8.1" customHeight="1" x14ac:dyDescent="0.2"/>
    <row r="38" ht="8.1" customHeight="1" x14ac:dyDescent="0.2"/>
    <row r="39" ht="8.1" customHeight="1" x14ac:dyDescent="0.2"/>
    <row r="40" ht="8.1" customHeight="1" x14ac:dyDescent="0.2"/>
    <row r="41" ht="8.1" customHeight="1" x14ac:dyDescent="0.2"/>
    <row r="42" ht="8.1" customHeight="1" x14ac:dyDescent="0.2"/>
    <row r="43" ht="8.1" customHeight="1" x14ac:dyDescent="0.2"/>
    <row r="44" ht="8.1" customHeight="1" x14ac:dyDescent="0.2"/>
    <row r="45" ht="8.1" customHeight="1" x14ac:dyDescent="0.2"/>
    <row r="46" ht="8.1" customHeight="1" x14ac:dyDescent="0.2"/>
    <row r="47" ht="8.1" customHeight="1" x14ac:dyDescent="0.2"/>
    <row r="48" ht="8.1" customHeight="1" x14ac:dyDescent="0.2"/>
    <row r="49" spans="1:6" ht="8.1" customHeight="1" x14ac:dyDescent="0.2"/>
    <row r="53" spans="1:6" ht="11.45" x14ac:dyDescent="0.2">
      <c r="A53" s="56"/>
      <c r="B53" s="56"/>
      <c r="C53" s="56"/>
      <c r="D53" s="56"/>
      <c r="E53" s="56"/>
      <c r="F53" s="56"/>
    </row>
    <row r="54" spans="1:6" ht="11.45" x14ac:dyDescent="0.2">
      <c r="A54" s="84" t="s">
        <v>64</v>
      </c>
      <c r="B54" s="84" t="s">
        <v>73</v>
      </c>
      <c r="C54" s="84" t="s">
        <v>17</v>
      </c>
      <c r="D54" s="95">
        <f>D4</f>
        <v>0</v>
      </c>
      <c r="E54" s="95">
        <f>D5</f>
        <v>0</v>
      </c>
      <c r="F54" s="95">
        <f>D6</f>
        <v>0</v>
      </c>
    </row>
    <row r="55" spans="1:6" ht="11.45" x14ac:dyDescent="0.2">
      <c r="A55" s="85">
        <v>0</v>
      </c>
      <c r="B55" s="84">
        <v>0</v>
      </c>
      <c r="C55" s="84">
        <v>0</v>
      </c>
      <c r="D55" s="84"/>
      <c r="E55" s="84"/>
      <c r="F55" s="84"/>
    </row>
    <row r="56" spans="1:6" ht="11.45" x14ac:dyDescent="0.2">
      <c r="A56" s="85">
        <v>1.1574074074074073E-4</v>
      </c>
      <c r="B56" s="86">
        <f>B55+0.16667</f>
        <v>0.16667000000000001</v>
      </c>
      <c r="C56" s="87">
        <v>0</v>
      </c>
      <c r="D56" s="87"/>
      <c r="E56" s="87"/>
      <c r="F56" s="87"/>
    </row>
    <row r="57" spans="1:6" ht="11.45" x14ac:dyDescent="0.2">
      <c r="A57" s="85">
        <v>2.3148148148148146E-4</v>
      </c>
      <c r="B57" s="86">
        <f t="shared" ref="B57:B115" si="0">B56+0.16667</f>
        <v>0.33334000000000003</v>
      </c>
      <c r="C57" s="87">
        <v>0</v>
      </c>
      <c r="D57" s="87"/>
      <c r="E57" s="87"/>
      <c r="F57" s="87"/>
    </row>
    <row r="58" spans="1:6" ht="11.45" x14ac:dyDescent="0.2">
      <c r="A58" s="85">
        <v>3.4722222222222202E-4</v>
      </c>
      <c r="B58" s="86">
        <f t="shared" si="0"/>
        <v>0.50001000000000007</v>
      </c>
      <c r="C58" s="87">
        <v>0</v>
      </c>
      <c r="D58" s="87"/>
      <c r="E58" s="87"/>
      <c r="F58" s="87"/>
    </row>
    <row r="59" spans="1:6" ht="11.45" x14ac:dyDescent="0.2">
      <c r="A59" s="85">
        <v>4.6296296296296298E-4</v>
      </c>
      <c r="B59" s="86">
        <f t="shared" si="0"/>
        <v>0.66668000000000005</v>
      </c>
      <c r="C59" s="87">
        <v>0</v>
      </c>
      <c r="D59" s="87"/>
      <c r="E59" s="87"/>
      <c r="F59" s="87"/>
    </row>
    <row r="60" spans="1:6" x14ac:dyDescent="0.2">
      <c r="A60" s="85">
        <v>5.78703703703704E-4</v>
      </c>
      <c r="B60" s="86">
        <f t="shared" si="0"/>
        <v>0.83335000000000004</v>
      </c>
      <c r="C60" s="87">
        <v>0</v>
      </c>
      <c r="D60" s="87"/>
      <c r="E60" s="87"/>
      <c r="F60" s="87"/>
    </row>
    <row r="61" spans="1:6" x14ac:dyDescent="0.2">
      <c r="A61" s="85">
        <v>6.9444444444444501E-4</v>
      </c>
      <c r="B61" s="86">
        <f t="shared" si="0"/>
        <v>1.0000200000000001</v>
      </c>
      <c r="C61" s="87">
        <v>0</v>
      </c>
      <c r="D61" s="87"/>
      <c r="E61" s="87"/>
      <c r="F61" s="87"/>
    </row>
    <row r="62" spans="1:6" x14ac:dyDescent="0.2">
      <c r="A62" s="85">
        <v>8.1018518518518505E-4</v>
      </c>
      <c r="B62" s="86">
        <f t="shared" si="0"/>
        <v>1.1666900000000002</v>
      </c>
      <c r="C62" s="87">
        <v>0</v>
      </c>
      <c r="D62" s="87"/>
      <c r="E62" s="87"/>
      <c r="F62" s="87"/>
    </row>
    <row r="63" spans="1:6" x14ac:dyDescent="0.2">
      <c r="A63" s="85">
        <v>9.2592592592592596E-4</v>
      </c>
      <c r="B63" s="86">
        <f t="shared" si="0"/>
        <v>1.3333600000000003</v>
      </c>
      <c r="C63" s="87">
        <v>0</v>
      </c>
      <c r="D63" s="87"/>
      <c r="E63" s="87"/>
      <c r="F63" s="87"/>
    </row>
    <row r="64" spans="1:6" x14ac:dyDescent="0.2">
      <c r="A64" s="85">
        <v>1.0416666666666699E-3</v>
      </c>
      <c r="B64" s="86">
        <f t="shared" si="0"/>
        <v>1.5000300000000004</v>
      </c>
      <c r="C64" s="87">
        <v>0</v>
      </c>
      <c r="D64" s="87"/>
      <c r="E64" s="87"/>
      <c r="F64" s="87"/>
    </row>
    <row r="65" spans="1:6" x14ac:dyDescent="0.2">
      <c r="A65" s="85">
        <v>1.1574074074074099E-3</v>
      </c>
      <c r="B65" s="86">
        <f t="shared" si="0"/>
        <v>1.6667000000000005</v>
      </c>
      <c r="C65" s="87">
        <v>0</v>
      </c>
      <c r="D65" s="87"/>
      <c r="E65" s="87"/>
      <c r="F65" s="87"/>
    </row>
    <row r="66" spans="1:6" x14ac:dyDescent="0.2">
      <c r="A66" s="85">
        <v>1.27314814814815E-3</v>
      </c>
      <c r="B66" s="86">
        <f t="shared" si="0"/>
        <v>1.8333700000000006</v>
      </c>
      <c r="C66" s="87">
        <v>0</v>
      </c>
      <c r="D66" s="87"/>
      <c r="E66" s="87"/>
      <c r="F66" s="87"/>
    </row>
    <row r="67" spans="1:6" x14ac:dyDescent="0.2">
      <c r="A67" s="85">
        <v>1.38888888888889E-3</v>
      </c>
      <c r="B67" s="86">
        <f t="shared" si="0"/>
        <v>2.0000400000000007</v>
      </c>
      <c r="C67" s="87">
        <v>0</v>
      </c>
      <c r="D67" s="87"/>
      <c r="E67" s="87"/>
      <c r="F67" s="87"/>
    </row>
    <row r="68" spans="1:6" x14ac:dyDescent="0.2">
      <c r="A68" s="85">
        <v>1.5046296296296301E-3</v>
      </c>
      <c r="B68" s="86">
        <f t="shared" si="0"/>
        <v>2.1667100000000006</v>
      </c>
      <c r="C68" s="87">
        <v>0</v>
      </c>
      <c r="D68" s="87"/>
      <c r="E68" s="87"/>
      <c r="F68" s="87"/>
    </row>
    <row r="69" spans="1:6" x14ac:dyDescent="0.2">
      <c r="A69" s="85">
        <v>1.6203703703703701E-3</v>
      </c>
      <c r="B69" s="86">
        <f t="shared" si="0"/>
        <v>2.3333800000000005</v>
      </c>
      <c r="C69" s="87">
        <v>0</v>
      </c>
      <c r="D69" s="87"/>
      <c r="E69" s="87"/>
      <c r="F69" s="87"/>
    </row>
    <row r="70" spans="1:6" x14ac:dyDescent="0.2">
      <c r="A70" s="85">
        <v>1.7361111111111099E-3</v>
      </c>
      <c r="B70" s="86">
        <f t="shared" si="0"/>
        <v>2.5000500000000003</v>
      </c>
      <c r="C70" s="87">
        <v>0</v>
      </c>
      <c r="D70" s="87"/>
      <c r="E70" s="87"/>
      <c r="F70" s="87"/>
    </row>
    <row r="71" spans="1:6" x14ac:dyDescent="0.2">
      <c r="A71" s="85">
        <v>1.85185185185185E-3</v>
      </c>
      <c r="B71" s="86">
        <f t="shared" si="0"/>
        <v>2.6667200000000002</v>
      </c>
      <c r="C71" s="87">
        <v>0</v>
      </c>
      <c r="D71" s="87"/>
      <c r="E71" s="87"/>
      <c r="F71" s="87"/>
    </row>
    <row r="72" spans="1:6" x14ac:dyDescent="0.2">
      <c r="A72" s="85">
        <v>1.9675925925925898E-3</v>
      </c>
      <c r="B72" s="86">
        <f t="shared" si="0"/>
        <v>2.8333900000000001</v>
      </c>
      <c r="C72" s="87">
        <v>0</v>
      </c>
      <c r="D72" s="87"/>
      <c r="E72" s="87"/>
      <c r="F72" s="87"/>
    </row>
    <row r="73" spans="1:6" x14ac:dyDescent="0.2">
      <c r="A73" s="85">
        <v>2.0833333333333298E-3</v>
      </c>
      <c r="B73" s="86">
        <f t="shared" si="0"/>
        <v>3.0000599999999999</v>
      </c>
      <c r="C73" s="87">
        <v>0</v>
      </c>
      <c r="D73" s="87"/>
      <c r="E73" s="87"/>
      <c r="F73" s="87"/>
    </row>
    <row r="74" spans="1:6" x14ac:dyDescent="0.2">
      <c r="A74" s="85">
        <v>2.1990740740740699E-3</v>
      </c>
      <c r="B74" s="86">
        <f t="shared" si="0"/>
        <v>3.1667299999999998</v>
      </c>
      <c r="C74" s="87">
        <v>0</v>
      </c>
      <c r="D74" s="87"/>
      <c r="E74" s="87"/>
      <c r="F74" s="87"/>
    </row>
    <row r="75" spans="1:6" x14ac:dyDescent="0.2">
      <c r="A75" s="85">
        <v>2.3148148148148099E-3</v>
      </c>
      <c r="B75" s="86">
        <f t="shared" si="0"/>
        <v>3.3333999999999997</v>
      </c>
      <c r="C75" s="87">
        <v>0</v>
      </c>
      <c r="D75" s="87"/>
      <c r="E75" s="87"/>
      <c r="F75" s="87"/>
    </row>
    <row r="76" spans="1:6" x14ac:dyDescent="0.2">
      <c r="A76" s="85">
        <v>2.43055555555555E-3</v>
      </c>
      <c r="B76" s="86">
        <f t="shared" si="0"/>
        <v>3.5000699999999996</v>
      </c>
      <c r="C76" s="87">
        <v>0</v>
      </c>
      <c r="D76" s="87"/>
      <c r="E76" s="87"/>
      <c r="F76" s="87"/>
    </row>
    <row r="77" spans="1:6" x14ac:dyDescent="0.2">
      <c r="A77" s="85">
        <v>2.5462962962963E-3</v>
      </c>
      <c r="B77" s="86">
        <f t="shared" si="0"/>
        <v>3.6667399999999994</v>
      </c>
      <c r="C77" s="87">
        <v>0</v>
      </c>
      <c r="D77" s="87"/>
      <c r="E77" s="87"/>
      <c r="F77" s="87"/>
    </row>
    <row r="78" spans="1:6" x14ac:dyDescent="0.2">
      <c r="A78" s="85">
        <v>2.66203703703704E-3</v>
      </c>
      <c r="B78" s="86">
        <f t="shared" si="0"/>
        <v>3.8334099999999993</v>
      </c>
      <c r="C78" s="87">
        <v>0</v>
      </c>
      <c r="D78" s="87"/>
      <c r="E78" s="87"/>
      <c r="F78" s="87"/>
    </row>
    <row r="79" spans="1:6" x14ac:dyDescent="0.2">
      <c r="A79" s="85">
        <v>2.7777777777777801E-3</v>
      </c>
      <c r="B79" s="86">
        <f t="shared" si="0"/>
        <v>4.0000799999999996</v>
      </c>
      <c r="C79" s="87">
        <v>0</v>
      </c>
      <c r="D79" s="87"/>
      <c r="E79" s="87"/>
      <c r="F79" s="87"/>
    </row>
    <row r="80" spans="1:6" x14ac:dyDescent="0.2">
      <c r="A80" s="85">
        <v>2.8935185185185201E-3</v>
      </c>
      <c r="B80" s="86">
        <f t="shared" si="0"/>
        <v>4.1667499999999995</v>
      </c>
      <c r="C80" s="87">
        <v>0</v>
      </c>
      <c r="D80" s="87"/>
      <c r="E80" s="87"/>
      <c r="F80" s="87"/>
    </row>
    <row r="81" spans="1:6" x14ac:dyDescent="0.2">
      <c r="A81" s="85">
        <v>3.0092592592592601E-3</v>
      </c>
      <c r="B81" s="86">
        <f t="shared" si="0"/>
        <v>4.3334199999999994</v>
      </c>
      <c r="C81" s="87">
        <v>0</v>
      </c>
      <c r="D81" s="87"/>
      <c r="E81" s="87"/>
      <c r="F81" s="87"/>
    </row>
    <row r="82" spans="1:6" x14ac:dyDescent="0.2">
      <c r="A82" s="85">
        <v>3.1250000000000002E-3</v>
      </c>
      <c r="B82" s="86">
        <f t="shared" si="0"/>
        <v>4.5000899999999993</v>
      </c>
      <c r="C82" s="87">
        <v>0</v>
      </c>
      <c r="D82" s="87"/>
      <c r="E82" s="87"/>
      <c r="F82" s="87"/>
    </row>
    <row r="83" spans="1:6" x14ac:dyDescent="0.2">
      <c r="A83" s="85">
        <v>3.2407407407407402E-3</v>
      </c>
      <c r="B83" s="86">
        <f t="shared" si="0"/>
        <v>4.6667599999999991</v>
      </c>
      <c r="C83" s="87">
        <v>0</v>
      </c>
      <c r="D83" s="87"/>
      <c r="E83" s="87"/>
      <c r="F83" s="87"/>
    </row>
    <row r="84" spans="1:6" x14ac:dyDescent="0.2">
      <c r="A84" s="85">
        <v>3.3564814814814798E-3</v>
      </c>
      <c r="B84" s="86">
        <f t="shared" si="0"/>
        <v>4.833429999999999</v>
      </c>
      <c r="C84" s="87">
        <v>0</v>
      </c>
      <c r="D84" s="87"/>
      <c r="E84" s="87"/>
      <c r="F84" s="87"/>
    </row>
    <row r="85" spans="1:6" x14ac:dyDescent="0.2">
      <c r="A85" s="85">
        <v>3.4722222222222199E-3</v>
      </c>
      <c r="B85" s="86">
        <f t="shared" si="0"/>
        <v>5.0000999999999989</v>
      </c>
      <c r="C85" s="87">
        <v>0</v>
      </c>
      <c r="D85" s="87"/>
      <c r="E85" s="87"/>
      <c r="F85" s="87"/>
    </row>
    <row r="86" spans="1:6" x14ac:dyDescent="0.2">
      <c r="A86" s="85">
        <v>3.5879629629629599E-3</v>
      </c>
      <c r="B86" s="86">
        <f t="shared" si="0"/>
        <v>5.1667699999999988</v>
      </c>
      <c r="C86" s="87">
        <v>0</v>
      </c>
      <c r="D86" s="87"/>
      <c r="E86" s="87"/>
      <c r="F86" s="87"/>
    </row>
    <row r="87" spans="1:6" x14ac:dyDescent="0.2">
      <c r="A87" s="85">
        <v>3.7037037037036999E-3</v>
      </c>
      <c r="B87" s="86">
        <f t="shared" si="0"/>
        <v>5.3334399999999986</v>
      </c>
      <c r="C87" s="87">
        <v>0</v>
      </c>
      <c r="D87" s="87"/>
      <c r="E87" s="87"/>
      <c r="F87" s="87"/>
    </row>
    <row r="88" spans="1:6" x14ac:dyDescent="0.2">
      <c r="A88" s="85">
        <v>3.81944444444444E-3</v>
      </c>
      <c r="B88" s="86">
        <f t="shared" si="0"/>
        <v>5.5001099999999985</v>
      </c>
      <c r="C88" s="87">
        <v>0</v>
      </c>
      <c r="D88" s="87"/>
      <c r="E88" s="87"/>
      <c r="F88" s="87"/>
    </row>
    <row r="89" spans="1:6" x14ac:dyDescent="0.2">
      <c r="A89" s="85">
        <v>3.9351851851851796E-3</v>
      </c>
      <c r="B89" s="86">
        <f t="shared" si="0"/>
        <v>5.6667799999999984</v>
      </c>
      <c r="C89" s="87">
        <v>0</v>
      </c>
      <c r="D89" s="87"/>
      <c r="E89" s="87"/>
      <c r="F89" s="87"/>
    </row>
    <row r="90" spans="1:6" x14ac:dyDescent="0.2">
      <c r="A90" s="85">
        <v>4.0509259259259196E-3</v>
      </c>
      <c r="B90" s="86">
        <f t="shared" si="0"/>
        <v>5.8334499999999982</v>
      </c>
      <c r="C90" s="87">
        <v>0</v>
      </c>
      <c r="D90" s="87"/>
      <c r="E90" s="87"/>
      <c r="F90" s="87"/>
    </row>
    <row r="91" spans="1:6" x14ac:dyDescent="0.2">
      <c r="A91" s="85">
        <v>4.1666666666666701E-3</v>
      </c>
      <c r="B91" s="86">
        <f t="shared" si="0"/>
        <v>6.0001199999999981</v>
      </c>
      <c r="C91" s="87">
        <v>0</v>
      </c>
      <c r="D91" s="87"/>
      <c r="E91" s="87"/>
      <c r="F91" s="87"/>
    </row>
    <row r="92" spans="1:6" x14ac:dyDescent="0.2">
      <c r="A92" s="85">
        <v>4.2824074074074101E-3</v>
      </c>
      <c r="B92" s="86">
        <f t="shared" si="0"/>
        <v>6.166789999999998</v>
      </c>
      <c r="C92" s="87">
        <v>0</v>
      </c>
      <c r="D92" s="87"/>
      <c r="E92" s="87"/>
      <c r="F92" s="87"/>
    </row>
    <row r="93" spans="1:6" x14ac:dyDescent="0.2">
      <c r="A93" s="85">
        <v>4.3981481481481502E-3</v>
      </c>
      <c r="B93" s="86">
        <f t="shared" si="0"/>
        <v>6.3334599999999979</v>
      </c>
      <c r="C93" s="87">
        <v>0</v>
      </c>
      <c r="D93" s="87"/>
      <c r="E93" s="87"/>
      <c r="F93" s="87"/>
    </row>
    <row r="94" spans="1:6" x14ac:dyDescent="0.2">
      <c r="A94" s="85">
        <v>4.5138888888888902E-3</v>
      </c>
      <c r="B94" s="86">
        <f t="shared" si="0"/>
        <v>6.5001299999999977</v>
      </c>
      <c r="C94" s="87">
        <v>0</v>
      </c>
      <c r="D94" s="87"/>
      <c r="E94" s="87"/>
      <c r="F94" s="87"/>
    </row>
    <row r="95" spans="1:6" x14ac:dyDescent="0.2">
      <c r="A95" s="85">
        <v>4.6296296296296302E-3</v>
      </c>
      <c r="B95" s="86">
        <f t="shared" si="0"/>
        <v>6.6667999999999976</v>
      </c>
      <c r="C95" s="87">
        <v>0</v>
      </c>
      <c r="D95" s="87"/>
      <c r="E95" s="87"/>
      <c r="F95" s="87"/>
    </row>
    <row r="96" spans="1:6" x14ac:dyDescent="0.2">
      <c r="A96" s="85">
        <v>4.7453703703703703E-3</v>
      </c>
      <c r="B96" s="86">
        <f t="shared" si="0"/>
        <v>6.8334699999999975</v>
      </c>
      <c r="C96" s="87">
        <v>0</v>
      </c>
      <c r="D96" s="87"/>
      <c r="E96" s="87"/>
      <c r="F96" s="87"/>
    </row>
    <row r="97" spans="1:6" x14ac:dyDescent="0.2">
      <c r="A97" s="85">
        <v>4.8611111111111103E-3</v>
      </c>
      <c r="B97" s="86">
        <f t="shared" si="0"/>
        <v>7.0001399999999974</v>
      </c>
      <c r="C97" s="87">
        <v>0</v>
      </c>
      <c r="D97" s="87"/>
      <c r="E97" s="87"/>
      <c r="F97" s="87"/>
    </row>
    <row r="98" spans="1:6" x14ac:dyDescent="0.2">
      <c r="A98" s="85">
        <v>4.9768518518518504E-3</v>
      </c>
      <c r="B98" s="86">
        <f t="shared" si="0"/>
        <v>7.1668099999999972</v>
      </c>
      <c r="C98" s="87">
        <v>0</v>
      </c>
      <c r="D98" s="87"/>
      <c r="E98" s="87"/>
      <c r="F98" s="87"/>
    </row>
    <row r="99" spans="1:6" x14ac:dyDescent="0.2">
      <c r="A99" s="85">
        <v>5.0925925925925904E-3</v>
      </c>
      <c r="B99" s="86">
        <f t="shared" si="0"/>
        <v>7.3334799999999971</v>
      </c>
      <c r="C99" s="87">
        <v>0</v>
      </c>
      <c r="D99" s="87"/>
      <c r="E99" s="87"/>
      <c r="F99" s="87"/>
    </row>
    <row r="100" spans="1:6" x14ac:dyDescent="0.2">
      <c r="A100" s="85">
        <v>5.2083333333333296E-3</v>
      </c>
      <c r="B100" s="86">
        <f t="shared" si="0"/>
        <v>7.500149999999997</v>
      </c>
      <c r="C100" s="87">
        <v>0</v>
      </c>
      <c r="D100" s="87"/>
      <c r="E100" s="87"/>
      <c r="F100" s="87"/>
    </row>
    <row r="101" spans="1:6" x14ac:dyDescent="0.2">
      <c r="A101" s="85">
        <v>5.3240740740740696E-3</v>
      </c>
      <c r="B101" s="86">
        <f t="shared" si="0"/>
        <v>7.6668199999999969</v>
      </c>
      <c r="C101" s="87">
        <v>0</v>
      </c>
      <c r="D101" s="87"/>
      <c r="E101" s="87"/>
      <c r="F101" s="87"/>
    </row>
    <row r="102" spans="1:6" x14ac:dyDescent="0.2">
      <c r="A102" s="85">
        <v>5.4398148148148097E-3</v>
      </c>
      <c r="B102" s="86">
        <f t="shared" si="0"/>
        <v>7.8334899999999967</v>
      </c>
      <c r="C102" s="87">
        <v>0</v>
      </c>
      <c r="D102" s="87"/>
      <c r="E102" s="87"/>
      <c r="F102" s="87"/>
    </row>
    <row r="103" spans="1:6" x14ac:dyDescent="0.2">
      <c r="A103" s="85">
        <v>5.5555555555555497E-3</v>
      </c>
      <c r="B103" s="86">
        <f t="shared" si="0"/>
        <v>8.0001599999999975</v>
      </c>
      <c r="C103" s="87">
        <v>0</v>
      </c>
      <c r="D103" s="87"/>
      <c r="E103" s="87"/>
      <c r="F103" s="87"/>
    </row>
    <row r="104" spans="1:6" x14ac:dyDescent="0.2">
      <c r="A104" s="85">
        <v>5.6712962962962897E-3</v>
      </c>
      <c r="B104" s="86">
        <f t="shared" si="0"/>
        <v>8.1668299999999974</v>
      </c>
      <c r="C104" s="87">
        <v>0</v>
      </c>
      <c r="D104" s="87"/>
      <c r="E104" s="87"/>
      <c r="F104" s="87"/>
    </row>
    <row r="105" spans="1:6" x14ac:dyDescent="0.2">
      <c r="A105" s="85">
        <v>5.7870370370370402E-3</v>
      </c>
      <c r="B105" s="86">
        <f t="shared" si="0"/>
        <v>8.3334999999999972</v>
      </c>
      <c r="C105" s="87">
        <v>0</v>
      </c>
      <c r="D105" s="87"/>
      <c r="E105" s="87"/>
      <c r="F105" s="87"/>
    </row>
    <row r="106" spans="1:6" x14ac:dyDescent="0.2">
      <c r="A106" s="85">
        <v>5.9027777777777802E-3</v>
      </c>
      <c r="B106" s="86">
        <f t="shared" si="0"/>
        <v>8.5001699999999971</v>
      </c>
      <c r="C106" s="87">
        <v>0</v>
      </c>
      <c r="D106" s="87"/>
      <c r="E106" s="87"/>
      <c r="F106" s="87"/>
    </row>
    <row r="107" spans="1:6" x14ac:dyDescent="0.2">
      <c r="A107" s="85">
        <v>6.0185185185185203E-3</v>
      </c>
      <c r="B107" s="86">
        <f t="shared" si="0"/>
        <v>8.666839999999997</v>
      </c>
      <c r="C107" s="87">
        <v>0</v>
      </c>
      <c r="D107" s="87"/>
      <c r="E107" s="87"/>
      <c r="F107" s="87"/>
    </row>
    <row r="108" spans="1:6" x14ac:dyDescent="0.2">
      <c r="A108" s="85">
        <v>6.1342592592592603E-3</v>
      </c>
      <c r="B108" s="86">
        <f t="shared" si="0"/>
        <v>8.8335099999999969</v>
      </c>
      <c r="C108" s="87">
        <v>0</v>
      </c>
      <c r="D108" s="87"/>
      <c r="E108" s="87"/>
      <c r="F108" s="87"/>
    </row>
    <row r="109" spans="1:6" x14ac:dyDescent="0.2">
      <c r="A109" s="85">
        <v>6.2500000000000003E-3</v>
      </c>
      <c r="B109" s="86">
        <f t="shared" si="0"/>
        <v>9.0001799999999967</v>
      </c>
      <c r="C109" s="87">
        <v>0</v>
      </c>
      <c r="D109" s="87"/>
      <c r="E109" s="87"/>
      <c r="F109" s="87"/>
    </row>
    <row r="110" spans="1:6" x14ac:dyDescent="0.2">
      <c r="A110" s="85">
        <v>6.3657407407407404E-3</v>
      </c>
      <c r="B110" s="86">
        <f t="shared" si="0"/>
        <v>9.1668499999999966</v>
      </c>
      <c r="C110" s="87">
        <v>0</v>
      </c>
      <c r="D110" s="87"/>
      <c r="E110" s="87"/>
      <c r="F110" s="87"/>
    </row>
    <row r="111" spans="1:6" x14ac:dyDescent="0.2">
      <c r="A111" s="85">
        <v>6.4814814814814804E-3</v>
      </c>
      <c r="B111" s="86">
        <f t="shared" si="0"/>
        <v>9.3335199999999965</v>
      </c>
      <c r="C111" s="87">
        <v>0</v>
      </c>
      <c r="D111" s="87"/>
      <c r="E111" s="87"/>
      <c r="F111" s="87"/>
    </row>
    <row r="112" spans="1:6" x14ac:dyDescent="0.2">
      <c r="A112" s="85">
        <v>6.5972222222222196E-3</v>
      </c>
      <c r="B112" s="86">
        <f t="shared" si="0"/>
        <v>9.5001899999999964</v>
      </c>
      <c r="C112" s="87">
        <v>0</v>
      </c>
      <c r="D112" s="87"/>
      <c r="E112" s="87"/>
      <c r="F112" s="87"/>
    </row>
    <row r="113" spans="1:6" x14ac:dyDescent="0.2">
      <c r="A113" s="85">
        <v>6.7129629629629596E-3</v>
      </c>
      <c r="B113" s="86">
        <f t="shared" si="0"/>
        <v>9.6668599999999962</v>
      </c>
      <c r="C113" s="87">
        <v>0</v>
      </c>
      <c r="D113" s="87"/>
      <c r="E113" s="87"/>
      <c r="F113" s="87"/>
    </row>
    <row r="114" spans="1:6" x14ac:dyDescent="0.2">
      <c r="A114" s="85">
        <v>6.8287037037036997E-3</v>
      </c>
      <c r="B114" s="86">
        <f t="shared" si="0"/>
        <v>9.8335299999999961</v>
      </c>
      <c r="C114" s="87">
        <v>0</v>
      </c>
      <c r="D114" s="87"/>
      <c r="E114" s="87"/>
      <c r="F114" s="87"/>
    </row>
    <row r="115" spans="1:6" x14ac:dyDescent="0.2">
      <c r="A115" s="85">
        <v>6.9444444444444397E-3</v>
      </c>
      <c r="B115" s="86">
        <f t="shared" si="0"/>
        <v>10.000199999999996</v>
      </c>
      <c r="C115" s="87">
        <v>0</v>
      </c>
      <c r="D115" s="87"/>
      <c r="E115" s="87"/>
      <c r="F115" s="87"/>
    </row>
    <row r="116" spans="1:6" x14ac:dyDescent="0.2">
      <c r="A116" s="84"/>
      <c r="B116" s="84"/>
      <c r="C116" s="84"/>
      <c r="D116" s="88"/>
      <c r="E116" s="84"/>
      <c r="F116" s="88"/>
    </row>
    <row r="117" spans="1:6" x14ac:dyDescent="0.2">
      <c r="A117" s="56"/>
      <c r="B117" s="56"/>
      <c r="C117" s="56"/>
      <c r="D117" s="56"/>
      <c r="E117" s="56"/>
      <c r="F117" s="56"/>
    </row>
  </sheetData>
  <mergeCells count="4">
    <mergeCell ref="G4:G6"/>
    <mergeCell ref="C4:C6"/>
    <mergeCell ref="A4:A6"/>
    <mergeCell ref="B4:B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&amp;C&amp;"Arial,Negrito"&amp;18Trypsin Activity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opLeftCell="C1" zoomScaleNormal="100" workbookViewId="0">
      <selection activeCell="C1" sqref="C1"/>
    </sheetView>
  </sheetViews>
  <sheetFormatPr defaultColWidth="9.140625" defaultRowHeight="14.25" x14ac:dyDescent="0.2"/>
  <cols>
    <col min="1" max="1" width="13.7109375" style="2" customWidth="1"/>
    <col min="2" max="2" width="14.5703125" style="2" customWidth="1"/>
    <col min="3" max="3" width="9.140625" style="2" customWidth="1"/>
    <col min="4" max="4" width="14.42578125" style="2" customWidth="1"/>
    <col min="5" max="5" width="15.140625" style="2" bestFit="1" customWidth="1"/>
    <col min="6" max="6" width="13.28515625" style="2" customWidth="1"/>
    <col min="7" max="7" width="11" style="2" customWidth="1"/>
    <col min="8" max="8" width="15.42578125" style="2" customWidth="1"/>
    <col min="9" max="9" width="11.42578125" style="105" customWidth="1"/>
    <col min="10" max="10" width="12.28515625" style="105" bestFit="1" customWidth="1"/>
    <col min="11" max="11" width="12.28515625" style="105" customWidth="1"/>
    <col min="12" max="13" width="11.42578125" style="105" customWidth="1"/>
    <col min="14" max="258" width="11.42578125" style="2" customWidth="1"/>
    <col min="259" max="16384" width="9.140625" style="2"/>
  </cols>
  <sheetData>
    <row r="1" spans="1:13" x14ac:dyDescent="0.2">
      <c r="I1" s="107" t="s">
        <v>68</v>
      </c>
      <c r="J1" s="107" t="s">
        <v>70</v>
      </c>
      <c r="K1" s="107" t="s">
        <v>72</v>
      </c>
      <c r="L1" s="107" t="s">
        <v>69</v>
      </c>
      <c r="M1" s="107" t="s">
        <v>71</v>
      </c>
    </row>
    <row r="2" spans="1:13" ht="21.75" customHeight="1" x14ac:dyDescent="0.2">
      <c r="A2" s="136" t="s">
        <v>61</v>
      </c>
      <c r="B2" s="136"/>
      <c r="C2" s="136"/>
      <c r="D2" s="136"/>
      <c r="E2" s="136"/>
      <c r="F2" s="136"/>
      <c r="G2" s="136"/>
      <c r="I2" s="105">
        <v>0</v>
      </c>
      <c r="J2" s="105">
        <f>I2/60</f>
        <v>0</v>
      </c>
      <c r="L2" s="105">
        <v>0</v>
      </c>
      <c r="M2" s="105">
        <f>L2/1000</f>
        <v>0</v>
      </c>
    </row>
    <row r="3" spans="1:13" x14ac:dyDescent="0.2">
      <c r="A3" s="133" t="s">
        <v>54</v>
      </c>
      <c r="B3" s="134"/>
      <c r="C3" s="134"/>
      <c r="D3" s="135"/>
      <c r="E3" s="133" t="s">
        <v>0</v>
      </c>
      <c r="F3" s="134"/>
      <c r="G3" s="135"/>
      <c r="H3" s="82"/>
      <c r="I3" s="105">
        <v>15</v>
      </c>
      <c r="J3" s="105">
        <f t="shared" ref="J3:J42" si="0">I3/60</f>
        <v>0.25</v>
      </c>
      <c r="M3" s="105">
        <f t="shared" ref="M3:M41" si="1">L3/1000</f>
        <v>0</v>
      </c>
    </row>
    <row r="4" spans="1:13" ht="52.5" customHeight="1" x14ac:dyDescent="0.2">
      <c r="A4" s="81" t="s">
        <v>55</v>
      </c>
      <c r="B4" s="57" t="s">
        <v>56</v>
      </c>
      <c r="C4" s="57" t="s">
        <v>58</v>
      </c>
      <c r="D4" s="83" t="s">
        <v>59</v>
      </c>
      <c r="E4" s="81" t="s">
        <v>57</v>
      </c>
      <c r="F4" s="57" t="s">
        <v>60</v>
      </c>
      <c r="G4" s="83" t="s">
        <v>3</v>
      </c>
      <c r="I4" s="105">
        <v>30</v>
      </c>
      <c r="J4" s="105">
        <f t="shared" si="0"/>
        <v>0.5</v>
      </c>
      <c r="M4" s="105">
        <f t="shared" si="1"/>
        <v>0</v>
      </c>
    </row>
    <row r="5" spans="1:13" ht="18" customHeight="1" x14ac:dyDescent="0.2">
      <c r="A5" s="78"/>
      <c r="B5" s="78"/>
      <c r="C5" s="77">
        <f t="shared" ref="C5:C6" si="2">((B5*A5)/1000)*1000000</f>
        <v>0</v>
      </c>
      <c r="D5" s="77">
        <f>C5/10</f>
        <v>0</v>
      </c>
      <c r="E5" s="78"/>
      <c r="F5" s="78"/>
      <c r="G5" s="79" t="e">
        <f>(D5*1000)/(F5*E5)</f>
        <v>#DIV/0!</v>
      </c>
      <c r="I5" s="105">
        <v>45</v>
      </c>
      <c r="J5" s="105">
        <f t="shared" si="0"/>
        <v>0.75</v>
      </c>
      <c r="M5" s="105">
        <f t="shared" si="1"/>
        <v>0</v>
      </c>
    </row>
    <row r="6" spans="1:13" ht="18" customHeight="1" x14ac:dyDescent="0.2">
      <c r="A6" s="78"/>
      <c r="B6" s="78"/>
      <c r="C6" s="77">
        <f t="shared" si="2"/>
        <v>0</v>
      </c>
      <c r="D6" s="77">
        <f t="shared" ref="D6" si="3">C6/10</f>
        <v>0</v>
      </c>
      <c r="E6" s="78"/>
      <c r="F6" s="78"/>
      <c r="G6" s="79" t="e">
        <f>(D6*1000)/(F6*E6)</f>
        <v>#DIV/0!</v>
      </c>
      <c r="I6" s="105">
        <v>60</v>
      </c>
      <c r="J6" s="105">
        <f t="shared" si="0"/>
        <v>1</v>
      </c>
      <c r="M6" s="105">
        <f t="shared" si="1"/>
        <v>0</v>
      </c>
    </row>
    <row r="7" spans="1:13" ht="18" customHeight="1" x14ac:dyDescent="0.2">
      <c r="A7" s="78"/>
      <c r="B7" s="78"/>
      <c r="C7" s="77">
        <f>((B7*A7)/1000)*1000000</f>
        <v>0</v>
      </c>
      <c r="D7" s="77">
        <f>C7/10</f>
        <v>0</v>
      </c>
      <c r="E7" s="78"/>
      <c r="F7" s="78"/>
      <c r="G7" s="79" t="e">
        <f>(D7*1000)/(F7*E7)</f>
        <v>#DIV/0!</v>
      </c>
      <c r="I7" s="105">
        <v>75</v>
      </c>
      <c r="J7" s="105">
        <f t="shared" si="0"/>
        <v>1.25</v>
      </c>
      <c r="M7" s="105">
        <f t="shared" si="1"/>
        <v>0</v>
      </c>
    </row>
    <row r="8" spans="1:13" x14ac:dyDescent="0.2">
      <c r="I8" s="105">
        <v>90</v>
      </c>
      <c r="J8" s="105">
        <f t="shared" si="0"/>
        <v>1.5</v>
      </c>
      <c r="M8" s="105">
        <f t="shared" si="1"/>
        <v>0</v>
      </c>
    </row>
    <row r="9" spans="1:13" ht="15.75" customHeight="1" x14ac:dyDescent="0.2">
      <c r="F9" s="106" t="s">
        <v>66</v>
      </c>
      <c r="G9" s="99" t="e">
        <f>AVERAGE(G5:G7)</f>
        <v>#DIV/0!</v>
      </c>
      <c r="I9" s="105">
        <v>105</v>
      </c>
      <c r="J9" s="105">
        <f t="shared" si="0"/>
        <v>1.75</v>
      </c>
      <c r="M9" s="105">
        <f t="shared" si="1"/>
        <v>0</v>
      </c>
    </row>
    <row r="10" spans="1:13" ht="15.75" customHeight="1" x14ac:dyDescent="0.2">
      <c r="F10" s="106" t="s">
        <v>67</v>
      </c>
      <c r="G10" s="99" t="e">
        <f>STDEV(G5:G7)</f>
        <v>#DIV/0!</v>
      </c>
      <c r="I10" s="105">
        <v>120</v>
      </c>
      <c r="J10" s="105">
        <f t="shared" si="0"/>
        <v>2</v>
      </c>
      <c r="M10" s="105">
        <f t="shared" si="1"/>
        <v>0</v>
      </c>
    </row>
    <row r="11" spans="1:13" x14ac:dyDescent="0.2">
      <c r="I11" s="105">
        <v>135</v>
      </c>
      <c r="J11" s="105">
        <f t="shared" si="0"/>
        <v>2.25</v>
      </c>
      <c r="M11" s="105">
        <f t="shared" si="1"/>
        <v>0</v>
      </c>
    </row>
    <row r="12" spans="1:13" ht="24.75" customHeight="1" x14ac:dyDescent="0.2">
      <c r="A12" s="136" t="s">
        <v>62</v>
      </c>
      <c r="B12" s="136"/>
      <c r="C12" s="136"/>
      <c r="D12" s="136"/>
      <c r="E12" s="136"/>
      <c r="F12" s="136"/>
      <c r="G12" s="136"/>
      <c r="I12" s="105">
        <v>150</v>
      </c>
      <c r="J12" s="105">
        <f t="shared" si="0"/>
        <v>2.5</v>
      </c>
      <c r="M12" s="105">
        <f t="shared" si="1"/>
        <v>0</v>
      </c>
    </row>
    <row r="13" spans="1:13" ht="15" customHeight="1" x14ac:dyDescent="0.2">
      <c r="A13" s="133" t="s">
        <v>54</v>
      </c>
      <c r="B13" s="134"/>
      <c r="C13" s="134"/>
      <c r="D13" s="135"/>
      <c r="E13" s="133" t="s">
        <v>0</v>
      </c>
      <c r="F13" s="134"/>
      <c r="G13" s="135"/>
      <c r="I13" s="105">
        <v>165</v>
      </c>
      <c r="J13" s="105">
        <f t="shared" si="0"/>
        <v>2.75</v>
      </c>
      <c r="M13" s="105">
        <f t="shared" si="1"/>
        <v>0</v>
      </c>
    </row>
    <row r="14" spans="1:13" ht="54" customHeight="1" x14ac:dyDescent="0.2">
      <c r="A14" s="81" t="s">
        <v>55</v>
      </c>
      <c r="B14" s="57" t="s">
        <v>56</v>
      </c>
      <c r="C14" s="57" t="s">
        <v>58</v>
      </c>
      <c r="D14" s="83" t="s">
        <v>59</v>
      </c>
      <c r="E14" s="81" t="s">
        <v>57</v>
      </c>
      <c r="F14" s="57" t="s">
        <v>60</v>
      </c>
      <c r="G14" s="83" t="s">
        <v>3</v>
      </c>
      <c r="I14" s="105">
        <v>180</v>
      </c>
      <c r="J14" s="105">
        <f t="shared" si="0"/>
        <v>3</v>
      </c>
      <c r="M14" s="105">
        <f t="shared" si="1"/>
        <v>0</v>
      </c>
    </row>
    <row r="15" spans="1:13" ht="16.5" customHeight="1" x14ac:dyDescent="0.2">
      <c r="A15" s="78"/>
      <c r="B15" s="78"/>
      <c r="C15" s="77">
        <f>((B15*A15)/1000)*1000000</f>
        <v>0</v>
      </c>
      <c r="D15" s="77">
        <f>C15/10</f>
        <v>0</v>
      </c>
      <c r="E15" s="78"/>
      <c r="F15" s="78"/>
      <c r="G15" s="79" t="e">
        <f>(D15*1000)/(F15*E15)</f>
        <v>#DIV/0!</v>
      </c>
      <c r="I15" s="105">
        <v>195</v>
      </c>
      <c r="J15" s="105">
        <f t="shared" si="0"/>
        <v>3.25</v>
      </c>
      <c r="M15" s="105">
        <f t="shared" si="1"/>
        <v>0</v>
      </c>
    </row>
    <row r="16" spans="1:13" ht="16.5" customHeight="1" x14ac:dyDescent="0.2">
      <c r="A16" s="78"/>
      <c r="B16" s="78"/>
      <c r="C16" s="77">
        <f>((B16*A16)/1000)*1000000</f>
        <v>0</v>
      </c>
      <c r="D16" s="77">
        <f>C16/10</f>
        <v>0</v>
      </c>
      <c r="E16" s="78"/>
      <c r="F16" s="78"/>
      <c r="G16" s="79" t="e">
        <f>(D16*1000)/(F16*E16)</f>
        <v>#DIV/0!</v>
      </c>
      <c r="I16" s="105">
        <v>210</v>
      </c>
      <c r="J16" s="105">
        <f t="shared" si="0"/>
        <v>3.5</v>
      </c>
      <c r="M16" s="105">
        <f t="shared" si="1"/>
        <v>0</v>
      </c>
    </row>
    <row r="17" spans="1:13" ht="16.5" customHeight="1" x14ac:dyDescent="0.2">
      <c r="A17" s="78"/>
      <c r="B17" s="78"/>
      <c r="C17" s="77">
        <f>((B17*A17)/1000)*1000000</f>
        <v>0</v>
      </c>
      <c r="D17" s="77">
        <f>C17/10</f>
        <v>0</v>
      </c>
      <c r="E17" s="78"/>
      <c r="F17" s="78"/>
      <c r="G17" s="79" t="e">
        <f>(D17*1000)/(F17*E17)</f>
        <v>#DIV/0!</v>
      </c>
      <c r="I17" s="105">
        <v>225</v>
      </c>
      <c r="J17" s="105">
        <f t="shared" si="0"/>
        <v>3.75</v>
      </c>
      <c r="M17" s="105">
        <f t="shared" si="1"/>
        <v>0</v>
      </c>
    </row>
    <row r="18" spans="1:13" x14ac:dyDescent="0.2">
      <c r="I18" s="105">
        <v>240</v>
      </c>
      <c r="J18" s="105">
        <f t="shared" si="0"/>
        <v>4</v>
      </c>
      <c r="M18" s="105">
        <f t="shared" si="1"/>
        <v>0</v>
      </c>
    </row>
    <row r="19" spans="1:13" x14ac:dyDescent="0.2">
      <c r="F19" s="106" t="s">
        <v>66</v>
      </c>
      <c r="G19" s="99" t="e">
        <f>AVERAGE(G15:G17)</f>
        <v>#DIV/0!</v>
      </c>
      <c r="I19" s="105">
        <v>255</v>
      </c>
      <c r="J19" s="105">
        <f t="shared" si="0"/>
        <v>4.25</v>
      </c>
      <c r="M19" s="105">
        <f t="shared" si="1"/>
        <v>0</v>
      </c>
    </row>
    <row r="20" spans="1:13" x14ac:dyDescent="0.2">
      <c r="F20" s="106" t="s">
        <v>67</v>
      </c>
      <c r="G20" s="99" t="e">
        <f>STDEV(G15:G17)</f>
        <v>#DIV/0!</v>
      </c>
      <c r="I20" s="105">
        <v>270</v>
      </c>
      <c r="J20" s="105">
        <f t="shared" si="0"/>
        <v>4.5</v>
      </c>
      <c r="M20" s="105">
        <f t="shared" si="1"/>
        <v>0</v>
      </c>
    </row>
    <row r="21" spans="1:13" x14ac:dyDescent="0.2">
      <c r="I21" s="105">
        <v>285</v>
      </c>
      <c r="J21" s="105">
        <f t="shared" si="0"/>
        <v>4.75</v>
      </c>
      <c r="M21" s="105">
        <f t="shared" si="1"/>
        <v>0</v>
      </c>
    </row>
    <row r="22" spans="1:13" x14ac:dyDescent="0.2">
      <c r="I22" s="105">
        <v>300</v>
      </c>
      <c r="J22" s="105">
        <f t="shared" si="0"/>
        <v>5</v>
      </c>
      <c r="M22" s="105">
        <f t="shared" si="1"/>
        <v>0</v>
      </c>
    </row>
    <row r="23" spans="1:13" x14ac:dyDescent="0.2">
      <c r="I23" s="105">
        <v>315</v>
      </c>
      <c r="J23" s="105">
        <f t="shared" si="0"/>
        <v>5.25</v>
      </c>
      <c r="M23" s="105">
        <f t="shared" si="1"/>
        <v>0</v>
      </c>
    </row>
    <row r="24" spans="1:13" x14ac:dyDescent="0.2">
      <c r="I24" s="105">
        <v>330</v>
      </c>
      <c r="J24" s="105">
        <f t="shared" si="0"/>
        <v>5.5</v>
      </c>
      <c r="M24" s="105">
        <f t="shared" si="1"/>
        <v>0</v>
      </c>
    </row>
    <row r="25" spans="1:13" ht="13.9" x14ac:dyDescent="0.25">
      <c r="I25" s="105">
        <v>345</v>
      </c>
      <c r="J25" s="105">
        <f t="shared" si="0"/>
        <v>5.75</v>
      </c>
      <c r="M25" s="105">
        <f t="shared" si="1"/>
        <v>0</v>
      </c>
    </row>
    <row r="26" spans="1:13" ht="13.9" x14ac:dyDescent="0.25">
      <c r="I26" s="105">
        <v>360</v>
      </c>
      <c r="J26" s="105">
        <f t="shared" si="0"/>
        <v>6</v>
      </c>
      <c r="M26" s="105">
        <f t="shared" si="1"/>
        <v>0</v>
      </c>
    </row>
    <row r="27" spans="1:13" ht="13.9" x14ac:dyDescent="0.25">
      <c r="I27" s="105">
        <v>375</v>
      </c>
      <c r="J27" s="105">
        <f t="shared" si="0"/>
        <v>6.25</v>
      </c>
      <c r="M27" s="105">
        <f t="shared" si="1"/>
        <v>0</v>
      </c>
    </row>
    <row r="28" spans="1:13" ht="13.9" x14ac:dyDescent="0.25">
      <c r="I28" s="105">
        <v>390</v>
      </c>
      <c r="J28" s="105">
        <f t="shared" si="0"/>
        <v>6.5</v>
      </c>
      <c r="M28" s="105">
        <f t="shared" si="1"/>
        <v>0</v>
      </c>
    </row>
    <row r="29" spans="1:13" ht="13.9" x14ac:dyDescent="0.25">
      <c r="I29" s="105">
        <v>405</v>
      </c>
      <c r="J29" s="105">
        <f t="shared" si="0"/>
        <v>6.75</v>
      </c>
      <c r="M29" s="105">
        <f t="shared" si="1"/>
        <v>0</v>
      </c>
    </row>
    <row r="30" spans="1:13" ht="13.9" x14ac:dyDescent="0.25">
      <c r="I30" s="105">
        <v>420</v>
      </c>
      <c r="J30" s="105">
        <f t="shared" si="0"/>
        <v>7</v>
      </c>
      <c r="M30" s="105">
        <f t="shared" si="1"/>
        <v>0</v>
      </c>
    </row>
    <row r="31" spans="1:13" ht="13.9" x14ac:dyDescent="0.25">
      <c r="I31" s="105">
        <v>435</v>
      </c>
      <c r="J31" s="105">
        <f t="shared" si="0"/>
        <v>7.25</v>
      </c>
      <c r="M31" s="105">
        <f t="shared" si="1"/>
        <v>0</v>
      </c>
    </row>
    <row r="32" spans="1:13" ht="13.9" x14ac:dyDescent="0.25">
      <c r="I32" s="105">
        <v>450</v>
      </c>
      <c r="J32" s="105">
        <f t="shared" si="0"/>
        <v>7.5</v>
      </c>
      <c r="M32" s="105">
        <f t="shared" si="1"/>
        <v>0</v>
      </c>
    </row>
    <row r="33" spans="9:13" ht="13.9" x14ac:dyDescent="0.25">
      <c r="I33" s="105">
        <v>465</v>
      </c>
      <c r="J33" s="105">
        <f t="shared" si="0"/>
        <v>7.75</v>
      </c>
      <c r="M33" s="105">
        <f t="shared" si="1"/>
        <v>0</v>
      </c>
    </row>
    <row r="34" spans="9:13" x14ac:dyDescent="0.2">
      <c r="I34" s="105">
        <v>480</v>
      </c>
      <c r="J34" s="105">
        <f t="shared" si="0"/>
        <v>8</v>
      </c>
      <c r="M34" s="105">
        <f t="shared" si="1"/>
        <v>0</v>
      </c>
    </row>
    <row r="35" spans="9:13" x14ac:dyDescent="0.2">
      <c r="I35" s="105">
        <v>495</v>
      </c>
      <c r="J35" s="105">
        <f t="shared" si="0"/>
        <v>8.25</v>
      </c>
      <c r="M35" s="105">
        <f t="shared" si="1"/>
        <v>0</v>
      </c>
    </row>
    <row r="36" spans="9:13" x14ac:dyDescent="0.2">
      <c r="I36" s="105">
        <v>510</v>
      </c>
      <c r="J36" s="105">
        <f t="shared" si="0"/>
        <v>8.5</v>
      </c>
      <c r="M36" s="105">
        <f t="shared" si="1"/>
        <v>0</v>
      </c>
    </row>
    <row r="37" spans="9:13" x14ac:dyDescent="0.2">
      <c r="I37" s="105">
        <v>525</v>
      </c>
      <c r="J37" s="105">
        <f t="shared" si="0"/>
        <v>8.75</v>
      </c>
      <c r="M37" s="105">
        <f t="shared" si="1"/>
        <v>0</v>
      </c>
    </row>
    <row r="38" spans="9:13" x14ac:dyDescent="0.2">
      <c r="I38" s="105">
        <v>540</v>
      </c>
      <c r="J38" s="105">
        <f t="shared" si="0"/>
        <v>9</v>
      </c>
      <c r="M38" s="105">
        <f t="shared" si="1"/>
        <v>0</v>
      </c>
    </row>
    <row r="39" spans="9:13" x14ac:dyDescent="0.2">
      <c r="I39" s="105">
        <v>555</v>
      </c>
      <c r="J39" s="105">
        <f t="shared" si="0"/>
        <v>9.25</v>
      </c>
      <c r="M39" s="105">
        <f t="shared" si="1"/>
        <v>0</v>
      </c>
    </row>
    <row r="40" spans="9:13" x14ac:dyDescent="0.2">
      <c r="I40" s="105">
        <v>570</v>
      </c>
      <c r="J40" s="105">
        <f t="shared" si="0"/>
        <v>9.5</v>
      </c>
      <c r="M40" s="105">
        <f t="shared" si="1"/>
        <v>0</v>
      </c>
    </row>
    <row r="41" spans="9:13" x14ac:dyDescent="0.2">
      <c r="I41" s="105">
        <v>585</v>
      </c>
      <c r="J41" s="105">
        <f t="shared" si="0"/>
        <v>9.75</v>
      </c>
      <c r="M41" s="105">
        <f t="shared" si="1"/>
        <v>0</v>
      </c>
    </row>
    <row r="42" spans="9:13" x14ac:dyDescent="0.2">
      <c r="I42" s="105">
        <v>600</v>
      </c>
      <c r="J42" s="105">
        <f t="shared" si="0"/>
        <v>10</v>
      </c>
      <c r="M42" s="105">
        <f>L42/1000</f>
        <v>0</v>
      </c>
    </row>
  </sheetData>
  <mergeCells count="6">
    <mergeCell ref="A3:D3"/>
    <mergeCell ref="E3:G3"/>
    <mergeCell ref="A13:D13"/>
    <mergeCell ref="E13:G13"/>
    <mergeCell ref="A2:G2"/>
    <mergeCell ref="A12:G12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&amp;C&amp;"Arial,Negrito"&amp;18Lipase activity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80"/>
  <sheetViews>
    <sheetView workbookViewId="0">
      <selection activeCell="T24" sqref="T24"/>
    </sheetView>
  </sheetViews>
  <sheetFormatPr defaultColWidth="9.140625" defaultRowHeight="15" x14ac:dyDescent="0.25"/>
  <cols>
    <col min="1" max="1" width="12.85546875" customWidth="1"/>
    <col min="2" max="2" width="10.5703125" customWidth="1"/>
    <col min="3" max="3" width="8" customWidth="1"/>
    <col min="4" max="4" width="12" customWidth="1"/>
    <col min="5" max="5" width="10" customWidth="1"/>
    <col min="6" max="6" width="10.140625" customWidth="1"/>
    <col min="7" max="10" width="9.140625" customWidth="1"/>
    <col min="11" max="11" width="9.5703125" bestFit="1" customWidth="1"/>
    <col min="12" max="256" width="11.42578125" customWidth="1"/>
  </cols>
  <sheetData>
    <row r="2" spans="1:11" ht="21.95" customHeight="1" x14ac:dyDescent="0.25">
      <c r="A2" s="139" t="s">
        <v>24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</row>
    <row r="3" spans="1:11" x14ac:dyDescent="0.25">
      <c r="A3" s="11"/>
      <c r="B3" s="11"/>
      <c r="C3" s="11"/>
      <c r="D3" s="11"/>
    </row>
    <row r="4" spans="1:11" ht="60" x14ac:dyDescent="0.25">
      <c r="D4" s="35" t="s">
        <v>7</v>
      </c>
      <c r="E4" s="35" t="s">
        <v>22</v>
      </c>
      <c r="F4" s="35" t="s">
        <v>8</v>
      </c>
      <c r="G4" s="35" t="s">
        <v>28</v>
      </c>
      <c r="H4" s="35" t="s">
        <v>9</v>
      </c>
      <c r="I4" s="35" t="s">
        <v>27</v>
      </c>
    </row>
    <row r="5" spans="1:11" x14ac:dyDescent="0.25">
      <c r="A5" s="12" t="s">
        <v>26</v>
      </c>
      <c r="B5" s="13">
        <v>342.3</v>
      </c>
      <c r="C5" s="13" t="s">
        <v>30</v>
      </c>
      <c r="D5" s="36">
        <v>0</v>
      </c>
      <c r="E5" s="140">
        <v>1</v>
      </c>
      <c r="F5" s="37">
        <f t="shared" ref="F5:F12" si="0">D5*$E$5</f>
        <v>0</v>
      </c>
      <c r="G5" s="38"/>
      <c r="H5" s="36"/>
      <c r="I5" s="53">
        <f>H5-$H$5</f>
        <v>0</v>
      </c>
    </row>
    <row r="6" spans="1:11" x14ac:dyDescent="0.25">
      <c r="A6" s="11"/>
      <c r="B6" s="13"/>
      <c r="C6" s="13"/>
      <c r="D6" s="22">
        <v>0.05</v>
      </c>
      <c r="E6" s="141"/>
      <c r="F6" s="21">
        <f t="shared" si="0"/>
        <v>0.05</v>
      </c>
      <c r="G6" s="21">
        <f>1/($B$5/(F6/1000))*1000000</f>
        <v>0.14607069821793747</v>
      </c>
      <c r="H6" s="22"/>
      <c r="I6" s="54">
        <f t="shared" ref="I6:I12" si="1">H6-$H$5</f>
        <v>0</v>
      </c>
    </row>
    <row r="7" spans="1:11" x14ac:dyDescent="0.25">
      <c r="A7" s="17" t="s">
        <v>25</v>
      </c>
      <c r="B7" s="23"/>
      <c r="C7" s="19" t="s">
        <v>23</v>
      </c>
      <c r="D7" s="22">
        <v>0.2</v>
      </c>
      <c r="E7" s="141"/>
      <c r="F7" s="21">
        <f t="shared" si="0"/>
        <v>0.2</v>
      </c>
      <c r="G7" s="21">
        <f t="shared" ref="G7:G12" si="2">1/($B$5/(F7/1000))*1000000</f>
        <v>0.58428279287174989</v>
      </c>
      <c r="H7" s="22"/>
      <c r="I7" s="54">
        <f t="shared" si="1"/>
        <v>0</v>
      </c>
    </row>
    <row r="8" spans="1:11" x14ac:dyDescent="0.25">
      <c r="A8" s="15"/>
      <c r="B8" s="18">
        <f>(B7/B5)*1000</f>
        <v>0</v>
      </c>
      <c r="C8" s="19" t="s">
        <v>29</v>
      </c>
      <c r="D8" s="22">
        <v>0.4</v>
      </c>
      <c r="E8" s="141"/>
      <c r="F8" s="21">
        <f t="shared" si="0"/>
        <v>0.4</v>
      </c>
      <c r="G8" s="21">
        <f t="shared" si="2"/>
        <v>1.1685655857434998</v>
      </c>
      <c r="H8" s="22"/>
      <c r="I8" s="54">
        <f t="shared" si="1"/>
        <v>0</v>
      </c>
    </row>
    <row r="9" spans="1:11" x14ac:dyDescent="0.25">
      <c r="D9" s="22">
        <v>0.6</v>
      </c>
      <c r="E9" s="141"/>
      <c r="F9" s="21">
        <f t="shared" si="0"/>
        <v>0.6</v>
      </c>
      <c r="G9" s="21">
        <f t="shared" si="2"/>
        <v>1.7528483786152496</v>
      </c>
      <c r="H9" s="22"/>
      <c r="I9" s="54">
        <f t="shared" si="1"/>
        <v>0</v>
      </c>
    </row>
    <row r="10" spans="1:11" ht="15" customHeight="1" x14ac:dyDescent="0.25">
      <c r="D10" s="22">
        <v>0.8</v>
      </c>
      <c r="E10" s="141"/>
      <c r="F10" s="21">
        <f t="shared" si="0"/>
        <v>0.8</v>
      </c>
      <c r="G10" s="21">
        <f t="shared" si="2"/>
        <v>2.3371311714869996</v>
      </c>
      <c r="H10" s="22"/>
      <c r="I10" s="54">
        <f t="shared" si="1"/>
        <v>0</v>
      </c>
    </row>
    <row r="11" spans="1:11" x14ac:dyDescent="0.25">
      <c r="D11" s="22">
        <v>1</v>
      </c>
      <c r="E11" s="141"/>
      <c r="F11" s="21">
        <f t="shared" si="0"/>
        <v>1</v>
      </c>
      <c r="G11" s="21">
        <f t="shared" si="2"/>
        <v>2.9214139643587496</v>
      </c>
      <c r="H11" s="22"/>
      <c r="I11" s="54">
        <f t="shared" si="1"/>
        <v>0</v>
      </c>
    </row>
    <row r="12" spans="1:11" x14ac:dyDescent="0.25">
      <c r="D12" s="31">
        <v>2</v>
      </c>
      <c r="E12" s="142"/>
      <c r="F12" s="33">
        <f t="shared" si="0"/>
        <v>2</v>
      </c>
      <c r="G12" s="33">
        <f t="shared" si="2"/>
        <v>5.8428279287174991</v>
      </c>
      <c r="H12" s="31"/>
      <c r="I12" s="55">
        <f t="shared" si="1"/>
        <v>0</v>
      </c>
    </row>
    <row r="13" spans="1:11" x14ac:dyDescent="0.25">
      <c r="I13" s="113"/>
    </row>
    <row r="28" spans="1:12" ht="21.95" customHeight="1" x14ac:dyDescent="0.25">
      <c r="A28" s="139" t="s">
        <v>33</v>
      </c>
      <c r="B28" s="139"/>
      <c r="C28" s="139"/>
      <c r="D28" s="139"/>
      <c r="E28" s="139"/>
      <c r="F28" s="139"/>
      <c r="G28" s="139"/>
      <c r="H28" s="139"/>
      <c r="I28" s="139"/>
      <c r="J28" s="139"/>
      <c r="K28" s="139"/>
    </row>
    <row r="29" spans="1:12" ht="14.45" x14ac:dyDescent="0.3">
      <c r="A29" s="11"/>
      <c r="B29" s="11"/>
      <c r="C29" s="115"/>
      <c r="D29" s="11"/>
      <c r="E29" s="11"/>
      <c r="F29" s="11"/>
      <c r="G29" s="11"/>
      <c r="H29" s="11"/>
      <c r="I29" s="11"/>
      <c r="J29" s="11"/>
      <c r="K29" s="11"/>
    </row>
    <row r="30" spans="1:12" ht="15" customHeight="1" x14ac:dyDescent="0.25">
      <c r="A30" s="134" t="s">
        <v>10</v>
      </c>
      <c r="B30" s="134"/>
      <c r="C30" s="22"/>
      <c r="D30" s="42" t="s">
        <v>11</v>
      </c>
      <c r="E30" s="11"/>
      <c r="F30" s="11"/>
      <c r="G30" s="11"/>
      <c r="H30" s="11"/>
      <c r="I30" s="11"/>
      <c r="J30" s="11"/>
      <c r="K30" s="11"/>
    </row>
    <row r="31" spans="1:12" ht="48.75" customHeight="1" x14ac:dyDescent="0.25">
      <c r="A31" s="26"/>
      <c r="B31" s="26"/>
      <c r="C31" s="27" t="s">
        <v>9</v>
      </c>
      <c r="D31" s="29" t="s">
        <v>36</v>
      </c>
      <c r="E31" s="27" t="s">
        <v>9</v>
      </c>
      <c r="F31" s="27" t="s">
        <v>31</v>
      </c>
      <c r="G31" s="29" t="s">
        <v>12</v>
      </c>
      <c r="H31" s="29" t="s">
        <v>32</v>
      </c>
      <c r="I31" s="27" t="s">
        <v>13</v>
      </c>
      <c r="J31" s="27" t="s">
        <v>14</v>
      </c>
      <c r="K31" s="29" t="s">
        <v>15</v>
      </c>
      <c r="L31" s="1"/>
    </row>
    <row r="32" spans="1:12" x14ac:dyDescent="0.25">
      <c r="A32" s="137" t="s">
        <v>16</v>
      </c>
      <c r="B32" s="24" t="s">
        <v>17</v>
      </c>
      <c r="C32" s="22"/>
      <c r="D32" s="20"/>
      <c r="E32" s="20"/>
      <c r="F32" s="20"/>
      <c r="G32" s="20"/>
      <c r="H32" s="20"/>
      <c r="I32" s="20"/>
      <c r="J32" s="20"/>
      <c r="K32" s="20"/>
    </row>
    <row r="33" spans="1:11" x14ac:dyDescent="0.25">
      <c r="A33" s="137"/>
      <c r="B33" s="24" t="s">
        <v>18</v>
      </c>
      <c r="C33" s="22"/>
      <c r="D33" s="22">
        <v>1</v>
      </c>
      <c r="E33" s="20">
        <f>C33*D33</f>
        <v>0</v>
      </c>
      <c r="F33" s="20">
        <f>E33-$C$32</f>
        <v>0</v>
      </c>
      <c r="G33" s="25"/>
      <c r="H33" s="21">
        <f>G33*$C$30</f>
        <v>0</v>
      </c>
      <c r="I33" s="20">
        <f>INTERCEPT($I$6:$I$12,$F$6:$F$12)</f>
        <v>0</v>
      </c>
      <c r="J33" s="20">
        <f>SLOPE($I$6:$I$12,$F$6:$F$12)</f>
        <v>0</v>
      </c>
      <c r="K33" s="39" t="e">
        <f>(F33-$I$33)/($J$33*H33)</f>
        <v>#DIV/0!</v>
      </c>
    </row>
    <row r="34" spans="1:11" x14ac:dyDescent="0.25">
      <c r="A34" s="137"/>
      <c r="B34" s="24" t="s">
        <v>19</v>
      </c>
      <c r="C34" s="22"/>
      <c r="D34" s="22">
        <v>1</v>
      </c>
      <c r="E34" s="20">
        <f>C34*D34</f>
        <v>0</v>
      </c>
      <c r="F34" s="20">
        <f>E34-$C$32</f>
        <v>0</v>
      </c>
      <c r="G34" s="25"/>
      <c r="H34" s="21">
        <f>G34*$C$30</f>
        <v>0</v>
      </c>
      <c r="I34" s="20"/>
      <c r="J34" s="20"/>
      <c r="K34" s="39" t="e">
        <f>(F34-$I$33)/($J$33*H34)</f>
        <v>#DIV/0!</v>
      </c>
    </row>
    <row r="35" spans="1:11" x14ac:dyDescent="0.25">
      <c r="A35" s="138"/>
      <c r="B35" s="30" t="s">
        <v>20</v>
      </c>
      <c r="C35" s="31"/>
      <c r="D35" s="31">
        <v>1</v>
      </c>
      <c r="E35" s="32">
        <f>C35*D35</f>
        <v>0</v>
      </c>
      <c r="F35" s="102">
        <f>E35-$C$32</f>
        <v>0</v>
      </c>
      <c r="G35" s="34"/>
      <c r="H35" s="33">
        <f>G35*$C$30</f>
        <v>0</v>
      </c>
      <c r="I35" s="32"/>
      <c r="J35" s="32"/>
      <c r="K35" s="40" t="e">
        <f>(F35-$I$33)/($J$33*H35)</f>
        <v>#DIV/0!</v>
      </c>
    </row>
    <row r="36" spans="1:11" x14ac:dyDescent="0.25">
      <c r="A36" s="11"/>
      <c r="B36" s="11"/>
      <c r="C36" s="116"/>
      <c r="D36" s="11"/>
      <c r="E36" s="11"/>
      <c r="F36" s="11"/>
      <c r="G36" s="11"/>
      <c r="H36" s="11"/>
      <c r="I36" s="11"/>
      <c r="J36" s="43" t="s">
        <v>78</v>
      </c>
      <c r="K36" s="51" t="e">
        <f>AVERAGE(K33:K35)</f>
        <v>#DIV/0!</v>
      </c>
    </row>
    <row r="37" spans="1:11" x14ac:dyDescent="0.25">
      <c r="A37" s="134" t="s">
        <v>79</v>
      </c>
      <c r="B37" s="134"/>
      <c r="C37" s="22"/>
      <c r="D37" s="42" t="s">
        <v>11</v>
      </c>
      <c r="E37" s="11"/>
      <c r="F37" s="11"/>
      <c r="G37" s="11"/>
      <c r="H37" s="11"/>
      <c r="I37" s="11"/>
      <c r="J37" s="11"/>
      <c r="K37" s="11"/>
    </row>
    <row r="38" spans="1:11" s="10" customFormat="1" ht="46.5" customHeight="1" x14ac:dyDescent="0.25">
      <c r="A38" s="26"/>
      <c r="B38" s="26"/>
      <c r="C38" s="27" t="s">
        <v>9</v>
      </c>
      <c r="D38" s="29" t="s">
        <v>36</v>
      </c>
      <c r="E38" s="27" t="s">
        <v>9</v>
      </c>
      <c r="F38" s="27" t="s">
        <v>31</v>
      </c>
      <c r="G38" s="29" t="s">
        <v>12</v>
      </c>
      <c r="H38" s="29" t="s">
        <v>32</v>
      </c>
      <c r="I38" s="27" t="s">
        <v>13</v>
      </c>
      <c r="J38" s="27" t="s">
        <v>14</v>
      </c>
      <c r="K38" s="29" t="s">
        <v>15</v>
      </c>
    </row>
    <row r="39" spans="1:11" x14ac:dyDescent="0.25">
      <c r="A39" s="137" t="s">
        <v>16</v>
      </c>
      <c r="B39" s="24" t="s">
        <v>17</v>
      </c>
      <c r="C39" s="22"/>
      <c r="D39" s="20"/>
      <c r="E39" s="20"/>
      <c r="F39" s="20"/>
      <c r="G39" s="20"/>
      <c r="H39" s="20"/>
      <c r="I39" s="20"/>
      <c r="J39" s="20"/>
      <c r="K39" s="20"/>
    </row>
    <row r="40" spans="1:11" x14ac:dyDescent="0.25">
      <c r="A40" s="137"/>
      <c r="B40" s="24" t="s">
        <v>18</v>
      </c>
      <c r="C40" s="22"/>
      <c r="D40" s="22">
        <v>1</v>
      </c>
      <c r="E40" s="20">
        <f>C40*D40</f>
        <v>0</v>
      </c>
      <c r="F40" s="20">
        <f>E40-$C$39</f>
        <v>0</v>
      </c>
      <c r="G40" s="25"/>
      <c r="H40" s="21">
        <f>G40*$C$37</f>
        <v>0</v>
      </c>
      <c r="I40" s="20">
        <f>INTERCEPT($I$6:$I$12,$F$6:$F$12)</f>
        <v>0</v>
      </c>
      <c r="J40" s="20">
        <f>SLOPE($I$6:$I$12,$F$6:$F$12)</f>
        <v>0</v>
      </c>
      <c r="K40" s="39" t="e">
        <f>(F40-$I$40)/($J$40*H40)</f>
        <v>#DIV/0!</v>
      </c>
    </row>
    <row r="41" spans="1:11" x14ac:dyDescent="0.25">
      <c r="A41" s="137"/>
      <c r="B41" s="24" t="s">
        <v>19</v>
      </c>
      <c r="C41" s="22"/>
      <c r="D41" s="22">
        <v>1</v>
      </c>
      <c r="E41" s="20">
        <f>C41*D41</f>
        <v>0</v>
      </c>
      <c r="F41" s="20">
        <f>E41-$C$39</f>
        <v>0</v>
      </c>
      <c r="G41" s="25"/>
      <c r="H41" s="21">
        <f>G41*$C$37</f>
        <v>0</v>
      </c>
      <c r="I41" s="20"/>
      <c r="J41" s="20"/>
      <c r="K41" s="39" t="e">
        <f>(F41-$I$40)/($J$40*H41)</f>
        <v>#DIV/0!</v>
      </c>
    </row>
    <row r="42" spans="1:11" x14ac:dyDescent="0.25">
      <c r="A42" s="138"/>
      <c r="B42" s="30" t="s">
        <v>20</v>
      </c>
      <c r="C42" s="31"/>
      <c r="D42" s="31">
        <v>1</v>
      </c>
      <c r="E42" s="32">
        <f>C42*D42</f>
        <v>0</v>
      </c>
      <c r="F42" s="32">
        <f>E42-$C$39</f>
        <v>0</v>
      </c>
      <c r="G42" s="34"/>
      <c r="H42" s="21">
        <f>G42*$C$37</f>
        <v>0</v>
      </c>
      <c r="I42" s="32"/>
      <c r="J42" s="32"/>
      <c r="K42" s="40" t="e">
        <f>(F42-$I$40)/($J$40*H42)</f>
        <v>#DIV/0!</v>
      </c>
    </row>
    <row r="43" spans="1:11" x14ac:dyDescent="0.25">
      <c r="A43" s="11"/>
      <c r="B43" s="11"/>
      <c r="C43" s="11"/>
      <c r="D43" s="11"/>
      <c r="E43" s="11"/>
      <c r="F43" s="11"/>
      <c r="G43" s="11"/>
      <c r="H43" s="114"/>
      <c r="I43" s="11"/>
      <c r="J43" s="43" t="s">
        <v>78</v>
      </c>
      <c r="K43" s="51" t="e">
        <f>AVERAGE(K40:K42)</f>
        <v>#DIV/0!</v>
      </c>
    </row>
    <row r="44" spans="1:11" x14ac:dyDescent="0.25">
      <c r="A44" s="134" t="s">
        <v>21</v>
      </c>
      <c r="B44" s="134"/>
      <c r="C44" s="117"/>
      <c r="D44" s="42" t="s">
        <v>11</v>
      </c>
      <c r="E44" s="11"/>
      <c r="F44" s="11"/>
      <c r="G44" s="11"/>
      <c r="H44" s="11"/>
      <c r="I44" s="11"/>
      <c r="J44" s="11"/>
      <c r="K44" s="11"/>
    </row>
    <row r="45" spans="1:11" s="10" customFormat="1" ht="46.5" customHeight="1" x14ac:dyDescent="0.25">
      <c r="A45" s="26"/>
      <c r="B45" s="26"/>
      <c r="C45" s="27" t="s">
        <v>9</v>
      </c>
      <c r="D45" s="29" t="s">
        <v>36</v>
      </c>
      <c r="E45" s="27" t="s">
        <v>9</v>
      </c>
      <c r="F45" s="27" t="s">
        <v>31</v>
      </c>
      <c r="G45" s="29" t="s">
        <v>12</v>
      </c>
      <c r="H45" s="29" t="s">
        <v>32</v>
      </c>
      <c r="I45" s="27" t="s">
        <v>13</v>
      </c>
      <c r="J45" s="27" t="s">
        <v>14</v>
      </c>
      <c r="K45" s="29" t="s">
        <v>15</v>
      </c>
    </row>
    <row r="46" spans="1:11" x14ac:dyDescent="0.25">
      <c r="A46" s="137" t="s">
        <v>16</v>
      </c>
      <c r="B46" s="24" t="s">
        <v>17</v>
      </c>
      <c r="C46" s="22"/>
      <c r="D46" s="20"/>
      <c r="E46" s="20"/>
      <c r="F46" s="20"/>
      <c r="G46" s="20"/>
      <c r="H46" s="20"/>
      <c r="I46" s="20"/>
      <c r="J46" s="20"/>
      <c r="K46" s="20"/>
    </row>
    <row r="47" spans="1:11" x14ac:dyDescent="0.25">
      <c r="A47" s="137"/>
      <c r="B47" s="24" t="s">
        <v>18</v>
      </c>
      <c r="C47" s="22"/>
      <c r="D47" s="22">
        <v>1</v>
      </c>
      <c r="E47" s="20">
        <f>C47*D47</f>
        <v>0</v>
      </c>
      <c r="F47" s="103">
        <f>E47-$C$46</f>
        <v>0</v>
      </c>
      <c r="G47" s="25"/>
      <c r="H47" s="21">
        <f>G47*$C$44</f>
        <v>0</v>
      </c>
      <c r="I47" s="20">
        <f>INTERCEPT($I$6:$I$12,$F$6:$F$12)</f>
        <v>0</v>
      </c>
      <c r="J47" s="20">
        <f>SLOPE($I$6:$I$12,$F$6:$F$12)</f>
        <v>0</v>
      </c>
      <c r="K47" s="39" t="e">
        <f>(F47-$I$33)/($J$33*H47)</f>
        <v>#DIV/0!</v>
      </c>
    </row>
    <row r="48" spans="1:11" x14ac:dyDescent="0.25">
      <c r="A48" s="137"/>
      <c r="B48" s="24" t="s">
        <v>19</v>
      </c>
      <c r="C48" s="22"/>
      <c r="D48" s="22">
        <v>1</v>
      </c>
      <c r="E48" s="20">
        <f>C48*D48</f>
        <v>0</v>
      </c>
      <c r="F48" s="103">
        <f>E48-$C$46</f>
        <v>0</v>
      </c>
      <c r="G48" s="25"/>
      <c r="H48" s="21">
        <f>G48*$C$44</f>
        <v>0</v>
      </c>
      <c r="I48" s="20"/>
      <c r="J48" s="20"/>
      <c r="K48" s="39" t="e">
        <f>(F48-$I$33)/($J$33*H48)</f>
        <v>#DIV/0!</v>
      </c>
    </row>
    <row r="49" spans="1:11" x14ac:dyDescent="0.25">
      <c r="A49" s="138"/>
      <c r="B49" s="30" t="s">
        <v>20</v>
      </c>
      <c r="C49" s="31"/>
      <c r="D49" s="31">
        <v>1</v>
      </c>
      <c r="E49" s="32">
        <f>C49*D49</f>
        <v>0</v>
      </c>
      <c r="F49" s="102">
        <f>E49-$C$46</f>
        <v>0</v>
      </c>
      <c r="G49" s="34"/>
      <c r="H49" s="33">
        <f>G49*$C$44</f>
        <v>0</v>
      </c>
      <c r="I49" s="32"/>
      <c r="J49" s="32"/>
      <c r="K49" s="40" t="e">
        <f>(F49-$I$33)/($J$33*H49)</f>
        <v>#DIV/0!</v>
      </c>
    </row>
    <row r="50" spans="1:11" x14ac:dyDescent="0.25">
      <c r="A50" s="11"/>
      <c r="B50" s="11"/>
      <c r="C50" s="11"/>
      <c r="D50" s="11"/>
      <c r="E50" s="11"/>
      <c r="F50" s="11"/>
      <c r="G50" s="11"/>
      <c r="H50" s="11"/>
      <c r="I50" s="11"/>
      <c r="J50" s="43" t="s">
        <v>78</v>
      </c>
      <c r="K50" s="51" t="e">
        <f>AVERAGE(K47:K49)</f>
        <v>#DIV/0!</v>
      </c>
    </row>
    <row r="51" spans="1:11" x14ac:dyDescent="0.2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</row>
    <row r="52" spans="1:11" x14ac:dyDescent="0.2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</row>
    <row r="53" spans="1:11" ht="15.75" x14ac:dyDescent="0.25">
      <c r="A53" s="139" t="s">
        <v>34</v>
      </c>
      <c r="B53" s="139"/>
      <c r="C53" s="139"/>
      <c r="D53" s="139"/>
      <c r="E53" s="139"/>
      <c r="F53" s="139"/>
      <c r="G53" s="139"/>
      <c r="H53" s="139"/>
      <c r="I53" s="139"/>
      <c r="J53" s="139"/>
      <c r="K53" s="139"/>
    </row>
    <row r="54" spans="1:11" ht="15.75" x14ac:dyDescent="0.25">
      <c r="A54" s="41"/>
      <c r="B54" s="41"/>
      <c r="C54" s="41"/>
      <c r="D54" s="41"/>
      <c r="E54" s="41"/>
      <c r="F54" s="41"/>
      <c r="G54" s="41"/>
      <c r="H54" s="41"/>
      <c r="I54" s="41"/>
      <c r="J54" s="41"/>
      <c r="K54" s="41"/>
    </row>
    <row r="55" spans="1:11" ht="15.75" x14ac:dyDescent="0.25">
      <c r="A55" s="41"/>
      <c r="B55" s="41"/>
      <c r="C55" s="41"/>
      <c r="D55" s="41"/>
      <c r="E55" s="41"/>
      <c r="F55" s="41"/>
      <c r="G55" s="41"/>
      <c r="H55" s="41"/>
      <c r="I55" s="41"/>
      <c r="J55" s="41"/>
      <c r="K55" s="41"/>
    </row>
    <row r="56" spans="1:11" x14ac:dyDescent="0.25">
      <c r="A56" s="146"/>
      <c r="B56" s="146"/>
      <c r="C56" s="47"/>
      <c r="D56" s="42" t="s">
        <v>11</v>
      </c>
    </row>
    <row r="57" spans="1:11" ht="48" x14ac:dyDescent="0.25">
      <c r="A57" s="147"/>
      <c r="B57" s="29" t="s">
        <v>35</v>
      </c>
      <c r="C57" s="27" t="s">
        <v>9</v>
      </c>
      <c r="D57" s="29" t="s">
        <v>36</v>
      </c>
      <c r="E57" s="27" t="s">
        <v>9</v>
      </c>
      <c r="F57" s="27" t="s">
        <v>31</v>
      </c>
      <c r="G57" s="29" t="s">
        <v>12</v>
      </c>
      <c r="H57" s="29" t="s">
        <v>32</v>
      </c>
      <c r="I57" s="27" t="s">
        <v>13</v>
      </c>
      <c r="J57" s="27" t="s">
        <v>14</v>
      </c>
      <c r="K57" s="29" t="s">
        <v>15</v>
      </c>
    </row>
    <row r="58" spans="1:11" x14ac:dyDescent="0.25">
      <c r="A58" s="148"/>
      <c r="B58" s="45" t="s">
        <v>17</v>
      </c>
      <c r="C58" s="52"/>
      <c r="D58" s="46"/>
      <c r="E58" s="44"/>
      <c r="F58" s="44"/>
      <c r="G58" s="45"/>
      <c r="H58" s="45"/>
      <c r="I58" s="44"/>
      <c r="J58" s="44"/>
      <c r="K58" s="45"/>
    </row>
    <row r="59" spans="1:11" x14ac:dyDescent="0.25">
      <c r="A59" s="148"/>
      <c r="B59" s="45">
        <v>0</v>
      </c>
      <c r="C59" s="22"/>
      <c r="D59" s="22">
        <v>1</v>
      </c>
      <c r="E59" s="44">
        <f>C59*D59</f>
        <v>0</v>
      </c>
      <c r="F59" s="20">
        <f t="shared" ref="F59:F76" si="3">E59-$C$58</f>
        <v>0</v>
      </c>
      <c r="G59" s="124"/>
      <c r="H59" s="144">
        <f>G59*$C$56</f>
        <v>0</v>
      </c>
      <c r="I59" s="20">
        <f>INTERCEPT($I$6:$I$12,$F$6:$F$12)</f>
        <v>0</v>
      </c>
      <c r="J59" s="20">
        <f>SLOPE($I$6:$I$12,$F$6:$F$12)</f>
        <v>0</v>
      </c>
      <c r="K59" s="39" t="e">
        <f>(F59-$I$33)/($J$33*$H$59)</f>
        <v>#DIV/0!</v>
      </c>
    </row>
    <row r="60" spans="1:11" x14ac:dyDescent="0.25">
      <c r="A60" s="148"/>
      <c r="B60" s="24">
        <v>1</v>
      </c>
      <c r="C60" s="22"/>
      <c r="D60" s="22">
        <v>1</v>
      </c>
      <c r="E60" s="44">
        <f t="shared" ref="E60:E76" si="4">C60*D60</f>
        <v>0</v>
      </c>
      <c r="F60" s="20">
        <f t="shared" si="3"/>
        <v>0</v>
      </c>
      <c r="G60" s="124"/>
      <c r="H60" s="144"/>
      <c r="I60" s="20"/>
      <c r="J60" s="20"/>
      <c r="K60" s="39" t="e">
        <f t="shared" ref="K60:K76" si="5">(F60-$I$33)/($J$33*$H$59)</f>
        <v>#DIV/0!</v>
      </c>
    </row>
    <row r="61" spans="1:11" x14ac:dyDescent="0.25">
      <c r="A61" s="148"/>
      <c r="B61" s="24">
        <v>3</v>
      </c>
      <c r="C61" s="22"/>
      <c r="D61" s="22">
        <v>1</v>
      </c>
      <c r="E61" s="44">
        <f t="shared" si="4"/>
        <v>0</v>
      </c>
      <c r="F61" s="20">
        <f t="shared" si="3"/>
        <v>0</v>
      </c>
      <c r="G61" s="124"/>
      <c r="H61" s="144"/>
      <c r="I61" s="20"/>
      <c r="J61" s="20"/>
      <c r="K61" s="39" t="e">
        <f t="shared" si="5"/>
        <v>#DIV/0!</v>
      </c>
    </row>
    <row r="62" spans="1:11" x14ac:dyDescent="0.25">
      <c r="A62" s="148"/>
      <c r="B62" s="24">
        <v>5</v>
      </c>
      <c r="C62" s="22"/>
      <c r="D62" s="22">
        <v>1</v>
      </c>
      <c r="E62" s="44">
        <f t="shared" si="4"/>
        <v>0</v>
      </c>
      <c r="F62" s="20">
        <f t="shared" si="3"/>
        <v>0</v>
      </c>
      <c r="G62" s="124"/>
      <c r="H62" s="144"/>
      <c r="I62" s="20"/>
      <c r="J62" s="20"/>
      <c r="K62" s="39" t="e">
        <f t="shared" si="5"/>
        <v>#DIV/0!</v>
      </c>
    </row>
    <row r="63" spans="1:11" x14ac:dyDescent="0.25">
      <c r="A63" s="148"/>
      <c r="B63" s="24">
        <v>7</v>
      </c>
      <c r="C63" s="22"/>
      <c r="D63" s="22">
        <v>1</v>
      </c>
      <c r="E63" s="44">
        <f t="shared" si="4"/>
        <v>0</v>
      </c>
      <c r="F63" s="20">
        <f t="shared" si="3"/>
        <v>0</v>
      </c>
      <c r="G63" s="124"/>
      <c r="H63" s="144"/>
      <c r="I63" s="20"/>
      <c r="J63" s="20"/>
      <c r="K63" s="39" t="e">
        <f t="shared" si="5"/>
        <v>#DIV/0!</v>
      </c>
    </row>
    <row r="64" spans="1:11" x14ac:dyDescent="0.25">
      <c r="A64" s="148"/>
      <c r="B64" s="30">
        <v>10</v>
      </c>
      <c r="C64" s="22"/>
      <c r="D64" s="31">
        <v>1</v>
      </c>
      <c r="E64" s="50">
        <f t="shared" si="4"/>
        <v>0</v>
      </c>
      <c r="F64" s="32">
        <f t="shared" si="3"/>
        <v>0</v>
      </c>
      <c r="G64" s="125"/>
      <c r="H64" s="145"/>
      <c r="I64" s="48"/>
      <c r="J64" s="48"/>
      <c r="K64" s="40" t="e">
        <f t="shared" si="5"/>
        <v>#DIV/0!</v>
      </c>
    </row>
    <row r="65" spans="1:11" x14ac:dyDescent="0.25">
      <c r="A65" s="148"/>
      <c r="B65" s="29">
        <v>0</v>
      </c>
      <c r="C65" s="36"/>
      <c r="D65" s="22">
        <v>1</v>
      </c>
      <c r="E65" s="44">
        <f t="shared" si="4"/>
        <v>0</v>
      </c>
      <c r="F65" s="20">
        <f t="shared" si="3"/>
        <v>0</v>
      </c>
      <c r="G65" s="123"/>
      <c r="H65" s="143">
        <f>G65*$C$56</f>
        <v>0</v>
      </c>
      <c r="I65" s="38">
        <f>INTERCEPT($I$6:$I$12,$F$6:$F$12)</f>
        <v>0</v>
      </c>
      <c r="J65" s="38">
        <f>SLOPE($I$6:$I$12,$F$6:$F$12)</f>
        <v>0</v>
      </c>
      <c r="K65" s="49" t="e">
        <f t="shared" si="5"/>
        <v>#DIV/0!</v>
      </c>
    </row>
    <row r="66" spans="1:11" x14ac:dyDescent="0.25">
      <c r="A66" s="148"/>
      <c r="B66" s="24">
        <v>1</v>
      </c>
      <c r="C66" s="22"/>
      <c r="D66" s="22">
        <v>1</v>
      </c>
      <c r="E66" s="44">
        <f t="shared" si="4"/>
        <v>0</v>
      </c>
      <c r="F66" s="20">
        <f t="shared" si="3"/>
        <v>0</v>
      </c>
      <c r="G66" s="124"/>
      <c r="H66" s="144"/>
      <c r="I66" s="20"/>
      <c r="J66" s="20"/>
      <c r="K66" s="39" t="e">
        <f t="shared" si="5"/>
        <v>#DIV/0!</v>
      </c>
    </row>
    <row r="67" spans="1:11" x14ac:dyDescent="0.25">
      <c r="A67" s="148"/>
      <c r="B67" s="24">
        <v>3</v>
      </c>
      <c r="C67" s="22"/>
      <c r="D67" s="22">
        <v>1</v>
      </c>
      <c r="E67" s="44">
        <f t="shared" si="4"/>
        <v>0</v>
      </c>
      <c r="F67" s="20">
        <f t="shared" si="3"/>
        <v>0</v>
      </c>
      <c r="G67" s="124"/>
      <c r="H67" s="144"/>
      <c r="I67" s="20"/>
      <c r="J67" s="20"/>
      <c r="K67" s="39" t="e">
        <f t="shared" si="5"/>
        <v>#DIV/0!</v>
      </c>
    </row>
    <row r="68" spans="1:11" x14ac:dyDescent="0.25">
      <c r="A68" s="148"/>
      <c r="B68" s="24">
        <v>5</v>
      </c>
      <c r="C68" s="22"/>
      <c r="D68" s="22">
        <v>1</v>
      </c>
      <c r="E68" s="44">
        <f t="shared" si="4"/>
        <v>0</v>
      </c>
      <c r="F68" s="20">
        <f t="shared" si="3"/>
        <v>0</v>
      </c>
      <c r="G68" s="124"/>
      <c r="H68" s="144"/>
      <c r="I68" s="20"/>
      <c r="J68" s="20"/>
      <c r="K68" s="39" t="e">
        <f t="shared" si="5"/>
        <v>#DIV/0!</v>
      </c>
    </row>
    <row r="69" spans="1:11" x14ac:dyDescent="0.25">
      <c r="A69" s="148"/>
      <c r="B69" s="24">
        <v>7</v>
      </c>
      <c r="C69" s="22"/>
      <c r="D69" s="22">
        <v>1</v>
      </c>
      <c r="E69" s="44">
        <f t="shared" si="4"/>
        <v>0</v>
      </c>
      <c r="F69" s="20">
        <f t="shared" si="3"/>
        <v>0</v>
      </c>
      <c r="G69" s="124"/>
      <c r="H69" s="144"/>
      <c r="I69" s="20"/>
      <c r="J69" s="20"/>
      <c r="K69" s="39" t="e">
        <f t="shared" si="5"/>
        <v>#DIV/0!</v>
      </c>
    </row>
    <row r="70" spans="1:11" x14ac:dyDescent="0.25">
      <c r="A70" s="148"/>
      <c r="B70" s="30">
        <v>10</v>
      </c>
      <c r="C70" s="31"/>
      <c r="D70" s="31">
        <v>1</v>
      </c>
      <c r="E70" s="50">
        <f t="shared" si="4"/>
        <v>0</v>
      </c>
      <c r="F70" s="32">
        <f t="shared" si="3"/>
        <v>0</v>
      </c>
      <c r="G70" s="125"/>
      <c r="H70" s="145"/>
      <c r="I70" s="48"/>
      <c r="J70" s="48"/>
      <c r="K70" s="40" t="e">
        <f t="shared" si="5"/>
        <v>#DIV/0!</v>
      </c>
    </row>
    <row r="71" spans="1:11" x14ac:dyDescent="0.25">
      <c r="A71" s="148"/>
      <c r="B71" s="45">
        <v>0</v>
      </c>
      <c r="C71" s="22"/>
      <c r="D71" s="22">
        <v>1</v>
      </c>
      <c r="E71" s="44">
        <f t="shared" si="4"/>
        <v>0</v>
      </c>
      <c r="F71" s="20">
        <f t="shared" si="3"/>
        <v>0</v>
      </c>
      <c r="G71" s="124"/>
      <c r="H71" s="144">
        <f>G71*$C$56</f>
        <v>0</v>
      </c>
      <c r="I71" s="20">
        <f>INTERCEPT($I$6:$I$12,$F$6:$F$12)</f>
        <v>0</v>
      </c>
      <c r="J71" s="20">
        <f>SLOPE($I$6:$I$12,$F$6:$F$12)</f>
        <v>0</v>
      </c>
      <c r="K71" s="39" t="e">
        <f t="shared" si="5"/>
        <v>#DIV/0!</v>
      </c>
    </row>
    <row r="72" spans="1:11" x14ac:dyDescent="0.25">
      <c r="A72" s="148"/>
      <c r="B72" s="24">
        <v>1</v>
      </c>
      <c r="C72" s="22"/>
      <c r="D72" s="22">
        <v>1</v>
      </c>
      <c r="E72" s="44">
        <f t="shared" si="4"/>
        <v>0</v>
      </c>
      <c r="F72" s="20">
        <f t="shared" si="3"/>
        <v>0</v>
      </c>
      <c r="G72" s="124"/>
      <c r="H72" s="144"/>
      <c r="I72" s="20"/>
      <c r="J72" s="20"/>
      <c r="K72" s="39" t="e">
        <f t="shared" si="5"/>
        <v>#DIV/0!</v>
      </c>
    </row>
    <row r="73" spans="1:11" x14ac:dyDescent="0.25">
      <c r="A73" s="148"/>
      <c r="B73" s="24">
        <v>3</v>
      </c>
      <c r="C73" s="22"/>
      <c r="D73" s="22">
        <v>1</v>
      </c>
      <c r="E73" s="44">
        <f t="shared" si="4"/>
        <v>0</v>
      </c>
      <c r="F73" s="20">
        <f t="shared" si="3"/>
        <v>0</v>
      </c>
      <c r="G73" s="124"/>
      <c r="H73" s="144"/>
      <c r="I73" s="20"/>
      <c r="J73" s="20"/>
      <c r="K73" s="39" t="e">
        <f t="shared" si="5"/>
        <v>#DIV/0!</v>
      </c>
    </row>
    <row r="74" spans="1:11" x14ac:dyDescent="0.25">
      <c r="A74" s="148"/>
      <c r="B74" s="24">
        <v>5</v>
      </c>
      <c r="C74" s="22"/>
      <c r="D74" s="22">
        <v>1</v>
      </c>
      <c r="E74" s="44">
        <f t="shared" si="4"/>
        <v>0</v>
      </c>
      <c r="F74" s="20">
        <f t="shared" si="3"/>
        <v>0</v>
      </c>
      <c r="G74" s="124"/>
      <c r="H74" s="144"/>
      <c r="I74" s="20"/>
      <c r="J74" s="20"/>
      <c r="K74" s="39" t="e">
        <f t="shared" si="5"/>
        <v>#DIV/0!</v>
      </c>
    </row>
    <row r="75" spans="1:11" x14ac:dyDescent="0.25">
      <c r="A75" s="148"/>
      <c r="B75" s="24">
        <v>7</v>
      </c>
      <c r="C75" s="22"/>
      <c r="D75" s="22">
        <v>1</v>
      </c>
      <c r="E75" s="44">
        <f t="shared" si="4"/>
        <v>0</v>
      </c>
      <c r="F75" s="20">
        <f t="shared" si="3"/>
        <v>0</v>
      </c>
      <c r="G75" s="124"/>
      <c r="H75" s="144"/>
      <c r="I75" s="20"/>
      <c r="J75" s="20"/>
      <c r="K75" s="39" t="e">
        <f t="shared" si="5"/>
        <v>#DIV/0!</v>
      </c>
    </row>
    <row r="76" spans="1:11" x14ac:dyDescent="0.25">
      <c r="A76" s="149"/>
      <c r="B76" s="30">
        <v>10</v>
      </c>
      <c r="C76" s="31"/>
      <c r="D76" s="31">
        <v>1</v>
      </c>
      <c r="E76" s="50">
        <f t="shared" si="4"/>
        <v>0</v>
      </c>
      <c r="F76" s="32">
        <f t="shared" si="3"/>
        <v>0</v>
      </c>
      <c r="G76" s="125"/>
      <c r="H76" s="145"/>
      <c r="I76" s="48"/>
      <c r="J76" s="48"/>
      <c r="K76" s="40" t="e">
        <f t="shared" si="5"/>
        <v>#DIV/0!</v>
      </c>
    </row>
    <row r="80" spans="1:11" ht="15.75" x14ac:dyDescent="0.25">
      <c r="A80" s="139" t="s">
        <v>34</v>
      </c>
      <c r="B80" s="139"/>
      <c r="C80" s="139"/>
      <c r="D80" s="139"/>
      <c r="E80" s="139"/>
      <c r="F80" s="139"/>
      <c r="G80" s="139"/>
      <c r="H80" s="139"/>
      <c r="I80" s="139"/>
      <c r="J80" s="139"/>
      <c r="K80" s="139"/>
    </row>
  </sheetData>
  <mergeCells count="19">
    <mergeCell ref="A44:B44"/>
    <mergeCell ref="A46:A49"/>
    <mergeCell ref="A80:K80"/>
    <mergeCell ref="G65:G70"/>
    <mergeCell ref="H65:H70"/>
    <mergeCell ref="G71:G76"/>
    <mergeCell ref="H71:H76"/>
    <mergeCell ref="A53:K53"/>
    <mergeCell ref="A56:B56"/>
    <mergeCell ref="A57:A76"/>
    <mergeCell ref="G59:G64"/>
    <mergeCell ref="H59:H64"/>
    <mergeCell ref="A39:A42"/>
    <mergeCell ref="A2:K2"/>
    <mergeCell ref="A28:K28"/>
    <mergeCell ref="A30:B30"/>
    <mergeCell ref="A32:A35"/>
    <mergeCell ref="A37:B37"/>
    <mergeCell ref="E5:E12"/>
  </mergeCells>
  <pageMargins left="0.98425196850393704" right="0.98425196850393704" top="0.98425196850393704" bottom="0.98425196850393704" header="0.51181102362204722" footer="0.51181102362204722"/>
  <pageSetup paperSize="9" fitToHeight="0" orientation="landscape" r:id="rId1"/>
  <headerFooter>
    <oddHeader>&amp;C&amp;"Arial,Negrito"&amp;16AMYLASE ACTIVITY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116"/>
  <sheetViews>
    <sheetView tabSelected="1" workbookViewId="0">
      <selection activeCell="I61" sqref="I61"/>
    </sheetView>
  </sheetViews>
  <sheetFormatPr defaultColWidth="9.140625" defaultRowHeight="12" x14ac:dyDescent="0.2"/>
  <cols>
    <col min="1" max="1" width="13.5703125" style="11" customWidth="1"/>
    <col min="2" max="2" width="15.7109375" style="11" customWidth="1"/>
    <col min="3" max="3" width="12" style="11" customWidth="1"/>
    <col min="4" max="4" width="15.5703125" style="11" customWidth="1"/>
    <col min="5" max="5" width="13.28515625" style="11" customWidth="1"/>
    <col min="6" max="6" width="12.5703125" style="11" customWidth="1"/>
    <col min="7" max="7" width="12.7109375" style="11" bestFit="1" customWidth="1"/>
    <col min="8" max="8" width="9.85546875" style="11" customWidth="1"/>
    <col min="9" max="9" width="14.85546875" style="11" customWidth="1"/>
    <col min="10" max="256" width="11.42578125" style="11" customWidth="1"/>
    <col min="257" max="16384" width="9.140625" style="11"/>
  </cols>
  <sheetData>
    <row r="3" spans="1:9" ht="56.25" customHeight="1" x14ac:dyDescent="0.2">
      <c r="A3" s="57" t="s">
        <v>43</v>
      </c>
      <c r="B3" s="57" t="s">
        <v>65</v>
      </c>
      <c r="C3" s="57" t="s">
        <v>40</v>
      </c>
      <c r="D3" s="57" t="s">
        <v>41</v>
      </c>
      <c r="E3" s="57" t="s">
        <v>42</v>
      </c>
      <c r="F3" s="57" t="s">
        <v>46</v>
      </c>
      <c r="G3" s="58" t="s">
        <v>38</v>
      </c>
      <c r="H3" s="57" t="s">
        <v>44</v>
      </c>
      <c r="I3" s="57" t="s">
        <v>45</v>
      </c>
    </row>
    <row r="4" spans="1:9" ht="14.1" customHeight="1" x14ac:dyDescent="0.2">
      <c r="A4" s="127">
        <v>1.5</v>
      </c>
      <c r="B4" s="127">
        <v>964</v>
      </c>
      <c r="C4" s="150">
        <v>1</v>
      </c>
      <c r="D4" s="66"/>
      <c r="E4" s="127">
        <v>0.05</v>
      </c>
      <c r="F4" s="63">
        <f>E$4*D4</f>
        <v>0</v>
      </c>
      <c r="G4" s="127">
        <f>SLOPE(C55:C114,B55:B114)</f>
        <v>0</v>
      </c>
      <c r="H4" s="108" t="e">
        <f>SLOPE(D55:D114,B55:B114)</f>
        <v>#DIV/0!</v>
      </c>
      <c r="I4" s="59" t="e">
        <f>((H4-$G$4)*1000*A$4)/(F4*B$4)</f>
        <v>#DIV/0!</v>
      </c>
    </row>
    <row r="5" spans="1:9" ht="14.1" customHeight="1" x14ac:dyDescent="0.2">
      <c r="A5" s="128"/>
      <c r="B5" s="128"/>
      <c r="C5" s="151"/>
      <c r="D5" s="67"/>
      <c r="E5" s="128"/>
      <c r="F5" s="64">
        <f t="shared" ref="F5:F6" si="0">E$4*D5</f>
        <v>0</v>
      </c>
      <c r="G5" s="128"/>
      <c r="H5" s="108" t="e">
        <f>SLOPE(E55:E114,B55:B114)</f>
        <v>#DIV/0!</v>
      </c>
      <c r="I5" s="60" t="e">
        <f>((H5-$G$4)*1000*A$4)/(F5*B$4)</f>
        <v>#DIV/0!</v>
      </c>
    </row>
    <row r="6" spans="1:9" ht="14.1" customHeight="1" x14ac:dyDescent="0.2">
      <c r="A6" s="129"/>
      <c r="B6" s="129"/>
      <c r="C6" s="152"/>
      <c r="D6" s="67"/>
      <c r="E6" s="129"/>
      <c r="F6" s="65">
        <f t="shared" si="0"/>
        <v>0</v>
      </c>
      <c r="G6" s="129"/>
      <c r="H6" s="108" t="e">
        <f>SLOPE(F55:F114,B55:B114)</f>
        <v>#DIV/0!</v>
      </c>
      <c r="I6" s="62" t="e">
        <f>((H6-$G$4)*1000*A$4)/(F6*B$4)</f>
        <v>#DIV/0!</v>
      </c>
    </row>
    <row r="7" spans="1:9" x14ac:dyDescent="0.2">
      <c r="D7" s="114"/>
      <c r="F7" s="114"/>
      <c r="H7" s="106" t="s">
        <v>66</v>
      </c>
      <c r="I7" s="99" t="e">
        <f>AVERAGE(I4:I6)</f>
        <v>#DIV/0!</v>
      </c>
    </row>
    <row r="8" spans="1:9" x14ac:dyDescent="0.2">
      <c r="H8" s="106" t="s">
        <v>67</v>
      </c>
      <c r="I8" s="99" t="e">
        <f>STDEV(I4:I6)</f>
        <v>#DIV/0!</v>
      </c>
    </row>
    <row r="9" spans="1:9" ht="8.1" customHeight="1" x14ac:dyDescent="0.2"/>
    <row r="10" spans="1:9" ht="8.1" customHeight="1" x14ac:dyDescent="0.2"/>
    <row r="11" spans="1:9" ht="8.1" customHeight="1" x14ac:dyDescent="0.2"/>
    <row r="12" spans="1:9" ht="8.1" customHeight="1" x14ac:dyDescent="0.2"/>
    <row r="13" spans="1:9" ht="8.1" customHeight="1" x14ac:dyDescent="0.2"/>
    <row r="14" spans="1:9" ht="8.1" customHeight="1" x14ac:dyDescent="0.2"/>
    <row r="15" spans="1:9" ht="8.1" customHeight="1" x14ac:dyDescent="0.2"/>
    <row r="16" spans="1:9" ht="8.1" customHeight="1" x14ac:dyDescent="0.2"/>
    <row r="17" ht="8.1" customHeight="1" x14ac:dyDescent="0.2"/>
    <row r="18" ht="8.1" customHeight="1" x14ac:dyDescent="0.2"/>
    <row r="19" ht="8.1" customHeight="1" x14ac:dyDescent="0.2"/>
    <row r="20" ht="8.1" customHeight="1" x14ac:dyDescent="0.2"/>
    <row r="21" ht="8.1" customHeight="1" x14ac:dyDescent="0.2"/>
    <row r="22" ht="8.1" customHeight="1" x14ac:dyDescent="0.2"/>
    <row r="23" ht="8.1" customHeight="1" x14ac:dyDescent="0.2"/>
    <row r="24" ht="8.1" customHeight="1" x14ac:dyDescent="0.2"/>
    <row r="25" ht="8.1" customHeight="1" x14ac:dyDescent="0.2"/>
    <row r="26" ht="8.1" customHeight="1" x14ac:dyDescent="0.2"/>
    <row r="27" ht="8.1" customHeight="1" x14ac:dyDescent="0.2"/>
    <row r="28" ht="8.1" customHeight="1" x14ac:dyDescent="0.2"/>
    <row r="29" ht="8.1" customHeight="1" x14ac:dyDescent="0.2"/>
    <row r="30" ht="8.1" customHeight="1" x14ac:dyDescent="0.2"/>
    <row r="31" ht="8.1" customHeight="1" x14ac:dyDescent="0.2"/>
    <row r="32" ht="8.1" customHeight="1" x14ac:dyDescent="0.2"/>
    <row r="33" ht="8.1" customHeight="1" x14ac:dyDescent="0.2"/>
    <row r="34" ht="8.1" customHeight="1" x14ac:dyDescent="0.2"/>
    <row r="35" ht="8.1" customHeight="1" x14ac:dyDescent="0.2"/>
    <row r="36" ht="8.1" customHeight="1" x14ac:dyDescent="0.2"/>
    <row r="37" ht="8.1" customHeight="1" x14ac:dyDescent="0.2"/>
    <row r="38" ht="8.1" customHeight="1" x14ac:dyDescent="0.2"/>
    <row r="39" ht="8.1" customHeight="1" x14ac:dyDescent="0.2"/>
    <row r="40" ht="8.1" customHeight="1" x14ac:dyDescent="0.2"/>
    <row r="41" ht="8.1" customHeight="1" x14ac:dyDescent="0.2"/>
    <row r="42" ht="8.1" customHeight="1" x14ac:dyDescent="0.2"/>
    <row r="43" ht="8.1" customHeight="1" x14ac:dyDescent="0.2"/>
    <row r="44" ht="8.1" customHeight="1" x14ac:dyDescent="0.2"/>
    <row r="45" ht="8.1" customHeight="1" x14ac:dyDescent="0.2"/>
    <row r="46" ht="8.1" customHeight="1" x14ac:dyDescent="0.2"/>
    <row r="47" ht="8.1" customHeight="1" x14ac:dyDescent="0.2"/>
    <row r="48" ht="8.1" customHeight="1" x14ac:dyDescent="0.2"/>
    <row r="49" spans="1:6" ht="12" customHeight="1" x14ac:dyDescent="0.2"/>
    <row r="50" spans="1:6" ht="12" customHeight="1" x14ac:dyDescent="0.2"/>
    <row r="51" spans="1:6" ht="12" customHeight="1" x14ac:dyDescent="0.2"/>
    <row r="52" spans="1:6" ht="12" customHeight="1" x14ac:dyDescent="0.2"/>
    <row r="53" spans="1:6" ht="12" customHeight="1" x14ac:dyDescent="0.2">
      <c r="A53" s="11" t="s">
        <v>64</v>
      </c>
      <c r="B53" s="100" t="s">
        <v>74</v>
      </c>
    </row>
    <row r="54" spans="1:6" ht="12" customHeight="1" x14ac:dyDescent="0.2">
      <c r="A54" s="89">
        <v>0</v>
      </c>
      <c r="B54" s="90">
        <v>0</v>
      </c>
      <c r="C54" s="90" t="s">
        <v>17</v>
      </c>
      <c r="D54" s="94">
        <f>D4</f>
        <v>0</v>
      </c>
      <c r="E54" s="94">
        <f>D5</f>
        <v>0</v>
      </c>
      <c r="F54" s="94">
        <f>D6</f>
        <v>0</v>
      </c>
    </row>
    <row r="55" spans="1:6" ht="12" customHeight="1" x14ac:dyDescent="0.2">
      <c r="A55" s="89">
        <v>1.1574074074074073E-4</v>
      </c>
      <c r="B55" s="91">
        <f>B54+0.16667</f>
        <v>0.16667000000000001</v>
      </c>
      <c r="C55" s="93">
        <v>0</v>
      </c>
      <c r="D55" s="87"/>
      <c r="E55" s="87"/>
      <c r="F55" s="87"/>
    </row>
    <row r="56" spans="1:6" ht="12" customHeight="1" x14ac:dyDescent="0.2">
      <c r="A56" s="89">
        <v>2.3148148148148146E-4</v>
      </c>
      <c r="B56" s="91">
        <f t="shared" ref="B56:B114" si="1">B55+0.16667</f>
        <v>0.33334000000000003</v>
      </c>
      <c r="C56" s="93">
        <v>0</v>
      </c>
      <c r="D56" s="87"/>
      <c r="E56" s="87"/>
      <c r="F56" s="87"/>
    </row>
    <row r="57" spans="1:6" ht="12" customHeight="1" x14ac:dyDescent="0.2">
      <c r="A57" s="89">
        <v>3.4722222222222202E-4</v>
      </c>
      <c r="B57" s="91">
        <f t="shared" si="1"/>
        <v>0.50001000000000007</v>
      </c>
      <c r="C57" s="93">
        <v>0</v>
      </c>
      <c r="D57" s="87"/>
      <c r="E57" s="87"/>
      <c r="F57" s="87"/>
    </row>
    <row r="58" spans="1:6" ht="12" customHeight="1" x14ac:dyDescent="0.2">
      <c r="A58" s="89">
        <v>4.6296296296296298E-4</v>
      </c>
      <c r="B58" s="91">
        <f t="shared" si="1"/>
        <v>0.66668000000000005</v>
      </c>
      <c r="C58" s="93">
        <v>0</v>
      </c>
      <c r="D58" s="87"/>
      <c r="E58" s="87"/>
      <c r="F58" s="87"/>
    </row>
    <row r="59" spans="1:6" ht="12" customHeight="1" x14ac:dyDescent="0.2">
      <c r="A59" s="89">
        <v>5.78703703703704E-4</v>
      </c>
      <c r="B59" s="91">
        <f t="shared" si="1"/>
        <v>0.83335000000000004</v>
      </c>
      <c r="C59" s="93">
        <v>0</v>
      </c>
      <c r="D59" s="87"/>
      <c r="E59" s="87"/>
      <c r="F59" s="87"/>
    </row>
    <row r="60" spans="1:6" ht="12" customHeight="1" x14ac:dyDescent="0.2">
      <c r="A60" s="89">
        <v>6.9444444444444501E-4</v>
      </c>
      <c r="B60" s="91">
        <f t="shared" si="1"/>
        <v>1.0000200000000001</v>
      </c>
      <c r="C60" s="93">
        <v>0</v>
      </c>
      <c r="D60" s="87"/>
      <c r="E60" s="87"/>
      <c r="F60" s="87"/>
    </row>
    <row r="61" spans="1:6" ht="12" customHeight="1" x14ac:dyDescent="0.2">
      <c r="A61" s="89">
        <v>8.1018518518518505E-4</v>
      </c>
      <c r="B61" s="91">
        <f t="shared" si="1"/>
        <v>1.1666900000000002</v>
      </c>
      <c r="C61" s="93">
        <v>0</v>
      </c>
      <c r="D61" s="87"/>
      <c r="E61" s="87"/>
      <c r="F61" s="87"/>
    </row>
    <row r="62" spans="1:6" ht="12" customHeight="1" x14ac:dyDescent="0.2">
      <c r="A62" s="89">
        <v>9.2592592592592596E-4</v>
      </c>
      <c r="B62" s="91">
        <f t="shared" si="1"/>
        <v>1.3333600000000003</v>
      </c>
      <c r="C62" s="93">
        <v>0</v>
      </c>
      <c r="D62" s="87"/>
      <c r="E62" s="87"/>
      <c r="F62" s="87"/>
    </row>
    <row r="63" spans="1:6" ht="12" customHeight="1" x14ac:dyDescent="0.2">
      <c r="A63" s="89">
        <v>1.0416666666666699E-3</v>
      </c>
      <c r="B63" s="91">
        <f t="shared" si="1"/>
        <v>1.5000300000000004</v>
      </c>
      <c r="C63" s="93">
        <v>0</v>
      </c>
      <c r="D63" s="87"/>
      <c r="E63" s="87"/>
      <c r="F63" s="87"/>
    </row>
    <row r="64" spans="1:6" ht="12" customHeight="1" x14ac:dyDescent="0.2">
      <c r="A64" s="89">
        <v>1.1574074074074099E-3</v>
      </c>
      <c r="B64" s="91">
        <f t="shared" si="1"/>
        <v>1.6667000000000005</v>
      </c>
      <c r="C64" s="93">
        <v>0</v>
      </c>
      <c r="D64" s="87"/>
      <c r="E64" s="87"/>
      <c r="F64" s="87"/>
    </row>
    <row r="65" spans="1:6" ht="12" customHeight="1" x14ac:dyDescent="0.2">
      <c r="A65" s="89">
        <v>1.27314814814815E-3</v>
      </c>
      <c r="B65" s="91">
        <f t="shared" si="1"/>
        <v>1.8333700000000006</v>
      </c>
      <c r="C65" s="93">
        <v>0</v>
      </c>
      <c r="D65" s="87"/>
      <c r="E65" s="87"/>
      <c r="F65" s="87"/>
    </row>
    <row r="66" spans="1:6" ht="12" customHeight="1" x14ac:dyDescent="0.2">
      <c r="A66" s="89">
        <v>1.38888888888889E-3</v>
      </c>
      <c r="B66" s="91">
        <f t="shared" si="1"/>
        <v>2.0000400000000007</v>
      </c>
      <c r="C66" s="93">
        <v>0</v>
      </c>
      <c r="D66" s="87"/>
      <c r="E66" s="87"/>
      <c r="F66" s="87"/>
    </row>
    <row r="67" spans="1:6" ht="12" customHeight="1" x14ac:dyDescent="0.2">
      <c r="A67" s="89">
        <v>1.5046296296296301E-3</v>
      </c>
      <c r="B67" s="91">
        <f t="shared" si="1"/>
        <v>2.1667100000000006</v>
      </c>
      <c r="C67" s="93">
        <v>0</v>
      </c>
      <c r="D67" s="87"/>
      <c r="E67" s="87"/>
      <c r="F67" s="87"/>
    </row>
    <row r="68" spans="1:6" ht="12" customHeight="1" x14ac:dyDescent="0.2">
      <c r="A68" s="89">
        <v>1.6203703703703701E-3</v>
      </c>
      <c r="B68" s="91">
        <f t="shared" si="1"/>
        <v>2.3333800000000005</v>
      </c>
      <c r="C68" s="93">
        <v>0</v>
      </c>
      <c r="D68" s="87"/>
      <c r="E68" s="87"/>
      <c r="F68" s="87"/>
    </row>
    <row r="69" spans="1:6" ht="12" customHeight="1" x14ac:dyDescent="0.2">
      <c r="A69" s="89">
        <v>1.7361111111111099E-3</v>
      </c>
      <c r="B69" s="91">
        <f t="shared" si="1"/>
        <v>2.5000500000000003</v>
      </c>
      <c r="C69" s="93">
        <v>0</v>
      </c>
      <c r="D69" s="87"/>
      <c r="E69" s="87"/>
      <c r="F69" s="87"/>
    </row>
    <row r="70" spans="1:6" ht="12" customHeight="1" x14ac:dyDescent="0.2">
      <c r="A70" s="89">
        <v>1.85185185185185E-3</v>
      </c>
      <c r="B70" s="91">
        <f t="shared" si="1"/>
        <v>2.6667200000000002</v>
      </c>
      <c r="C70" s="93">
        <v>0</v>
      </c>
      <c r="D70" s="87"/>
      <c r="E70" s="87"/>
      <c r="F70" s="87"/>
    </row>
    <row r="71" spans="1:6" ht="12" customHeight="1" x14ac:dyDescent="0.2">
      <c r="A71" s="89">
        <v>1.9675925925925898E-3</v>
      </c>
      <c r="B71" s="91">
        <f t="shared" si="1"/>
        <v>2.8333900000000001</v>
      </c>
      <c r="C71" s="93">
        <v>0</v>
      </c>
      <c r="D71" s="87"/>
      <c r="E71" s="87"/>
      <c r="F71" s="87"/>
    </row>
    <row r="72" spans="1:6" ht="12" customHeight="1" x14ac:dyDescent="0.2">
      <c r="A72" s="89">
        <v>2.0833333333333298E-3</v>
      </c>
      <c r="B72" s="91">
        <f t="shared" si="1"/>
        <v>3.0000599999999999</v>
      </c>
      <c r="C72" s="93">
        <v>0</v>
      </c>
      <c r="D72" s="87"/>
      <c r="E72" s="87"/>
      <c r="F72" s="87"/>
    </row>
    <row r="73" spans="1:6" ht="12" customHeight="1" x14ac:dyDescent="0.2">
      <c r="A73" s="89">
        <v>2.1990740740740699E-3</v>
      </c>
      <c r="B73" s="91">
        <f t="shared" si="1"/>
        <v>3.1667299999999998</v>
      </c>
      <c r="C73" s="93">
        <v>0</v>
      </c>
      <c r="D73" s="87"/>
      <c r="E73" s="87"/>
      <c r="F73" s="87"/>
    </row>
    <row r="74" spans="1:6" ht="12" customHeight="1" x14ac:dyDescent="0.2">
      <c r="A74" s="89">
        <v>2.3148148148148099E-3</v>
      </c>
      <c r="B74" s="91">
        <f t="shared" si="1"/>
        <v>3.3333999999999997</v>
      </c>
      <c r="C74" s="93">
        <v>0</v>
      </c>
      <c r="D74" s="87"/>
      <c r="E74" s="87"/>
      <c r="F74" s="87"/>
    </row>
    <row r="75" spans="1:6" ht="12" customHeight="1" x14ac:dyDescent="0.2">
      <c r="A75" s="89">
        <v>2.43055555555555E-3</v>
      </c>
      <c r="B75" s="91">
        <f t="shared" si="1"/>
        <v>3.5000699999999996</v>
      </c>
      <c r="C75" s="93">
        <v>0</v>
      </c>
      <c r="D75" s="87"/>
      <c r="E75" s="87"/>
      <c r="F75" s="87"/>
    </row>
    <row r="76" spans="1:6" ht="12" customHeight="1" x14ac:dyDescent="0.2">
      <c r="A76" s="89">
        <v>2.5462962962963E-3</v>
      </c>
      <c r="B76" s="91">
        <f t="shared" si="1"/>
        <v>3.6667399999999994</v>
      </c>
      <c r="C76" s="93">
        <v>0</v>
      </c>
      <c r="D76" s="87"/>
      <c r="E76" s="87"/>
      <c r="F76" s="87"/>
    </row>
    <row r="77" spans="1:6" ht="12" customHeight="1" x14ac:dyDescent="0.2">
      <c r="A77" s="89">
        <v>2.66203703703704E-3</v>
      </c>
      <c r="B77" s="91">
        <f t="shared" si="1"/>
        <v>3.8334099999999993</v>
      </c>
      <c r="C77" s="93">
        <v>0</v>
      </c>
      <c r="D77" s="87"/>
      <c r="E77" s="87"/>
      <c r="F77" s="87"/>
    </row>
    <row r="78" spans="1:6" ht="12" customHeight="1" x14ac:dyDescent="0.2">
      <c r="A78" s="89">
        <v>2.7777777777777801E-3</v>
      </c>
      <c r="B78" s="91">
        <f t="shared" si="1"/>
        <v>4.0000799999999996</v>
      </c>
      <c r="C78" s="93">
        <v>0</v>
      </c>
      <c r="D78" s="87"/>
      <c r="E78" s="87"/>
      <c r="F78" s="87"/>
    </row>
    <row r="79" spans="1:6" ht="12" customHeight="1" x14ac:dyDescent="0.2">
      <c r="A79" s="89">
        <v>2.8935185185185201E-3</v>
      </c>
      <c r="B79" s="91">
        <f t="shared" si="1"/>
        <v>4.1667499999999995</v>
      </c>
      <c r="C79" s="93">
        <v>0</v>
      </c>
      <c r="D79" s="87"/>
      <c r="E79" s="87"/>
      <c r="F79" s="87"/>
    </row>
    <row r="80" spans="1:6" ht="12" customHeight="1" x14ac:dyDescent="0.2">
      <c r="A80" s="89">
        <v>3.0092592592592601E-3</v>
      </c>
      <c r="B80" s="91">
        <f t="shared" si="1"/>
        <v>4.3334199999999994</v>
      </c>
      <c r="C80" s="93">
        <v>0</v>
      </c>
      <c r="D80" s="87"/>
      <c r="E80" s="87"/>
      <c r="F80" s="87"/>
    </row>
    <row r="81" spans="1:6" ht="12" customHeight="1" x14ac:dyDescent="0.2">
      <c r="A81" s="89">
        <v>3.1250000000000002E-3</v>
      </c>
      <c r="B81" s="91">
        <f t="shared" si="1"/>
        <v>4.5000899999999993</v>
      </c>
      <c r="C81" s="93">
        <v>0</v>
      </c>
      <c r="D81" s="87"/>
      <c r="E81" s="87"/>
      <c r="F81" s="87"/>
    </row>
    <row r="82" spans="1:6" ht="12" customHeight="1" x14ac:dyDescent="0.2">
      <c r="A82" s="89">
        <v>3.2407407407407402E-3</v>
      </c>
      <c r="B82" s="91">
        <f t="shared" si="1"/>
        <v>4.6667599999999991</v>
      </c>
      <c r="C82" s="93">
        <v>0</v>
      </c>
      <c r="D82" s="87"/>
      <c r="E82" s="87"/>
      <c r="F82" s="87"/>
    </row>
    <row r="83" spans="1:6" ht="12" customHeight="1" x14ac:dyDescent="0.2">
      <c r="A83" s="89">
        <v>3.3564814814814798E-3</v>
      </c>
      <c r="B83" s="91">
        <f t="shared" si="1"/>
        <v>4.833429999999999</v>
      </c>
      <c r="C83" s="93">
        <v>0</v>
      </c>
      <c r="D83" s="87"/>
      <c r="E83" s="87"/>
      <c r="F83" s="87"/>
    </row>
    <row r="84" spans="1:6" ht="12" customHeight="1" x14ac:dyDescent="0.2">
      <c r="A84" s="89">
        <v>3.4722222222222199E-3</v>
      </c>
      <c r="B84" s="91">
        <f t="shared" si="1"/>
        <v>5.0000999999999989</v>
      </c>
      <c r="C84" s="93">
        <v>0</v>
      </c>
      <c r="D84" s="87"/>
      <c r="E84" s="87"/>
      <c r="F84" s="87"/>
    </row>
    <row r="85" spans="1:6" ht="12" customHeight="1" x14ac:dyDescent="0.2">
      <c r="A85" s="89">
        <v>3.5879629629629599E-3</v>
      </c>
      <c r="B85" s="91">
        <f t="shared" si="1"/>
        <v>5.1667699999999988</v>
      </c>
      <c r="C85" s="93">
        <v>0</v>
      </c>
      <c r="D85" s="87"/>
      <c r="E85" s="87"/>
      <c r="F85" s="87"/>
    </row>
    <row r="86" spans="1:6" ht="12" customHeight="1" x14ac:dyDescent="0.2">
      <c r="A86" s="89">
        <v>3.7037037037036999E-3</v>
      </c>
      <c r="B86" s="91">
        <f t="shared" si="1"/>
        <v>5.3334399999999986</v>
      </c>
      <c r="C86" s="93">
        <v>0</v>
      </c>
      <c r="D86" s="87"/>
      <c r="E86" s="87"/>
      <c r="F86" s="87"/>
    </row>
    <row r="87" spans="1:6" ht="12" customHeight="1" x14ac:dyDescent="0.2">
      <c r="A87" s="89">
        <v>3.81944444444444E-3</v>
      </c>
      <c r="B87" s="91">
        <f t="shared" si="1"/>
        <v>5.5001099999999985</v>
      </c>
      <c r="C87" s="93">
        <v>0</v>
      </c>
      <c r="D87" s="87"/>
      <c r="E87" s="87"/>
      <c r="F87" s="87"/>
    </row>
    <row r="88" spans="1:6" ht="12" customHeight="1" x14ac:dyDescent="0.2">
      <c r="A88" s="89">
        <v>3.9351851851851796E-3</v>
      </c>
      <c r="B88" s="91">
        <f t="shared" si="1"/>
        <v>5.6667799999999984</v>
      </c>
      <c r="C88" s="93">
        <v>0</v>
      </c>
      <c r="D88" s="87"/>
      <c r="E88" s="87"/>
      <c r="F88" s="87"/>
    </row>
    <row r="89" spans="1:6" ht="12" customHeight="1" x14ac:dyDescent="0.2">
      <c r="A89" s="89">
        <v>4.0509259259259196E-3</v>
      </c>
      <c r="B89" s="91">
        <f t="shared" si="1"/>
        <v>5.8334499999999982</v>
      </c>
      <c r="C89" s="93">
        <v>0</v>
      </c>
      <c r="D89" s="87"/>
      <c r="E89" s="87"/>
      <c r="F89" s="87"/>
    </row>
    <row r="90" spans="1:6" ht="12" customHeight="1" x14ac:dyDescent="0.2">
      <c r="A90" s="89">
        <v>4.1666666666666701E-3</v>
      </c>
      <c r="B90" s="91">
        <f t="shared" si="1"/>
        <v>6.0001199999999981</v>
      </c>
      <c r="C90" s="93">
        <v>0</v>
      </c>
      <c r="D90" s="87"/>
      <c r="E90" s="87"/>
      <c r="F90" s="87"/>
    </row>
    <row r="91" spans="1:6" ht="12" customHeight="1" x14ac:dyDescent="0.2">
      <c r="A91" s="89">
        <v>4.2824074074074101E-3</v>
      </c>
      <c r="B91" s="91">
        <f t="shared" si="1"/>
        <v>6.166789999999998</v>
      </c>
      <c r="C91" s="93">
        <v>0</v>
      </c>
      <c r="D91" s="87"/>
      <c r="E91" s="87"/>
      <c r="F91" s="87"/>
    </row>
    <row r="92" spans="1:6" ht="12" customHeight="1" x14ac:dyDescent="0.2">
      <c r="A92" s="89">
        <v>4.3981481481481502E-3</v>
      </c>
      <c r="B92" s="91">
        <f t="shared" si="1"/>
        <v>6.3334599999999979</v>
      </c>
      <c r="C92" s="93">
        <v>0</v>
      </c>
      <c r="D92" s="87"/>
      <c r="E92" s="87"/>
      <c r="F92" s="87"/>
    </row>
    <row r="93" spans="1:6" ht="12" customHeight="1" x14ac:dyDescent="0.2">
      <c r="A93" s="89">
        <v>4.5138888888888902E-3</v>
      </c>
      <c r="B93" s="91">
        <f t="shared" si="1"/>
        <v>6.5001299999999977</v>
      </c>
      <c r="C93" s="93">
        <v>0</v>
      </c>
      <c r="D93" s="87"/>
      <c r="E93" s="87"/>
      <c r="F93" s="87"/>
    </row>
    <row r="94" spans="1:6" ht="12" customHeight="1" x14ac:dyDescent="0.2">
      <c r="A94" s="89">
        <v>4.6296296296296302E-3</v>
      </c>
      <c r="B94" s="91">
        <f t="shared" si="1"/>
        <v>6.6667999999999976</v>
      </c>
      <c r="C94" s="93">
        <v>0</v>
      </c>
      <c r="D94" s="87"/>
      <c r="E94" s="87"/>
      <c r="F94" s="87"/>
    </row>
    <row r="95" spans="1:6" ht="12" customHeight="1" x14ac:dyDescent="0.2">
      <c r="A95" s="89">
        <v>4.7453703703703703E-3</v>
      </c>
      <c r="B95" s="91">
        <f t="shared" si="1"/>
        <v>6.8334699999999975</v>
      </c>
      <c r="C95" s="93">
        <v>0</v>
      </c>
      <c r="D95" s="87"/>
      <c r="E95" s="87"/>
      <c r="F95" s="87"/>
    </row>
    <row r="96" spans="1:6" ht="12" customHeight="1" x14ac:dyDescent="0.2">
      <c r="A96" s="89">
        <v>4.8611111111111103E-3</v>
      </c>
      <c r="B96" s="91">
        <f t="shared" si="1"/>
        <v>7.0001399999999974</v>
      </c>
      <c r="C96" s="93">
        <v>0</v>
      </c>
      <c r="D96" s="87"/>
      <c r="E96" s="87"/>
      <c r="F96" s="87"/>
    </row>
    <row r="97" spans="1:6" ht="12" customHeight="1" x14ac:dyDescent="0.2">
      <c r="A97" s="89">
        <v>4.9768518518518504E-3</v>
      </c>
      <c r="B97" s="91">
        <f t="shared" si="1"/>
        <v>7.1668099999999972</v>
      </c>
      <c r="C97" s="93">
        <v>0</v>
      </c>
      <c r="D97" s="87"/>
      <c r="E97" s="87"/>
      <c r="F97" s="87"/>
    </row>
    <row r="98" spans="1:6" ht="12" customHeight="1" x14ac:dyDescent="0.2">
      <c r="A98" s="89">
        <v>5.0925925925925904E-3</v>
      </c>
      <c r="B98" s="91">
        <f t="shared" si="1"/>
        <v>7.3334799999999971</v>
      </c>
      <c r="C98" s="93">
        <v>0</v>
      </c>
      <c r="D98" s="87"/>
      <c r="E98" s="87"/>
      <c r="F98" s="87"/>
    </row>
    <row r="99" spans="1:6" ht="12" customHeight="1" x14ac:dyDescent="0.2">
      <c r="A99" s="89">
        <v>5.2083333333333296E-3</v>
      </c>
      <c r="B99" s="91">
        <f t="shared" si="1"/>
        <v>7.500149999999997</v>
      </c>
      <c r="C99" s="93">
        <v>0</v>
      </c>
      <c r="D99" s="87"/>
      <c r="E99" s="87"/>
      <c r="F99" s="87"/>
    </row>
    <row r="100" spans="1:6" ht="12" customHeight="1" x14ac:dyDescent="0.2">
      <c r="A100" s="89">
        <v>5.3240740740740696E-3</v>
      </c>
      <c r="B100" s="91">
        <f t="shared" si="1"/>
        <v>7.6668199999999969</v>
      </c>
      <c r="C100" s="93">
        <v>0</v>
      </c>
      <c r="D100" s="87"/>
      <c r="E100" s="87"/>
      <c r="F100" s="87"/>
    </row>
    <row r="101" spans="1:6" ht="12" customHeight="1" x14ac:dyDescent="0.2">
      <c r="A101" s="89">
        <v>5.4398148148148097E-3</v>
      </c>
      <c r="B101" s="91">
        <f t="shared" si="1"/>
        <v>7.8334899999999967</v>
      </c>
      <c r="C101" s="93">
        <v>0</v>
      </c>
      <c r="D101" s="87"/>
      <c r="E101" s="87"/>
      <c r="F101" s="87"/>
    </row>
    <row r="102" spans="1:6" ht="12" customHeight="1" x14ac:dyDescent="0.2">
      <c r="A102" s="89">
        <v>5.5555555555555497E-3</v>
      </c>
      <c r="B102" s="91">
        <f t="shared" si="1"/>
        <v>8.0001599999999975</v>
      </c>
      <c r="C102" s="93">
        <v>0</v>
      </c>
      <c r="D102" s="93"/>
      <c r="E102" s="93"/>
      <c r="F102" s="93"/>
    </row>
    <row r="103" spans="1:6" ht="12" customHeight="1" x14ac:dyDescent="0.2">
      <c r="A103" s="89">
        <v>5.6712962962962897E-3</v>
      </c>
      <c r="B103" s="91">
        <f t="shared" si="1"/>
        <v>8.1668299999999974</v>
      </c>
      <c r="C103" s="93">
        <v>0</v>
      </c>
      <c r="D103" s="93"/>
      <c r="E103" s="93"/>
      <c r="F103" s="93"/>
    </row>
    <row r="104" spans="1:6" ht="12" customHeight="1" x14ac:dyDescent="0.2">
      <c r="A104" s="89">
        <v>5.7870370370370402E-3</v>
      </c>
      <c r="B104" s="91">
        <f t="shared" si="1"/>
        <v>8.3334999999999972</v>
      </c>
      <c r="C104" s="93">
        <v>0</v>
      </c>
      <c r="D104" s="93"/>
      <c r="E104" s="93"/>
      <c r="F104" s="93"/>
    </row>
    <row r="105" spans="1:6" ht="12" customHeight="1" x14ac:dyDescent="0.2">
      <c r="A105" s="89">
        <v>5.9027777777777802E-3</v>
      </c>
      <c r="B105" s="91">
        <f t="shared" si="1"/>
        <v>8.5001699999999971</v>
      </c>
      <c r="C105" s="93">
        <v>0</v>
      </c>
      <c r="D105" s="93"/>
      <c r="E105" s="93"/>
      <c r="F105" s="93"/>
    </row>
    <row r="106" spans="1:6" ht="12" customHeight="1" x14ac:dyDescent="0.2">
      <c r="A106" s="89">
        <v>6.0185185185185203E-3</v>
      </c>
      <c r="B106" s="91">
        <f t="shared" si="1"/>
        <v>8.666839999999997</v>
      </c>
      <c r="C106" s="93">
        <v>0</v>
      </c>
      <c r="D106" s="93"/>
      <c r="E106" s="93"/>
      <c r="F106" s="93"/>
    </row>
    <row r="107" spans="1:6" ht="12" customHeight="1" x14ac:dyDescent="0.2">
      <c r="A107" s="89">
        <v>6.1342592592592603E-3</v>
      </c>
      <c r="B107" s="91">
        <f t="shared" si="1"/>
        <v>8.8335099999999969</v>
      </c>
      <c r="C107" s="93">
        <v>0</v>
      </c>
      <c r="D107" s="93"/>
      <c r="E107" s="93"/>
      <c r="F107" s="93"/>
    </row>
    <row r="108" spans="1:6" ht="12" customHeight="1" x14ac:dyDescent="0.2">
      <c r="A108" s="89">
        <v>6.2500000000000003E-3</v>
      </c>
      <c r="B108" s="91">
        <f t="shared" si="1"/>
        <v>9.0001799999999967</v>
      </c>
      <c r="C108" s="93">
        <v>0</v>
      </c>
      <c r="D108" s="93"/>
      <c r="E108" s="93"/>
      <c r="F108" s="93"/>
    </row>
    <row r="109" spans="1:6" ht="12" customHeight="1" x14ac:dyDescent="0.2">
      <c r="A109" s="89">
        <v>6.3657407407407404E-3</v>
      </c>
      <c r="B109" s="91">
        <f t="shared" si="1"/>
        <v>9.1668499999999966</v>
      </c>
      <c r="C109" s="93">
        <v>0</v>
      </c>
      <c r="D109" s="93"/>
      <c r="E109" s="93"/>
      <c r="F109" s="93"/>
    </row>
    <row r="110" spans="1:6" ht="12" customHeight="1" x14ac:dyDescent="0.2">
      <c r="A110" s="89">
        <v>6.4814814814814804E-3</v>
      </c>
      <c r="B110" s="91">
        <f t="shared" si="1"/>
        <v>9.3335199999999965</v>
      </c>
      <c r="C110" s="93">
        <v>0</v>
      </c>
      <c r="D110" s="93"/>
      <c r="E110" s="93"/>
      <c r="F110" s="93"/>
    </row>
    <row r="111" spans="1:6" ht="12" customHeight="1" x14ac:dyDescent="0.2">
      <c r="A111" s="89">
        <v>6.5972222222222196E-3</v>
      </c>
      <c r="B111" s="91">
        <f t="shared" si="1"/>
        <v>9.5001899999999964</v>
      </c>
      <c r="C111" s="93">
        <v>0</v>
      </c>
      <c r="D111" s="93"/>
      <c r="E111" s="93"/>
      <c r="F111" s="93"/>
    </row>
    <row r="112" spans="1:6" ht="12" customHeight="1" x14ac:dyDescent="0.2">
      <c r="A112" s="89">
        <v>6.7129629629629596E-3</v>
      </c>
      <c r="B112" s="91">
        <f t="shared" si="1"/>
        <v>9.6668599999999962</v>
      </c>
      <c r="C112" s="93">
        <v>0</v>
      </c>
      <c r="D112" s="93"/>
      <c r="E112" s="93"/>
      <c r="F112" s="93"/>
    </row>
    <row r="113" spans="1:6" ht="12" customHeight="1" x14ac:dyDescent="0.2">
      <c r="A113" s="89">
        <v>6.8287037037036997E-3</v>
      </c>
      <c r="B113" s="91">
        <f t="shared" si="1"/>
        <v>9.8335299999999961</v>
      </c>
      <c r="C113" s="93">
        <v>0</v>
      </c>
      <c r="D113" s="93"/>
      <c r="E113" s="93"/>
      <c r="F113" s="93"/>
    </row>
    <row r="114" spans="1:6" ht="12" customHeight="1" x14ac:dyDescent="0.2">
      <c r="A114" s="89">
        <v>6.9444444444444397E-3</v>
      </c>
      <c r="B114" s="91">
        <f t="shared" si="1"/>
        <v>10.000199999999996</v>
      </c>
      <c r="C114" s="93">
        <v>0</v>
      </c>
      <c r="D114" s="93"/>
      <c r="E114" s="93"/>
      <c r="F114" s="93"/>
    </row>
    <row r="115" spans="1:6" ht="12" customHeight="1" x14ac:dyDescent="0.2">
      <c r="A115" s="89"/>
      <c r="B115" s="90"/>
      <c r="C115" s="90"/>
      <c r="D115" s="92"/>
      <c r="E115" s="92"/>
      <c r="F115" s="92"/>
    </row>
    <row r="116" spans="1:6" ht="12" customHeight="1" x14ac:dyDescent="0.2">
      <c r="A116" s="90"/>
      <c r="B116" s="90"/>
      <c r="C116" s="90"/>
      <c r="D116" s="90"/>
      <c r="E116" s="90"/>
      <c r="F116" s="90"/>
    </row>
  </sheetData>
  <mergeCells count="5">
    <mergeCell ref="G4:G6"/>
    <mergeCell ref="A4:A6"/>
    <mergeCell ref="B4:B6"/>
    <mergeCell ref="C4:C6"/>
    <mergeCell ref="E4:E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&amp;C&amp;"Arial,Negrito"&amp;18Chymotrypsin Activity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Enzyme activity</vt:lpstr>
      <vt:lpstr>Pepsin</vt:lpstr>
      <vt:lpstr>Trypsin</vt:lpstr>
      <vt:lpstr>Lipase</vt:lpstr>
      <vt:lpstr>Amylase</vt:lpstr>
      <vt:lpstr>Chymotrypsin</vt:lpstr>
      <vt:lpstr>Amylase!Print_Area</vt:lpstr>
      <vt:lpstr>Chymotrypsin!Print_Area</vt:lpstr>
      <vt:lpstr>Lipase!Print_Area</vt:lpstr>
      <vt:lpstr>Pepsin!Print_Area</vt:lpstr>
      <vt:lpstr>Trypsin!Print_Area</vt:lpstr>
    </vt:vector>
  </TitlesOfParts>
  <Company>SBSI SAMS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Egger Charlotte Agroscope</dc:creator>
  <cp:lastModifiedBy>MC_DD1</cp:lastModifiedBy>
  <cp:lastPrinted>2018-10-11T08:36:01Z</cp:lastPrinted>
  <dcterms:created xsi:type="dcterms:W3CDTF">2014-05-24T16:05:33Z</dcterms:created>
  <dcterms:modified xsi:type="dcterms:W3CDTF">2019-02-26T10:21:26Z</dcterms:modified>
</cp:coreProperties>
</file>