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3176" tabRatio="513" activeTab="2"/>
  </bookViews>
  <sheets>
    <sheet name="IVD_1_tube_variable_volumes" sheetId="5" r:id="rId1"/>
    <sheet name="IVD_multiple_tubes" sheetId="2" r:id="rId2"/>
    <sheet name="IVD_1_tube_example" sheetId="6" r:id="rId3"/>
  </sheets>
  <calcPr calcId="145621"/>
</workbook>
</file>

<file path=xl/calcChain.xml><?xml version="1.0" encoding="utf-8"?>
<calcChain xmlns="http://schemas.openxmlformats.org/spreadsheetml/2006/main">
  <c r="I95" i="6" l="1"/>
  <c r="I96" i="6"/>
  <c r="L103" i="6"/>
  <c r="I105" i="6"/>
  <c r="P103" i="2"/>
  <c r="L103" i="5"/>
  <c r="I64" i="6" l="1"/>
  <c r="I53" i="6"/>
  <c r="I28" i="6"/>
  <c r="O28" i="6"/>
  <c r="O42" i="6"/>
  <c r="I12" i="6" l="1"/>
  <c r="E16" i="6" l="1"/>
  <c r="E23" i="6" s="1"/>
  <c r="C12" i="6"/>
  <c r="I9" i="6" s="1"/>
  <c r="I10" i="6" s="1"/>
  <c r="I13" i="6" s="1"/>
  <c r="E10" i="6"/>
  <c r="K9" i="6" s="1"/>
  <c r="E9" i="6"/>
  <c r="E8" i="6"/>
  <c r="E12" i="6" s="1"/>
  <c r="E24" i="6" l="1"/>
  <c r="C32" i="6"/>
  <c r="E26" i="6"/>
  <c r="E25" i="6"/>
  <c r="E27" i="6"/>
  <c r="E37" i="6"/>
  <c r="J125" i="2"/>
  <c r="E47" i="6" l="1"/>
  <c r="E59" i="6"/>
  <c r="E69" i="6"/>
  <c r="O33" i="6"/>
  <c r="Q33" i="6"/>
  <c r="E32" i="6"/>
  <c r="O25" i="6"/>
  <c r="O26" i="6" s="1"/>
  <c r="I25" i="6"/>
  <c r="I26" i="6" s="1"/>
  <c r="I29" i="6" s="1"/>
  <c r="B83" i="2"/>
  <c r="B79" i="2"/>
  <c r="B53" i="2"/>
  <c r="B31" i="2"/>
  <c r="Q25" i="6" l="1"/>
  <c r="E77" i="6"/>
  <c r="E73" i="6"/>
  <c r="C81" i="6"/>
  <c r="E86" i="6"/>
  <c r="E72" i="6"/>
  <c r="E76" i="6"/>
  <c r="E71" i="6"/>
  <c r="E75" i="6"/>
  <c r="E74" i="6"/>
  <c r="O29" i="6"/>
  <c r="O34" i="6"/>
  <c r="K25" i="6"/>
  <c r="E51" i="6"/>
  <c r="E50" i="6"/>
  <c r="C55" i="6"/>
  <c r="E49" i="6"/>
  <c r="R32" i="2"/>
  <c r="J60" i="2"/>
  <c r="G16" i="2"/>
  <c r="E12" i="2"/>
  <c r="M9" i="2" s="1"/>
  <c r="M10" i="2" s="1"/>
  <c r="G10" i="2"/>
  <c r="G9" i="2"/>
  <c r="G8" i="2"/>
  <c r="E81" i="6" l="1"/>
  <c r="I61" i="6"/>
  <c r="I62" i="6" s="1"/>
  <c r="I65" i="6" s="1"/>
  <c r="I50" i="6"/>
  <c r="I51" i="6" s="1"/>
  <c r="I54" i="6" s="1"/>
  <c r="K84" i="6"/>
  <c r="I87" i="6" s="1"/>
  <c r="I88" i="6" s="1"/>
  <c r="O39" i="6"/>
  <c r="O40" i="6" s="1"/>
  <c r="O43" i="6" s="1"/>
  <c r="Q39" i="6"/>
  <c r="K95" i="6"/>
  <c r="I98" i="6" s="1"/>
  <c r="I99" i="6" s="1"/>
  <c r="I73" i="6"/>
  <c r="I74" i="6" s="1"/>
  <c r="I115" i="6"/>
  <c r="I116" i="6" s="1"/>
  <c r="I84" i="6"/>
  <c r="I85" i="6" s="1"/>
  <c r="E48" i="6"/>
  <c r="E55" i="6" s="1"/>
  <c r="E70" i="6"/>
  <c r="B8" i="2"/>
  <c r="A8" i="2"/>
  <c r="A10" i="2"/>
  <c r="B10" i="2"/>
  <c r="B9" i="2"/>
  <c r="A9" i="2"/>
  <c r="J9" i="2"/>
  <c r="M12" i="2"/>
  <c r="I13" i="2" s="1"/>
  <c r="J10" i="2"/>
  <c r="I10" i="2"/>
  <c r="I9" i="2"/>
  <c r="G12" i="2"/>
  <c r="A16" i="2" s="1"/>
  <c r="G23" i="2"/>
  <c r="G37" i="2"/>
  <c r="G47" i="2" s="1"/>
  <c r="O9" i="2"/>
  <c r="K73" i="6" l="1"/>
  <c r="I76" i="6" s="1"/>
  <c r="I77" i="6" s="1"/>
  <c r="L104" i="6"/>
  <c r="I107" i="6" s="1"/>
  <c r="I108" i="6" s="1"/>
  <c r="K115" i="6"/>
  <c r="I118" i="6" s="1"/>
  <c r="I119" i="6" s="1"/>
  <c r="K50" i="6"/>
  <c r="K61" i="6"/>
  <c r="J13" i="2"/>
  <c r="B12" i="2"/>
  <c r="A12" i="2"/>
  <c r="G27" i="2"/>
  <c r="B27" i="2" s="1"/>
  <c r="M13" i="2"/>
  <c r="U33" i="2"/>
  <c r="R33" i="2" s="1"/>
  <c r="G69" i="2"/>
  <c r="E81" i="2" s="1"/>
  <c r="M126" i="2" s="1"/>
  <c r="G25" i="2"/>
  <c r="B25" i="2" s="1"/>
  <c r="G24" i="2"/>
  <c r="G26" i="2"/>
  <c r="B26" i="2" s="1"/>
  <c r="G59" i="2"/>
  <c r="E32" i="2"/>
  <c r="E55" i="2"/>
  <c r="M61" i="2" s="1"/>
  <c r="M62" i="2" s="1"/>
  <c r="G50" i="2"/>
  <c r="B50" i="2" s="1"/>
  <c r="G49" i="2"/>
  <c r="B49" i="2" s="1"/>
  <c r="G51" i="2"/>
  <c r="B51" i="2" s="1"/>
  <c r="M127" i="2" l="1"/>
  <c r="J127" i="2" s="1"/>
  <c r="J126" i="2"/>
  <c r="M64" i="2"/>
  <c r="B24" i="2"/>
  <c r="G74" i="2"/>
  <c r="B74" i="2" s="1"/>
  <c r="G32" i="2"/>
  <c r="B32" i="2" s="1"/>
  <c r="M115" i="2"/>
  <c r="J115" i="2" s="1"/>
  <c r="G48" i="2"/>
  <c r="G76" i="2"/>
  <c r="G71" i="2"/>
  <c r="B71" i="2" s="1"/>
  <c r="G72" i="2"/>
  <c r="B72" i="2" s="1"/>
  <c r="W33" i="2"/>
  <c r="G77" i="2"/>
  <c r="B77" i="2" s="1"/>
  <c r="G86" i="2"/>
  <c r="B86" i="2" s="1"/>
  <c r="G73" i="2"/>
  <c r="B73" i="2" s="1"/>
  <c r="G75" i="2"/>
  <c r="B75" i="2" s="1"/>
  <c r="U25" i="2"/>
  <c r="R25" i="2" s="1"/>
  <c r="M25" i="2"/>
  <c r="J25" i="2" s="1"/>
  <c r="M50" i="2"/>
  <c r="B76" i="2" l="1"/>
  <c r="O126" i="2"/>
  <c r="M129" i="2"/>
  <c r="A34" i="2"/>
  <c r="B48" i="2"/>
  <c r="M73" i="2"/>
  <c r="M74" i="2" s="1"/>
  <c r="J74" i="2" s="1"/>
  <c r="M95" i="2"/>
  <c r="J95" i="2" s="1"/>
  <c r="M84" i="2"/>
  <c r="O84" i="2" s="1"/>
  <c r="M87" i="2" s="1"/>
  <c r="G70" i="2"/>
  <c r="J61" i="2"/>
  <c r="M51" i="2"/>
  <c r="J50" i="2"/>
  <c r="O115" i="2"/>
  <c r="M118" i="2" s="1"/>
  <c r="M26" i="2"/>
  <c r="O25" i="2"/>
  <c r="G55" i="2"/>
  <c r="B55" i="2" s="1"/>
  <c r="U26" i="2"/>
  <c r="R26" i="2" s="1"/>
  <c r="W25" i="2"/>
  <c r="O61" i="2"/>
  <c r="M116" i="2"/>
  <c r="J116" i="2" s="1"/>
  <c r="O50" i="2"/>
  <c r="M130" i="2" l="1"/>
  <c r="J130" i="2"/>
  <c r="A58" i="2"/>
  <c r="O73" i="2"/>
  <c r="M76" i="2" s="1"/>
  <c r="M77" i="2" s="1"/>
  <c r="M96" i="2"/>
  <c r="J96" i="2" s="1"/>
  <c r="J73" i="2"/>
  <c r="P104" i="2"/>
  <c r="M105" i="2" s="1"/>
  <c r="M107" i="2" s="1"/>
  <c r="M108" i="2" s="1"/>
  <c r="B70" i="2"/>
  <c r="J84" i="2"/>
  <c r="O95" i="2"/>
  <c r="M98" i="2" s="1"/>
  <c r="J99" i="2" s="1"/>
  <c r="M85" i="2"/>
  <c r="J85" i="2" s="1"/>
  <c r="G81" i="2"/>
  <c r="B81" i="2" s="1"/>
  <c r="M119" i="2"/>
  <c r="J119" i="2"/>
  <c r="M88" i="2"/>
  <c r="J88" i="2"/>
  <c r="J51" i="2"/>
  <c r="M53" i="2"/>
  <c r="J54" i="2" s="1"/>
  <c r="M28" i="2"/>
  <c r="J29" i="2" s="1"/>
  <c r="J26" i="2"/>
  <c r="M65" i="2"/>
  <c r="J62" i="2"/>
  <c r="U34" i="2"/>
  <c r="R34" i="2" s="1"/>
  <c r="U28" i="2"/>
  <c r="A88" i="2" l="1"/>
  <c r="M99" i="2"/>
  <c r="J77" i="2"/>
  <c r="J105" i="2"/>
  <c r="M54" i="2"/>
  <c r="J65" i="2"/>
  <c r="J108" i="2"/>
  <c r="U29" i="2"/>
  <c r="R29" i="2"/>
  <c r="M29" i="2"/>
  <c r="U39" i="2"/>
  <c r="W39" i="2"/>
  <c r="U40" i="2" l="1"/>
  <c r="R39" i="2"/>
  <c r="E10" i="5"/>
  <c r="U42" i="2" l="1"/>
  <c r="R40" i="2"/>
  <c r="E16" i="5"/>
  <c r="E37" i="5" s="1"/>
  <c r="C12" i="5"/>
  <c r="I9" i="5" s="1"/>
  <c r="E9" i="5"/>
  <c r="E8" i="5"/>
  <c r="U43" i="2" l="1"/>
  <c r="R43" i="2"/>
  <c r="E47" i="5"/>
  <c r="I10" i="5"/>
  <c r="K9" i="5"/>
  <c r="E12" i="5"/>
  <c r="O33" i="5"/>
  <c r="E69" i="5"/>
  <c r="E23" i="5"/>
  <c r="E24" i="5" s="1"/>
  <c r="E59" i="5"/>
  <c r="E76" i="5" l="1"/>
  <c r="E77" i="5"/>
  <c r="E50" i="5"/>
  <c r="E75" i="5"/>
  <c r="E71" i="5"/>
  <c r="E74" i="5"/>
  <c r="E73" i="5"/>
  <c r="E72" i="5"/>
  <c r="E49" i="5"/>
  <c r="C55" i="5"/>
  <c r="I12" i="5"/>
  <c r="I13" i="5" s="1"/>
  <c r="C32" i="5"/>
  <c r="E26" i="5"/>
  <c r="E25" i="5"/>
  <c r="E51" i="5"/>
  <c r="E86" i="5"/>
  <c r="C81" i="5"/>
  <c r="I84" i="5" s="1"/>
  <c r="E27" i="5"/>
  <c r="E48" i="5" l="1"/>
  <c r="E55" i="5" s="1"/>
  <c r="O25" i="5"/>
  <c r="O26" i="5" s="1"/>
  <c r="O28" i="5" s="1"/>
  <c r="O29" i="5" s="1"/>
  <c r="E32" i="5"/>
  <c r="I50" i="5"/>
  <c r="I51" i="5" s="1"/>
  <c r="I53" i="5" s="1"/>
  <c r="I54" i="5" s="1"/>
  <c r="I61" i="5"/>
  <c r="I62" i="5" s="1"/>
  <c r="I64" i="5" s="1"/>
  <c r="K84" i="5"/>
  <c r="E70" i="5"/>
  <c r="E81" i="5" s="1"/>
  <c r="Q33" i="5"/>
  <c r="I115" i="5"/>
  <c r="I25" i="5"/>
  <c r="K25" i="5" s="1"/>
  <c r="I95" i="5"/>
  <c r="I73" i="5"/>
  <c r="I74" i="5" s="1"/>
  <c r="I85" i="5"/>
  <c r="I87" i="5" l="1"/>
  <c r="I88" i="5" s="1"/>
  <c r="K95" i="5"/>
  <c r="L104" i="5"/>
  <c r="I105" i="5" s="1"/>
  <c r="K50" i="5"/>
  <c r="O34" i="5"/>
  <c r="O39" i="5" s="1"/>
  <c r="O40" i="5" s="1"/>
  <c r="O42" i="5" s="1"/>
  <c r="O43" i="5" s="1"/>
  <c r="I65" i="5"/>
  <c r="K61" i="5"/>
  <c r="Q25" i="5"/>
  <c r="I116" i="5"/>
  <c r="K115" i="5"/>
  <c r="I118" i="5" s="1"/>
  <c r="I119" i="5" s="1"/>
  <c r="I96" i="5"/>
  <c r="K73" i="5"/>
  <c r="I76" i="5" s="1"/>
  <c r="I26" i="5"/>
  <c r="I28" i="5" s="1"/>
  <c r="I29" i="5" s="1"/>
  <c r="I107" i="5" l="1"/>
  <c r="I108" i="5" s="1"/>
  <c r="I98" i="5"/>
  <c r="I99" i="5" s="1"/>
  <c r="Q39" i="5"/>
  <c r="I77" i="5"/>
</calcChain>
</file>

<file path=xl/sharedStrings.xml><?xml version="1.0" encoding="utf-8"?>
<sst xmlns="http://schemas.openxmlformats.org/spreadsheetml/2006/main" count="1014" uniqueCount="155">
  <si>
    <t>Cells in yellow require user input</t>
  </si>
  <si>
    <t>Salivary amylase</t>
  </si>
  <si>
    <t xml:space="preserve">IU/ml final </t>
  </si>
  <si>
    <t>Sigma amylase A1031</t>
  </si>
  <si>
    <t>g</t>
  </si>
  <si>
    <t>Lot number</t>
  </si>
  <si>
    <t>Activity IU/mg solid</t>
  </si>
  <si>
    <t>ml</t>
  </si>
  <si>
    <t>mg of Amylase</t>
  </si>
  <si>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L</t>
    </r>
  </si>
  <si>
    <t xml:space="preserve">U needed at </t>
  </si>
  <si>
    <t>U/ml</t>
  </si>
  <si>
    <t>Salivary Amylase solution</t>
  </si>
  <si>
    <t>mg/ml in water</t>
  </si>
  <si>
    <t>volume of water</t>
  </si>
  <si>
    <t>water required to</t>
  </si>
  <si>
    <t>mL           =</t>
  </si>
  <si>
    <t>Sampling volume (if any)</t>
  </si>
  <si>
    <t>Final Volume oral phase</t>
  </si>
  <si>
    <t xml:space="preserve"> </t>
  </si>
  <si>
    <t>Gastric digestion step</t>
  </si>
  <si>
    <t>volume</t>
  </si>
  <si>
    <t>Pepsin</t>
  </si>
  <si>
    <t>U/ml final</t>
  </si>
  <si>
    <t>Sigma pepsin P7012</t>
  </si>
  <si>
    <t>Fixed volumes</t>
  </si>
  <si>
    <t>lot number</t>
  </si>
  <si>
    <t>Activity U/mg solid</t>
  </si>
  <si>
    <t>volume of liquid food</t>
  </si>
  <si>
    <t>mg of Pepsin</t>
  </si>
  <si>
    <t>volume of pepsin solution</t>
  </si>
  <si>
    <t>Variable volumes</t>
  </si>
  <si>
    <t xml:space="preserve"> total volume to be removed for sampling</t>
  </si>
  <si>
    <t>during gastric stage (ml)</t>
  </si>
  <si>
    <t>final gastric volume</t>
  </si>
  <si>
    <t>Small intestinal digestion step (Pancreatin)</t>
  </si>
  <si>
    <t>pancreatin</t>
  </si>
  <si>
    <t>volume of [5/4] duodenal juice</t>
  </si>
  <si>
    <t>sigma pancreatin P7545</t>
  </si>
  <si>
    <t>Pancreatin</t>
  </si>
  <si>
    <t>U needed</t>
  </si>
  <si>
    <t>weighed</t>
  </si>
  <si>
    <t>mg of pancreatin</t>
  </si>
  <si>
    <t>vol of 1M acid/base for pH 7.0</t>
  </si>
  <si>
    <t>mg/ml in SIF</t>
  </si>
  <si>
    <t>during intestinal stage (ml)</t>
  </si>
  <si>
    <t>Bile</t>
  </si>
  <si>
    <t>concentration</t>
  </si>
  <si>
    <t>Small intestinal digestion step (Individual enzymes)</t>
  </si>
  <si>
    <t>trypsin</t>
  </si>
  <si>
    <t>sigma trypsin T0303</t>
  </si>
  <si>
    <t>Trypsin</t>
  </si>
  <si>
    <t>Chymotrypsin</t>
  </si>
  <si>
    <t>Activity U/mg</t>
  </si>
  <si>
    <t>Amylase</t>
  </si>
  <si>
    <t xml:space="preserve">mg </t>
  </si>
  <si>
    <t>sigma chymotrypsin C4129</t>
  </si>
  <si>
    <t>Lipase</t>
  </si>
  <si>
    <t>sigma lipase L3126</t>
  </si>
  <si>
    <t>Colipase</t>
  </si>
  <si>
    <t>Sigma co-lipase C3028</t>
  </si>
  <si>
    <t>mg</t>
  </si>
  <si>
    <t>U/ml final volume</t>
  </si>
  <si>
    <t>sigma amylase A3176</t>
  </si>
  <si>
    <t>(tributrin) U/ml final volume</t>
  </si>
  <si>
    <t>Co-lipase</t>
  </si>
  <si>
    <t>mg active lipase</t>
  </si>
  <si>
    <t>2:1 molar ratio co lipase to lipase</t>
  </si>
  <si>
    <t>quantity required</t>
  </si>
  <si>
    <t>mg needed</t>
  </si>
  <si>
    <r>
      <t>volume of  0.3M CaCl</t>
    </r>
    <r>
      <rPr>
        <vertAlign val="subscript"/>
        <sz val="10"/>
        <color theme="1"/>
        <rFont val="Arial"/>
        <family val="2"/>
      </rPr>
      <t>2</t>
    </r>
  </si>
  <si>
    <t>M</t>
  </si>
  <si>
    <t>volume of HCl to pH 3.0 at</t>
  </si>
  <si>
    <t>Check the concentration of acid required</t>
  </si>
  <si>
    <t>Oral digestion step</t>
  </si>
  <si>
    <t>mins</t>
  </si>
  <si>
    <t>Duration</t>
  </si>
  <si>
    <t>total volume to be removed for sampling</t>
  </si>
  <si>
    <t>sigma bile extract B8631</t>
  </si>
  <si>
    <t xml:space="preserve">Gastric Lipase </t>
  </si>
  <si>
    <t>Supplier</t>
  </si>
  <si>
    <t>Lipase Activity U/mg solid</t>
  </si>
  <si>
    <t>mg of RGE</t>
  </si>
  <si>
    <t>Pepsin Activity U/mg RGE solid</t>
  </si>
  <si>
    <t>Pepsin Activity U/mg provided by RGE</t>
  </si>
  <si>
    <t>Pepsin activity U/mg provided by pepsin</t>
  </si>
  <si>
    <t>Without Gastric Lipase</t>
  </si>
  <si>
    <t>With Gastric Lipase (RGE)</t>
  </si>
  <si>
    <t>volume of RGE solution</t>
  </si>
  <si>
    <r>
      <t>Volume of  0.3M CaCl</t>
    </r>
    <r>
      <rPr>
        <vertAlign val="subscript"/>
        <sz val="10"/>
        <color theme="1"/>
        <rFont val="Arial"/>
        <family val="2"/>
      </rPr>
      <t>2</t>
    </r>
  </si>
  <si>
    <t>Quantity of food (g)</t>
  </si>
  <si>
    <t>Water required to</t>
  </si>
  <si>
    <t>weight needed</t>
  </si>
  <si>
    <t>Total Pepsin activity needed</t>
  </si>
  <si>
    <t>Gastric Lipase + Pepsin</t>
  </si>
  <si>
    <t>mmol needed</t>
  </si>
  <si>
    <t>mmols needed</t>
  </si>
  <si>
    <t>bile</t>
  </si>
  <si>
    <t>Duration (time amylase is active in food)</t>
  </si>
  <si>
    <t>weigth needed</t>
  </si>
  <si>
    <t>chymotrypsin</t>
  </si>
  <si>
    <t>lipase</t>
  </si>
  <si>
    <t>colipase</t>
  </si>
  <si>
    <t>amylase</t>
  </si>
  <si>
    <t>final intestinal volume</t>
  </si>
  <si>
    <t>(TAME) U/ml final volume</t>
  </si>
  <si>
    <t>(BTEE) U/ml final volume</t>
  </si>
  <si>
    <t>1 gastric + 1 gastric and intestinal</t>
  </si>
  <si>
    <t>mmol of bile salts/g bile</t>
  </si>
  <si>
    <t>mg of RGE for 1 tube</t>
  </si>
  <si>
    <t xml:space="preserve">weighed </t>
  </si>
  <si>
    <t xml:space="preserve">ml </t>
  </si>
  <si>
    <t>volume of [5/4] duodenal juice (SIF)</t>
  </si>
  <si>
    <t>volume of [5/4] gastric juice (SGF)</t>
  </si>
  <si>
    <t>Volume of [5/4] salivary fluid (SSF)</t>
  </si>
  <si>
    <t>(TAME) U of trypsin /ml final volume</t>
  </si>
  <si>
    <t xml:space="preserve">mg of pepsin  </t>
  </si>
  <si>
    <t>U</t>
  </si>
  <si>
    <t>mg in SIF</t>
  </si>
  <si>
    <t>Parallel digestions</t>
  </si>
  <si>
    <t>Number of samples</t>
  </si>
  <si>
    <t>Gastric endpoint</t>
  </si>
  <si>
    <t>yes</t>
  </si>
  <si>
    <t>no</t>
  </si>
  <si>
    <t xml:space="preserve">U  </t>
  </si>
  <si>
    <t>2 tubes per sample in  gastric phase</t>
  </si>
  <si>
    <t>mg weighed</t>
  </si>
  <si>
    <t>ml of water</t>
  </si>
  <si>
    <t xml:space="preserve">U needed  </t>
  </si>
  <si>
    <t xml:space="preserve">U needed </t>
  </si>
  <si>
    <t>volume of SIF</t>
  </si>
  <si>
    <t>ml of SIF</t>
  </si>
  <si>
    <t>mmol of bile</t>
  </si>
  <si>
    <t>g needed</t>
  </si>
  <si>
    <t>g weighed</t>
  </si>
  <si>
    <t>ml SIF</t>
  </si>
  <si>
    <t>volume of 5/4 SIF required</t>
  </si>
  <si>
    <t xml:space="preserve">for 1 digestion: 2 tubes </t>
  </si>
  <si>
    <t xml:space="preserve">for 1 digestion=1 tube </t>
  </si>
  <si>
    <t>mmol/l</t>
  </si>
  <si>
    <t>Volume of mastermix to add</t>
  </si>
  <si>
    <t>added individually</t>
  </si>
  <si>
    <r>
      <rPr>
        <sz val="10"/>
        <color theme="1"/>
        <rFont val="Symbol"/>
        <family val="1"/>
        <charset val="2"/>
      </rPr>
      <t>m</t>
    </r>
    <r>
      <rPr>
        <sz val="10"/>
        <color theme="1"/>
        <rFont val="Arial"/>
        <family val="2"/>
      </rPr>
      <t>l</t>
    </r>
  </si>
  <si>
    <t>In case Lipase is added: fill out only the box Gastric Lipase + Pepsin</t>
  </si>
  <si>
    <t>In case individual enzymes are used: fill out the boxes for individual enzymes, Bile, Trypsin, Chymotrypsin, Lipase, Colipase and Amylase</t>
  </si>
  <si>
    <t>mg/mL in water</t>
  </si>
  <si>
    <t>SLBT7086</t>
  </si>
  <si>
    <t>SLBQ4802V</t>
  </si>
  <si>
    <t>Lipolytech</t>
  </si>
  <si>
    <t>RGE25</t>
  </si>
  <si>
    <t>SLBT0854</t>
  </si>
  <si>
    <t>SLBR0091V</t>
  </si>
  <si>
    <t>Pure (active) lipase assumed to be 8000 U/mg</t>
  </si>
  <si>
    <t>Protocol using pancreatin or individual enzymes</t>
  </si>
  <si>
    <t xml:space="preserve">Protocol using pancreatin or individual enzymes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</si>
</sst>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5" x14ac:knownFonts="1"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indexed="8"/>
      <name val="Arial"/>
      <family val="2"/>
    </font>
    <font>
      <vertAlign val="subscript"/>
      <sz val="10"/>
      <color theme="1"/>
      <name val="Arial"/>
      <family val="2"/>
    </font>
    <font>
      <sz val="10"/>
      <color theme="1"/>
      <name val="Symbol"/>
      <family val="1"/>
      <charset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color theme="8" tint="-0.249977111117893"/>
      <name val="Arial"/>
      <family val="2"/>
    </font>
    <font>
      <b/>
      <sz val="10"/>
      <name val="Arial"/>
      <family val="2"/>
    </font>
    <font>
      <sz val="11"/>
      <color rgb="FF3F3F76"/>
      <name val="Arial"/>
      <family val="2"/>
    </font>
    <font>
      <b/>
      <sz val="14"/>
      <color theme="1"/>
      <name val="Arial"/>
      <family val="2"/>
    </font>
    <font>
      <sz val="10"/>
      <color rgb="FF3F3F76"/>
      <name val="Arial"/>
      <family val="2"/>
    </font>
    <font>
      <sz val="14"/>
      <color theme="1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CCCCFF"/>
        <bgColor indexed="64"/>
      </patternFill>
    </fill>
    <fill>
      <patternFill patternType="solid">
        <fgColor rgb="FFE5E5FF"/>
        <bgColor indexed="64"/>
      </patternFill>
    </fill>
    <fill>
      <patternFill patternType="solid">
        <fgColor rgb="FFFFFFB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DBD6"/>
        <bgColor indexed="64"/>
      </patternFill>
    </fill>
    <fill>
      <patternFill patternType="solid">
        <fgColor rgb="FF89FFFF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C8FF5B"/>
        <bgColor indexed="64"/>
      </patternFill>
    </fill>
    <fill>
      <patternFill patternType="solid">
        <fgColor rgb="FFFF85FF"/>
        <bgColor indexed="64"/>
      </patternFill>
    </fill>
    <fill>
      <patternFill patternType="solid">
        <fgColor rgb="FFFFC9FF"/>
        <bgColor indexed="64"/>
      </patternFill>
    </fill>
    <fill>
      <patternFill patternType="solid">
        <fgColor rgb="FFDAFF8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CCECFF"/>
        <bgColor indexed="64"/>
      </patternFill>
    </fill>
  </fills>
  <borders count="3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theme="4" tint="0.3999755851924192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1" fillId="3" borderId="2" applyNumberFormat="0" applyAlignment="0" applyProtection="0"/>
  </cellStyleXfs>
  <cellXfs count="394">
    <xf numFmtId="0" fontId="0" fillId="0" borderId="0" xfId="0"/>
    <xf numFmtId="0" fontId="3" fillId="0" borderId="0" xfId="0" applyFont="1"/>
    <xf numFmtId="0" fontId="4" fillId="0" borderId="0" xfId="0" applyFont="1"/>
    <xf numFmtId="2" fontId="0" fillId="0" borderId="0" xfId="0" applyNumberFormat="1" applyAlignment="1">
      <alignment horizontal="right"/>
    </xf>
    <xf numFmtId="0" fontId="0" fillId="2" borderId="0" xfId="0" applyFont="1" applyFill="1"/>
    <xf numFmtId="2" fontId="0" fillId="0" borderId="0" xfId="0" applyNumberFormat="1" applyAlignment="1">
      <alignment horizontal="left"/>
    </xf>
    <xf numFmtId="0" fontId="0" fillId="0" borderId="0" xfId="0" applyFill="1"/>
    <xf numFmtId="2" fontId="0" fillId="0" borderId="0" xfId="0" applyNumberFormat="1" applyAlignment="1">
      <alignment horizontal="left" vertical="center"/>
    </xf>
    <xf numFmtId="165" fontId="0" fillId="0" borderId="0" xfId="0" applyNumberFormat="1" applyFill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0" fontId="9" fillId="0" borderId="0" xfId="0" applyFont="1"/>
    <xf numFmtId="2" fontId="9" fillId="0" borderId="0" xfId="0" applyNumberFormat="1" applyFont="1" applyAlignment="1">
      <alignment horizontal="right"/>
    </xf>
    <xf numFmtId="0" fontId="1" fillId="0" borderId="0" xfId="0" applyFont="1" applyFill="1"/>
    <xf numFmtId="0" fontId="9" fillId="0" borderId="0" xfId="0" applyFont="1" applyAlignment="1">
      <alignment horizontal="right"/>
    </xf>
    <xf numFmtId="2" fontId="9" fillId="0" borderId="0" xfId="0" applyNumberFormat="1" applyFont="1" applyAlignment="1">
      <alignment horizontal="left"/>
    </xf>
    <xf numFmtId="0" fontId="10" fillId="0" borderId="0" xfId="0" applyFont="1" applyFill="1"/>
    <xf numFmtId="0" fontId="7" fillId="0" borderId="0" xfId="0" applyFont="1" applyFill="1"/>
    <xf numFmtId="0" fontId="2" fillId="5" borderId="3" xfId="0" applyFont="1" applyFill="1" applyBorder="1"/>
    <xf numFmtId="0" fontId="0" fillId="5" borderId="6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4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/>
    <xf numFmtId="2" fontId="0" fillId="2" borderId="11" xfId="0" applyNumberFormat="1" applyFill="1" applyBorder="1"/>
    <xf numFmtId="0" fontId="0" fillId="6" borderId="11" xfId="0" applyFill="1" applyBorder="1"/>
    <xf numFmtId="2" fontId="13" fillId="3" borderId="2" xfId="1" applyNumberFormat="1" applyFont="1"/>
    <xf numFmtId="0" fontId="0" fillId="7" borderId="0" xfId="0" applyFill="1" applyBorder="1"/>
    <xf numFmtId="0" fontId="2" fillId="7" borderId="3" xfId="0" applyFont="1" applyFill="1" applyBorder="1"/>
    <xf numFmtId="0" fontId="0" fillId="7" borderId="4" xfId="0" applyFill="1" applyBorder="1"/>
    <xf numFmtId="0" fontId="0" fillId="7" borderId="5" xfId="0" applyFill="1" applyBorder="1"/>
    <xf numFmtId="0" fontId="4" fillId="7" borderId="6" xfId="0" applyFont="1" applyFill="1" applyBorder="1"/>
    <xf numFmtId="0" fontId="0" fillId="7" borderId="7" xfId="0" applyFill="1" applyBorder="1"/>
    <xf numFmtId="0" fontId="0" fillId="7" borderId="6" xfId="0" applyFont="1" applyFill="1" applyBorder="1"/>
    <xf numFmtId="0" fontId="0" fillId="7" borderId="6" xfId="0" applyFill="1" applyBorder="1"/>
    <xf numFmtId="0" fontId="0" fillId="7" borderId="6" xfId="0" applyFill="1" applyBorder="1" applyAlignment="1">
      <alignment horizontal="right"/>
    </xf>
    <xf numFmtId="0" fontId="0" fillId="7" borderId="8" xfId="0" applyFill="1" applyBorder="1" applyAlignment="1">
      <alignment horizontal="right"/>
    </xf>
    <xf numFmtId="0" fontId="0" fillId="7" borderId="9" xfId="0" applyFill="1" applyBorder="1"/>
    <xf numFmtId="0" fontId="0" fillId="7" borderId="10" xfId="0" applyFill="1" applyBorder="1"/>
    <xf numFmtId="0" fontId="2" fillId="10" borderId="3" xfId="0" applyFont="1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6" xfId="0" applyFont="1" applyFill="1" applyBorder="1"/>
    <xf numFmtId="0" fontId="0" fillId="10" borderId="0" xfId="0" applyFill="1" applyBorder="1"/>
    <xf numFmtId="0" fontId="0" fillId="10" borderId="7" xfId="0" applyFill="1" applyBorder="1"/>
    <xf numFmtId="0" fontId="0" fillId="10" borderId="6" xfId="0" applyFill="1" applyBorder="1"/>
    <xf numFmtId="0" fontId="4" fillId="10" borderId="6" xfId="0" applyFont="1" applyFill="1" applyBorder="1"/>
    <xf numFmtId="0" fontId="0" fillId="10" borderId="6" xfId="0" applyFill="1" applyBorder="1" applyAlignment="1">
      <alignment horizontal="right"/>
    </xf>
    <xf numFmtId="0" fontId="0" fillId="10" borderId="6" xfId="0" applyFill="1" applyBorder="1" applyAlignment="1">
      <alignment horizontal="left"/>
    </xf>
    <xf numFmtId="0" fontId="0" fillId="10" borderId="8" xfId="0" applyFill="1" applyBorder="1" applyAlignment="1">
      <alignment horizontal="right"/>
    </xf>
    <xf numFmtId="0" fontId="0" fillId="10" borderId="10" xfId="0" applyFill="1" applyBorder="1"/>
    <xf numFmtId="2" fontId="0" fillId="7" borderId="0" xfId="0" applyNumberFormat="1" applyFill="1" applyBorder="1"/>
    <xf numFmtId="2" fontId="0" fillId="10" borderId="0" xfId="0" applyNumberFormat="1" applyFill="1" applyBorder="1" applyAlignment="1">
      <alignment horizontal="right"/>
    </xf>
    <xf numFmtId="0" fontId="0" fillId="10" borderId="12" xfId="0" applyFill="1" applyBorder="1" applyAlignment="1">
      <alignment horizontal="right"/>
    </xf>
    <xf numFmtId="0" fontId="0" fillId="0" borderId="7" xfId="0" applyBorder="1"/>
    <xf numFmtId="0" fontId="9" fillId="0" borderId="7" xfId="0" applyFont="1" applyBorder="1"/>
    <xf numFmtId="0" fontId="0" fillId="0" borderId="6" xfId="0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0" fillId="0" borderId="6" xfId="0" applyBorder="1"/>
    <xf numFmtId="2" fontId="0" fillId="0" borderId="7" xfId="0" applyNumberFormat="1" applyBorder="1" applyAlignment="1">
      <alignment horizontal="right"/>
    </xf>
    <xf numFmtId="0" fontId="0" fillId="0" borderId="6" xfId="0" applyBorder="1" applyAlignment="1">
      <alignment wrapText="1"/>
    </xf>
    <xf numFmtId="164" fontId="0" fillId="0" borderId="0" xfId="0" applyNumberFormat="1" applyBorder="1" applyAlignment="1">
      <alignment horizontal="right"/>
    </xf>
    <xf numFmtId="2" fontId="0" fillId="0" borderId="7" xfId="0" applyNumberFormat="1" applyBorder="1" applyAlignment="1">
      <alignment horizontal="left" vertical="center"/>
    </xf>
    <xf numFmtId="0" fontId="0" fillId="0" borderId="8" xfId="0" applyBorder="1"/>
    <xf numFmtId="0" fontId="0" fillId="0" borderId="9" xfId="0" applyBorder="1"/>
    <xf numFmtId="2" fontId="0" fillId="0" borderId="9" xfId="0" applyNumberFormat="1" applyBorder="1" applyAlignment="1">
      <alignment horizontal="left"/>
    </xf>
    <xf numFmtId="0" fontId="0" fillId="0" borderId="10" xfId="0" applyBorder="1"/>
    <xf numFmtId="0" fontId="0" fillId="14" borderId="4" xfId="0" applyFill="1" applyBorder="1"/>
    <xf numFmtId="0" fontId="0" fillId="14" borderId="5" xfId="0" applyFill="1" applyBorder="1"/>
    <xf numFmtId="0" fontId="8" fillId="0" borderId="6" xfId="0" applyFont="1" applyBorder="1"/>
    <xf numFmtId="2" fontId="0" fillId="0" borderId="0" xfId="0" applyNumberFormat="1" applyBorder="1" applyAlignment="1">
      <alignment horizontal="right"/>
    </xf>
    <xf numFmtId="2" fontId="0" fillId="0" borderId="0" xfId="0" applyNumberFormat="1" applyBorder="1"/>
    <xf numFmtId="2" fontId="0" fillId="0" borderId="9" xfId="0" applyNumberFormat="1" applyBorder="1" applyAlignment="1">
      <alignment horizontal="right"/>
    </xf>
    <xf numFmtId="2" fontId="13" fillId="3" borderId="2" xfId="1" applyNumberFormat="1" applyFont="1" applyBorder="1"/>
    <xf numFmtId="0" fontId="0" fillId="5" borderId="3" xfId="0" applyFill="1" applyBorder="1"/>
    <xf numFmtId="0" fontId="0" fillId="7" borderId="3" xfId="0" applyFill="1" applyBorder="1"/>
    <xf numFmtId="164" fontId="0" fillId="14" borderId="3" xfId="0" applyNumberFormat="1" applyFill="1" applyBorder="1"/>
    <xf numFmtId="164" fontId="0" fillId="14" borderId="4" xfId="0" applyNumberFormat="1" applyFill="1" applyBorder="1"/>
    <xf numFmtId="164" fontId="0" fillId="14" borderId="5" xfId="0" applyNumberFormat="1" applyFill="1" applyBorder="1"/>
    <xf numFmtId="0" fontId="4" fillId="14" borderId="3" xfId="0" applyFont="1" applyFill="1" applyBorder="1"/>
    <xf numFmtId="0" fontId="0" fillId="14" borderId="6" xfId="0" applyFill="1" applyBorder="1"/>
    <xf numFmtId="0" fontId="0" fillId="14" borderId="6" xfId="0" applyFill="1" applyBorder="1" applyAlignment="1">
      <alignment horizontal="right"/>
    </xf>
    <xf numFmtId="0" fontId="0" fillId="14" borderId="0" xfId="0" applyFill="1" applyBorder="1"/>
    <xf numFmtId="0" fontId="0" fillId="14" borderId="7" xfId="0" applyFill="1" applyBorder="1"/>
    <xf numFmtId="164" fontId="0" fillId="14" borderId="0" xfId="0" applyNumberFormat="1" applyFill="1" applyBorder="1"/>
    <xf numFmtId="0" fontId="0" fillId="14" borderId="9" xfId="0" applyFill="1" applyBorder="1"/>
    <xf numFmtId="0" fontId="0" fillId="14" borderId="10" xfId="0" applyFill="1" applyBorder="1"/>
    <xf numFmtId="2" fontId="0" fillId="14" borderId="0" xfId="0" applyNumberFormat="1" applyFill="1" applyBorder="1"/>
    <xf numFmtId="165" fontId="0" fillId="14" borderId="9" xfId="0" applyNumberFormat="1" applyFill="1" applyBorder="1"/>
    <xf numFmtId="0" fontId="0" fillId="14" borderId="6" xfId="0" applyFill="1" applyBorder="1" applyAlignment="1">
      <alignment horizontal="right" indent="1"/>
    </xf>
    <xf numFmtId="0" fontId="7" fillId="11" borderId="0" xfId="0" applyFont="1" applyFill="1"/>
    <xf numFmtId="0" fontId="7" fillId="11" borderId="0" xfId="0" applyFont="1" applyFill="1" applyAlignment="1">
      <alignment horizontal="right"/>
    </xf>
    <xf numFmtId="0" fontId="0" fillId="11" borderId="3" xfId="0" applyFont="1" applyFill="1" applyBorder="1"/>
    <xf numFmtId="0" fontId="0" fillId="11" borderId="4" xfId="0" applyFont="1" applyFill="1" applyBorder="1"/>
    <xf numFmtId="0" fontId="0" fillId="11" borderId="5" xfId="0" applyFont="1" applyFill="1" applyBorder="1"/>
    <xf numFmtId="0" fontId="0" fillId="0" borderId="6" xfId="0" applyFont="1" applyBorder="1"/>
    <xf numFmtId="0" fontId="0" fillId="0" borderId="0" xfId="0" applyFont="1" applyBorder="1"/>
    <xf numFmtId="2" fontId="0" fillId="0" borderId="0" xfId="0" applyNumberFormat="1" applyFont="1" applyBorder="1" applyAlignment="1">
      <alignment horizontal="right"/>
    </xf>
    <xf numFmtId="0" fontId="0" fillId="0" borderId="7" xfId="0" applyFont="1" applyBorder="1"/>
    <xf numFmtId="164" fontId="0" fillId="0" borderId="0" xfId="0" applyNumberFormat="1" applyFont="1" applyBorder="1" applyAlignment="1">
      <alignment horizontal="right"/>
    </xf>
    <xf numFmtId="2" fontId="0" fillId="0" borderId="7" xfId="0" applyNumberFormat="1" applyFont="1" applyBorder="1" applyAlignment="1">
      <alignment horizontal="left"/>
    </xf>
    <xf numFmtId="2" fontId="0" fillId="0" borderId="0" xfId="0" applyNumberFormat="1" applyFont="1" applyBorder="1"/>
    <xf numFmtId="166" fontId="0" fillId="0" borderId="0" xfId="0" applyNumberFormat="1" applyFont="1" applyFill="1" applyBorder="1" applyAlignment="1">
      <alignment horizontal="right"/>
    </xf>
    <xf numFmtId="0" fontId="0" fillId="15" borderId="13" xfId="0" applyFont="1" applyFill="1" applyBorder="1"/>
    <xf numFmtId="0" fontId="0" fillId="15" borderId="14" xfId="0" applyFont="1" applyFill="1" applyBorder="1"/>
    <xf numFmtId="0" fontId="0" fillId="15" borderId="15" xfId="0" applyFont="1" applyFill="1" applyBorder="1"/>
    <xf numFmtId="0" fontId="0" fillId="15" borderId="16" xfId="0" applyFont="1" applyFill="1" applyBorder="1"/>
    <xf numFmtId="2" fontId="0" fillId="15" borderId="0" xfId="0" applyNumberFormat="1" applyFont="1" applyFill="1" applyBorder="1"/>
    <xf numFmtId="0" fontId="0" fillId="15" borderId="17" xfId="0" applyFont="1" applyFill="1" applyBorder="1"/>
    <xf numFmtId="164" fontId="0" fillId="15" borderId="18" xfId="0" applyNumberFormat="1" applyFont="1" applyFill="1" applyBorder="1"/>
    <xf numFmtId="2" fontId="0" fillId="15" borderId="19" xfId="0" applyNumberFormat="1" applyFont="1" applyFill="1" applyBorder="1"/>
    <xf numFmtId="0" fontId="0" fillId="15" borderId="20" xfId="0" applyFont="1" applyFill="1" applyBorder="1"/>
    <xf numFmtId="2" fontId="0" fillId="11" borderId="0" xfId="0" applyNumberFormat="1" applyFont="1" applyFill="1"/>
    <xf numFmtId="0" fontId="10" fillId="11" borderId="3" xfId="0" applyFont="1" applyFill="1" applyBorder="1"/>
    <xf numFmtId="0" fontId="7" fillId="11" borderId="4" xfId="0" applyFont="1" applyFill="1" applyBorder="1"/>
    <xf numFmtId="0" fontId="1" fillId="11" borderId="5" xfId="0" applyFont="1" applyFill="1" applyBorder="1"/>
    <xf numFmtId="0" fontId="7" fillId="11" borderId="6" xfId="0" applyFont="1" applyFill="1" applyBorder="1"/>
    <xf numFmtId="0" fontId="7" fillId="11" borderId="0" xfId="0" applyFont="1" applyFill="1" applyBorder="1"/>
    <xf numFmtId="0" fontId="1" fillId="11" borderId="7" xfId="0" applyFont="1" applyFill="1" applyBorder="1"/>
    <xf numFmtId="164" fontId="7" fillId="11" borderId="0" xfId="0" applyNumberFormat="1" applyFont="1" applyFill="1" applyBorder="1"/>
    <xf numFmtId="0" fontId="0" fillId="11" borderId="7" xfId="0" applyFont="1" applyFill="1" applyBorder="1"/>
    <xf numFmtId="2" fontId="7" fillId="11" borderId="0" xfId="0" applyNumberFormat="1" applyFont="1" applyFill="1" applyBorder="1"/>
    <xf numFmtId="0" fontId="7" fillId="11" borderId="6" xfId="0" applyFont="1" applyFill="1" applyBorder="1" applyAlignment="1">
      <alignment horizontal="right"/>
    </xf>
    <xf numFmtId="0" fontId="7" fillId="11" borderId="8" xfId="0" applyFont="1" applyFill="1" applyBorder="1"/>
    <xf numFmtId="165" fontId="7" fillId="11" borderId="9" xfId="0" applyNumberFormat="1" applyFont="1" applyFill="1" applyBorder="1"/>
    <xf numFmtId="0" fontId="7" fillId="11" borderId="9" xfId="0" applyFont="1" applyFill="1" applyBorder="1"/>
    <xf numFmtId="0" fontId="1" fillId="11" borderId="10" xfId="0" applyFont="1" applyFill="1" applyBorder="1"/>
    <xf numFmtId="0" fontId="7" fillId="11" borderId="8" xfId="0" applyFont="1" applyFill="1" applyBorder="1" applyAlignment="1">
      <alignment horizontal="right"/>
    </xf>
    <xf numFmtId="0" fontId="10" fillId="11" borderId="4" xfId="0" applyFont="1" applyFill="1" applyBorder="1"/>
    <xf numFmtId="0" fontId="1" fillId="11" borderId="21" xfId="0" applyFont="1" applyFill="1" applyBorder="1"/>
    <xf numFmtId="0" fontId="7" fillId="11" borderId="6" xfId="0" applyFont="1" applyFill="1" applyBorder="1" applyAlignment="1">
      <alignment horizontal="right" vertical="center"/>
    </xf>
    <xf numFmtId="0" fontId="14" fillId="0" borderId="0" xfId="0" applyFont="1"/>
    <xf numFmtId="165" fontId="0" fillId="0" borderId="11" xfId="0" applyNumberFormat="1" applyBorder="1"/>
    <xf numFmtId="0" fontId="0" fillId="0" borderId="24" xfId="0" applyBorder="1"/>
    <xf numFmtId="0" fontId="0" fillId="0" borderId="25" xfId="0" applyBorder="1"/>
    <xf numFmtId="0" fontId="1" fillId="14" borderId="0" xfId="0" applyFont="1" applyFill="1" applyBorder="1"/>
    <xf numFmtId="0" fontId="1" fillId="7" borderId="0" xfId="0" applyFont="1" applyFill="1" applyBorder="1"/>
    <xf numFmtId="0" fontId="1" fillId="0" borderId="0" xfId="0" applyFont="1"/>
    <xf numFmtId="0" fontId="1" fillId="14" borderId="7" xfId="0" applyFont="1" applyFill="1" applyBorder="1"/>
    <xf numFmtId="0" fontId="1" fillId="14" borderId="9" xfId="0" applyFont="1" applyFill="1" applyBorder="1"/>
    <xf numFmtId="0" fontId="1" fillId="10" borderId="0" xfId="0" applyFont="1" applyFill="1" applyBorder="1"/>
    <xf numFmtId="0" fontId="1" fillId="10" borderId="9" xfId="0" applyFont="1" applyFill="1" applyBorder="1"/>
    <xf numFmtId="2" fontId="0" fillId="5" borderId="0" xfId="0" applyNumberFormat="1" applyFill="1" applyBorder="1"/>
    <xf numFmtId="2" fontId="7" fillId="2" borderId="11" xfId="0" applyNumberFormat="1" applyFont="1" applyFill="1" applyBorder="1"/>
    <xf numFmtId="0" fontId="7" fillId="0" borderId="7" xfId="0" applyFont="1" applyBorder="1"/>
    <xf numFmtId="0" fontId="7" fillId="0" borderId="6" xfId="0" applyFont="1" applyBorder="1"/>
    <xf numFmtId="0" fontId="7" fillId="14" borderId="4" xfId="0" applyFont="1" applyFill="1" applyBorder="1"/>
    <xf numFmtId="0" fontId="7" fillId="14" borderId="0" xfId="0" applyFont="1" applyFill="1" applyBorder="1"/>
    <xf numFmtId="0" fontId="7" fillId="7" borderId="0" xfId="0" applyFont="1" applyFill="1" applyBorder="1"/>
    <xf numFmtId="2" fontId="0" fillId="10" borderId="12" xfId="0" applyNumberFormat="1" applyFill="1" applyBorder="1" applyAlignment="1">
      <alignment horizontal="right"/>
    </xf>
    <xf numFmtId="165" fontId="0" fillId="14" borderId="0" xfId="0" applyNumberFormat="1" applyFill="1" applyBorder="1"/>
    <xf numFmtId="165" fontId="13" fillId="3" borderId="2" xfId="1" applyNumberFormat="1" applyFont="1" applyBorder="1"/>
    <xf numFmtId="0" fontId="0" fillId="10" borderId="0" xfId="0" applyFill="1" applyBorder="1"/>
    <xf numFmtId="0" fontId="0" fillId="10" borderId="9" xfId="0" applyFill="1" applyBorder="1"/>
    <xf numFmtId="0" fontId="0" fillId="14" borderId="6" xfId="0" applyFill="1" applyBorder="1" applyAlignment="1">
      <alignment horizontal="right"/>
    </xf>
    <xf numFmtId="0" fontId="0" fillId="14" borderId="0" xfId="0" applyFill="1" applyBorder="1"/>
    <xf numFmtId="165" fontId="0" fillId="2" borderId="11" xfId="0" applyNumberFormat="1" applyFill="1" applyBorder="1"/>
    <xf numFmtId="0" fontId="0" fillId="0" borderId="0" xfId="0"/>
    <xf numFmtId="0" fontId="3" fillId="0" borderId="0" xfId="0" applyFont="1"/>
    <xf numFmtId="0" fontId="4" fillId="0" borderId="0" xfId="0" applyFont="1"/>
    <xf numFmtId="2" fontId="0" fillId="0" borderId="0" xfId="0" applyNumberFormat="1" applyAlignment="1">
      <alignment horizontal="right"/>
    </xf>
    <xf numFmtId="0" fontId="0" fillId="2" borderId="0" xfId="0" applyFont="1" applyFill="1"/>
    <xf numFmtId="0" fontId="0" fillId="0" borderId="0" xfId="0" applyFill="1"/>
    <xf numFmtId="165" fontId="0" fillId="0" borderId="0" xfId="0" applyNumberFormat="1" applyFill="1"/>
    <xf numFmtId="0" fontId="0" fillId="0" borderId="1" xfId="0" applyBorder="1"/>
    <xf numFmtId="0" fontId="0" fillId="0" borderId="0" xfId="0" applyBorder="1"/>
    <xf numFmtId="0" fontId="0" fillId="0" borderId="0" xfId="0" applyAlignment="1">
      <alignment horizontal="right"/>
    </xf>
    <xf numFmtId="0" fontId="9" fillId="0" borderId="0" xfId="0" applyFont="1"/>
    <xf numFmtId="2" fontId="9" fillId="0" borderId="0" xfId="0" applyNumberFormat="1" applyFont="1" applyAlignment="1">
      <alignment horizontal="right"/>
    </xf>
    <xf numFmtId="0" fontId="1" fillId="0" borderId="0" xfId="0" applyFont="1" applyFill="1"/>
    <xf numFmtId="0" fontId="9" fillId="0" borderId="0" xfId="0" applyFont="1" applyAlignment="1">
      <alignment horizontal="right"/>
    </xf>
    <xf numFmtId="0" fontId="10" fillId="0" borderId="0" xfId="0" applyFont="1" applyFill="1"/>
    <xf numFmtId="0" fontId="7" fillId="0" borderId="0" xfId="0" applyFont="1" applyFill="1"/>
    <xf numFmtId="0" fontId="2" fillId="5" borderId="3" xfId="0" applyFont="1" applyFill="1" applyBorder="1"/>
    <xf numFmtId="0" fontId="0" fillId="5" borderId="6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4" xfId="0" applyFill="1" applyBorder="1"/>
    <xf numFmtId="0" fontId="0" fillId="5" borderId="5" xfId="0" applyFill="1" applyBorder="1"/>
    <xf numFmtId="0" fontId="0" fillId="5" borderId="0" xfId="0" applyFill="1" applyBorder="1"/>
    <xf numFmtId="0" fontId="0" fillId="5" borderId="7" xfId="0" applyFill="1" applyBorder="1"/>
    <xf numFmtId="0" fontId="0" fillId="5" borderId="9" xfId="0" applyFill="1" applyBorder="1"/>
    <xf numFmtId="0" fontId="0" fillId="5" borderId="10" xfId="0" applyFill="1" applyBorder="1"/>
    <xf numFmtId="0" fontId="0" fillId="2" borderId="11" xfId="0" applyFill="1" applyBorder="1"/>
    <xf numFmtId="2" fontId="0" fillId="2" borderId="11" xfId="0" applyNumberFormat="1" applyFill="1" applyBorder="1"/>
    <xf numFmtId="0" fontId="0" fillId="6" borderId="11" xfId="0" applyFill="1" applyBorder="1"/>
    <xf numFmtId="2" fontId="13" fillId="3" borderId="2" xfId="1" applyNumberFormat="1" applyFont="1"/>
    <xf numFmtId="0" fontId="0" fillId="7" borderId="0" xfId="0" applyFill="1" applyBorder="1"/>
    <xf numFmtId="0" fontId="2" fillId="7" borderId="3" xfId="0" applyFont="1" applyFill="1" applyBorder="1"/>
    <xf numFmtId="0" fontId="0" fillId="7" borderId="4" xfId="0" applyFill="1" applyBorder="1"/>
    <xf numFmtId="0" fontId="0" fillId="7" borderId="5" xfId="0" applyFill="1" applyBorder="1"/>
    <xf numFmtId="0" fontId="4" fillId="7" borderId="6" xfId="0" applyFont="1" applyFill="1" applyBorder="1"/>
    <xf numFmtId="0" fontId="0" fillId="7" borderId="7" xfId="0" applyFill="1" applyBorder="1"/>
    <xf numFmtId="0" fontId="0" fillId="7" borderId="6" xfId="0" applyFont="1" applyFill="1" applyBorder="1"/>
    <xf numFmtId="0" fontId="0" fillId="7" borderId="6" xfId="0" applyFill="1" applyBorder="1"/>
    <xf numFmtId="0" fontId="0" fillId="7" borderId="6" xfId="0" applyFill="1" applyBorder="1" applyAlignment="1">
      <alignment horizontal="right"/>
    </xf>
    <xf numFmtId="0" fontId="0" fillId="7" borderId="8" xfId="0" applyFill="1" applyBorder="1" applyAlignment="1">
      <alignment horizontal="right"/>
    </xf>
    <xf numFmtId="0" fontId="0" fillId="7" borderId="9" xfId="0" applyFill="1" applyBorder="1"/>
    <xf numFmtId="0" fontId="0" fillId="7" borderId="10" xfId="0" applyFill="1" applyBorder="1"/>
    <xf numFmtId="0" fontId="2" fillId="10" borderId="3" xfId="0" applyFont="1" applyFill="1" applyBorder="1"/>
    <xf numFmtId="0" fontId="0" fillId="10" borderId="4" xfId="0" applyFill="1" applyBorder="1"/>
    <xf numFmtId="0" fontId="0" fillId="10" borderId="5" xfId="0" applyFill="1" applyBorder="1"/>
    <xf numFmtId="0" fontId="0" fillId="10" borderId="6" xfId="0" applyFont="1" applyFill="1" applyBorder="1"/>
    <xf numFmtId="0" fontId="0" fillId="10" borderId="0" xfId="0" applyFill="1" applyBorder="1"/>
    <xf numFmtId="0" fontId="0" fillId="10" borderId="7" xfId="0" applyFill="1" applyBorder="1"/>
    <xf numFmtId="0" fontId="0" fillId="10" borderId="6" xfId="0" applyFill="1" applyBorder="1"/>
    <xf numFmtId="0" fontId="4" fillId="10" borderId="6" xfId="0" applyFont="1" applyFill="1" applyBorder="1"/>
    <xf numFmtId="0" fontId="0" fillId="10" borderId="6" xfId="0" applyFill="1" applyBorder="1" applyAlignment="1">
      <alignment horizontal="right"/>
    </xf>
    <xf numFmtId="0" fontId="0" fillId="10" borderId="6" xfId="0" applyFill="1" applyBorder="1" applyAlignment="1">
      <alignment horizontal="left"/>
    </xf>
    <xf numFmtId="0" fontId="0" fillId="10" borderId="8" xfId="0" applyFill="1" applyBorder="1" applyAlignment="1">
      <alignment horizontal="right"/>
    </xf>
    <xf numFmtId="0" fontId="0" fillId="10" borderId="9" xfId="0" applyFill="1" applyBorder="1"/>
    <xf numFmtId="0" fontId="0" fillId="10" borderId="10" xfId="0" applyFill="1" applyBorder="1"/>
    <xf numFmtId="2" fontId="0" fillId="7" borderId="0" xfId="0" applyNumberFormat="1" applyFill="1" applyBorder="1"/>
    <xf numFmtId="2" fontId="0" fillId="10" borderId="0" xfId="0" applyNumberFormat="1" applyFill="1" applyBorder="1" applyAlignment="1">
      <alignment horizontal="right"/>
    </xf>
    <xf numFmtId="0" fontId="0" fillId="10" borderId="12" xfId="0" applyFill="1" applyBorder="1" applyAlignment="1">
      <alignment horizontal="right"/>
    </xf>
    <xf numFmtId="0" fontId="0" fillId="0" borderId="7" xfId="0" applyBorder="1"/>
    <xf numFmtId="0" fontId="0" fillId="0" borderId="6" xfId="0" applyBorder="1" applyAlignment="1">
      <alignment horizontal="left"/>
    </xf>
    <xf numFmtId="2" fontId="0" fillId="0" borderId="7" xfId="0" applyNumberFormat="1" applyBorder="1" applyAlignment="1">
      <alignment horizontal="left"/>
    </xf>
    <xf numFmtId="0" fontId="0" fillId="0" borderId="6" xfId="0" applyBorder="1"/>
    <xf numFmtId="2" fontId="0" fillId="0" borderId="7" xfId="0" applyNumberFormat="1" applyBorder="1" applyAlignment="1">
      <alignment horizontal="right"/>
    </xf>
    <xf numFmtId="0" fontId="0" fillId="0" borderId="6" xfId="0" applyBorder="1" applyAlignment="1">
      <alignment wrapText="1"/>
    </xf>
    <xf numFmtId="164" fontId="0" fillId="0" borderId="0" xfId="0" applyNumberFormat="1" applyBorder="1" applyAlignment="1">
      <alignment horizontal="right"/>
    </xf>
    <xf numFmtId="2" fontId="0" fillId="0" borderId="7" xfId="0" applyNumberFormat="1" applyBorder="1" applyAlignment="1">
      <alignment horizontal="left" vertical="center"/>
    </xf>
    <xf numFmtId="164" fontId="0" fillId="0" borderId="0" xfId="0" applyNumberFormat="1" applyBorder="1"/>
    <xf numFmtId="0" fontId="0" fillId="0" borderId="8" xfId="0" applyBorder="1"/>
    <xf numFmtId="0" fontId="0" fillId="0" borderId="9" xfId="0" applyBorder="1"/>
    <xf numFmtId="2" fontId="0" fillId="0" borderId="9" xfId="0" applyNumberFormat="1" applyBorder="1" applyAlignment="1">
      <alignment horizontal="left"/>
    </xf>
    <xf numFmtId="0" fontId="0" fillId="0" borderId="10" xfId="0" applyBorder="1"/>
    <xf numFmtId="0" fontId="0" fillId="14" borderId="4" xfId="0" applyFill="1" applyBorder="1"/>
    <xf numFmtId="0" fontId="0" fillId="14" borderId="5" xfId="0" applyFill="1" applyBorder="1"/>
    <xf numFmtId="0" fontId="8" fillId="0" borderId="6" xfId="0" applyFont="1" applyBorder="1"/>
    <xf numFmtId="2" fontId="0" fillId="0" borderId="0" xfId="0" applyNumberFormat="1" applyBorder="1" applyAlignment="1">
      <alignment horizontal="right"/>
    </xf>
    <xf numFmtId="2" fontId="0" fillId="0" borderId="0" xfId="0" applyNumberFormat="1" applyBorder="1"/>
    <xf numFmtId="2" fontId="0" fillId="0" borderId="9" xfId="0" applyNumberFormat="1" applyBorder="1" applyAlignment="1">
      <alignment horizontal="right"/>
    </xf>
    <xf numFmtId="2" fontId="13" fillId="3" borderId="2" xfId="1" applyNumberFormat="1" applyFont="1" applyBorder="1"/>
    <xf numFmtId="0" fontId="0" fillId="5" borderId="3" xfId="0" applyFill="1" applyBorder="1"/>
    <xf numFmtId="0" fontId="0" fillId="7" borderId="3" xfId="0" applyFill="1" applyBorder="1"/>
    <xf numFmtId="166" fontId="0" fillId="0" borderId="0" xfId="0" applyNumberFormat="1" applyFill="1" applyBorder="1" applyAlignment="1">
      <alignment horizontal="right"/>
    </xf>
    <xf numFmtId="164" fontId="0" fillId="14" borderId="3" xfId="0" applyNumberFormat="1" applyFill="1" applyBorder="1"/>
    <xf numFmtId="164" fontId="0" fillId="14" borderId="4" xfId="0" applyNumberFormat="1" applyFill="1" applyBorder="1"/>
    <xf numFmtId="164" fontId="0" fillId="14" borderId="5" xfId="0" applyNumberFormat="1" applyFill="1" applyBorder="1"/>
    <xf numFmtId="0" fontId="4" fillId="14" borderId="3" xfId="0" applyFont="1" applyFill="1" applyBorder="1"/>
    <xf numFmtId="0" fontId="0" fillId="14" borderId="6" xfId="0" applyFill="1" applyBorder="1"/>
    <xf numFmtId="0" fontId="0" fillId="14" borderId="6" xfId="0" applyFill="1" applyBorder="1" applyAlignment="1">
      <alignment horizontal="right"/>
    </xf>
    <xf numFmtId="0" fontId="0" fillId="14" borderId="0" xfId="0" applyFill="1" applyBorder="1"/>
    <xf numFmtId="0" fontId="0" fillId="14" borderId="7" xfId="0" applyFill="1" applyBorder="1"/>
    <xf numFmtId="164" fontId="0" fillId="14" borderId="0" xfId="0" applyNumberFormat="1" applyFill="1" applyBorder="1"/>
    <xf numFmtId="0" fontId="0" fillId="14" borderId="9" xfId="0" applyFill="1" applyBorder="1"/>
    <xf numFmtId="0" fontId="0" fillId="14" borderId="10" xfId="0" applyFill="1" applyBorder="1"/>
    <xf numFmtId="2" fontId="0" fillId="14" borderId="0" xfId="0" applyNumberFormat="1" applyFill="1" applyBorder="1"/>
    <xf numFmtId="165" fontId="0" fillId="14" borderId="9" xfId="0" applyNumberFormat="1" applyFill="1" applyBorder="1"/>
    <xf numFmtId="0" fontId="0" fillId="14" borderId="6" xfId="0" applyFill="1" applyBorder="1" applyAlignment="1">
      <alignment horizontal="right" indent="1"/>
    </xf>
    <xf numFmtId="0" fontId="7" fillId="11" borderId="0" xfId="0" applyFont="1" applyFill="1"/>
    <xf numFmtId="0" fontId="7" fillId="11" borderId="0" xfId="0" applyFont="1" applyFill="1" applyAlignment="1">
      <alignment horizontal="right"/>
    </xf>
    <xf numFmtId="0" fontId="0" fillId="11" borderId="3" xfId="0" applyFont="1" applyFill="1" applyBorder="1"/>
    <xf numFmtId="0" fontId="0" fillId="11" borderId="4" xfId="0" applyFont="1" applyFill="1" applyBorder="1"/>
    <xf numFmtId="0" fontId="0" fillId="11" borderId="5" xfId="0" applyFont="1" applyFill="1" applyBorder="1"/>
    <xf numFmtId="0" fontId="0" fillId="0" borderId="6" xfId="0" applyFont="1" applyBorder="1"/>
    <xf numFmtId="0" fontId="0" fillId="0" borderId="0" xfId="0" applyFont="1" applyBorder="1"/>
    <xf numFmtId="2" fontId="0" fillId="0" borderId="0" xfId="0" applyNumberFormat="1" applyFont="1" applyBorder="1" applyAlignment="1">
      <alignment horizontal="right"/>
    </xf>
    <xf numFmtId="0" fontId="0" fillId="0" borderId="7" xfId="0" applyFont="1" applyBorder="1"/>
    <xf numFmtId="164" fontId="0" fillId="0" borderId="0" xfId="0" applyNumberFormat="1" applyFont="1" applyBorder="1" applyAlignment="1">
      <alignment horizontal="right"/>
    </xf>
    <xf numFmtId="2" fontId="0" fillId="0" borderId="7" xfId="0" applyNumberFormat="1" applyFont="1" applyBorder="1" applyAlignment="1">
      <alignment horizontal="left"/>
    </xf>
    <xf numFmtId="2" fontId="0" fillId="0" borderId="0" xfId="0" applyNumberFormat="1" applyFont="1" applyBorder="1"/>
    <xf numFmtId="0" fontId="0" fillId="15" borderId="13" xfId="0" applyFont="1" applyFill="1" applyBorder="1"/>
    <xf numFmtId="0" fontId="0" fillId="15" borderId="14" xfId="0" applyFont="1" applyFill="1" applyBorder="1"/>
    <xf numFmtId="0" fontId="0" fillId="15" borderId="15" xfId="0" applyFont="1" applyFill="1" applyBorder="1"/>
    <xf numFmtId="0" fontId="0" fillId="15" borderId="16" xfId="0" applyFont="1" applyFill="1" applyBorder="1"/>
    <xf numFmtId="2" fontId="0" fillId="15" borderId="0" xfId="0" applyNumberFormat="1" applyFont="1" applyFill="1" applyBorder="1"/>
    <xf numFmtId="0" fontId="0" fillId="15" borderId="17" xfId="0" applyFont="1" applyFill="1" applyBorder="1"/>
    <xf numFmtId="164" fontId="0" fillId="15" borderId="18" xfId="0" applyNumberFormat="1" applyFont="1" applyFill="1" applyBorder="1"/>
    <xf numFmtId="2" fontId="0" fillId="15" borderId="19" xfId="0" applyNumberFormat="1" applyFont="1" applyFill="1" applyBorder="1"/>
    <xf numFmtId="0" fontId="0" fillId="15" borderId="20" xfId="0" applyFont="1" applyFill="1" applyBorder="1"/>
    <xf numFmtId="2" fontId="0" fillId="11" borderId="0" xfId="0" applyNumberFormat="1" applyFont="1" applyFill="1"/>
    <xf numFmtId="0" fontId="10" fillId="11" borderId="3" xfId="0" applyFont="1" applyFill="1" applyBorder="1"/>
    <xf numFmtId="0" fontId="7" fillId="11" borderId="4" xfId="0" applyFont="1" applyFill="1" applyBorder="1"/>
    <xf numFmtId="0" fontId="1" fillId="11" borderId="5" xfId="0" applyFont="1" applyFill="1" applyBorder="1"/>
    <xf numFmtId="0" fontId="7" fillId="11" borderId="6" xfId="0" applyFont="1" applyFill="1" applyBorder="1"/>
    <xf numFmtId="0" fontId="7" fillId="11" borderId="0" xfId="0" applyFont="1" applyFill="1" applyBorder="1"/>
    <xf numFmtId="0" fontId="1" fillId="11" borderId="7" xfId="0" applyFont="1" applyFill="1" applyBorder="1"/>
    <xf numFmtId="164" fontId="7" fillId="11" borderId="0" xfId="0" applyNumberFormat="1" applyFont="1" applyFill="1" applyBorder="1"/>
    <xf numFmtId="0" fontId="0" fillId="11" borderId="7" xfId="0" applyFont="1" applyFill="1" applyBorder="1"/>
    <xf numFmtId="2" fontId="7" fillId="11" borderId="0" xfId="0" applyNumberFormat="1" applyFont="1" applyFill="1" applyBorder="1"/>
    <xf numFmtId="0" fontId="7" fillId="11" borderId="6" xfId="0" applyFont="1" applyFill="1" applyBorder="1" applyAlignment="1">
      <alignment horizontal="right"/>
    </xf>
    <xf numFmtId="0" fontId="7" fillId="11" borderId="8" xfId="0" applyFont="1" applyFill="1" applyBorder="1"/>
    <xf numFmtId="165" fontId="7" fillId="11" borderId="9" xfId="0" applyNumberFormat="1" applyFont="1" applyFill="1" applyBorder="1"/>
    <xf numFmtId="0" fontId="7" fillId="11" borderId="9" xfId="0" applyFont="1" applyFill="1" applyBorder="1"/>
    <xf numFmtId="0" fontId="1" fillId="11" borderId="10" xfId="0" applyFont="1" applyFill="1" applyBorder="1"/>
    <xf numFmtId="0" fontId="7" fillId="11" borderId="8" xfId="0" applyFont="1" applyFill="1" applyBorder="1" applyAlignment="1">
      <alignment horizontal="right"/>
    </xf>
    <xf numFmtId="0" fontId="10" fillId="11" borderId="4" xfId="0" applyFont="1" applyFill="1" applyBorder="1"/>
    <xf numFmtId="0" fontId="1" fillId="11" borderId="21" xfId="0" applyFont="1" applyFill="1" applyBorder="1"/>
    <xf numFmtId="0" fontId="7" fillId="11" borderId="6" xfId="0" applyFont="1" applyFill="1" applyBorder="1" applyAlignment="1">
      <alignment horizontal="right" vertical="center"/>
    </xf>
    <xf numFmtId="0" fontId="14" fillId="0" borderId="0" xfId="0" applyFont="1"/>
    <xf numFmtId="165" fontId="0" fillId="0" borderId="11" xfId="0" applyNumberFormat="1" applyBorder="1"/>
    <xf numFmtId="0" fontId="0" fillId="0" borderId="22" xfId="0" applyBorder="1"/>
    <xf numFmtId="0" fontId="0" fillId="0" borderId="24" xfId="0" applyBorder="1"/>
    <xf numFmtId="0" fontId="0" fillId="0" borderId="25" xfId="0" applyBorder="1"/>
    <xf numFmtId="0" fontId="0" fillId="0" borderId="0" xfId="0" applyAlignment="1"/>
    <xf numFmtId="0" fontId="0" fillId="0" borderId="0" xfId="0" applyBorder="1" applyAlignment="1"/>
    <xf numFmtId="2" fontId="0" fillId="0" borderId="0" xfId="0" applyNumberFormat="1" applyBorder="1" applyAlignment="1">
      <alignment horizontal="left" vertical="center"/>
    </xf>
    <xf numFmtId="2" fontId="0" fillId="0" borderId="0" xfId="0" applyNumberFormat="1"/>
    <xf numFmtId="0" fontId="0" fillId="17" borderId="0" xfId="0" applyFill="1"/>
    <xf numFmtId="2" fontId="0" fillId="17" borderId="7" xfId="0" applyNumberFormat="1" applyFill="1" applyBorder="1" applyAlignment="1">
      <alignment horizontal="left"/>
    </xf>
    <xf numFmtId="2" fontId="0" fillId="17" borderId="7" xfId="0" applyNumberFormat="1" applyFill="1" applyBorder="1" applyAlignment="1">
      <alignment horizontal="left" vertical="center"/>
    </xf>
    <xf numFmtId="2" fontId="0" fillId="17" borderId="7" xfId="0" applyNumberFormat="1" applyFill="1" applyBorder="1" applyAlignment="1">
      <alignment horizontal="right"/>
    </xf>
    <xf numFmtId="0" fontId="0" fillId="17" borderId="7" xfId="0" applyFill="1" applyBorder="1"/>
    <xf numFmtId="0" fontId="7" fillId="17" borderId="7" xfId="0" applyFont="1" applyFill="1" applyBorder="1"/>
    <xf numFmtId="0" fontId="0" fillId="17" borderId="0" xfId="0" applyFill="1" applyAlignment="1">
      <alignment horizontal="center"/>
    </xf>
    <xf numFmtId="0" fontId="0" fillId="17" borderId="28" xfId="0" applyFill="1" applyBorder="1" applyAlignment="1">
      <alignment horizontal="center"/>
    </xf>
    <xf numFmtId="0" fontId="0" fillId="17" borderId="26" xfId="0" applyFill="1" applyBorder="1" applyAlignment="1">
      <alignment horizontal="center"/>
    </xf>
    <xf numFmtId="0" fontId="0" fillId="17" borderId="29" xfId="0" applyFill="1" applyBorder="1" applyAlignment="1">
      <alignment horizontal="center"/>
    </xf>
    <xf numFmtId="0" fontId="0" fillId="17" borderId="29" xfId="0" applyFill="1" applyBorder="1" applyAlignment="1">
      <alignment horizontal="center" vertical="center"/>
    </xf>
    <xf numFmtId="0" fontId="0" fillId="17" borderId="0" xfId="0" applyFill="1" applyAlignment="1">
      <alignment horizontal="center" vertical="center"/>
    </xf>
    <xf numFmtId="164" fontId="0" fillId="17" borderId="29" xfId="0" applyNumberFormat="1" applyFill="1" applyBorder="1" applyAlignment="1">
      <alignment horizontal="center"/>
    </xf>
    <xf numFmtId="0" fontId="0" fillId="17" borderId="24" xfId="0" applyFill="1" applyBorder="1" applyAlignment="1">
      <alignment horizontal="center"/>
    </xf>
    <xf numFmtId="2" fontId="0" fillId="2" borderId="11" xfId="0" applyNumberFormat="1" applyFill="1" applyBorder="1" applyAlignment="1">
      <alignment horizontal="center"/>
    </xf>
    <xf numFmtId="0" fontId="0" fillId="14" borderId="8" xfId="0" applyFill="1" applyBorder="1" applyAlignment="1">
      <alignment horizontal="right"/>
    </xf>
    <xf numFmtId="0" fontId="0" fillId="7" borderId="14" xfId="0" applyFill="1" applyBorder="1"/>
    <xf numFmtId="0" fontId="0" fillId="7" borderId="17" xfId="0" applyFill="1" applyBorder="1"/>
    <xf numFmtId="0" fontId="7" fillId="7" borderId="32" xfId="0" applyFont="1" applyFill="1" applyBorder="1"/>
    <xf numFmtId="0" fontId="7" fillId="7" borderId="33" xfId="0" applyFont="1" applyFill="1" applyBorder="1"/>
    <xf numFmtId="0" fontId="7" fillId="11" borderId="34" xfId="0" applyFont="1" applyFill="1" applyBorder="1" applyAlignment="1">
      <alignment horizontal="right"/>
    </xf>
    <xf numFmtId="0" fontId="0" fillId="17" borderId="0" xfId="0" applyFill="1" applyBorder="1"/>
    <xf numFmtId="0" fontId="0" fillId="17" borderId="17" xfId="0" applyFill="1" applyBorder="1" applyAlignment="1">
      <alignment horizontal="center" vertical="center"/>
    </xf>
    <xf numFmtId="2" fontId="0" fillId="19" borderId="29" xfId="0" applyNumberFormat="1" applyFill="1" applyBorder="1" applyAlignment="1">
      <alignment horizontal="center"/>
    </xf>
    <xf numFmtId="2" fontId="0" fillId="17" borderId="0" xfId="0" applyNumberFormat="1" applyFill="1" applyAlignment="1">
      <alignment horizontal="center"/>
    </xf>
    <xf numFmtId="2" fontId="0" fillId="17" borderId="0" xfId="0" applyNumberFormat="1" applyFill="1"/>
    <xf numFmtId="0" fontId="0" fillId="0" borderId="35" xfId="0" applyBorder="1"/>
    <xf numFmtId="165" fontId="0" fillId="0" borderId="0" xfId="0" applyNumberFormat="1" applyBorder="1"/>
    <xf numFmtId="165" fontId="0" fillId="0" borderId="1" xfId="0" applyNumberFormat="1" applyBorder="1"/>
    <xf numFmtId="165" fontId="0" fillId="19" borderId="29" xfId="0" applyNumberFormat="1" applyFill="1" applyBorder="1" applyAlignment="1">
      <alignment horizontal="center"/>
    </xf>
    <xf numFmtId="165" fontId="0" fillId="17" borderId="0" xfId="0" applyNumberFormat="1" applyFill="1" applyAlignment="1">
      <alignment horizontal="center"/>
    </xf>
    <xf numFmtId="165" fontId="0" fillId="20" borderId="29" xfId="0" applyNumberFormat="1" applyFill="1" applyBorder="1" applyAlignment="1">
      <alignment horizontal="center"/>
    </xf>
    <xf numFmtId="165" fontId="0" fillId="19" borderId="29" xfId="0" applyNumberFormat="1" applyFill="1" applyBorder="1" applyAlignment="1">
      <alignment horizontal="center" vertical="center"/>
    </xf>
    <xf numFmtId="165" fontId="7" fillId="0" borderId="0" xfId="0" applyNumberFormat="1" applyFont="1" applyBorder="1" applyAlignment="1">
      <alignment horizontal="right"/>
    </xf>
    <xf numFmtId="165" fontId="0" fillId="0" borderId="0" xfId="0" applyNumberFormat="1" applyBorder="1" applyAlignment="1">
      <alignment horizontal="right"/>
    </xf>
    <xf numFmtId="165" fontId="0" fillId="2" borderId="23" xfId="0" applyNumberFormat="1" applyFill="1" applyBorder="1"/>
    <xf numFmtId="165" fontId="0" fillId="0" borderId="1" xfId="0" applyNumberFormat="1" applyBorder="1" applyAlignment="1">
      <alignment horizontal="right"/>
    </xf>
    <xf numFmtId="165" fontId="0" fillId="5" borderId="9" xfId="0" applyNumberFormat="1" applyFill="1" applyBorder="1"/>
    <xf numFmtId="165" fontId="0" fillId="17" borderId="24" xfId="0" applyNumberFormat="1" applyFill="1" applyBorder="1" applyAlignment="1">
      <alignment horizontal="center"/>
    </xf>
    <xf numFmtId="165" fontId="0" fillId="17" borderId="29" xfId="0" applyNumberFormat="1" applyFill="1" applyBorder="1" applyAlignment="1">
      <alignment horizontal="center"/>
    </xf>
    <xf numFmtId="165" fontId="0" fillId="7" borderId="9" xfId="0" applyNumberFormat="1" applyFill="1" applyBorder="1"/>
    <xf numFmtId="165" fontId="0" fillId="10" borderId="0" xfId="0" applyNumberFormat="1" applyFill="1" applyBorder="1" applyAlignment="1">
      <alignment horizontal="right"/>
    </xf>
    <xf numFmtId="165" fontId="0" fillId="10" borderId="9" xfId="0" applyNumberFormat="1" applyFill="1" applyBorder="1"/>
    <xf numFmtId="165" fontId="0" fillId="0" borderId="0" xfId="0" applyNumberFormat="1" applyFill="1" applyBorder="1" applyAlignment="1">
      <alignment horizontal="right"/>
    </xf>
    <xf numFmtId="165" fontId="0" fillId="11" borderId="4" xfId="0" applyNumberFormat="1" applyFont="1" applyFill="1" applyBorder="1" applyAlignment="1">
      <alignment horizontal="right"/>
    </xf>
    <xf numFmtId="165" fontId="0" fillId="0" borderId="0" xfId="0" applyNumberFormat="1" applyFont="1" applyBorder="1" applyAlignment="1">
      <alignment horizontal="right"/>
    </xf>
    <xf numFmtId="165" fontId="0" fillId="0" borderId="0" xfId="0" applyNumberFormat="1" applyFont="1" applyFill="1" applyBorder="1" applyAlignment="1">
      <alignment horizontal="right"/>
    </xf>
    <xf numFmtId="165" fontId="0" fillId="0" borderId="22" xfId="0" applyNumberFormat="1" applyBorder="1"/>
    <xf numFmtId="0" fontId="0" fillId="11" borderId="6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1" borderId="0" xfId="0" applyFill="1" applyBorder="1"/>
    <xf numFmtId="0" fontId="0" fillId="11" borderId="7" xfId="0" applyFill="1" applyBorder="1"/>
    <xf numFmtId="2" fontId="0" fillId="11" borderId="0" xfId="0" applyNumberFormat="1" applyFill="1" applyBorder="1"/>
    <xf numFmtId="0" fontId="0" fillId="11" borderId="9" xfId="0" applyFill="1" applyBorder="1"/>
    <xf numFmtId="0" fontId="1" fillId="11" borderId="9" xfId="0" applyFont="1" applyFill="1" applyBorder="1"/>
    <xf numFmtId="0" fontId="0" fillId="11" borderId="10" xfId="0" applyFill="1" applyBorder="1"/>
    <xf numFmtId="165" fontId="0" fillId="11" borderId="0" xfId="0" applyNumberFormat="1" applyFill="1" applyBorder="1"/>
    <xf numFmtId="0" fontId="0" fillId="11" borderId="8" xfId="0" applyFill="1" applyBorder="1" applyAlignment="1">
      <alignment horizontal="right"/>
    </xf>
    <xf numFmtId="165" fontId="0" fillId="11" borderId="9" xfId="0" applyNumberFormat="1" applyFill="1" applyBorder="1"/>
    <xf numFmtId="0" fontId="0" fillId="11" borderId="6" xfId="0" applyFill="1" applyBorder="1" applyAlignment="1">
      <alignment horizontal="right" indent="1"/>
    </xf>
    <xf numFmtId="0" fontId="0" fillId="11" borderId="6" xfId="0" applyFill="1" applyBorder="1" applyAlignment="1">
      <alignment horizontal="right"/>
    </xf>
    <xf numFmtId="0" fontId="12" fillId="16" borderId="0" xfId="0" applyFont="1" applyFill="1" applyAlignment="1"/>
    <xf numFmtId="0" fontId="14" fillId="16" borderId="0" xfId="0" applyFont="1" applyFill="1" applyAlignment="1"/>
    <xf numFmtId="0" fontId="12" fillId="4" borderId="9" xfId="0" applyFont="1" applyFill="1" applyBorder="1" applyAlignment="1"/>
    <xf numFmtId="0" fontId="0" fillId="0" borderId="9" xfId="0" applyBorder="1" applyAlignment="1"/>
    <xf numFmtId="0" fontId="12" fillId="8" borderId="0" xfId="0" applyFont="1" applyFill="1" applyBorder="1" applyAlignment="1"/>
    <xf numFmtId="0" fontId="0" fillId="8" borderId="0" xfId="0" applyFill="1" applyBorder="1" applyAlignment="1"/>
    <xf numFmtId="0" fontId="12" fillId="9" borderId="0" xfId="0" applyFont="1" applyFill="1" applyBorder="1" applyAlignment="1"/>
    <xf numFmtId="0" fontId="0" fillId="9" borderId="0" xfId="0" applyFill="1" applyBorder="1" applyAlignment="1"/>
    <xf numFmtId="0" fontId="12" fillId="12" borderId="0" xfId="0" applyFont="1" applyFill="1" applyBorder="1" applyAlignment="1"/>
    <xf numFmtId="0" fontId="0" fillId="0" borderId="0" xfId="0" applyAlignment="1"/>
    <xf numFmtId="0" fontId="12" fillId="13" borderId="0" xfId="0" applyFont="1" applyFill="1" applyBorder="1" applyAlignment="1"/>
    <xf numFmtId="0" fontId="0" fillId="13" borderId="0" xfId="0" applyFill="1" applyAlignment="1"/>
    <xf numFmtId="0" fontId="12" fillId="17" borderId="0" xfId="0" applyFont="1" applyFill="1" applyAlignment="1">
      <alignment horizontal="center" wrapText="1"/>
    </xf>
    <xf numFmtId="0" fontId="14" fillId="2" borderId="30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2" fillId="18" borderId="9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17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17" borderId="36" xfId="0" applyFill="1" applyBorder="1" applyAlignment="1">
      <alignment horizontal="center" vertical="center" wrapText="1"/>
    </xf>
    <xf numFmtId="0" fontId="0" fillId="17" borderId="33" xfId="0" applyFill="1" applyBorder="1" applyAlignment="1">
      <alignment horizontal="center" vertical="center" wrapText="1"/>
    </xf>
    <xf numFmtId="0" fontId="0" fillId="17" borderId="9" xfId="0" applyFill="1" applyBorder="1" applyAlignment="1">
      <alignment horizontal="center"/>
    </xf>
    <xf numFmtId="0" fontId="12" fillId="12" borderId="9" xfId="0" applyFont="1" applyFill="1" applyBorder="1" applyAlignment="1"/>
    <xf numFmtId="165" fontId="0" fillId="19" borderId="35" xfId="0" applyNumberFormat="1" applyFill="1" applyBorder="1" applyAlignment="1">
      <alignment horizontal="center"/>
    </xf>
    <xf numFmtId="165" fontId="0" fillId="0" borderId="24" xfId="0" applyNumberFormat="1" applyBorder="1" applyAlignment="1"/>
    <xf numFmtId="0" fontId="0" fillId="17" borderId="19" xfId="0" applyFill="1" applyBorder="1" applyAlignment="1">
      <alignment horizontal="center"/>
    </xf>
    <xf numFmtId="0" fontId="0" fillId="0" borderId="19" xfId="0" applyBorder="1" applyAlignment="1">
      <alignment horizontal="center"/>
    </xf>
  </cellXfs>
  <cellStyles count="2">
    <cellStyle name="Input" xfId="1" builtinId="20"/>
    <cellStyle name="Normal" xfId="0" builtinId="0"/>
  </cellStyles>
  <dxfs count="59"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theme="5" tint="0.3999450666829432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E7FFB7"/>
      <color rgb="FFFFFF66"/>
      <color rgb="FFFFFFCC"/>
      <color rgb="FFC1E0FF"/>
      <color rgb="FF99CCFF"/>
      <color rgb="FFDAFF8F"/>
      <color rgb="FFD2FF79"/>
      <color rgb="FFFFC9FF"/>
      <color rgb="FFFF85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9"/>
  <sheetViews>
    <sheetView showGridLines="0" topLeftCell="B1" workbookViewId="0">
      <selection activeCell="B1" sqref="B1:R1"/>
    </sheetView>
  </sheetViews>
  <sheetFormatPr defaultColWidth="9.109375" defaultRowHeight="13.2" x14ac:dyDescent="0.25"/>
  <cols>
    <col min="1" max="1" width="3.44140625" customWidth="1"/>
    <col min="2" max="2" width="33.5546875" customWidth="1"/>
    <col min="3" max="3" width="7.88671875" customWidth="1"/>
    <col min="5" max="5" width="10.5546875" bestFit="1" customWidth="1"/>
    <col min="7" max="7" width="12.33203125" customWidth="1"/>
    <col min="8" max="8" width="25.33203125" customWidth="1"/>
    <col min="9" max="9" width="10.6640625" customWidth="1"/>
    <col min="10" max="10" width="24.109375" customWidth="1"/>
    <col min="11" max="11" width="29" customWidth="1"/>
    <col min="12" max="12" width="8.5546875" customWidth="1"/>
    <col min="13" max="13" width="8.33203125" customWidth="1"/>
    <col min="14" max="14" width="34.109375" customWidth="1"/>
    <col min="15" max="15" width="17.44140625" customWidth="1"/>
  </cols>
  <sheetData>
    <row r="1" spans="2:18" s="136" customFormat="1" ht="24" customHeight="1" x14ac:dyDescent="0.3">
      <c r="B1" s="367" t="s">
        <v>153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</row>
    <row r="2" spans="2:18" x14ac:dyDescent="0.25">
      <c r="B2" s="4" t="s">
        <v>0</v>
      </c>
      <c r="D2" s="2"/>
      <c r="E2" s="3"/>
    </row>
    <row r="3" spans="2:18" ht="15.6" x14ac:dyDescent="0.3">
      <c r="B3" s="1"/>
      <c r="D3" s="2"/>
      <c r="E3" s="3"/>
    </row>
    <row r="4" spans="2:18" ht="18" thickBot="1" x14ac:dyDescent="0.35">
      <c r="B4" s="369" t="s">
        <v>74</v>
      </c>
      <c r="C4" s="370"/>
      <c r="D4" s="370"/>
      <c r="E4" s="370"/>
      <c r="F4" s="370"/>
      <c r="H4" s="369" t="s">
        <v>54</v>
      </c>
      <c r="I4" s="370"/>
      <c r="J4" s="370"/>
      <c r="K4" s="370"/>
      <c r="L4" s="370"/>
    </row>
    <row r="5" spans="2:18" x14ac:dyDescent="0.25">
      <c r="B5" s="79" t="s">
        <v>98</v>
      </c>
      <c r="C5" s="22">
        <v>2</v>
      </c>
      <c r="D5" s="22" t="s">
        <v>75</v>
      </c>
      <c r="E5" s="22"/>
      <c r="F5" s="23"/>
      <c r="H5" s="19" t="s">
        <v>1</v>
      </c>
      <c r="I5" s="22">
        <v>75</v>
      </c>
      <c r="J5" s="22" t="s">
        <v>2</v>
      </c>
      <c r="K5" s="22"/>
      <c r="L5" s="23"/>
    </row>
    <row r="6" spans="2:18" x14ac:dyDescent="0.25">
      <c r="B6" s="61" t="s">
        <v>90</v>
      </c>
      <c r="C6" s="10"/>
      <c r="D6" s="10"/>
      <c r="E6" s="28"/>
      <c r="F6" s="62" t="s">
        <v>4</v>
      </c>
      <c r="G6" s="5"/>
      <c r="H6" s="20" t="s">
        <v>3</v>
      </c>
      <c r="I6" s="24"/>
      <c r="J6" s="24"/>
      <c r="K6" s="24"/>
      <c r="L6" s="25"/>
    </row>
    <row r="7" spans="2:18" x14ac:dyDescent="0.25">
      <c r="B7" s="63"/>
      <c r="C7" s="10"/>
      <c r="D7" s="10"/>
      <c r="E7" s="10"/>
      <c r="F7" s="64"/>
      <c r="G7" s="3"/>
      <c r="H7" s="20" t="s">
        <v>5</v>
      </c>
      <c r="I7" s="30"/>
      <c r="J7" s="24"/>
      <c r="K7" s="24"/>
      <c r="L7" s="25"/>
    </row>
    <row r="8" spans="2:18" x14ac:dyDescent="0.25">
      <c r="B8" s="65" t="s">
        <v>114</v>
      </c>
      <c r="C8" s="10"/>
      <c r="D8" s="10"/>
      <c r="E8" s="332">
        <f>E6*4/5</f>
        <v>0</v>
      </c>
      <c r="F8" s="62" t="s">
        <v>7</v>
      </c>
      <c r="G8" s="5"/>
      <c r="H8" s="20" t="s">
        <v>6</v>
      </c>
      <c r="I8" s="28"/>
      <c r="J8" s="24"/>
      <c r="K8" s="24"/>
      <c r="L8" s="25"/>
    </row>
    <row r="9" spans="2:18" ht="15.6" x14ac:dyDescent="0.35">
      <c r="B9" s="63" t="s">
        <v>89</v>
      </c>
      <c r="C9" s="10"/>
      <c r="D9" s="10"/>
      <c r="E9" s="66">
        <f>((E6*2)/400)*1000</f>
        <v>0</v>
      </c>
      <c r="F9" s="67" t="s">
        <v>9</v>
      </c>
      <c r="G9" s="7"/>
      <c r="H9" s="20"/>
      <c r="I9" s="24">
        <f>C12*I5</f>
        <v>0</v>
      </c>
      <c r="J9" s="24" t="s">
        <v>10</v>
      </c>
      <c r="K9" s="24" t="e">
        <f>(1/E10)*I9</f>
        <v>#DIV/0!</v>
      </c>
      <c r="L9" s="25" t="s">
        <v>11</v>
      </c>
    </row>
    <row r="10" spans="2:18" x14ac:dyDescent="0.25">
      <c r="B10" s="63" t="s">
        <v>12</v>
      </c>
      <c r="C10" s="10"/>
      <c r="D10" s="10"/>
      <c r="E10" s="332">
        <f>E6/10</f>
        <v>0</v>
      </c>
      <c r="F10" s="62" t="s">
        <v>7</v>
      </c>
      <c r="G10" s="5"/>
      <c r="H10" s="20" t="s">
        <v>92</v>
      </c>
      <c r="I10" s="147" t="e">
        <f>I9/I8</f>
        <v>#DIV/0!</v>
      </c>
      <c r="J10" s="24" t="s">
        <v>61</v>
      </c>
      <c r="K10" s="24"/>
      <c r="L10" s="25"/>
    </row>
    <row r="11" spans="2:18" x14ac:dyDescent="0.25">
      <c r="B11" s="63"/>
      <c r="C11" s="10"/>
      <c r="D11" s="10"/>
      <c r="E11" s="332"/>
      <c r="F11" s="64"/>
      <c r="G11" s="3"/>
      <c r="H11" s="20" t="s">
        <v>41</v>
      </c>
      <c r="I11" s="29"/>
      <c r="J11" s="24" t="s">
        <v>8</v>
      </c>
      <c r="K11" s="24"/>
      <c r="L11" s="25"/>
    </row>
    <row r="12" spans="2:18" x14ac:dyDescent="0.25">
      <c r="B12" s="63" t="s">
        <v>91</v>
      </c>
      <c r="C12" s="332">
        <f>2*E6</f>
        <v>0</v>
      </c>
      <c r="D12" s="10" t="s">
        <v>16</v>
      </c>
      <c r="E12" s="297">
        <f>(E6)-E8-(E9/1000)-E10</f>
        <v>0</v>
      </c>
      <c r="F12" s="62" t="s">
        <v>7</v>
      </c>
      <c r="G12" s="5"/>
      <c r="H12" s="20" t="s">
        <v>47</v>
      </c>
      <c r="I12" s="31" t="e">
        <f>I10/E10</f>
        <v>#DIV/0!</v>
      </c>
      <c r="J12" s="24" t="s">
        <v>145</v>
      </c>
      <c r="K12" s="24"/>
      <c r="L12" s="25"/>
      <c r="M12" s="8"/>
    </row>
    <row r="13" spans="2:18" ht="13.8" thickBot="1" x14ac:dyDescent="0.3">
      <c r="B13" s="63"/>
      <c r="C13" s="10"/>
      <c r="D13" s="10"/>
      <c r="E13" s="332"/>
      <c r="F13" s="64"/>
      <c r="G13" s="3"/>
      <c r="H13" s="21" t="s">
        <v>14</v>
      </c>
      <c r="I13" s="342" t="e">
        <f>I11/I12</f>
        <v>#DIV/0!</v>
      </c>
      <c r="J13" s="26" t="s">
        <v>7</v>
      </c>
      <c r="K13" s="26"/>
      <c r="L13" s="27"/>
    </row>
    <row r="14" spans="2:18" x14ac:dyDescent="0.25">
      <c r="B14" s="63" t="s">
        <v>17</v>
      </c>
      <c r="C14" s="10"/>
      <c r="D14" s="10"/>
      <c r="E14" s="161">
        <v>0</v>
      </c>
      <c r="F14" s="62" t="s">
        <v>7</v>
      </c>
      <c r="G14" s="5"/>
    </row>
    <row r="15" spans="2:18" x14ac:dyDescent="0.25">
      <c r="B15" s="63"/>
      <c r="C15" s="10"/>
      <c r="D15" s="10"/>
      <c r="E15" s="332"/>
      <c r="F15" s="64"/>
      <c r="G15" s="3"/>
    </row>
    <row r="16" spans="2:18" x14ac:dyDescent="0.25">
      <c r="B16" s="63" t="s">
        <v>18</v>
      </c>
      <c r="C16" s="10"/>
      <c r="D16" s="10"/>
      <c r="E16" s="333">
        <f>(2*E6)-E14</f>
        <v>0</v>
      </c>
      <c r="F16" s="62" t="s">
        <v>7</v>
      </c>
      <c r="G16" s="5"/>
    </row>
    <row r="17" spans="2:18" ht="13.8" thickBot="1" x14ac:dyDescent="0.3">
      <c r="B17" s="68"/>
      <c r="C17" s="69"/>
      <c r="D17" s="69"/>
      <c r="E17" s="70"/>
      <c r="F17" s="71"/>
      <c r="H17" s="331" t="s">
        <v>143</v>
      </c>
      <c r="I17" s="169"/>
      <c r="J17" s="169"/>
      <c r="K17" s="169"/>
      <c r="L17" s="299"/>
    </row>
    <row r="18" spans="2:18" x14ac:dyDescent="0.25">
      <c r="E18" s="3"/>
    </row>
    <row r="19" spans="2:18" ht="18" thickBot="1" x14ac:dyDescent="0.35">
      <c r="B19" s="371" t="s">
        <v>20</v>
      </c>
      <c r="C19" s="372"/>
      <c r="D19" s="372"/>
      <c r="E19" s="372" t="s">
        <v>21</v>
      </c>
      <c r="F19" s="372"/>
      <c r="H19" s="371" t="s">
        <v>22</v>
      </c>
      <c r="I19" s="372"/>
      <c r="J19" s="372"/>
      <c r="K19" s="372"/>
      <c r="L19" s="372"/>
      <c r="N19" s="373" t="s">
        <v>94</v>
      </c>
      <c r="O19" s="374"/>
      <c r="P19" s="374"/>
      <c r="Q19" s="374"/>
      <c r="R19" s="374"/>
    </row>
    <row r="20" spans="2:18" x14ac:dyDescent="0.25">
      <c r="B20" s="80" t="s">
        <v>76</v>
      </c>
      <c r="C20" s="34">
        <v>120</v>
      </c>
      <c r="D20" s="34" t="s">
        <v>75</v>
      </c>
      <c r="E20" s="34"/>
      <c r="F20" s="35"/>
      <c r="H20" s="33" t="s">
        <v>86</v>
      </c>
      <c r="I20" s="34"/>
      <c r="J20" s="34"/>
      <c r="K20" s="34"/>
      <c r="L20" s="35"/>
      <c r="N20" s="44" t="s">
        <v>87</v>
      </c>
      <c r="O20" s="45"/>
      <c r="P20" s="45"/>
      <c r="Q20" s="45"/>
      <c r="R20" s="46"/>
    </row>
    <row r="21" spans="2:18" x14ac:dyDescent="0.25">
      <c r="B21" s="74" t="s">
        <v>25</v>
      </c>
      <c r="C21" s="10"/>
      <c r="D21" s="10"/>
      <c r="E21" s="75"/>
      <c r="F21" s="59"/>
      <c r="H21" s="36" t="s">
        <v>22</v>
      </c>
      <c r="I21" s="32">
        <v>2000</v>
      </c>
      <c r="J21" s="322" t="s">
        <v>23</v>
      </c>
      <c r="K21" s="323" t="s">
        <v>137</v>
      </c>
      <c r="L21" s="37"/>
      <c r="N21" s="51" t="s">
        <v>79</v>
      </c>
      <c r="O21" s="48">
        <v>60</v>
      </c>
      <c r="P21" s="48" t="s">
        <v>23</v>
      </c>
      <c r="Q21" s="48"/>
      <c r="R21" s="49"/>
    </row>
    <row r="22" spans="2:18" x14ac:dyDescent="0.25">
      <c r="B22" s="63"/>
      <c r="C22" s="10"/>
      <c r="D22" s="10"/>
      <c r="E22" s="10"/>
      <c r="F22" s="59"/>
      <c r="H22" s="38" t="s">
        <v>24</v>
      </c>
      <c r="I22" s="32"/>
      <c r="J22" s="322"/>
      <c r="K22" s="324" t="s">
        <v>107</v>
      </c>
      <c r="L22" s="37"/>
      <c r="N22" s="47" t="s">
        <v>80</v>
      </c>
      <c r="O22" s="30"/>
      <c r="P22" s="48"/>
      <c r="Q22" s="48"/>
      <c r="R22" s="49"/>
    </row>
    <row r="23" spans="2:18" x14ac:dyDescent="0.25">
      <c r="B23" s="63" t="s">
        <v>28</v>
      </c>
      <c r="C23" s="10"/>
      <c r="D23" s="10"/>
      <c r="E23" s="338">
        <f>E16</f>
        <v>0</v>
      </c>
      <c r="F23" s="62" t="s">
        <v>7</v>
      </c>
      <c r="G23" s="5"/>
      <c r="H23" s="39" t="s">
        <v>26</v>
      </c>
      <c r="I23" s="30"/>
      <c r="J23" s="32"/>
      <c r="K23" s="321"/>
      <c r="L23" s="37"/>
      <c r="N23" s="50" t="s">
        <v>26</v>
      </c>
      <c r="O23" s="30"/>
      <c r="P23" s="48"/>
      <c r="Q23" s="48"/>
      <c r="R23" s="49"/>
    </row>
    <row r="24" spans="2:18" x14ac:dyDescent="0.25">
      <c r="B24" s="63" t="s">
        <v>113</v>
      </c>
      <c r="C24" s="10"/>
      <c r="D24" s="10"/>
      <c r="E24" s="339">
        <f>4/5*E23</f>
        <v>0</v>
      </c>
      <c r="F24" s="59" t="s">
        <v>7</v>
      </c>
      <c r="H24" s="39" t="s">
        <v>27</v>
      </c>
      <c r="I24" s="28"/>
      <c r="J24" s="32"/>
      <c r="K24" s="32"/>
      <c r="L24" s="37"/>
      <c r="N24" s="50" t="s">
        <v>81</v>
      </c>
      <c r="O24" s="28"/>
      <c r="P24" s="48"/>
      <c r="Q24" s="48"/>
      <c r="R24" s="49"/>
    </row>
    <row r="25" spans="2:18" x14ac:dyDescent="0.25">
      <c r="B25" s="63" t="s">
        <v>88</v>
      </c>
      <c r="C25" s="10"/>
      <c r="D25" s="10"/>
      <c r="E25" s="339">
        <f>E23/20</f>
        <v>0</v>
      </c>
      <c r="F25" s="59" t="s">
        <v>7</v>
      </c>
      <c r="H25" s="39"/>
      <c r="I25" s="32">
        <f>I21*C32</f>
        <v>0</v>
      </c>
      <c r="J25" s="32" t="s">
        <v>10</v>
      </c>
      <c r="K25" s="32" t="e">
        <f>(1/E26)*I25</f>
        <v>#DIV/0!</v>
      </c>
      <c r="L25" s="37" t="s">
        <v>11</v>
      </c>
      <c r="N25" s="50"/>
      <c r="O25" s="48">
        <f>O21*C32</f>
        <v>0</v>
      </c>
      <c r="P25" s="48" t="s">
        <v>10</v>
      </c>
      <c r="Q25" s="48" t="e">
        <f>(1/E25)*O25</f>
        <v>#DIV/0!</v>
      </c>
      <c r="R25" s="49" t="s">
        <v>11</v>
      </c>
    </row>
    <row r="26" spans="2:18" x14ac:dyDescent="0.25">
      <c r="B26" s="63" t="s">
        <v>30</v>
      </c>
      <c r="C26" s="10"/>
      <c r="D26" s="10"/>
      <c r="E26" s="339">
        <f>E23/20</f>
        <v>0</v>
      </c>
      <c r="F26" s="59" t="s">
        <v>7</v>
      </c>
      <c r="H26" s="40" t="s">
        <v>92</v>
      </c>
      <c r="I26" s="56" t="e">
        <f>I25/I24</f>
        <v>#DIV/0!</v>
      </c>
      <c r="J26" s="32" t="s">
        <v>61</v>
      </c>
      <c r="K26" s="32"/>
      <c r="L26" s="37"/>
      <c r="N26" s="52" t="s">
        <v>92</v>
      </c>
      <c r="O26" s="58" t="e">
        <f>O25/O24</f>
        <v>#DIV/0!</v>
      </c>
      <c r="P26" s="48" t="s">
        <v>61</v>
      </c>
      <c r="Q26" s="48"/>
      <c r="R26" s="49"/>
    </row>
    <row r="27" spans="2:18" ht="15.6" x14ac:dyDescent="0.35">
      <c r="B27" s="63" t="s">
        <v>70</v>
      </c>
      <c r="C27" s="10"/>
      <c r="D27" s="10"/>
      <c r="E27" s="66">
        <f>((E23*2)/4000)*1000</f>
        <v>0</v>
      </c>
      <c r="F27" s="62" t="s">
        <v>9</v>
      </c>
      <c r="G27" s="5"/>
      <c r="H27" s="40" t="s">
        <v>110</v>
      </c>
      <c r="I27" s="148"/>
      <c r="J27" s="153" t="s">
        <v>116</v>
      </c>
      <c r="K27" s="141"/>
      <c r="L27" s="37"/>
      <c r="N27" s="52" t="s">
        <v>41</v>
      </c>
      <c r="O27" s="29">
        <v>3</v>
      </c>
      <c r="P27" s="48" t="s">
        <v>109</v>
      </c>
      <c r="Q27" s="48"/>
      <c r="R27" s="49"/>
    </row>
    <row r="28" spans="2:18" x14ac:dyDescent="0.25">
      <c r="B28" s="63"/>
      <c r="C28" s="10"/>
      <c r="D28" s="10"/>
      <c r="E28" s="66"/>
      <c r="F28" s="62"/>
      <c r="H28" s="40" t="s">
        <v>47</v>
      </c>
      <c r="I28" s="31" t="e">
        <f>I26/E26</f>
        <v>#DIV/0!</v>
      </c>
      <c r="J28" s="153" t="s">
        <v>13</v>
      </c>
      <c r="K28" s="32"/>
      <c r="L28" s="37"/>
      <c r="N28" s="52" t="s">
        <v>47</v>
      </c>
      <c r="O28" s="31" t="e">
        <f>O26/E25</f>
        <v>#DIV/0!</v>
      </c>
      <c r="P28" s="48" t="s">
        <v>13</v>
      </c>
      <c r="Q28" s="48"/>
      <c r="R28" s="49"/>
    </row>
    <row r="29" spans="2:18" ht="13.8" thickBot="1" x14ac:dyDescent="0.3">
      <c r="B29" s="63"/>
      <c r="C29" s="10"/>
      <c r="D29" s="10"/>
      <c r="E29" s="10"/>
      <c r="F29" s="59"/>
      <c r="H29" s="41" t="s">
        <v>14</v>
      </c>
      <c r="I29" s="345" t="e">
        <f>I27/I28</f>
        <v>#DIV/0!</v>
      </c>
      <c r="J29" s="42" t="s">
        <v>7</v>
      </c>
      <c r="K29" s="42"/>
      <c r="L29" s="43"/>
      <c r="N29" s="52" t="s">
        <v>14</v>
      </c>
      <c r="O29" s="346" t="e">
        <f>O27/O28</f>
        <v>#DIV/0!</v>
      </c>
      <c r="P29" s="48" t="s">
        <v>7</v>
      </c>
      <c r="Q29" s="48"/>
      <c r="R29" s="49"/>
    </row>
    <row r="30" spans="2:18" x14ac:dyDescent="0.25">
      <c r="B30" s="74" t="s">
        <v>31</v>
      </c>
      <c r="C30" s="10"/>
      <c r="D30" s="10"/>
      <c r="E30" s="75"/>
      <c r="F30" s="59"/>
      <c r="N30" s="52"/>
      <c r="O30" s="57"/>
      <c r="P30" s="48"/>
      <c r="Q30" s="48"/>
      <c r="R30" s="49"/>
    </row>
    <row r="31" spans="2:18" x14ac:dyDescent="0.25">
      <c r="B31" s="139" t="s">
        <v>72</v>
      </c>
      <c r="C31" s="9">
        <v>1</v>
      </c>
      <c r="D31" s="9" t="s">
        <v>71</v>
      </c>
      <c r="E31" s="340"/>
      <c r="F31" s="9" t="s">
        <v>7</v>
      </c>
      <c r="G31" s="9" t="s">
        <v>73</v>
      </c>
      <c r="H31" s="9"/>
      <c r="I31" s="138"/>
      <c r="N31" s="51" t="s">
        <v>22</v>
      </c>
      <c r="O31" s="48">
        <v>2000</v>
      </c>
      <c r="P31" s="48" t="s">
        <v>23</v>
      </c>
      <c r="Q31" s="48"/>
      <c r="R31" s="49"/>
    </row>
    <row r="32" spans="2:18" x14ac:dyDescent="0.25">
      <c r="B32" s="63" t="s">
        <v>15</v>
      </c>
      <c r="C32" s="332">
        <f>2*E23</f>
        <v>0</v>
      </c>
      <c r="D32" s="10" t="s">
        <v>16</v>
      </c>
      <c r="E32" s="352">
        <f>C32-(E23+E24+E25+E31+E26+(E27/1000))</f>
        <v>0</v>
      </c>
      <c r="F32" s="59" t="s">
        <v>7</v>
      </c>
      <c r="N32" s="50" t="s">
        <v>83</v>
      </c>
      <c r="O32" s="28"/>
      <c r="P32" s="48"/>
      <c r="Q32" s="48"/>
      <c r="R32" s="49"/>
    </row>
    <row r="33" spans="2:18" x14ac:dyDescent="0.25">
      <c r="B33" s="63"/>
      <c r="C33" s="10"/>
      <c r="D33" s="10"/>
      <c r="E33" s="339"/>
      <c r="F33" s="59"/>
      <c r="N33" s="50" t="s">
        <v>93</v>
      </c>
      <c r="O33" s="48">
        <f>O31*E37</f>
        <v>0</v>
      </c>
      <c r="P33" s="48" t="s">
        <v>10</v>
      </c>
      <c r="Q33" s="48" t="e">
        <f>(1/E25)*O33</f>
        <v>#DIV/0!</v>
      </c>
      <c r="R33" s="49" t="s">
        <v>11</v>
      </c>
    </row>
    <row r="34" spans="2:18" x14ac:dyDescent="0.25">
      <c r="B34" s="63" t="s">
        <v>77</v>
      </c>
      <c r="C34" s="10"/>
      <c r="D34" s="10"/>
      <c r="E34" s="161">
        <v>0</v>
      </c>
      <c r="F34" s="59" t="s">
        <v>7</v>
      </c>
      <c r="N34" s="53" t="s">
        <v>84</v>
      </c>
      <c r="O34" s="48" t="e">
        <f>O32*O26</f>
        <v>#DIV/0!</v>
      </c>
      <c r="P34" s="48" t="s">
        <v>117</v>
      </c>
      <c r="Q34" s="48"/>
      <c r="R34" s="49"/>
    </row>
    <row r="35" spans="2:18" x14ac:dyDescent="0.25">
      <c r="B35" s="63" t="s">
        <v>33</v>
      </c>
      <c r="C35" s="10"/>
      <c r="D35" s="10"/>
      <c r="E35" s="75"/>
      <c r="F35" s="59"/>
      <c r="N35" s="50"/>
      <c r="O35" s="48"/>
      <c r="P35" s="48"/>
      <c r="Q35" s="48"/>
      <c r="R35" s="49"/>
    </row>
    <row r="36" spans="2:18" x14ac:dyDescent="0.25">
      <c r="B36" s="63"/>
      <c r="C36" s="10"/>
      <c r="D36" s="10"/>
      <c r="E36" s="75"/>
      <c r="F36" s="59"/>
      <c r="N36" s="47" t="s">
        <v>24</v>
      </c>
      <c r="O36" s="48"/>
      <c r="P36" s="48"/>
      <c r="Q36" s="48"/>
      <c r="R36" s="49"/>
    </row>
    <row r="37" spans="2:18" x14ac:dyDescent="0.25">
      <c r="B37" s="63" t="s">
        <v>34</v>
      </c>
      <c r="C37" s="10"/>
      <c r="D37" s="10"/>
      <c r="E37" s="341">
        <f>E16*2-E34</f>
        <v>0</v>
      </c>
      <c r="F37" s="59" t="s">
        <v>7</v>
      </c>
      <c r="N37" s="50" t="s">
        <v>26</v>
      </c>
      <c r="O37" s="30"/>
      <c r="P37" s="48"/>
      <c r="Q37" s="48"/>
      <c r="R37" s="49"/>
    </row>
    <row r="38" spans="2:18" ht="13.8" thickBot="1" x14ac:dyDescent="0.3">
      <c r="B38" s="68"/>
      <c r="C38" s="69"/>
      <c r="D38" s="69"/>
      <c r="E38" s="77"/>
      <c r="F38" s="71"/>
      <c r="N38" s="50" t="s">
        <v>27</v>
      </c>
      <c r="O38" s="28"/>
      <c r="P38" s="48"/>
      <c r="Q38" s="48"/>
      <c r="R38" s="49"/>
    </row>
    <row r="39" spans="2:18" x14ac:dyDescent="0.25">
      <c r="N39" s="50" t="s">
        <v>85</v>
      </c>
      <c r="O39" s="48" t="e">
        <f>(O31*E37)-O34</f>
        <v>#DIV/0!</v>
      </c>
      <c r="P39" s="48" t="s">
        <v>10</v>
      </c>
      <c r="Q39" s="48" t="e">
        <f>(1/E26)*((O31*E37)-O34)</f>
        <v>#DIV/0!</v>
      </c>
      <c r="R39" s="49" t="s">
        <v>11</v>
      </c>
    </row>
    <row r="40" spans="2:18" x14ac:dyDescent="0.25">
      <c r="N40" s="52" t="s">
        <v>92</v>
      </c>
      <c r="O40" s="154" t="e">
        <f>O39/O38</f>
        <v>#DIV/0!</v>
      </c>
      <c r="P40" s="48" t="s">
        <v>61</v>
      </c>
      <c r="Q40" s="48"/>
      <c r="R40" s="49"/>
    </row>
    <row r="41" spans="2:18" x14ac:dyDescent="0.25">
      <c r="N41" s="52" t="s">
        <v>110</v>
      </c>
      <c r="O41" s="29"/>
      <c r="P41" s="157" t="s">
        <v>29</v>
      </c>
      <c r="Q41" s="145"/>
      <c r="R41" s="49"/>
    </row>
    <row r="42" spans="2:18" x14ac:dyDescent="0.25">
      <c r="N42" s="52" t="s">
        <v>47</v>
      </c>
      <c r="O42" s="31" t="e">
        <f>O40/E26</f>
        <v>#DIV/0!</v>
      </c>
      <c r="P42" s="157" t="s">
        <v>13</v>
      </c>
      <c r="Q42" s="145"/>
      <c r="R42" s="49"/>
    </row>
    <row r="43" spans="2:18" ht="13.8" thickBot="1" x14ac:dyDescent="0.3">
      <c r="B43" s="331" t="s">
        <v>144</v>
      </c>
      <c r="C43" s="169"/>
      <c r="D43" s="169"/>
      <c r="E43" s="169"/>
      <c r="F43" s="169"/>
      <c r="G43" s="169"/>
      <c r="H43" s="169"/>
      <c r="I43" s="169"/>
      <c r="J43" s="169"/>
      <c r="K43" s="169"/>
      <c r="L43" s="299"/>
      <c r="N43" s="54" t="s">
        <v>14</v>
      </c>
      <c r="O43" s="347" t="e">
        <f>O41/O42</f>
        <v>#DIV/0!</v>
      </c>
      <c r="P43" s="158" t="s">
        <v>7</v>
      </c>
      <c r="Q43" s="146"/>
      <c r="R43" s="55"/>
    </row>
    <row r="45" spans="2:18" ht="18" thickBot="1" x14ac:dyDescent="0.35">
      <c r="B45" s="377" t="s">
        <v>35</v>
      </c>
      <c r="C45" s="378"/>
      <c r="D45" s="378"/>
      <c r="E45" s="378"/>
      <c r="F45" s="378"/>
      <c r="H45" s="377" t="s">
        <v>39</v>
      </c>
      <c r="I45" s="378"/>
      <c r="J45" s="378"/>
      <c r="K45" s="378"/>
      <c r="L45" s="378"/>
      <c r="O45" s="162"/>
      <c r="P45" s="162"/>
      <c r="Q45" s="162"/>
    </row>
    <row r="46" spans="2:18" x14ac:dyDescent="0.25">
      <c r="B46" s="81" t="s">
        <v>76</v>
      </c>
      <c r="C46" s="82">
        <v>120</v>
      </c>
      <c r="D46" s="82" t="s">
        <v>75</v>
      </c>
      <c r="E46" s="82"/>
      <c r="F46" s="83"/>
      <c r="H46" s="84" t="s">
        <v>36</v>
      </c>
      <c r="I46" s="72">
        <v>100</v>
      </c>
      <c r="J46" s="151" t="s">
        <v>115</v>
      </c>
      <c r="K46" s="72"/>
      <c r="L46" s="73"/>
      <c r="O46" s="162"/>
      <c r="P46" s="162"/>
      <c r="Q46" s="162"/>
    </row>
    <row r="47" spans="2:18" x14ac:dyDescent="0.25">
      <c r="B47" s="63" t="s">
        <v>28</v>
      </c>
      <c r="C47" s="10"/>
      <c r="D47" s="10"/>
      <c r="E47" s="339">
        <f>E37</f>
        <v>0</v>
      </c>
      <c r="F47" s="59" t="s">
        <v>7</v>
      </c>
      <c r="H47" s="85" t="s">
        <v>38</v>
      </c>
      <c r="I47" s="87"/>
      <c r="J47" s="87"/>
      <c r="K47" s="152" t="s">
        <v>138</v>
      </c>
      <c r="L47" s="88"/>
      <c r="O47" s="162"/>
      <c r="P47" s="162"/>
      <c r="Q47" s="162"/>
    </row>
    <row r="48" spans="2:18" x14ac:dyDescent="0.25">
      <c r="B48" s="150" t="s">
        <v>112</v>
      </c>
      <c r="C48" s="10"/>
      <c r="D48" s="10"/>
      <c r="E48" s="338">
        <f>(E47*4/5) - E49-E50</f>
        <v>0</v>
      </c>
      <c r="F48" s="149" t="s">
        <v>111</v>
      </c>
      <c r="H48" s="85" t="s">
        <v>26</v>
      </c>
      <c r="I48" s="30"/>
      <c r="J48" s="89"/>
      <c r="K48" s="87"/>
      <c r="L48" s="88"/>
      <c r="N48" t="s">
        <v>19</v>
      </c>
      <c r="O48" s="162"/>
      <c r="P48" s="162"/>
      <c r="Q48" s="162"/>
    </row>
    <row r="49" spans="2:14" x14ac:dyDescent="0.25">
      <c r="B49" s="63" t="s">
        <v>39</v>
      </c>
      <c r="C49" s="10"/>
      <c r="D49" s="10"/>
      <c r="E49" s="348">
        <f>E47/4</f>
        <v>0</v>
      </c>
      <c r="F49" s="59" t="s">
        <v>7</v>
      </c>
      <c r="H49" s="85" t="s">
        <v>27</v>
      </c>
      <c r="I49" s="28"/>
      <c r="J49" s="87"/>
      <c r="K49" s="87"/>
      <c r="L49" s="88"/>
    </row>
    <row r="50" spans="2:14" x14ac:dyDescent="0.25">
      <c r="B50" s="63" t="s">
        <v>46</v>
      </c>
      <c r="C50" s="10"/>
      <c r="D50" s="10"/>
      <c r="E50" s="339">
        <f>E47/8</f>
        <v>0</v>
      </c>
      <c r="F50" s="59" t="s">
        <v>7</v>
      </c>
      <c r="H50" s="85"/>
      <c r="I50" s="87">
        <f>I46*C55</f>
        <v>0</v>
      </c>
      <c r="J50" s="87" t="s">
        <v>40</v>
      </c>
      <c r="K50" s="87" t="e">
        <f>(1/E49)*I50</f>
        <v>#DIV/0!</v>
      </c>
      <c r="L50" s="88" t="s">
        <v>11</v>
      </c>
    </row>
    <row r="51" spans="2:14" ht="15.6" x14ac:dyDescent="0.35">
      <c r="B51" s="63" t="s">
        <v>70</v>
      </c>
      <c r="C51" s="10"/>
      <c r="D51" s="10"/>
      <c r="E51" s="66">
        <f>((E47*2)/1000)*1000</f>
        <v>0</v>
      </c>
      <c r="F51" s="62" t="s">
        <v>9</v>
      </c>
      <c r="G51" s="5"/>
      <c r="H51" s="86" t="s">
        <v>92</v>
      </c>
      <c r="I51" s="92" t="e">
        <f>I50/I49</f>
        <v>#DIV/0!</v>
      </c>
      <c r="J51" s="87" t="s">
        <v>61</v>
      </c>
      <c r="K51" s="87"/>
      <c r="L51" s="88"/>
    </row>
    <row r="52" spans="2:14" x14ac:dyDescent="0.25">
      <c r="B52" s="63"/>
      <c r="C52" s="10"/>
      <c r="D52" s="10"/>
      <c r="E52" s="75"/>
      <c r="F52" s="59"/>
      <c r="H52" s="86" t="s">
        <v>110</v>
      </c>
      <c r="I52" s="29"/>
      <c r="J52" s="87" t="s">
        <v>42</v>
      </c>
      <c r="K52" s="87"/>
      <c r="L52" s="88"/>
      <c r="M52" s="11"/>
    </row>
    <row r="53" spans="2:14" x14ac:dyDescent="0.25">
      <c r="B53" s="63" t="s">
        <v>43</v>
      </c>
      <c r="C53" s="10"/>
      <c r="D53" s="10"/>
      <c r="E53" s="161"/>
      <c r="F53" s="59" t="s">
        <v>7</v>
      </c>
      <c r="H53" s="86" t="s">
        <v>47</v>
      </c>
      <c r="I53" s="78" t="e">
        <f>I51/E49</f>
        <v>#DIV/0!</v>
      </c>
      <c r="J53" s="160" t="s">
        <v>44</v>
      </c>
      <c r="K53" s="140"/>
      <c r="L53" s="143"/>
      <c r="M53" s="142"/>
      <c r="N53" s="162"/>
    </row>
    <row r="54" spans="2:14" ht="13.8" thickBot="1" x14ac:dyDescent="0.3">
      <c r="B54" s="63"/>
      <c r="C54" s="10"/>
      <c r="D54" s="10"/>
      <c r="E54" s="75"/>
      <c r="F54" s="59"/>
      <c r="H54" s="320" t="s">
        <v>130</v>
      </c>
      <c r="I54" s="93" t="e">
        <f>I52/I53</f>
        <v>#DIV/0!</v>
      </c>
      <c r="J54" s="90" t="s">
        <v>7</v>
      </c>
      <c r="K54" s="90"/>
      <c r="L54" s="91"/>
    </row>
    <row r="55" spans="2:14" x14ac:dyDescent="0.25">
      <c r="B55" s="63" t="s">
        <v>15</v>
      </c>
      <c r="C55" s="76">
        <f>2*E47</f>
        <v>0</v>
      </c>
      <c r="D55" s="10" t="s">
        <v>7</v>
      </c>
      <c r="E55" s="137">
        <f>C55-E47-E48-E49-E50-(E51/1000)-E53</f>
        <v>0</v>
      </c>
      <c r="F55" s="59" t="s">
        <v>7</v>
      </c>
      <c r="H55" s="6"/>
      <c r="I55" s="6"/>
      <c r="J55" s="6"/>
      <c r="K55" s="6"/>
      <c r="L55" s="6"/>
    </row>
    <row r="56" spans="2:14" ht="18" thickBot="1" x14ac:dyDescent="0.35">
      <c r="B56" s="63" t="s">
        <v>77</v>
      </c>
      <c r="C56" s="10"/>
      <c r="D56" s="10"/>
      <c r="E56" s="161">
        <v>0</v>
      </c>
      <c r="F56" s="59" t="s">
        <v>7</v>
      </c>
      <c r="H56" s="377" t="s">
        <v>46</v>
      </c>
      <c r="I56" s="378"/>
      <c r="J56" s="378"/>
      <c r="K56" s="378"/>
      <c r="L56" s="378"/>
    </row>
    <row r="57" spans="2:14" x14ac:dyDescent="0.25">
      <c r="B57" s="63" t="s">
        <v>45</v>
      </c>
      <c r="C57" s="10"/>
      <c r="D57" s="10"/>
      <c r="E57" s="339"/>
      <c r="F57" s="59"/>
      <c r="H57" s="84" t="s">
        <v>97</v>
      </c>
      <c r="I57" s="72">
        <v>10</v>
      </c>
      <c r="J57" s="72" t="s">
        <v>139</v>
      </c>
      <c r="K57" s="72"/>
      <c r="L57" s="73"/>
    </row>
    <row r="58" spans="2:14" x14ac:dyDescent="0.25">
      <c r="B58" s="63"/>
      <c r="C58" s="76"/>
      <c r="D58" s="10"/>
      <c r="E58" s="348"/>
      <c r="F58" s="59"/>
      <c r="H58" s="85" t="s">
        <v>78</v>
      </c>
      <c r="I58" s="87"/>
      <c r="J58" s="87"/>
      <c r="K58" s="87"/>
      <c r="L58" s="88"/>
    </row>
    <row r="59" spans="2:14" x14ac:dyDescent="0.25">
      <c r="B59" s="63" t="s">
        <v>104</v>
      </c>
      <c r="C59" s="10"/>
      <c r="D59" s="10"/>
      <c r="E59" s="341">
        <f>2*E37-E56</f>
        <v>0</v>
      </c>
      <c r="F59" s="59" t="s">
        <v>7</v>
      </c>
      <c r="H59" s="85" t="s">
        <v>26</v>
      </c>
      <c r="I59" s="30"/>
      <c r="J59" s="87"/>
      <c r="K59" s="87"/>
      <c r="L59" s="88"/>
    </row>
    <row r="60" spans="2:14" ht="13.8" thickBot="1" x14ac:dyDescent="0.3">
      <c r="B60" s="68"/>
      <c r="C60" s="69"/>
      <c r="D60" s="69"/>
      <c r="E60" s="77"/>
      <c r="F60" s="71"/>
      <c r="H60" s="85" t="s">
        <v>47</v>
      </c>
      <c r="I60" s="29"/>
      <c r="J60" s="152" t="s">
        <v>108</v>
      </c>
      <c r="K60" s="87"/>
      <c r="L60" s="88"/>
      <c r="N60" s="12"/>
    </row>
    <row r="61" spans="2:14" x14ac:dyDescent="0.25">
      <c r="B61" s="12"/>
      <c r="C61" s="12"/>
      <c r="D61" s="12"/>
      <c r="E61" s="12"/>
      <c r="F61" s="12"/>
      <c r="G61" s="12"/>
      <c r="H61" s="94" t="s">
        <v>96</v>
      </c>
      <c r="I61" s="92">
        <f>C55*I57/1000</f>
        <v>0</v>
      </c>
      <c r="J61" s="87" t="s">
        <v>95</v>
      </c>
      <c r="K61" s="160" t="e">
        <f>(1/E50)*I61</f>
        <v>#DIV/0!</v>
      </c>
      <c r="L61" s="88" t="s">
        <v>139</v>
      </c>
      <c r="M61" s="12"/>
      <c r="N61" s="12"/>
    </row>
    <row r="62" spans="2:14" x14ac:dyDescent="0.25">
      <c r="B62" s="12"/>
      <c r="C62" s="12"/>
      <c r="D62" s="12"/>
      <c r="E62" s="13"/>
      <c r="F62" s="12"/>
      <c r="G62" s="12"/>
      <c r="H62" s="94" t="s">
        <v>92</v>
      </c>
      <c r="I62" s="155" t="e">
        <f>I61/I60*1000</f>
        <v>#DIV/0!</v>
      </c>
      <c r="J62" s="87" t="s">
        <v>61</v>
      </c>
      <c r="K62" s="87"/>
      <c r="L62" s="88"/>
      <c r="M62" s="12"/>
      <c r="N62" s="12"/>
    </row>
    <row r="63" spans="2:14" x14ac:dyDescent="0.25">
      <c r="C63" s="12"/>
      <c r="D63" s="12"/>
      <c r="E63" s="13"/>
      <c r="F63" s="12"/>
      <c r="G63" s="12"/>
      <c r="H63" s="159" t="s">
        <v>41</v>
      </c>
      <c r="I63" s="161"/>
      <c r="J63" s="248" t="s">
        <v>61</v>
      </c>
      <c r="K63" s="92"/>
      <c r="L63" s="88"/>
      <c r="M63" s="12"/>
      <c r="N63" s="12"/>
    </row>
    <row r="64" spans="2:14" x14ac:dyDescent="0.25">
      <c r="H64" s="159" t="s">
        <v>47</v>
      </c>
      <c r="I64" s="156" t="e">
        <f>I62/E50</f>
        <v>#DIV/0!</v>
      </c>
      <c r="J64" s="248" t="s">
        <v>44</v>
      </c>
      <c r="K64" s="87"/>
      <c r="L64" s="88"/>
      <c r="M64" s="10"/>
    </row>
    <row r="65" spans="2:14" ht="13.8" thickBot="1" x14ac:dyDescent="0.3">
      <c r="H65" s="320" t="s">
        <v>130</v>
      </c>
      <c r="I65" s="254" t="e">
        <f>I63/I64</f>
        <v>#DIV/0!</v>
      </c>
      <c r="J65" s="251" t="s">
        <v>7</v>
      </c>
      <c r="K65" s="144"/>
      <c r="L65" s="91"/>
    </row>
    <row r="68" spans="2:14" ht="18" thickBot="1" x14ac:dyDescent="0.35">
      <c r="B68" s="375" t="s">
        <v>48</v>
      </c>
      <c r="C68" s="376"/>
      <c r="D68" s="376"/>
      <c r="E68" s="376"/>
      <c r="F68" s="376"/>
      <c r="G68" s="12"/>
      <c r="H68" s="375" t="s">
        <v>51</v>
      </c>
      <c r="I68" s="376"/>
      <c r="J68" s="376"/>
      <c r="K68" s="376"/>
      <c r="L68" s="376"/>
      <c r="M68" s="12"/>
      <c r="N68" s="12"/>
    </row>
    <row r="69" spans="2:14" x14ac:dyDescent="0.25">
      <c r="B69" s="97" t="s">
        <v>28</v>
      </c>
      <c r="C69" s="98"/>
      <c r="D69" s="98"/>
      <c r="E69" s="349">
        <f>E37</f>
        <v>0</v>
      </c>
      <c r="F69" s="99" t="s">
        <v>7</v>
      </c>
      <c r="G69" s="12"/>
      <c r="H69" s="118" t="s">
        <v>49</v>
      </c>
      <c r="I69" s="119">
        <v>100</v>
      </c>
      <c r="J69" s="119" t="s">
        <v>105</v>
      </c>
      <c r="K69" s="119"/>
      <c r="L69" s="120"/>
      <c r="M69" s="12"/>
      <c r="N69" s="12"/>
    </row>
    <row r="70" spans="2:14" x14ac:dyDescent="0.25">
      <c r="B70" s="100" t="s">
        <v>37</v>
      </c>
      <c r="C70" s="101"/>
      <c r="D70" s="101"/>
      <c r="E70" s="350">
        <f>E69*4/5 - (E71+E72+E74+E75+E73+E76)</f>
        <v>0</v>
      </c>
      <c r="F70" s="103" t="s">
        <v>7</v>
      </c>
      <c r="G70" s="12"/>
      <c r="H70" s="121" t="s">
        <v>50</v>
      </c>
      <c r="I70" s="122"/>
      <c r="J70" s="122"/>
      <c r="K70" s="122"/>
      <c r="L70" s="123"/>
      <c r="M70" s="12"/>
      <c r="N70" s="12"/>
    </row>
    <row r="71" spans="2:14" x14ac:dyDescent="0.25">
      <c r="B71" s="100" t="s">
        <v>51</v>
      </c>
      <c r="C71" s="101"/>
      <c r="D71" s="101"/>
      <c r="E71" s="351">
        <f>E69/20</f>
        <v>0</v>
      </c>
      <c r="F71" s="103" t="s">
        <v>7</v>
      </c>
      <c r="G71" s="12"/>
      <c r="H71" s="121" t="s">
        <v>26</v>
      </c>
      <c r="I71" s="30"/>
      <c r="J71" s="124"/>
      <c r="K71" s="122"/>
      <c r="L71" s="123"/>
      <c r="M71" s="12"/>
      <c r="N71" s="12"/>
    </row>
    <row r="72" spans="2:14" x14ac:dyDescent="0.25">
      <c r="B72" s="100" t="s">
        <v>52</v>
      </c>
      <c r="C72" s="101"/>
      <c r="D72" s="101"/>
      <c r="E72" s="351">
        <f>E69/20</f>
        <v>0</v>
      </c>
      <c r="F72" s="103" t="s">
        <v>7</v>
      </c>
      <c r="G72" s="12"/>
      <c r="H72" s="121" t="s">
        <v>53</v>
      </c>
      <c r="I72" s="28"/>
      <c r="J72" s="122"/>
      <c r="K72" s="122"/>
      <c r="L72" s="123"/>
      <c r="M72" s="12"/>
      <c r="N72" s="12"/>
    </row>
    <row r="73" spans="2:14" x14ac:dyDescent="0.25">
      <c r="B73" s="100" t="s">
        <v>57</v>
      </c>
      <c r="C73" s="101"/>
      <c r="D73" s="101"/>
      <c r="E73" s="351">
        <f>E69/20</f>
        <v>0</v>
      </c>
      <c r="F73" s="103" t="s">
        <v>7</v>
      </c>
      <c r="G73" s="12"/>
      <c r="H73" s="121"/>
      <c r="I73" s="122">
        <f>I69*C81</f>
        <v>0</v>
      </c>
      <c r="J73" s="122" t="s">
        <v>40</v>
      </c>
      <c r="K73" s="122" t="e">
        <f>(1/E71)*I73</f>
        <v>#DIV/0!</v>
      </c>
      <c r="L73" s="125" t="s">
        <v>11</v>
      </c>
      <c r="M73" s="12"/>
      <c r="N73" s="12"/>
    </row>
    <row r="74" spans="2:14" x14ac:dyDescent="0.25">
      <c r="B74" s="100" t="s">
        <v>65</v>
      </c>
      <c r="C74" s="101"/>
      <c r="D74" s="101"/>
      <c r="E74" s="351">
        <f>E69/20</f>
        <v>0</v>
      </c>
      <c r="F74" s="103" t="s">
        <v>7</v>
      </c>
      <c r="G74" s="12"/>
      <c r="H74" s="127" t="s">
        <v>99</v>
      </c>
      <c r="I74" s="126" t="e">
        <f>I73/I72</f>
        <v>#DIV/0!</v>
      </c>
      <c r="J74" s="122" t="s">
        <v>61</v>
      </c>
      <c r="K74" s="122"/>
      <c r="L74" s="123"/>
      <c r="M74" s="12"/>
      <c r="N74" s="12"/>
    </row>
    <row r="75" spans="2:14" x14ac:dyDescent="0.25">
      <c r="B75" s="100" t="s">
        <v>54</v>
      </c>
      <c r="C75" s="101"/>
      <c r="D75" s="101"/>
      <c r="E75" s="351">
        <f>E69/20</f>
        <v>0</v>
      </c>
      <c r="F75" s="103" t="s">
        <v>7</v>
      </c>
      <c r="G75" s="12"/>
      <c r="H75" s="127" t="s">
        <v>41</v>
      </c>
      <c r="I75" s="29"/>
      <c r="J75" s="122" t="s">
        <v>55</v>
      </c>
      <c r="K75" s="122"/>
      <c r="L75" s="123"/>
      <c r="M75" s="15"/>
      <c r="N75" s="12"/>
    </row>
    <row r="76" spans="2:14" x14ac:dyDescent="0.25">
      <c r="B76" s="100" t="s">
        <v>46</v>
      </c>
      <c r="C76" s="101"/>
      <c r="D76" s="101"/>
      <c r="E76" s="350">
        <f>E69/8</f>
        <v>0</v>
      </c>
      <c r="F76" s="103" t="s">
        <v>7</v>
      </c>
      <c r="G76" s="12"/>
      <c r="H76" s="127" t="s">
        <v>47</v>
      </c>
      <c r="I76" s="78" t="e">
        <f>K73/I72</f>
        <v>#DIV/0!</v>
      </c>
      <c r="J76" s="122" t="s">
        <v>118</v>
      </c>
      <c r="K76" s="122"/>
      <c r="L76" s="123"/>
      <c r="M76" s="12"/>
      <c r="N76" s="12"/>
    </row>
    <row r="77" spans="2:14" ht="16.2" thickBot="1" x14ac:dyDescent="0.4">
      <c r="B77" s="100" t="s">
        <v>70</v>
      </c>
      <c r="C77" s="101"/>
      <c r="D77" s="101"/>
      <c r="E77" s="104">
        <f>((E69*2)/1000)*1000</f>
        <v>0</v>
      </c>
      <c r="F77" s="105" t="s">
        <v>9</v>
      </c>
      <c r="G77" s="16"/>
      <c r="H77" s="292" t="s">
        <v>136</v>
      </c>
      <c r="I77" s="129" t="e">
        <f>I75/I76</f>
        <v>#DIV/0!</v>
      </c>
      <c r="J77" s="130" t="s">
        <v>7</v>
      </c>
      <c r="K77" s="130"/>
      <c r="L77" s="131"/>
      <c r="M77" s="12"/>
      <c r="N77" s="12"/>
    </row>
    <row r="78" spans="2:14" x14ac:dyDescent="0.25">
      <c r="B78" s="100"/>
      <c r="C78" s="101"/>
      <c r="D78" s="101"/>
      <c r="E78" s="102"/>
      <c r="F78" s="103"/>
      <c r="G78" s="12"/>
      <c r="H78" s="17"/>
      <c r="I78" s="18"/>
      <c r="J78" s="18"/>
      <c r="K78" s="18"/>
      <c r="L78" s="14"/>
      <c r="M78" s="12"/>
      <c r="N78" s="12"/>
    </row>
    <row r="79" spans="2:14" ht="18" thickBot="1" x14ac:dyDescent="0.35">
      <c r="B79" s="100" t="s">
        <v>43</v>
      </c>
      <c r="C79" s="101"/>
      <c r="D79" s="101"/>
      <c r="E79" s="161"/>
      <c r="F79" s="103" t="s">
        <v>7</v>
      </c>
      <c r="G79" s="12"/>
      <c r="H79" s="375" t="s">
        <v>52</v>
      </c>
      <c r="I79" s="376"/>
      <c r="J79" s="376"/>
      <c r="K79" s="376"/>
      <c r="L79" s="376"/>
    </row>
    <row r="80" spans="2:14" x14ac:dyDescent="0.25">
      <c r="B80" s="100"/>
      <c r="C80" s="101"/>
      <c r="D80" s="101"/>
      <c r="E80" s="351"/>
      <c r="F80" s="103"/>
      <c r="G80" s="12"/>
      <c r="H80" s="118" t="s">
        <v>100</v>
      </c>
      <c r="I80" s="119">
        <v>25</v>
      </c>
      <c r="J80" s="119" t="s">
        <v>106</v>
      </c>
      <c r="K80" s="119"/>
      <c r="L80" s="120"/>
      <c r="M80" s="12"/>
      <c r="N80" s="12"/>
    </row>
    <row r="81" spans="2:14" x14ac:dyDescent="0.25">
      <c r="B81" s="100" t="s">
        <v>15</v>
      </c>
      <c r="C81" s="106">
        <f>2*E69</f>
        <v>0</v>
      </c>
      <c r="D81" s="101" t="s">
        <v>7</v>
      </c>
      <c r="E81" s="297">
        <f>E86-E69-E70-E71-E76-E72-E73-E74-E75-(E77/1000)-E79</f>
        <v>0</v>
      </c>
      <c r="F81" s="103" t="s">
        <v>7</v>
      </c>
      <c r="G81" s="12"/>
      <c r="H81" s="121" t="s">
        <v>56</v>
      </c>
      <c r="I81" s="122"/>
      <c r="J81" s="122"/>
      <c r="K81" s="122"/>
      <c r="L81" s="123"/>
      <c r="M81" s="12"/>
      <c r="N81" s="12"/>
    </row>
    <row r="82" spans="2:14" x14ac:dyDescent="0.25">
      <c r="B82" s="100"/>
      <c r="C82" s="106"/>
      <c r="D82" s="101"/>
      <c r="E82" s="351"/>
      <c r="F82" s="103"/>
      <c r="G82" s="12"/>
      <c r="H82" s="121" t="s">
        <v>26</v>
      </c>
      <c r="I82" s="30"/>
      <c r="J82" s="124"/>
      <c r="K82" s="122"/>
      <c r="L82" s="123"/>
      <c r="M82" s="12"/>
      <c r="N82" s="12"/>
    </row>
    <row r="83" spans="2:14" x14ac:dyDescent="0.25">
      <c r="B83" s="100" t="s">
        <v>32</v>
      </c>
      <c r="C83" s="101"/>
      <c r="D83" s="101"/>
      <c r="E83" s="161">
        <v>0</v>
      </c>
      <c r="F83" s="103" t="s">
        <v>7</v>
      </c>
      <c r="G83" s="12"/>
      <c r="H83" s="121" t="s">
        <v>53</v>
      </c>
      <c r="I83" s="28"/>
      <c r="J83" s="122"/>
      <c r="K83" s="122"/>
      <c r="L83" s="123"/>
      <c r="M83" s="12"/>
      <c r="N83" s="12"/>
    </row>
    <row r="84" spans="2:14" x14ac:dyDescent="0.25">
      <c r="B84" s="100" t="s">
        <v>45</v>
      </c>
      <c r="C84" s="101"/>
      <c r="D84" s="101"/>
      <c r="E84" s="102"/>
      <c r="F84" s="103"/>
      <c r="G84" s="12"/>
      <c r="H84" s="121"/>
      <c r="I84" s="122">
        <f>I80*C81</f>
        <v>0</v>
      </c>
      <c r="J84" s="122" t="s">
        <v>40</v>
      </c>
      <c r="K84" s="282" t="e">
        <f>(1/E72)*I84</f>
        <v>#DIV/0!</v>
      </c>
      <c r="L84" s="125" t="s">
        <v>11</v>
      </c>
      <c r="M84" s="12"/>
      <c r="N84" s="12"/>
    </row>
    <row r="85" spans="2:14" x14ac:dyDescent="0.25">
      <c r="B85" s="100"/>
      <c r="C85" s="106"/>
      <c r="D85" s="101"/>
      <c r="E85" s="107"/>
      <c r="F85" s="103"/>
      <c r="G85" s="12"/>
      <c r="H85" s="135" t="s">
        <v>99</v>
      </c>
      <c r="I85" s="126" t="e">
        <f>I84/I83</f>
        <v>#DIV/0!</v>
      </c>
      <c r="J85" s="122" t="s">
        <v>61</v>
      </c>
      <c r="K85" s="122"/>
      <c r="L85" s="123"/>
      <c r="M85" s="12"/>
      <c r="N85" s="12"/>
    </row>
    <row r="86" spans="2:14" x14ac:dyDescent="0.25">
      <c r="B86" s="63" t="s">
        <v>104</v>
      </c>
      <c r="C86" s="10"/>
      <c r="D86" s="10"/>
      <c r="E86" s="341">
        <f>2*E69-E83</f>
        <v>0</v>
      </c>
      <c r="F86" s="59" t="s">
        <v>7</v>
      </c>
      <c r="G86" s="12"/>
      <c r="H86" s="135" t="s">
        <v>41</v>
      </c>
      <c r="I86" s="29"/>
      <c r="J86" s="122" t="s">
        <v>55</v>
      </c>
      <c r="K86" s="122"/>
      <c r="L86" s="123"/>
      <c r="M86" s="12"/>
      <c r="N86" s="12"/>
    </row>
    <row r="87" spans="2:14" ht="13.8" thickBot="1" x14ac:dyDescent="0.3">
      <c r="B87" s="68"/>
      <c r="C87" s="69"/>
      <c r="D87" s="69"/>
      <c r="E87" s="77"/>
      <c r="F87" s="71"/>
      <c r="G87" s="12"/>
      <c r="H87" s="287" t="s">
        <v>47</v>
      </c>
      <c r="I87" s="78" t="e">
        <f>K84/I83</f>
        <v>#DIV/0!</v>
      </c>
      <c r="J87" s="122" t="s">
        <v>44</v>
      </c>
      <c r="K87" s="122"/>
      <c r="L87" s="123"/>
      <c r="M87" s="12"/>
      <c r="N87" s="12"/>
    </row>
    <row r="88" spans="2:14" ht="13.8" thickBot="1" x14ac:dyDescent="0.3">
      <c r="B88" s="12"/>
      <c r="C88" s="12"/>
      <c r="D88" s="12"/>
      <c r="E88" s="12"/>
      <c r="F88" s="12"/>
      <c r="G88" s="12"/>
      <c r="H88" s="132" t="s">
        <v>136</v>
      </c>
      <c r="I88" s="130" t="e">
        <f>I86/I87</f>
        <v>#DIV/0!</v>
      </c>
      <c r="J88" s="130" t="s">
        <v>7</v>
      </c>
      <c r="K88" s="130"/>
      <c r="L88" s="131"/>
      <c r="M88" s="12"/>
      <c r="N88" s="12"/>
    </row>
    <row r="89" spans="2:14" x14ac:dyDescent="0.25">
      <c r="B89" s="12"/>
      <c r="C89" s="12"/>
      <c r="D89" s="12"/>
      <c r="E89" s="12"/>
      <c r="F89" s="12"/>
      <c r="G89" s="12"/>
      <c r="H89" s="18"/>
      <c r="I89" s="18"/>
      <c r="J89" s="18"/>
      <c r="K89" s="18"/>
      <c r="L89" s="14"/>
    </row>
    <row r="90" spans="2:14" ht="18" thickBot="1" x14ac:dyDescent="0.35">
      <c r="B90" s="12"/>
      <c r="C90" s="12"/>
      <c r="D90" s="12"/>
      <c r="E90" s="12"/>
      <c r="F90" s="12"/>
      <c r="G90" s="12"/>
      <c r="H90" s="375" t="s">
        <v>57</v>
      </c>
      <c r="I90" s="376"/>
      <c r="J90" s="376"/>
      <c r="K90" s="376"/>
      <c r="L90" s="376"/>
      <c r="M90" s="12"/>
      <c r="N90" s="12"/>
    </row>
    <row r="91" spans="2:14" x14ac:dyDescent="0.25">
      <c r="B91" s="12"/>
      <c r="C91" s="12"/>
      <c r="D91" s="12"/>
      <c r="F91" s="12"/>
      <c r="G91" s="12"/>
      <c r="H91" s="118" t="s">
        <v>101</v>
      </c>
      <c r="I91" s="119">
        <v>2000</v>
      </c>
      <c r="J91" s="119" t="s">
        <v>64</v>
      </c>
      <c r="K91" s="119"/>
      <c r="L91" s="120"/>
      <c r="M91" s="12"/>
      <c r="N91" s="12"/>
    </row>
    <row r="92" spans="2:14" x14ac:dyDescent="0.25">
      <c r="B92" s="12"/>
      <c r="C92" s="12"/>
      <c r="D92" s="12"/>
      <c r="E92" s="12"/>
      <c r="F92" s="12"/>
      <c r="G92" s="12"/>
      <c r="H92" s="121" t="s">
        <v>58</v>
      </c>
      <c r="I92" s="122"/>
      <c r="J92" s="122"/>
      <c r="K92" s="122"/>
      <c r="L92" s="123"/>
      <c r="M92" s="12"/>
      <c r="N92" s="12"/>
    </row>
    <row r="93" spans="2:14" x14ac:dyDescent="0.25">
      <c r="B93" s="12"/>
      <c r="C93" s="12"/>
      <c r="D93" s="12"/>
      <c r="E93" s="12"/>
      <c r="F93" s="12"/>
      <c r="G93" s="12"/>
      <c r="H93" s="121" t="s">
        <v>26</v>
      </c>
      <c r="I93" s="30"/>
      <c r="J93" s="124"/>
      <c r="K93" s="122"/>
      <c r="L93" s="123"/>
      <c r="M93" s="12"/>
      <c r="N93" s="12"/>
    </row>
    <row r="94" spans="2:14" x14ac:dyDescent="0.25">
      <c r="B94" s="12"/>
      <c r="C94" s="12"/>
      <c r="D94" s="12"/>
      <c r="E94" s="12"/>
      <c r="F94" s="12"/>
      <c r="G94" s="12"/>
      <c r="H94" s="121" t="s">
        <v>53</v>
      </c>
      <c r="I94" s="28"/>
      <c r="J94" s="122"/>
      <c r="K94" s="122"/>
      <c r="L94" s="123"/>
      <c r="M94" s="12"/>
      <c r="N94" s="12"/>
    </row>
    <row r="95" spans="2:14" x14ac:dyDescent="0.25">
      <c r="B95" s="12"/>
      <c r="C95" s="12"/>
      <c r="D95" s="12"/>
      <c r="E95" s="12"/>
      <c r="F95" s="12"/>
      <c r="G95" s="12"/>
      <c r="H95" s="121"/>
      <c r="I95" s="122">
        <f>I91*C81</f>
        <v>0</v>
      </c>
      <c r="J95" s="122" t="s">
        <v>40</v>
      </c>
      <c r="K95" s="282" t="e">
        <f>(1/E73)*I95</f>
        <v>#DIV/0!</v>
      </c>
      <c r="L95" s="125" t="s">
        <v>11</v>
      </c>
      <c r="M95" s="12"/>
      <c r="N95" s="12"/>
    </row>
    <row r="96" spans="2:14" x14ac:dyDescent="0.25">
      <c r="B96" s="12"/>
      <c r="C96" s="12"/>
      <c r="D96" s="12"/>
      <c r="E96" s="12"/>
      <c r="F96" s="12"/>
      <c r="G96" s="12"/>
      <c r="H96" s="135" t="s">
        <v>99</v>
      </c>
      <c r="I96" s="126" t="e">
        <f>I95/I94</f>
        <v>#DIV/0!</v>
      </c>
      <c r="J96" s="122" t="s">
        <v>61</v>
      </c>
      <c r="K96" s="122"/>
      <c r="L96" s="123"/>
      <c r="M96" s="12"/>
      <c r="N96" s="12"/>
    </row>
    <row r="97" spans="2:14" x14ac:dyDescent="0.25">
      <c r="B97" s="12"/>
      <c r="C97" s="12"/>
      <c r="D97" s="12"/>
      <c r="E97" s="12"/>
      <c r="F97" s="12"/>
      <c r="G97" s="12"/>
      <c r="H97" s="135" t="s">
        <v>41</v>
      </c>
      <c r="I97" s="29"/>
      <c r="J97" s="122" t="s">
        <v>55</v>
      </c>
      <c r="K97" s="122"/>
      <c r="L97" s="123"/>
      <c r="M97" s="12"/>
      <c r="N97" s="12"/>
    </row>
    <row r="98" spans="2:14" x14ac:dyDescent="0.25">
      <c r="B98" s="12"/>
      <c r="C98" s="12"/>
      <c r="D98" s="12"/>
      <c r="E98" s="12"/>
      <c r="F98" s="12"/>
      <c r="G98" s="12"/>
      <c r="H98" s="287" t="s">
        <v>47</v>
      </c>
      <c r="I98" s="78" t="e">
        <f>K95/I94</f>
        <v>#DIV/0!</v>
      </c>
      <c r="J98" s="122" t="s">
        <v>44</v>
      </c>
      <c r="K98" s="122"/>
      <c r="L98" s="123"/>
      <c r="M98" s="12"/>
      <c r="N98" s="12"/>
    </row>
    <row r="99" spans="2:14" ht="13.8" thickBot="1" x14ac:dyDescent="0.3">
      <c r="B99" s="12"/>
      <c r="C99" s="12"/>
      <c r="D99" s="12"/>
      <c r="E99" s="12"/>
      <c r="F99" s="12"/>
      <c r="G99" s="12"/>
      <c r="H99" s="132" t="s">
        <v>136</v>
      </c>
      <c r="I99" s="130" t="e">
        <f>I97/I98</f>
        <v>#DIV/0!</v>
      </c>
      <c r="J99" s="130" t="s">
        <v>7</v>
      </c>
      <c r="K99" s="130"/>
      <c r="L99" s="131"/>
    </row>
    <row r="100" spans="2:14" x14ac:dyDescent="0.25">
      <c r="B100" s="12"/>
      <c r="C100" s="12"/>
      <c r="D100" s="12"/>
      <c r="E100" s="12"/>
      <c r="F100" s="12"/>
      <c r="G100" s="12"/>
      <c r="H100" s="18"/>
      <c r="I100" s="18"/>
      <c r="J100" s="18"/>
      <c r="K100" s="18"/>
      <c r="L100" s="14"/>
      <c r="M100" s="12"/>
      <c r="N100" s="12"/>
    </row>
    <row r="101" spans="2:14" ht="18" thickBot="1" x14ac:dyDescent="0.35">
      <c r="B101" s="12"/>
      <c r="C101" s="12"/>
      <c r="D101" s="12"/>
      <c r="E101" s="12"/>
      <c r="F101" s="12"/>
      <c r="G101" s="12"/>
      <c r="H101" s="375" t="s">
        <v>59</v>
      </c>
      <c r="I101" s="376"/>
      <c r="J101" s="376"/>
      <c r="K101" s="376"/>
      <c r="L101" s="376"/>
      <c r="M101" s="12"/>
      <c r="N101" s="12"/>
    </row>
    <row r="102" spans="2:14" x14ac:dyDescent="0.25">
      <c r="B102" s="12"/>
      <c r="C102" s="12"/>
      <c r="D102" s="12"/>
      <c r="E102" s="12"/>
      <c r="F102" s="12"/>
      <c r="G102" s="60"/>
      <c r="H102" s="133" t="s">
        <v>102</v>
      </c>
      <c r="I102" s="119"/>
      <c r="J102" s="119"/>
      <c r="K102" s="108" t="s">
        <v>152</v>
      </c>
      <c r="L102" s="109"/>
      <c r="M102" s="110"/>
    </row>
    <row r="103" spans="2:14" x14ac:dyDescent="0.25">
      <c r="B103" s="12"/>
      <c r="C103" s="12"/>
      <c r="D103" s="12"/>
      <c r="E103" s="12"/>
      <c r="F103" s="12"/>
      <c r="G103" s="60"/>
      <c r="H103" s="95" t="s">
        <v>60</v>
      </c>
      <c r="I103" s="95"/>
      <c r="J103" s="95"/>
      <c r="K103" s="111" t="s">
        <v>66</v>
      </c>
      <c r="L103" s="112">
        <f>I95/8000</f>
        <v>0</v>
      </c>
      <c r="M103" s="113" t="s">
        <v>61</v>
      </c>
    </row>
    <row r="104" spans="2:14" x14ac:dyDescent="0.25">
      <c r="B104" s="12"/>
      <c r="C104" s="12"/>
      <c r="D104" s="12"/>
      <c r="E104" s="12"/>
      <c r="F104" s="12"/>
      <c r="G104" s="60"/>
      <c r="H104" s="95" t="s">
        <v>26</v>
      </c>
      <c r="I104" s="30"/>
      <c r="J104" s="95"/>
      <c r="K104" s="114" t="s">
        <v>67</v>
      </c>
      <c r="L104" s="115">
        <f>0.4*L103</f>
        <v>0</v>
      </c>
      <c r="M104" s="116" t="s">
        <v>61</v>
      </c>
    </row>
    <row r="105" spans="2:14" x14ac:dyDescent="0.25">
      <c r="B105" s="12"/>
      <c r="C105" s="12"/>
      <c r="D105" s="12"/>
      <c r="E105" s="12"/>
      <c r="F105" s="12"/>
      <c r="G105" s="60"/>
      <c r="H105" s="96" t="s">
        <v>68</v>
      </c>
      <c r="I105" s="117">
        <f>L104</f>
        <v>0</v>
      </c>
      <c r="J105" s="95" t="s">
        <v>69</v>
      </c>
      <c r="K105" s="95"/>
      <c r="L105" s="134"/>
      <c r="M105" s="12"/>
      <c r="N105" s="12"/>
    </row>
    <row r="106" spans="2:14" x14ac:dyDescent="0.25">
      <c r="B106" s="12"/>
      <c r="C106" s="12"/>
      <c r="D106" s="12"/>
      <c r="E106" s="12"/>
      <c r="F106" s="12"/>
      <c r="G106" s="60"/>
      <c r="H106" s="96" t="s">
        <v>41</v>
      </c>
      <c r="I106" s="29"/>
      <c r="J106" s="95" t="s">
        <v>61</v>
      </c>
      <c r="K106" s="95"/>
      <c r="L106" s="125"/>
      <c r="M106" s="12"/>
      <c r="N106" s="12"/>
    </row>
    <row r="107" spans="2:14" x14ac:dyDescent="0.25">
      <c r="B107" s="12"/>
      <c r="C107" s="12"/>
      <c r="D107" s="12"/>
      <c r="E107" s="12"/>
      <c r="F107" s="12"/>
      <c r="G107" s="60"/>
      <c r="H107" s="287" t="s">
        <v>47</v>
      </c>
      <c r="I107" s="78" t="e">
        <f>I105/E74</f>
        <v>#DIV/0!</v>
      </c>
      <c r="J107" s="95" t="s">
        <v>44</v>
      </c>
      <c r="K107" s="95"/>
      <c r="L107" s="123"/>
      <c r="M107" s="12"/>
      <c r="N107" s="12"/>
    </row>
    <row r="108" spans="2:14" ht="13.8" thickBot="1" x14ac:dyDescent="0.3">
      <c r="B108" s="12"/>
      <c r="C108" s="12"/>
      <c r="D108" s="12"/>
      <c r="E108" s="12"/>
      <c r="F108" s="12"/>
      <c r="G108" s="60"/>
      <c r="H108" s="128" t="s">
        <v>136</v>
      </c>
      <c r="I108" s="289" t="e">
        <f>I106/I107</f>
        <v>#DIV/0!</v>
      </c>
      <c r="J108" s="130" t="s">
        <v>7</v>
      </c>
      <c r="K108" s="130"/>
      <c r="L108" s="131"/>
      <c r="M108" s="12"/>
      <c r="N108" s="12"/>
    </row>
    <row r="109" spans="2:14" x14ac:dyDescent="0.25">
      <c r="B109" s="12"/>
      <c r="C109" s="12"/>
      <c r="D109" s="12"/>
      <c r="E109" s="12"/>
      <c r="F109" s="12"/>
      <c r="G109" s="12"/>
      <c r="K109" s="18"/>
      <c r="L109" s="14"/>
      <c r="M109" s="12"/>
      <c r="N109" s="12"/>
    </row>
    <row r="110" spans="2:14" ht="18" thickBot="1" x14ac:dyDescent="0.35">
      <c r="B110" s="12"/>
      <c r="C110" s="12"/>
      <c r="D110" s="12"/>
      <c r="E110" s="12"/>
      <c r="F110" s="12"/>
      <c r="G110" s="12"/>
      <c r="H110" s="375" t="s">
        <v>54</v>
      </c>
      <c r="I110" s="376"/>
      <c r="J110" s="376"/>
      <c r="K110" s="376"/>
      <c r="L110" s="376"/>
      <c r="M110" s="12"/>
      <c r="N110" s="12"/>
    </row>
    <row r="111" spans="2:14" x14ac:dyDescent="0.25">
      <c r="B111" s="12"/>
      <c r="C111" s="12"/>
      <c r="D111" s="12"/>
      <c r="E111" s="12"/>
      <c r="F111" s="12"/>
      <c r="G111" s="12"/>
      <c r="H111" s="118" t="s">
        <v>103</v>
      </c>
      <c r="I111" s="119">
        <v>200</v>
      </c>
      <c r="J111" s="119" t="s">
        <v>62</v>
      </c>
      <c r="K111" s="119"/>
      <c r="L111" s="120"/>
      <c r="M111" s="12"/>
      <c r="N111" s="12"/>
    </row>
    <row r="112" spans="2:14" x14ac:dyDescent="0.25">
      <c r="B112" s="12"/>
      <c r="C112" s="12"/>
      <c r="D112" s="12"/>
      <c r="E112" s="12"/>
      <c r="F112" s="12"/>
      <c r="G112" s="12"/>
      <c r="H112" s="121" t="s">
        <v>63</v>
      </c>
      <c r="I112" s="122"/>
      <c r="J112" s="122"/>
      <c r="K112" s="122"/>
      <c r="L112" s="123"/>
      <c r="M112" s="12"/>
      <c r="N112" s="12"/>
    </row>
    <row r="113" spans="8:14" x14ac:dyDescent="0.25">
      <c r="H113" s="121" t="s">
        <v>26</v>
      </c>
      <c r="I113" s="30"/>
      <c r="J113" s="124"/>
      <c r="K113" s="122"/>
      <c r="L113" s="123"/>
      <c r="M113" s="12"/>
      <c r="N113" s="12"/>
    </row>
    <row r="114" spans="8:14" x14ac:dyDescent="0.25">
      <c r="H114" s="121" t="s">
        <v>53</v>
      </c>
      <c r="I114" s="28"/>
      <c r="J114" s="122"/>
      <c r="K114" s="122"/>
      <c r="L114" s="123"/>
      <c r="M114" s="12"/>
      <c r="N114" s="12"/>
    </row>
    <row r="115" spans="8:14" x14ac:dyDescent="0.25">
      <c r="H115" s="127"/>
      <c r="I115" s="122">
        <f>I111*C81</f>
        <v>0</v>
      </c>
      <c r="J115" s="122" t="s">
        <v>40</v>
      </c>
      <c r="K115" s="282" t="e">
        <f>(1/E75)*I115</f>
        <v>#DIV/0!</v>
      </c>
      <c r="L115" s="125" t="s">
        <v>11</v>
      </c>
      <c r="M115" s="12"/>
      <c r="N115" s="12"/>
    </row>
    <row r="116" spans="8:14" x14ac:dyDescent="0.25">
      <c r="H116" s="127" t="s">
        <v>92</v>
      </c>
      <c r="I116" s="126" t="e">
        <f>I115/I114</f>
        <v>#DIV/0!</v>
      </c>
      <c r="J116" s="122" t="s">
        <v>61</v>
      </c>
      <c r="K116" s="122"/>
      <c r="L116" s="123"/>
    </row>
    <row r="117" spans="8:14" x14ac:dyDescent="0.25">
      <c r="H117" s="127" t="s">
        <v>41</v>
      </c>
      <c r="I117" s="29"/>
      <c r="J117" s="122" t="s">
        <v>55</v>
      </c>
      <c r="K117" s="122"/>
      <c r="L117" s="123"/>
    </row>
    <row r="118" spans="8:14" x14ac:dyDescent="0.25">
      <c r="H118" s="287" t="s">
        <v>47</v>
      </c>
      <c r="I118" s="238" t="e">
        <f>K115/I114</f>
        <v>#DIV/0!</v>
      </c>
      <c r="J118" s="122" t="s">
        <v>44</v>
      </c>
      <c r="K118" s="122"/>
      <c r="L118" s="123"/>
    </row>
    <row r="119" spans="8:14" ht="13.8" thickBot="1" x14ac:dyDescent="0.3">
      <c r="H119" s="132" t="s">
        <v>136</v>
      </c>
      <c r="I119" s="289" t="e">
        <f>I117/I118</f>
        <v>#DIV/0!</v>
      </c>
      <c r="J119" s="130" t="s">
        <v>7</v>
      </c>
      <c r="K119" s="130"/>
      <c r="L119" s="131"/>
    </row>
  </sheetData>
  <mergeCells count="15">
    <mergeCell ref="H90:L90"/>
    <mergeCell ref="H101:L101"/>
    <mergeCell ref="H110:L110"/>
    <mergeCell ref="B45:F45"/>
    <mergeCell ref="H45:L45"/>
    <mergeCell ref="H56:L56"/>
    <mergeCell ref="B68:F68"/>
    <mergeCell ref="H68:L68"/>
    <mergeCell ref="H79:L79"/>
    <mergeCell ref="B1:R1"/>
    <mergeCell ref="B4:F4"/>
    <mergeCell ref="H4:L4"/>
    <mergeCell ref="B19:F19"/>
    <mergeCell ref="H19:L19"/>
    <mergeCell ref="N19:R19"/>
  </mergeCells>
  <conditionalFormatting sqref="E12">
    <cfRule type="cellIs" dxfId="58" priority="15" operator="lessThan">
      <formula>0</formula>
    </cfRule>
  </conditionalFormatting>
  <conditionalFormatting sqref="I11">
    <cfRule type="cellIs" dxfId="57" priority="14" operator="lessThan">
      <formula>$I$10</formula>
    </cfRule>
  </conditionalFormatting>
  <conditionalFormatting sqref="I27">
    <cfRule type="cellIs" dxfId="56" priority="13" operator="lessThan">
      <formula>$I$26</formula>
    </cfRule>
  </conditionalFormatting>
  <conditionalFormatting sqref="O27">
    <cfRule type="cellIs" dxfId="55" priority="12" operator="lessThan">
      <formula>$O$26</formula>
    </cfRule>
  </conditionalFormatting>
  <conditionalFormatting sqref="O41">
    <cfRule type="cellIs" dxfId="54" priority="11" operator="lessThan">
      <formula>$O$40</formula>
    </cfRule>
  </conditionalFormatting>
  <conditionalFormatting sqref="I63">
    <cfRule type="cellIs" dxfId="53" priority="10" operator="lessThan">
      <formula>$I$62</formula>
    </cfRule>
  </conditionalFormatting>
  <conditionalFormatting sqref="I52">
    <cfRule type="cellIs" dxfId="52" priority="9" operator="lessThan">
      <formula>$I$51</formula>
    </cfRule>
  </conditionalFormatting>
  <conditionalFormatting sqref="I75">
    <cfRule type="cellIs" dxfId="51" priority="8" operator="lessThan">
      <formula>$I$74</formula>
    </cfRule>
  </conditionalFormatting>
  <conditionalFormatting sqref="I86">
    <cfRule type="cellIs" dxfId="50" priority="7" operator="lessThan">
      <formula>$I$85</formula>
    </cfRule>
  </conditionalFormatting>
  <conditionalFormatting sqref="I97">
    <cfRule type="cellIs" dxfId="49" priority="6" operator="lessThan">
      <formula>$I$96</formula>
    </cfRule>
  </conditionalFormatting>
  <conditionalFormatting sqref="I106">
    <cfRule type="cellIs" dxfId="48" priority="5" operator="lessThan">
      <formula>$I$105</formula>
    </cfRule>
  </conditionalFormatting>
  <conditionalFormatting sqref="I117">
    <cfRule type="cellIs" dxfId="47" priority="4" operator="lessThan">
      <formula>$I$116</formula>
    </cfRule>
  </conditionalFormatting>
  <conditionalFormatting sqref="E32">
    <cfRule type="cellIs" dxfId="46" priority="3" operator="lessThan">
      <formula>0</formula>
    </cfRule>
  </conditionalFormatting>
  <conditionalFormatting sqref="E55">
    <cfRule type="cellIs" dxfId="45" priority="2" operator="lessThan">
      <formula>0</formula>
    </cfRule>
  </conditionalFormatting>
  <conditionalFormatting sqref="E81">
    <cfRule type="cellIs" dxfId="44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0"/>
  <sheetViews>
    <sheetView showGridLines="0" topLeftCell="D1" zoomScale="115" zoomScaleNormal="115" workbookViewId="0">
      <selection activeCell="D1" sqref="D1:X1"/>
    </sheetView>
  </sheetViews>
  <sheetFormatPr defaultColWidth="9.109375" defaultRowHeight="13.2" x14ac:dyDescent="0.25"/>
  <cols>
    <col min="1" max="2" width="14.5546875" style="162" customWidth="1"/>
    <col min="3" max="3" width="3" style="162" customWidth="1"/>
    <col min="4" max="4" width="33.5546875" style="162" customWidth="1"/>
    <col min="5" max="5" width="7.88671875" style="162" customWidth="1"/>
    <col min="6" max="6" width="9.109375" style="162"/>
    <col min="7" max="7" width="10.5546875" style="162" bestFit="1" customWidth="1"/>
    <col min="8" max="9" width="9.109375" style="162"/>
    <col min="10" max="10" width="9.5546875" style="162" bestFit="1" customWidth="1"/>
    <col min="11" max="11" width="15.33203125" style="162" customWidth="1"/>
    <col min="12" max="12" width="25.33203125" style="162" customWidth="1"/>
    <col min="13" max="13" width="10.6640625" style="162" customWidth="1"/>
    <col min="14" max="14" width="24.109375" style="162" customWidth="1"/>
    <col min="15" max="15" width="29.33203125" style="162" customWidth="1"/>
    <col min="16" max="18" width="9.33203125" style="162" customWidth="1"/>
    <col min="19" max="19" width="11.5546875" style="162" bestFit="1" customWidth="1"/>
    <col min="20" max="20" width="34.109375" style="162" customWidth="1"/>
    <col min="21" max="21" width="17.44140625" style="162" customWidth="1"/>
    <col min="22" max="22" width="20.5546875" style="162" customWidth="1"/>
    <col min="23" max="16384" width="9.109375" style="162"/>
  </cols>
  <sheetData>
    <row r="1" spans="1:24" s="296" customFormat="1" ht="50.25" customHeight="1" x14ac:dyDescent="0.3">
      <c r="A1" s="379" t="s">
        <v>119</v>
      </c>
      <c r="B1" s="379"/>
      <c r="C1" s="379"/>
      <c r="D1" s="367" t="s">
        <v>154</v>
      </c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  <c r="S1" s="368"/>
      <c r="T1" s="368"/>
      <c r="U1" s="368"/>
      <c r="V1" s="368"/>
      <c r="W1" s="368"/>
      <c r="X1" s="368"/>
    </row>
    <row r="2" spans="1:24" ht="13.8" thickBot="1" x14ac:dyDescent="0.3">
      <c r="A2" s="382" t="s">
        <v>120</v>
      </c>
      <c r="B2" s="383"/>
      <c r="C2" s="311"/>
      <c r="D2" s="166" t="s">
        <v>0</v>
      </c>
      <c r="F2" s="164"/>
      <c r="G2" s="165"/>
    </row>
    <row r="3" spans="1:24" ht="18" thickBot="1" x14ac:dyDescent="0.35">
      <c r="A3" s="380">
        <v>1</v>
      </c>
      <c r="B3" s="381"/>
      <c r="C3" s="311"/>
      <c r="D3" s="163"/>
      <c r="F3" s="164"/>
      <c r="G3" s="165"/>
      <c r="I3" s="379" t="s">
        <v>119</v>
      </c>
      <c r="J3" s="379"/>
      <c r="K3" s="379"/>
    </row>
    <row r="4" spans="1:24" ht="18.75" customHeight="1" thickBot="1" x14ac:dyDescent="0.35">
      <c r="A4" s="384" t="s">
        <v>121</v>
      </c>
      <c r="B4" s="385"/>
      <c r="C4" s="311"/>
      <c r="D4" s="369" t="s">
        <v>74</v>
      </c>
      <c r="E4" s="370"/>
      <c r="F4" s="370"/>
      <c r="G4" s="370"/>
      <c r="H4" s="370"/>
      <c r="I4" s="388" t="s">
        <v>121</v>
      </c>
      <c r="J4" s="388"/>
      <c r="K4" s="305"/>
      <c r="L4" s="369" t="s">
        <v>54</v>
      </c>
      <c r="M4" s="370"/>
      <c r="N4" s="370"/>
      <c r="O4" s="370"/>
      <c r="P4" s="370"/>
      <c r="Q4" s="302"/>
      <c r="R4" s="302"/>
    </row>
    <row r="5" spans="1:24" ht="13.8" thickBot="1" x14ac:dyDescent="0.3">
      <c r="A5" s="312" t="s">
        <v>123</v>
      </c>
      <c r="B5" s="313" t="s">
        <v>122</v>
      </c>
      <c r="C5" s="305"/>
      <c r="D5" s="239" t="s">
        <v>98</v>
      </c>
      <c r="E5" s="181">
        <v>2</v>
      </c>
      <c r="F5" s="181" t="s">
        <v>75</v>
      </c>
      <c r="G5" s="181"/>
      <c r="H5" s="182"/>
      <c r="I5" s="312" t="s">
        <v>123</v>
      </c>
      <c r="J5" s="312" t="s">
        <v>122</v>
      </c>
      <c r="K5" s="305"/>
      <c r="L5" s="178" t="s">
        <v>1</v>
      </c>
      <c r="M5" s="181">
        <v>75</v>
      </c>
      <c r="N5" s="181" t="s">
        <v>2</v>
      </c>
      <c r="O5" s="181"/>
      <c r="P5" s="182"/>
    </row>
    <row r="6" spans="1:24" ht="12.75" customHeight="1" x14ac:dyDescent="0.25">
      <c r="A6" s="305"/>
      <c r="B6" s="386" t="s">
        <v>125</v>
      </c>
      <c r="C6" s="305"/>
      <c r="D6" s="220" t="s">
        <v>90</v>
      </c>
      <c r="E6" s="170"/>
      <c r="F6" s="170"/>
      <c r="G6" s="161"/>
      <c r="H6" s="221" t="s">
        <v>4</v>
      </c>
      <c r="I6" s="305"/>
      <c r="J6" s="305"/>
      <c r="K6" s="305"/>
      <c r="L6" s="179" t="s">
        <v>3</v>
      </c>
      <c r="M6" s="183"/>
      <c r="N6" s="183"/>
      <c r="O6" s="183"/>
      <c r="P6" s="184"/>
    </row>
    <row r="7" spans="1:24" ht="26.25" customHeight="1" x14ac:dyDescent="0.25">
      <c r="A7" s="305"/>
      <c r="B7" s="387"/>
      <c r="C7" s="305"/>
      <c r="D7" s="222"/>
      <c r="E7" s="170"/>
      <c r="F7" s="170"/>
      <c r="G7" s="332"/>
      <c r="H7" s="223"/>
      <c r="I7" s="305"/>
      <c r="J7" s="305"/>
      <c r="K7" s="305"/>
      <c r="L7" s="179" t="s">
        <v>5</v>
      </c>
      <c r="M7" s="189"/>
      <c r="N7" s="183"/>
      <c r="O7" s="183"/>
      <c r="P7" s="184"/>
    </row>
    <row r="8" spans="1:24" x14ac:dyDescent="0.25">
      <c r="A8" s="334">
        <f>G8*($A$3+1)</f>
        <v>0</v>
      </c>
      <c r="B8" s="334">
        <f>G8*(($A$3*2)+1)</f>
        <v>0</v>
      </c>
      <c r="C8" s="306" t="s">
        <v>7</v>
      </c>
      <c r="D8" s="224" t="s">
        <v>114</v>
      </c>
      <c r="E8" s="170"/>
      <c r="F8" s="170"/>
      <c r="G8" s="332">
        <f>G6*4/5</f>
        <v>0</v>
      </c>
      <c r="H8" s="221" t="s">
        <v>7</v>
      </c>
      <c r="I8" s="305"/>
      <c r="J8" s="305"/>
      <c r="K8" s="305"/>
      <c r="L8" s="179" t="s">
        <v>6</v>
      </c>
      <c r="M8" s="187"/>
      <c r="N8" s="183" t="s">
        <v>124</v>
      </c>
      <c r="O8" s="183"/>
      <c r="P8" s="184"/>
    </row>
    <row r="9" spans="1:24" ht="15.6" x14ac:dyDescent="0.35">
      <c r="A9" s="328">
        <f>G9*($A$3+1)</f>
        <v>0</v>
      </c>
      <c r="B9" s="328">
        <f>G9*(($A$3*2)+1)</f>
        <v>0</v>
      </c>
      <c r="C9" s="307" t="s">
        <v>9</v>
      </c>
      <c r="D9" s="222" t="s">
        <v>89</v>
      </c>
      <c r="E9" s="170"/>
      <c r="F9" s="170"/>
      <c r="G9" s="225">
        <f>((G6*2)/400)*1000</f>
        <v>0</v>
      </c>
      <c r="H9" s="226" t="s">
        <v>9</v>
      </c>
      <c r="I9" s="318">
        <f>M9*($A$3+1)</f>
        <v>0</v>
      </c>
      <c r="J9" s="314">
        <f>M9*(($A$3*2)+1)</f>
        <v>0</v>
      </c>
      <c r="K9" s="305" t="s">
        <v>128</v>
      </c>
      <c r="L9" s="179"/>
      <c r="M9" s="183">
        <f>E12*M5</f>
        <v>0</v>
      </c>
      <c r="N9" s="183" t="s">
        <v>10</v>
      </c>
      <c r="O9" s="183" t="e">
        <f>(1/G10)*M9</f>
        <v>#DIV/0!</v>
      </c>
      <c r="P9" s="184" t="s">
        <v>11</v>
      </c>
    </row>
    <row r="10" spans="1:24" x14ac:dyDescent="0.25">
      <c r="A10" s="334">
        <f>G10*($A$3+1)</f>
        <v>0</v>
      </c>
      <c r="B10" s="334">
        <f>G10*(($A$3*2)+1)</f>
        <v>0</v>
      </c>
      <c r="C10" s="306" t="s">
        <v>7</v>
      </c>
      <c r="D10" s="222" t="s">
        <v>12</v>
      </c>
      <c r="E10" s="170"/>
      <c r="F10" s="170"/>
      <c r="G10" s="332">
        <f>G6/10</f>
        <v>0</v>
      </c>
      <c r="H10" s="221" t="s">
        <v>7</v>
      </c>
      <c r="I10" s="318" t="e">
        <f>M10*($A$3+1)</f>
        <v>#DIV/0!</v>
      </c>
      <c r="J10" s="314" t="e">
        <f>M10*(($A$3*2)+1)</f>
        <v>#DIV/0!</v>
      </c>
      <c r="K10" s="305" t="s">
        <v>69</v>
      </c>
      <c r="L10" s="179" t="s">
        <v>92</v>
      </c>
      <c r="M10" s="147" t="e">
        <f>M9/M8</f>
        <v>#DIV/0!</v>
      </c>
      <c r="N10" s="183" t="s">
        <v>61</v>
      </c>
      <c r="O10" s="183"/>
      <c r="P10" s="184"/>
    </row>
    <row r="11" spans="1:24" x14ac:dyDescent="0.25">
      <c r="A11" s="335"/>
      <c r="B11" s="335"/>
      <c r="C11" s="308"/>
      <c r="D11" s="222"/>
      <c r="E11" s="170"/>
      <c r="F11" s="170"/>
      <c r="G11" s="332"/>
      <c r="H11" s="223"/>
      <c r="I11" s="319">
        <v>7.49</v>
      </c>
      <c r="J11" s="319">
        <v>11.25</v>
      </c>
      <c r="K11" s="305" t="s">
        <v>126</v>
      </c>
      <c r="L11" s="179" t="s">
        <v>41</v>
      </c>
      <c r="M11" s="188"/>
      <c r="N11" s="183" t="s">
        <v>8</v>
      </c>
      <c r="O11" s="183"/>
      <c r="P11" s="184"/>
    </row>
    <row r="12" spans="1:24" x14ac:dyDescent="0.25">
      <c r="A12" s="334">
        <f>G12*($A$3+1)</f>
        <v>0</v>
      </c>
      <c r="B12" s="334">
        <f>G12*(($A$3*2)+1)</f>
        <v>0</v>
      </c>
      <c r="C12" s="306" t="s">
        <v>7</v>
      </c>
      <c r="D12" s="222" t="s">
        <v>91</v>
      </c>
      <c r="E12" s="227">
        <f>2*G6</f>
        <v>0</v>
      </c>
      <c r="F12" s="170" t="s">
        <v>16</v>
      </c>
      <c r="G12" s="297">
        <f>(G6)-G8-(G9/1000)-G10</f>
        <v>0</v>
      </c>
      <c r="H12" s="221" t="s">
        <v>7</v>
      </c>
      <c r="I12" s="305"/>
      <c r="J12" s="305"/>
      <c r="K12" s="305"/>
      <c r="L12" s="179" t="s">
        <v>47</v>
      </c>
      <c r="M12" s="190" t="e">
        <f>M10/G10</f>
        <v>#DIV/0!</v>
      </c>
      <c r="N12" s="183" t="s">
        <v>13</v>
      </c>
      <c r="O12" s="183"/>
      <c r="P12" s="184"/>
      <c r="S12" s="168"/>
    </row>
    <row r="13" spans="1:24" ht="13.8" thickBot="1" x14ac:dyDescent="0.3">
      <c r="A13" s="311"/>
      <c r="B13" s="311"/>
      <c r="C13" s="308"/>
      <c r="D13" s="222"/>
      <c r="E13" s="170"/>
      <c r="F13" s="170"/>
      <c r="G13" s="332"/>
      <c r="H13" s="223"/>
      <c r="I13" s="343" t="e">
        <f>I11/M12</f>
        <v>#DIV/0!</v>
      </c>
      <c r="J13" s="344" t="e">
        <f>J11/M12</f>
        <v>#DIV/0!</v>
      </c>
      <c r="K13" s="305" t="s">
        <v>127</v>
      </c>
      <c r="L13" s="180" t="s">
        <v>14</v>
      </c>
      <c r="M13" s="342" t="e">
        <f>M11/M12</f>
        <v>#DIV/0!</v>
      </c>
      <c r="N13" s="185" t="s">
        <v>7</v>
      </c>
      <c r="O13" s="185"/>
      <c r="P13" s="186"/>
    </row>
    <row r="14" spans="1:24" x14ac:dyDescent="0.25">
      <c r="A14" s="311"/>
      <c r="B14" s="311"/>
      <c r="C14" s="306"/>
      <c r="D14" s="222" t="s">
        <v>17</v>
      </c>
      <c r="E14" s="170"/>
      <c r="F14" s="170"/>
      <c r="G14" s="161">
        <v>0</v>
      </c>
      <c r="H14" s="221" t="s">
        <v>7</v>
      </c>
    </row>
    <row r="15" spans="1:24" x14ac:dyDescent="0.25">
      <c r="A15" s="392" t="s">
        <v>140</v>
      </c>
      <c r="B15" s="393"/>
      <c r="C15" s="308"/>
      <c r="D15" s="222"/>
      <c r="E15" s="170"/>
      <c r="F15" s="170"/>
      <c r="G15" s="332"/>
      <c r="H15" s="223"/>
    </row>
    <row r="16" spans="1:24" x14ac:dyDescent="0.25">
      <c r="A16" s="390">
        <f>G8+(G9/1000)+G10+G12</f>
        <v>0</v>
      </c>
      <c r="B16" s="391"/>
      <c r="C16" s="306" t="s">
        <v>7</v>
      </c>
      <c r="D16" s="222" t="s">
        <v>18</v>
      </c>
      <c r="E16" s="170"/>
      <c r="F16" s="170"/>
      <c r="G16" s="333">
        <f>(2*G6)-G14</f>
        <v>0</v>
      </c>
      <c r="H16" s="221" t="s">
        <v>7</v>
      </c>
    </row>
    <row r="17" spans="1:24" ht="13.8" thickBot="1" x14ac:dyDescent="0.3">
      <c r="A17" s="305"/>
      <c r="B17" s="305"/>
      <c r="C17" s="305"/>
      <c r="D17" s="228"/>
      <c r="E17" s="229"/>
      <c r="F17" s="229"/>
      <c r="G17" s="230"/>
      <c r="H17" s="231"/>
      <c r="L17" s="331" t="s">
        <v>143</v>
      </c>
      <c r="M17" s="169"/>
      <c r="N17" s="169"/>
      <c r="O17" s="169"/>
      <c r="P17" s="299"/>
    </row>
    <row r="18" spans="1:24" x14ac:dyDescent="0.25">
      <c r="A18" s="305"/>
      <c r="B18" s="305"/>
      <c r="C18" s="305"/>
      <c r="G18" s="165"/>
    </row>
    <row r="19" spans="1:24" ht="18" thickBot="1" x14ac:dyDescent="0.35">
      <c r="A19" s="305"/>
      <c r="B19" s="305"/>
      <c r="C19" s="305"/>
      <c r="D19" s="371" t="s">
        <v>20</v>
      </c>
      <c r="E19" s="372"/>
      <c r="F19" s="372"/>
      <c r="G19" s="372" t="s">
        <v>21</v>
      </c>
      <c r="H19" s="372"/>
      <c r="I19" s="303"/>
      <c r="L19" s="371" t="s">
        <v>22</v>
      </c>
      <c r="M19" s="372"/>
      <c r="N19" s="372"/>
      <c r="O19" s="372"/>
      <c r="P19" s="372"/>
      <c r="Q19" s="379" t="s">
        <v>119</v>
      </c>
      <c r="R19" s="379"/>
      <c r="S19" s="379"/>
      <c r="T19" s="373" t="s">
        <v>94</v>
      </c>
      <c r="U19" s="374"/>
      <c r="V19" s="374"/>
      <c r="W19" s="374"/>
      <c r="X19" s="374"/>
    </row>
    <row r="20" spans="1:24" x14ac:dyDescent="0.25">
      <c r="A20" s="305"/>
      <c r="B20" s="305"/>
      <c r="C20" s="305"/>
      <c r="D20" s="240" t="s">
        <v>76</v>
      </c>
      <c r="E20" s="193">
        <v>120</v>
      </c>
      <c r="F20" s="193" t="s">
        <v>75</v>
      </c>
      <c r="G20" s="193"/>
      <c r="H20" s="194"/>
      <c r="I20" s="305"/>
      <c r="J20" s="305"/>
      <c r="K20" s="305"/>
      <c r="L20" s="192" t="s">
        <v>86</v>
      </c>
      <c r="M20" s="193"/>
      <c r="N20" s="193"/>
      <c r="O20" s="193"/>
      <c r="P20" s="194"/>
      <c r="Q20" s="305"/>
      <c r="R20" s="305"/>
      <c r="S20" s="305"/>
      <c r="T20" s="203" t="s">
        <v>87</v>
      </c>
      <c r="U20" s="204"/>
      <c r="V20" s="204"/>
      <c r="W20" s="204"/>
      <c r="X20" s="205"/>
    </row>
    <row r="21" spans="1:24" x14ac:dyDescent="0.25">
      <c r="A21" s="305"/>
      <c r="B21" s="305"/>
      <c r="C21" s="305"/>
      <c r="D21" s="234" t="s">
        <v>25</v>
      </c>
      <c r="E21" s="170"/>
      <c r="F21" s="170"/>
      <c r="G21" s="235"/>
      <c r="H21" s="219"/>
      <c r="I21" s="305"/>
      <c r="J21" s="305"/>
      <c r="K21" s="305"/>
      <c r="L21" s="195" t="s">
        <v>22</v>
      </c>
      <c r="M21" s="191">
        <v>2000</v>
      </c>
      <c r="N21" s="191" t="s">
        <v>23</v>
      </c>
      <c r="O21" s="323" t="s">
        <v>137</v>
      </c>
      <c r="P21" s="196"/>
      <c r="Q21" s="305"/>
      <c r="R21" s="305"/>
      <c r="S21" s="305"/>
      <c r="T21" s="210" t="s">
        <v>79</v>
      </c>
      <c r="U21" s="207">
        <v>60</v>
      </c>
      <c r="V21" s="207" t="s">
        <v>23</v>
      </c>
      <c r="W21" s="207"/>
      <c r="X21" s="208"/>
    </row>
    <row r="22" spans="1:24" x14ac:dyDescent="0.25">
      <c r="A22" s="305"/>
      <c r="B22" s="305"/>
      <c r="C22" s="305"/>
      <c r="D22" s="222"/>
      <c r="E22" s="170"/>
      <c r="F22" s="170"/>
      <c r="G22" s="170"/>
      <c r="H22" s="219"/>
      <c r="I22" s="305"/>
      <c r="J22" s="305"/>
      <c r="K22" s="305"/>
      <c r="L22" s="197" t="s">
        <v>24</v>
      </c>
      <c r="M22" s="191"/>
      <c r="N22" s="191"/>
      <c r="O22" s="324" t="s">
        <v>107</v>
      </c>
      <c r="P22" s="196"/>
      <c r="Q22" s="305"/>
      <c r="R22" s="305"/>
      <c r="S22" s="305"/>
      <c r="T22" s="206" t="s">
        <v>80</v>
      </c>
      <c r="U22" s="189"/>
      <c r="V22" s="207"/>
      <c r="W22" s="207"/>
      <c r="X22" s="208"/>
    </row>
    <row r="23" spans="1:24" x14ac:dyDescent="0.25">
      <c r="A23" s="305"/>
      <c r="B23" s="305"/>
      <c r="C23" s="306"/>
      <c r="D23" s="222" t="s">
        <v>28</v>
      </c>
      <c r="E23" s="170"/>
      <c r="F23" s="170"/>
      <c r="G23" s="338">
        <f>G16</f>
        <v>0</v>
      </c>
      <c r="H23" s="221" t="s">
        <v>7</v>
      </c>
      <c r="I23" s="305"/>
      <c r="J23" s="305"/>
      <c r="K23" s="305"/>
      <c r="L23" s="198" t="s">
        <v>26</v>
      </c>
      <c r="M23" s="189"/>
      <c r="N23" s="191"/>
      <c r="O23" s="191"/>
      <c r="P23" s="196"/>
      <c r="Q23" s="305"/>
      <c r="R23" s="305"/>
      <c r="S23" s="305"/>
      <c r="T23" s="209" t="s">
        <v>26</v>
      </c>
      <c r="U23" s="189"/>
      <c r="V23" s="207"/>
      <c r="W23" s="207"/>
      <c r="X23" s="208"/>
    </row>
    <row r="24" spans="1:24" x14ac:dyDescent="0.25">
      <c r="A24" s="305"/>
      <c r="B24" s="334">
        <f>G24*($A$3+1)</f>
        <v>0</v>
      </c>
      <c r="C24" s="309" t="s">
        <v>7</v>
      </c>
      <c r="D24" s="222" t="s">
        <v>113</v>
      </c>
      <c r="E24" s="170"/>
      <c r="F24" s="170"/>
      <c r="G24" s="339">
        <f>4/5*G23</f>
        <v>0</v>
      </c>
      <c r="H24" s="219" t="s">
        <v>7</v>
      </c>
      <c r="I24" s="305"/>
      <c r="J24" s="305"/>
      <c r="K24" s="305"/>
      <c r="L24" s="198" t="s">
        <v>27</v>
      </c>
      <c r="M24" s="187"/>
      <c r="N24" s="191" t="s">
        <v>117</v>
      </c>
      <c r="O24" s="191"/>
      <c r="P24" s="196"/>
      <c r="Q24" s="305"/>
      <c r="R24" s="305"/>
      <c r="S24" s="305"/>
      <c r="T24" s="209" t="s">
        <v>81</v>
      </c>
      <c r="U24" s="187"/>
      <c r="V24" s="207" t="s">
        <v>117</v>
      </c>
      <c r="W24" s="207"/>
      <c r="X24" s="208"/>
    </row>
    <row r="25" spans="1:24" x14ac:dyDescent="0.25">
      <c r="A25" s="327" t="s">
        <v>141</v>
      </c>
      <c r="B25" s="336">
        <f>G25</f>
        <v>0</v>
      </c>
      <c r="C25" s="309" t="s">
        <v>7</v>
      </c>
      <c r="D25" s="222" t="s">
        <v>88</v>
      </c>
      <c r="E25" s="170"/>
      <c r="F25" s="170"/>
      <c r="G25" s="339">
        <f>G23/20</f>
        <v>0</v>
      </c>
      <c r="H25" s="219" t="s">
        <v>7</v>
      </c>
      <c r="I25" s="305"/>
      <c r="J25" s="314">
        <f>M25*($A$3+1)</f>
        <v>0</v>
      </c>
      <c r="K25" s="305" t="s">
        <v>129</v>
      </c>
      <c r="L25" s="198"/>
      <c r="M25" s="191">
        <f>M21*E32</f>
        <v>0</v>
      </c>
      <c r="N25" s="191" t="s">
        <v>10</v>
      </c>
      <c r="O25" s="191" t="e">
        <f>(1/G26)*M25</f>
        <v>#DIV/0!</v>
      </c>
      <c r="P25" s="196" t="s">
        <v>11</v>
      </c>
      <c r="Q25" s="305"/>
      <c r="R25" s="315">
        <f>U25*($A$3+1)</f>
        <v>0</v>
      </c>
      <c r="S25" s="305" t="s">
        <v>40</v>
      </c>
      <c r="T25" s="209"/>
      <c r="U25" s="207">
        <f>U21*E32</f>
        <v>0</v>
      </c>
      <c r="V25" s="207" t="s">
        <v>10</v>
      </c>
      <c r="W25" s="207" t="e">
        <f>(1/G25)*U25</f>
        <v>#DIV/0!</v>
      </c>
      <c r="X25" s="208" t="s">
        <v>11</v>
      </c>
    </row>
    <row r="26" spans="1:24" x14ac:dyDescent="0.25">
      <c r="A26" s="327" t="s">
        <v>141</v>
      </c>
      <c r="B26" s="336">
        <f>G26</f>
        <v>0</v>
      </c>
      <c r="C26" s="309" t="s">
        <v>7</v>
      </c>
      <c r="D26" s="222" t="s">
        <v>30</v>
      </c>
      <c r="E26" s="170"/>
      <c r="F26" s="170"/>
      <c r="G26" s="339">
        <f>G23/20</f>
        <v>0</v>
      </c>
      <c r="H26" s="219" t="s">
        <v>7</v>
      </c>
      <c r="I26" s="305"/>
      <c r="J26" s="314" t="e">
        <f>M26*($A$3+1)</f>
        <v>#DIV/0!</v>
      </c>
      <c r="K26" s="305" t="s">
        <v>69</v>
      </c>
      <c r="L26" s="199" t="s">
        <v>92</v>
      </c>
      <c r="M26" s="216" t="e">
        <f>M25/M24</f>
        <v>#DIV/0!</v>
      </c>
      <c r="N26" s="191" t="s">
        <v>61</v>
      </c>
      <c r="O26" s="191"/>
      <c r="P26" s="196"/>
      <c r="Q26" s="305"/>
      <c r="R26" s="315" t="e">
        <f>U26*($A$3+1)</f>
        <v>#DIV/0!</v>
      </c>
      <c r="S26" s="305" t="s">
        <v>69</v>
      </c>
      <c r="T26" s="211" t="s">
        <v>92</v>
      </c>
      <c r="U26" s="218" t="e">
        <f>U25/U24</f>
        <v>#DIV/0!</v>
      </c>
      <c r="V26" s="207" t="s">
        <v>61</v>
      </c>
      <c r="W26" s="207"/>
      <c r="X26" s="208"/>
    </row>
    <row r="27" spans="1:24" ht="15.6" x14ac:dyDescent="0.35">
      <c r="A27" s="305"/>
      <c r="B27" s="328">
        <f>G27</f>
        <v>0</v>
      </c>
      <c r="C27" s="309" t="s">
        <v>142</v>
      </c>
      <c r="D27" s="222" t="s">
        <v>70</v>
      </c>
      <c r="E27" s="170"/>
      <c r="F27" s="170"/>
      <c r="G27" s="225">
        <f>((G23*2)/4000)*1000</f>
        <v>0</v>
      </c>
      <c r="H27" s="221" t="s">
        <v>9</v>
      </c>
      <c r="I27" s="305"/>
      <c r="J27" s="319"/>
      <c r="K27" s="305" t="s">
        <v>126</v>
      </c>
      <c r="L27" s="199" t="s">
        <v>110</v>
      </c>
      <c r="M27" s="148"/>
      <c r="N27" s="153" t="s">
        <v>116</v>
      </c>
      <c r="O27" s="141"/>
      <c r="P27" s="196"/>
      <c r="Q27" s="305"/>
      <c r="R27" s="319"/>
      <c r="S27" s="305" t="s">
        <v>126</v>
      </c>
      <c r="T27" s="211" t="s">
        <v>41</v>
      </c>
      <c r="U27" s="188"/>
      <c r="V27" s="207" t="s">
        <v>82</v>
      </c>
      <c r="W27" s="207"/>
      <c r="X27" s="208"/>
    </row>
    <row r="28" spans="1:24" x14ac:dyDescent="0.25">
      <c r="A28" s="305"/>
      <c r="B28" s="330"/>
      <c r="C28" s="305"/>
      <c r="D28" s="222"/>
      <c r="E28" s="170"/>
      <c r="F28" s="170"/>
      <c r="G28" s="225"/>
      <c r="H28" s="221"/>
      <c r="I28" s="305"/>
      <c r="J28" s="305"/>
      <c r="K28" s="305"/>
      <c r="L28" s="199" t="s">
        <v>47</v>
      </c>
      <c r="M28" s="190" t="e">
        <f>M26/G26</f>
        <v>#DIV/0!</v>
      </c>
      <c r="N28" s="153" t="s">
        <v>13</v>
      </c>
      <c r="O28" s="191"/>
      <c r="P28" s="196"/>
      <c r="Q28" s="305"/>
      <c r="R28" s="305"/>
      <c r="S28" s="305"/>
      <c r="T28" s="211" t="s">
        <v>47</v>
      </c>
      <c r="U28" s="190" t="e">
        <f>U26/G25</f>
        <v>#DIV/0!</v>
      </c>
      <c r="V28" s="207" t="s">
        <v>13</v>
      </c>
      <c r="W28" s="207"/>
      <c r="X28" s="208"/>
    </row>
    <row r="29" spans="1:24" ht="13.8" thickBot="1" x14ac:dyDescent="0.3">
      <c r="A29" s="305"/>
      <c r="B29" s="330"/>
      <c r="C29" s="305"/>
      <c r="D29" s="222"/>
      <c r="E29" s="170"/>
      <c r="F29" s="170"/>
      <c r="G29" s="170"/>
      <c r="H29" s="219"/>
      <c r="I29" s="305"/>
      <c r="J29" s="344" t="e">
        <f>J27/M28</f>
        <v>#DIV/0!</v>
      </c>
      <c r="K29" s="305" t="s">
        <v>127</v>
      </c>
      <c r="L29" s="200" t="s">
        <v>14</v>
      </c>
      <c r="M29" s="345" t="e">
        <f>M27/M28</f>
        <v>#DIV/0!</v>
      </c>
      <c r="N29" s="201" t="s">
        <v>7</v>
      </c>
      <c r="O29" s="201"/>
      <c r="P29" s="202"/>
      <c r="Q29" s="305"/>
      <c r="R29" s="344" t="e">
        <f>R27/U28</f>
        <v>#DIV/0!</v>
      </c>
      <c r="S29" s="305" t="s">
        <v>127</v>
      </c>
      <c r="T29" s="211" t="s">
        <v>14</v>
      </c>
      <c r="U29" s="346" t="e">
        <f>U27/U28</f>
        <v>#DIV/0!</v>
      </c>
      <c r="V29" s="207" t="s">
        <v>7</v>
      </c>
      <c r="W29" s="207"/>
      <c r="X29" s="208"/>
    </row>
    <row r="30" spans="1:24" x14ac:dyDescent="0.25">
      <c r="A30" s="305"/>
      <c r="B30" s="330"/>
      <c r="C30" s="305"/>
      <c r="D30" s="234" t="s">
        <v>31</v>
      </c>
      <c r="E30" s="170"/>
      <c r="F30" s="170"/>
      <c r="G30" s="235"/>
      <c r="H30" s="219"/>
      <c r="I30" s="170"/>
      <c r="J30" s="170"/>
      <c r="Q30" s="305"/>
      <c r="R30" s="305"/>
      <c r="S30" s="305"/>
      <c r="T30" s="211"/>
      <c r="U30" s="217"/>
      <c r="V30" s="207"/>
      <c r="W30" s="207"/>
      <c r="X30" s="208"/>
    </row>
    <row r="31" spans="1:24" x14ac:dyDescent="0.25">
      <c r="A31" s="305"/>
      <c r="B31" s="334">
        <f>G31*($A$3+1)</f>
        <v>0</v>
      </c>
      <c r="C31" s="305" t="s">
        <v>7</v>
      </c>
      <c r="D31" s="300" t="s">
        <v>72</v>
      </c>
      <c r="E31" s="169">
        <v>1</v>
      </c>
      <c r="F31" s="169" t="s">
        <v>71</v>
      </c>
      <c r="G31" s="340"/>
      <c r="H31" s="169" t="s">
        <v>7</v>
      </c>
      <c r="I31" s="169" t="s">
        <v>73</v>
      </c>
      <c r="J31" s="169"/>
      <c r="K31" s="169"/>
      <c r="L31" s="299"/>
      <c r="Q31" s="305"/>
      <c r="R31" s="305"/>
      <c r="S31" s="305"/>
      <c r="T31" s="210" t="s">
        <v>22</v>
      </c>
      <c r="U31" s="207">
        <v>2000</v>
      </c>
      <c r="V31" s="207" t="s">
        <v>23</v>
      </c>
      <c r="W31" s="207"/>
      <c r="X31" s="208"/>
    </row>
    <row r="32" spans="1:24" x14ac:dyDescent="0.25">
      <c r="A32" s="305"/>
      <c r="B32" s="337">
        <f>G32*($A$3+1)</f>
        <v>0</v>
      </c>
      <c r="C32" s="305" t="s">
        <v>7</v>
      </c>
      <c r="D32" s="222" t="s">
        <v>15</v>
      </c>
      <c r="E32" s="236">
        <f>2*G23</f>
        <v>0</v>
      </c>
      <c r="F32" s="170" t="s">
        <v>16</v>
      </c>
      <c r="G32" s="298">
        <f>E32-(G23+G24+G25+G31+G26+(G27/1000))</f>
        <v>0</v>
      </c>
      <c r="H32" s="219" t="s">
        <v>7</v>
      </c>
      <c r="I32" s="170"/>
      <c r="J32" s="170"/>
      <c r="Q32" s="305"/>
      <c r="R32" s="315">
        <f>U32*($A$3+1)</f>
        <v>800</v>
      </c>
      <c r="S32" s="305" t="s">
        <v>117</v>
      </c>
      <c r="T32" s="209" t="s">
        <v>83</v>
      </c>
      <c r="U32" s="187">
        <v>400</v>
      </c>
      <c r="V32" s="207" t="s">
        <v>117</v>
      </c>
      <c r="W32" s="207"/>
      <c r="X32" s="208"/>
    </row>
    <row r="33" spans="1:24" x14ac:dyDescent="0.25">
      <c r="A33" s="392" t="s">
        <v>140</v>
      </c>
      <c r="B33" s="393"/>
      <c r="C33" s="309"/>
      <c r="D33" s="222"/>
      <c r="E33" s="170"/>
      <c r="F33" s="170"/>
      <c r="G33" s="235"/>
      <c r="H33" s="219"/>
      <c r="I33" s="170"/>
      <c r="J33" s="170"/>
      <c r="Q33" s="305"/>
      <c r="R33" s="315">
        <f>U33*($A$3+1)</f>
        <v>0</v>
      </c>
      <c r="S33" s="305" t="s">
        <v>117</v>
      </c>
      <c r="T33" s="209" t="s">
        <v>93</v>
      </c>
      <c r="U33" s="207">
        <f>U31*G37</f>
        <v>0</v>
      </c>
      <c r="V33" s="207" t="s">
        <v>10</v>
      </c>
      <c r="W33" s="207" t="e">
        <f>(1/G25)*U33</f>
        <v>#DIV/0!</v>
      </c>
      <c r="X33" s="208" t="s">
        <v>11</v>
      </c>
    </row>
    <row r="34" spans="1:24" x14ac:dyDescent="0.25">
      <c r="A34" s="390">
        <f>G24+(B27/1000)+G31+G32</f>
        <v>0</v>
      </c>
      <c r="B34" s="391"/>
      <c r="C34" s="309" t="s">
        <v>7</v>
      </c>
      <c r="D34" s="222" t="s">
        <v>77</v>
      </c>
      <c r="E34" s="170"/>
      <c r="F34" s="170"/>
      <c r="G34" s="161"/>
      <c r="H34" s="219" t="s">
        <v>7</v>
      </c>
      <c r="I34" s="170"/>
      <c r="J34" s="170"/>
      <c r="Q34" s="305"/>
      <c r="R34" s="315" t="e">
        <f>U34*($A$3+1)</f>
        <v>#DIV/0!</v>
      </c>
      <c r="S34" s="305" t="s">
        <v>117</v>
      </c>
      <c r="T34" s="212" t="s">
        <v>84</v>
      </c>
      <c r="U34" s="207" t="e">
        <f>U32*U26</f>
        <v>#DIV/0!</v>
      </c>
      <c r="V34" s="207" t="s">
        <v>117</v>
      </c>
      <c r="W34" s="207"/>
      <c r="X34" s="208"/>
    </row>
    <row r="35" spans="1:24" x14ac:dyDescent="0.25">
      <c r="A35" s="305"/>
      <c r="B35" s="316"/>
      <c r="C35" s="309"/>
      <c r="D35" s="222" t="s">
        <v>33</v>
      </c>
      <c r="E35" s="170"/>
      <c r="F35" s="170"/>
      <c r="G35" s="339"/>
      <c r="H35" s="219"/>
      <c r="I35" s="170"/>
      <c r="J35" s="170"/>
      <c r="Q35" s="305"/>
      <c r="R35" s="305"/>
      <c r="S35" s="305"/>
      <c r="T35" s="209"/>
      <c r="U35" s="207"/>
      <c r="V35" s="207"/>
      <c r="W35" s="207"/>
      <c r="X35" s="208"/>
    </row>
    <row r="36" spans="1:24" x14ac:dyDescent="0.25">
      <c r="A36" s="305"/>
      <c r="B36" s="316"/>
      <c r="C36" s="309"/>
      <c r="D36" s="222"/>
      <c r="E36" s="170"/>
      <c r="F36" s="170"/>
      <c r="G36" s="339"/>
      <c r="H36" s="219"/>
      <c r="I36" s="170"/>
      <c r="J36" s="170"/>
      <c r="Q36" s="305"/>
      <c r="R36" s="305"/>
      <c r="S36" s="305"/>
      <c r="T36" s="206" t="s">
        <v>24</v>
      </c>
      <c r="U36" s="207"/>
      <c r="V36" s="207"/>
      <c r="W36" s="207"/>
      <c r="X36" s="208"/>
    </row>
    <row r="37" spans="1:24" x14ac:dyDescent="0.25">
      <c r="A37" s="305"/>
      <c r="B37" s="305"/>
      <c r="C37" s="309"/>
      <c r="D37" s="222" t="s">
        <v>34</v>
      </c>
      <c r="E37" s="170"/>
      <c r="F37" s="170"/>
      <c r="G37" s="341">
        <f>G16*2-G34</f>
        <v>0</v>
      </c>
      <c r="H37" s="219" t="s">
        <v>7</v>
      </c>
      <c r="I37" s="170"/>
      <c r="J37" s="170"/>
      <c r="Q37" s="305"/>
      <c r="R37" s="305"/>
      <c r="S37" s="305"/>
      <c r="T37" s="209" t="s">
        <v>26</v>
      </c>
      <c r="U37" s="189"/>
      <c r="V37" s="207"/>
      <c r="W37" s="207"/>
      <c r="X37" s="208"/>
    </row>
    <row r="38" spans="1:24" ht="13.8" thickBot="1" x14ac:dyDescent="0.3">
      <c r="A38" s="305"/>
      <c r="B38" s="305"/>
      <c r="C38" s="305"/>
      <c r="D38" s="228"/>
      <c r="E38" s="229"/>
      <c r="F38" s="229"/>
      <c r="G38" s="237"/>
      <c r="H38" s="231"/>
      <c r="I38" s="170"/>
      <c r="J38" s="170"/>
      <c r="Q38" s="305"/>
      <c r="R38" s="305"/>
      <c r="S38" s="305"/>
      <c r="T38" s="209" t="s">
        <v>27</v>
      </c>
      <c r="U38" s="187"/>
      <c r="V38" s="207" t="s">
        <v>124</v>
      </c>
      <c r="W38" s="207"/>
      <c r="X38" s="208"/>
    </row>
    <row r="39" spans="1:24" x14ac:dyDescent="0.25">
      <c r="A39" s="305"/>
      <c r="B39" s="305"/>
      <c r="C39" s="305"/>
      <c r="Q39" s="305"/>
      <c r="R39" s="315" t="e">
        <f>U39*($A$3+1)</f>
        <v>#DIV/0!</v>
      </c>
      <c r="S39" s="305" t="s">
        <v>40</v>
      </c>
      <c r="T39" s="209" t="s">
        <v>85</v>
      </c>
      <c r="U39" s="207" t="e">
        <f>(U31*G37)-U34</f>
        <v>#DIV/0!</v>
      </c>
      <c r="V39" s="207" t="s">
        <v>10</v>
      </c>
      <c r="W39" s="207" t="e">
        <f>(1/G26)*((U31*G37)-U34)</f>
        <v>#DIV/0!</v>
      </c>
      <c r="X39" s="208" t="s">
        <v>11</v>
      </c>
    </row>
    <row r="40" spans="1:24" x14ac:dyDescent="0.25">
      <c r="A40" s="305"/>
      <c r="B40" s="305"/>
      <c r="C40" s="305"/>
      <c r="Q40" s="305"/>
      <c r="R40" s="315" t="e">
        <f>U40*($A$3+1)</f>
        <v>#DIV/0!</v>
      </c>
      <c r="S40" s="305" t="s">
        <v>69</v>
      </c>
      <c r="T40" s="211" t="s">
        <v>92</v>
      </c>
      <c r="U40" s="154" t="e">
        <f>U39/U38</f>
        <v>#DIV/0!</v>
      </c>
      <c r="V40" s="207" t="s">
        <v>61</v>
      </c>
      <c r="W40" s="207"/>
      <c r="X40" s="208"/>
    </row>
    <row r="41" spans="1:24" x14ac:dyDescent="0.25">
      <c r="A41" s="305"/>
      <c r="B41" s="305"/>
      <c r="C41" s="305"/>
      <c r="Q41" s="305"/>
      <c r="R41" s="319"/>
      <c r="S41" s="305" t="s">
        <v>126</v>
      </c>
      <c r="T41" s="211" t="s">
        <v>110</v>
      </c>
      <c r="U41" s="188"/>
      <c r="V41" s="207" t="s">
        <v>29</v>
      </c>
      <c r="W41" s="145"/>
      <c r="X41" s="208"/>
    </row>
    <row r="42" spans="1:24" x14ac:dyDescent="0.25">
      <c r="A42" s="305"/>
      <c r="B42" s="305"/>
      <c r="C42" s="305"/>
      <c r="Q42" s="305"/>
      <c r="R42" s="305"/>
      <c r="S42" s="305"/>
      <c r="T42" s="211" t="s">
        <v>47</v>
      </c>
      <c r="U42" s="190" t="e">
        <f>U40/G26</f>
        <v>#DIV/0!</v>
      </c>
      <c r="V42" s="207" t="s">
        <v>13</v>
      </c>
      <c r="W42" s="145"/>
      <c r="X42" s="208"/>
    </row>
    <row r="43" spans="1:24" ht="13.8" thickBot="1" x14ac:dyDescent="0.3">
      <c r="A43" s="305"/>
      <c r="B43" s="305"/>
      <c r="C43" s="305"/>
      <c r="D43" s="331" t="s">
        <v>144</v>
      </c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299"/>
      <c r="Q43" s="305"/>
      <c r="R43" s="344" t="e">
        <f>R41/U42</f>
        <v>#DIV/0!</v>
      </c>
      <c r="S43" s="305" t="s">
        <v>127</v>
      </c>
      <c r="T43" s="213" t="s">
        <v>14</v>
      </c>
      <c r="U43" s="347" t="e">
        <f>U41/U42</f>
        <v>#DIV/0!</v>
      </c>
      <c r="V43" s="214" t="s">
        <v>7</v>
      </c>
      <c r="W43" s="146"/>
      <c r="X43" s="215"/>
    </row>
    <row r="44" spans="1:24" x14ac:dyDescent="0.25">
      <c r="A44" s="305"/>
      <c r="B44" s="305"/>
      <c r="C44" s="305"/>
    </row>
    <row r="45" spans="1:24" ht="18" thickBot="1" x14ac:dyDescent="0.35">
      <c r="A45" s="305"/>
      <c r="B45" s="305"/>
      <c r="C45" s="305"/>
      <c r="D45" s="377" t="s">
        <v>35</v>
      </c>
      <c r="E45" s="378"/>
      <c r="F45" s="378"/>
      <c r="G45" s="378"/>
      <c r="H45" s="378"/>
      <c r="L45" s="377" t="s">
        <v>39</v>
      </c>
      <c r="M45" s="378"/>
      <c r="N45" s="378"/>
      <c r="O45" s="378"/>
      <c r="P45" s="378"/>
    </row>
    <row r="46" spans="1:24" x14ac:dyDescent="0.25">
      <c r="A46" s="305"/>
      <c r="B46" s="305"/>
      <c r="C46" s="305"/>
      <c r="D46" s="242" t="s">
        <v>76</v>
      </c>
      <c r="E46" s="243">
        <v>120</v>
      </c>
      <c r="F46" s="243" t="s">
        <v>75</v>
      </c>
      <c r="G46" s="243"/>
      <c r="H46" s="244"/>
      <c r="I46" s="305"/>
      <c r="J46" s="305"/>
      <c r="K46" s="305"/>
      <c r="L46" s="245" t="s">
        <v>36</v>
      </c>
      <c r="M46" s="232">
        <v>100</v>
      </c>
      <c r="N46" s="151" t="s">
        <v>115</v>
      </c>
      <c r="O46" s="232"/>
      <c r="P46" s="233"/>
    </row>
    <row r="47" spans="1:24" x14ac:dyDescent="0.25">
      <c r="A47" s="305"/>
      <c r="B47" s="305"/>
      <c r="C47" s="309"/>
      <c r="D47" s="222" t="s">
        <v>28</v>
      </c>
      <c r="E47" s="170"/>
      <c r="F47" s="170"/>
      <c r="G47" s="339">
        <f>G37</f>
        <v>0</v>
      </c>
      <c r="H47" s="219" t="s">
        <v>7</v>
      </c>
      <c r="I47" s="305"/>
      <c r="J47" s="305"/>
      <c r="K47" s="305"/>
      <c r="L47" s="246" t="s">
        <v>38</v>
      </c>
      <c r="M47" s="248"/>
      <c r="N47" s="248"/>
      <c r="O47" s="152" t="s">
        <v>138</v>
      </c>
      <c r="P47" s="249"/>
    </row>
    <row r="48" spans="1:24" x14ac:dyDescent="0.25">
      <c r="A48" s="305"/>
      <c r="B48" s="334">
        <f>G48*($A$3+1)</f>
        <v>0</v>
      </c>
      <c r="C48" s="310" t="s">
        <v>111</v>
      </c>
      <c r="D48" s="150" t="s">
        <v>112</v>
      </c>
      <c r="E48" s="170"/>
      <c r="F48" s="170"/>
      <c r="G48" s="338">
        <f>(G47*4/5) - G49-G50</f>
        <v>0</v>
      </c>
      <c r="H48" s="149" t="s">
        <v>111</v>
      </c>
      <c r="I48" s="305"/>
      <c r="J48" s="305"/>
      <c r="K48" s="305"/>
      <c r="L48" s="246" t="s">
        <v>26</v>
      </c>
      <c r="M48" s="189"/>
      <c r="N48" s="250"/>
      <c r="O48" s="248"/>
      <c r="P48" s="249"/>
      <c r="T48" s="162" t="s">
        <v>19</v>
      </c>
    </row>
    <row r="49" spans="1:20" x14ac:dyDescent="0.25">
      <c r="A49" s="305"/>
      <c r="B49" s="334">
        <f>G49*($A$3+1)</f>
        <v>0</v>
      </c>
      <c r="C49" s="309" t="s">
        <v>7</v>
      </c>
      <c r="D49" s="222" t="s">
        <v>39</v>
      </c>
      <c r="E49" s="170"/>
      <c r="F49" s="170"/>
      <c r="G49" s="348">
        <f>G47/4</f>
        <v>0</v>
      </c>
      <c r="H49" s="219" t="s">
        <v>7</v>
      </c>
      <c r="I49" s="305"/>
      <c r="J49" s="305"/>
      <c r="K49" s="305"/>
      <c r="L49" s="246" t="s">
        <v>27</v>
      </c>
      <c r="M49" s="187"/>
      <c r="N49" s="248" t="s">
        <v>124</v>
      </c>
      <c r="O49" s="248"/>
      <c r="P49" s="249"/>
    </row>
    <row r="50" spans="1:20" x14ac:dyDescent="0.25">
      <c r="A50" s="305"/>
      <c r="B50" s="334">
        <f>G50*($A$3+1)</f>
        <v>0</v>
      </c>
      <c r="C50" s="309" t="s">
        <v>7</v>
      </c>
      <c r="D50" s="222" t="s">
        <v>46</v>
      </c>
      <c r="E50" s="170"/>
      <c r="F50" s="170"/>
      <c r="G50" s="339">
        <f>G47/8</f>
        <v>0</v>
      </c>
      <c r="H50" s="219" t="s">
        <v>7</v>
      </c>
      <c r="I50" s="305"/>
      <c r="J50" s="317">
        <f>M50*($A$3+1)</f>
        <v>0</v>
      </c>
      <c r="K50" s="305" t="s">
        <v>40</v>
      </c>
      <c r="L50" s="246"/>
      <c r="M50" s="248">
        <f>M46*E55</f>
        <v>0</v>
      </c>
      <c r="N50" s="248" t="s">
        <v>40</v>
      </c>
      <c r="O50" s="248" t="e">
        <f>(1/G49)*M50</f>
        <v>#DIV/0!</v>
      </c>
      <c r="P50" s="249" t="s">
        <v>11</v>
      </c>
    </row>
    <row r="51" spans="1:20" ht="15.6" x14ac:dyDescent="0.35">
      <c r="A51" s="305"/>
      <c r="B51" s="328">
        <f>G51*($A$3+1)</f>
        <v>0</v>
      </c>
      <c r="C51" s="306" t="s">
        <v>9</v>
      </c>
      <c r="D51" s="222" t="s">
        <v>70</v>
      </c>
      <c r="E51" s="170"/>
      <c r="F51" s="170"/>
      <c r="G51" s="225">
        <f>((G47*2)/1000)*1000</f>
        <v>0</v>
      </c>
      <c r="H51" s="221" t="s">
        <v>9</v>
      </c>
      <c r="I51" s="305"/>
      <c r="J51" s="317" t="e">
        <f>M51*($A$3+1)</f>
        <v>#DIV/0!</v>
      </c>
      <c r="K51" s="305" t="s">
        <v>69</v>
      </c>
      <c r="L51" s="247" t="s">
        <v>92</v>
      </c>
      <c r="M51" s="253" t="e">
        <f>M50/M49</f>
        <v>#DIV/0!</v>
      </c>
      <c r="N51" s="248" t="s">
        <v>61</v>
      </c>
      <c r="O51" s="248"/>
      <c r="P51" s="249"/>
    </row>
    <row r="52" spans="1:20" x14ac:dyDescent="0.25">
      <c r="A52" s="305"/>
      <c r="B52" s="329"/>
      <c r="C52" s="309"/>
      <c r="D52" s="222"/>
      <c r="E52" s="170"/>
      <c r="F52" s="170"/>
      <c r="G52" s="235"/>
      <c r="H52" s="219"/>
      <c r="I52" s="305"/>
      <c r="J52" s="319"/>
      <c r="K52" s="305" t="s">
        <v>126</v>
      </c>
      <c r="L52" s="247" t="s">
        <v>110</v>
      </c>
      <c r="M52" s="188"/>
      <c r="N52" s="248" t="s">
        <v>42</v>
      </c>
      <c r="O52" s="248"/>
      <c r="P52" s="249"/>
      <c r="S52" s="171"/>
    </row>
    <row r="53" spans="1:20" x14ac:dyDescent="0.25">
      <c r="A53" s="305"/>
      <c r="B53" s="328">
        <f>G53*($A$3+1)</f>
        <v>0</v>
      </c>
      <c r="C53" s="309" t="s">
        <v>7</v>
      </c>
      <c r="D53" s="222" t="s">
        <v>43</v>
      </c>
      <c r="E53" s="170"/>
      <c r="F53" s="170"/>
      <c r="G53" s="161"/>
      <c r="H53" s="219" t="s">
        <v>7</v>
      </c>
      <c r="I53" s="305"/>
      <c r="J53" s="305"/>
      <c r="K53" s="305"/>
      <c r="L53" s="247" t="s">
        <v>47</v>
      </c>
      <c r="M53" s="238" t="e">
        <f>M51/G49</f>
        <v>#DIV/0!</v>
      </c>
      <c r="N53" s="248" t="s">
        <v>44</v>
      </c>
      <c r="O53" s="140"/>
      <c r="P53" s="143"/>
      <c r="S53" s="142"/>
    </row>
    <row r="54" spans="1:20" ht="13.8" thickBot="1" x14ac:dyDescent="0.3">
      <c r="A54" s="305"/>
      <c r="B54" s="329"/>
      <c r="C54" s="309"/>
      <c r="D54" s="222"/>
      <c r="E54" s="170"/>
      <c r="F54" s="170"/>
      <c r="G54" s="339"/>
      <c r="H54" s="219"/>
      <c r="I54" s="305"/>
      <c r="J54" s="344" t="e">
        <f>J52/M53</f>
        <v>#DIV/0!</v>
      </c>
      <c r="K54" s="305" t="s">
        <v>131</v>
      </c>
      <c r="L54" s="320" t="s">
        <v>130</v>
      </c>
      <c r="M54" s="254" t="e">
        <f>M52/M53</f>
        <v>#DIV/0!</v>
      </c>
      <c r="N54" s="251" t="s">
        <v>7</v>
      </c>
      <c r="O54" s="251"/>
      <c r="P54" s="252"/>
    </row>
    <row r="55" spans="1:20" x14ac:dyDescent="0.25">
      <c r="A55" s="305"/>
      <c r="B55" s="334">
        <f>G55*($A$3+1)</f>
        <v>0</v>
      </c>
      <c r="C55" s="309" t="s">
        <v>7</v>
      </c>
      <c r="D55" s="222" t="s">
        <v>15</v>
      </c>
      <c r="E55" s="236">
        <f>2*G47</f>
        <v>0</v>
      </c>
      <c r="F55" s="170" t="s">
        <v>7</v>
      </c>
      <c r="G55" s="297">
        <f>E55-G47-G48-G49-G50-(G51/1000)-G53</f>
        <v>0</v>
      </c>
      <c r="H55" s="219" t="s">
        <v>7</v>
      </c>
      <c r="I55" s="170"/>
      <c r="J55" s="170"/>
      <c r="L55" s="167"/>
      <c r="M55" s="167"/>
      <c r="N55" s="167"/>
      <c r="O55" s="167"/>
      <c r="P55" s="167"/>
    </row>
    <row r="56" spans="1:20" ht="18" thickBot="1" x14ac:dyDescent="0.35">
      <c r="A56" s="305"/>
      <c r="B56" s="305"/>
      <c r="C56" s="309"/>
      <c r="D56" s="222" t="s">
        <v>77</v>
      </c>
      <c r="E56" s="170"/>
      <c r="F56" s="170"/>
      <c r="G56" s="161">
        <v>0</v>
      </c>
      <c r="H56" s="219" t="s">
        <v>7</v>
      </c>
      <c r="I56" s="170"/>
      <c r="J56" s="170"/>
      <c r="L56" s="377" t="s">
        <v>46</v>
      </c>
      <c r="M56" s="378"/>
      <c r="N56" s="378"/>
      <c r="O56" s="378"/>
      <c r="P56" s="378"/>
    </row>
    <row r="57" spans="1:20" x14ac:dyDescent="0.25">
      <c r="A57" s="392" t="s">
        <v>140</v>
      </c>
      <c r="B57" s="393"/>
      <c r="C57" s="309"/>
      <c r="D57" s="222" t="s">
        <v>45</v>
      </c>
      <c r="E57" s="170"/>
      <c r="F57" s="170"/>
      <c r="G57" s="235"/>
      <c r="H57" s="219"/>
      <c r="I57" s="305"/>
      <c r="J57" s="305"/>
      <c r="K57" s="305"/>
      <c r="L57" s="245" t="s">
        <v>97</v>
      </c>
      <c r="M57" s="232">
        <v>10</v>
      </c>
      <c r="N57" s="232" t="s">
        <v>139</v>
      </c>
      <c r="O57" s="232"/>
      <c r="P57" s="233"/>
    </row>
    <row r="58" spans="1:20" x14ac:dyDescent="0.25">
      <c r="A58" s="390">
        <f>G48+G49+G50+(G51/1000)+G53+G55</f>
        <v>0</v>
      </c>
      <c r="B58" s="391"/>
      <c r="C58" s="309" t="s">
        <v>7</v>
      </c>
      <c r="D58" s="222"/>
      <c r="E58" s="236"/>
      <c r="F58" s="170"/>
      <c r="G58" s="241"/>
      <c r="H58" s="219"/>
      <c r="I58" s="305"/>
      <c r="J58" s="305"/>
      <c r="K58" s="305"/>
      <c r="L58" s="246" t="s">
        <v>78</v>
      </c>
      <c r="M58" s="248"/>
      <c r="N58" s="248"/>
      <c r="O58" s="248"/>
      <c r="P58" s="249"/>
    </row>
    <row r="59" spans="1:20" x14ac:dyDescent="0.25">
      <c r="A59" s="305"/>
      <c r="B59" s="305"/>
      <c r="C59" s="309"/>
      <c r="D59" s="222" t="s">
        <v>104</v>
      </c>
      <c r="E59" s="170"/>
      <c r="F59" s="170"/>
      <c r="G59" s="341">
        <f>2*G37-G56</f>
        <v>0</v>
      </c>
      <c r="H59" s="219" t="s">
        <v>7</v>
      </c>
      <c r="I59" s="305"/>
      <c r="J59" s="305"/>
      <c r="K59" s="305"/>
      <c r="L59" s="246" t="s">
        <v>26</v>
      </c>
      <c r="M59" s="189"/>
      <c r="N59" s="248"/>
      <c r="O59" s="248"/>
      <c r="P59" s="249"/>
    </row>
    <row r="60" spans="1:20" ht="13.8" thickBot="1" x14ac:dyDescent="0.3">
      <c r="A60" s="305"/>
      <c r="B60" s="305"/>
      <c r="C60" s="305"/>
      <c r="D60" s="228"/>
      <c r="E60" s="229"/>
      <c r="F60" s="229"/>
      <c r="G60" s="237"/>
      <c r="H60" s="231"/>
      <c r="I60" s="305"/>
      <c r="J60" s="314">
        <f>M60*($A$3+1)</f>
        <v>0</v>
      </c>
      <c r="K60" s="305" t="s">
        <v>132</v>
      </c>
      <c r="L60" s="246" t="s">
        <v>47</v>
      </c>
      <c r="M60" s="188"/>
      <c r="N60" s="152" t="s">
        <v>108</v>
      </c>
      <c r="O60" s="248"/>
      <c r="P60" s="249"/>
      <c r="T60" s="172"/>
    </row>
    <row r="61" spans="1:20" x14ac:dyDescent="0.25">
      <c r="A61" s="305"/>
      <c r="B61" s="305"/>
      <c r="C61" s="305"/>
      <c r="D61" s="172"/>
      <c r="E61" s="172"/>
      <c r="F61" s="172"/>
      <c r="G61" s="172"/>
      <c r="H61" s="172"/>
      <c r="I61" s="305"/>
      <c r="J61" s="314">
        <f>M61*($A$3+1)</f>
        <v>0</v>
      </c>
      <c r="K61" s="305" t="s">
        <v>95</v>
      </c>
      <c r="L61" s="255" t="s">
        <v>96</v>
      </c>
      <c r="M61" s="253">
        <f>E55*M57/1000</f>
        <v>0</v>
      </c>
      <c r="N61" s="248" t="s">
        <v>95</v>
      </c>
      <c r="O61" s="248" t="e">
        <f>(1/G50)*M61</f>
        <v>#DIV/0!</v>
      </c>
      <c r="P61" s="249" t="s">
        <v>139</v>
      </c>
      <c r="S61" s="172"/>
      <c r="T61" s="172"/>
    </row>
    <row r="62" spans="1:20" x14ac:dyDescent="0.25">
      <c r="A62" s="305"/>
      <c r="B62" s="305"/>
      <c r="C62" s="305"/>
      <c r="D62" s="172"/>
      <c r="E62" s="172"/>
      <c r="F62" s="172"/>
      <c r="G62" s="173"/>
      <c r="H62" s="172"/>
      <c r="I62" s="305"/>
      <c r="J62" s="314" t="e">
        <f>M62*($A$3+1)</f>
        <v>#DIV/0!</v>
      </c>
      <c r="K62" s="305" t="s">
        <v>133</v>
      </c>
      <c r="L62" s="255" t="s">
        <v>92</v>
      </c>
      <c r="M62" s="155" t="e">
        <f>M61/M60*1000</f>
        <v>#DIV/0!</v>
      </c>
      <c r="N62" s="248" t="s">
        <v>61</v>
      </c>
      <c r="O62" s="248"/>
      <c r="P62" s="249"/>
      <c r="S62" s="172"/>
      <c r="T62" s="172"/>
    </row>
    <row r="63" spans="1:20" x14ac:dyDescent="0.25">
      <c r="A63" s="305"/>
      <c r="B63" s="305"/>
      <c r="C63" s="305"/>
      <c r="E63" s="172"/>
      <c r="F63" s="172"/>
      <c r="G63" s="173"/>
      <c r="H63" s="172"/>
      <c r="I63" s="305"/>
      <c r="J63" s="319"/>
      <c r="K63" s="305" t="s">
        <v>134</v>
      </c>
      <c r="L63" s="247" t="s">
        <v>41</v>
      </c>
      <c r="M63" s="161"/>
      <c r="N63" s="248" t="s">
        <v>61</v>
      </c>
      <c r="O63" s="253"/>
      <c r="P63" s="249"/>
      <c r="S63" s="172"/>
      <c r="T63" s="172"/>
    </row>
    <row r="64" spans="1:20" x14ac:dyDescent="0.25">
      <c r="A64" s="305"/>
      <c r="B64" s="305"/>
      <c r="C64" s="305"/>
      <c r="I64" s="305"/>
      <c r="J64" s="305"/>
      <c r="K64" s="305"/>
      <c r="L64" s="247" t="s">
        <v>47</v>
      </c>
      <c r="M64" s="156" t="e">
        <f>M62/G50</f>
        <v>#DIV/0!</v>
      </c>
      <c r="N64" s="248" t="s">
        <v>44</v>
      </c>
      <c r="O64" s="248"/>
      <c r="P64" s="249"/>
      <c r="S64" s="170"/>
    </row>
    <row r="65" spans="1:20" ht="13.8" thickBot="1" x14ac:dyDescent="0.3">
      <c r="A65" s="305"/>
      <c r="B65" s="305"/>
      <c r="C65" s="305"/>
      <c r="I65" s="305"/>
      <c r="J65" s="344" t="e">
        <f>J63/M64</f>
        <v>#DIV/0!</v>
      </c>
      <c r="K65" s="305" t="s">
        <v>131</v>
      </c>
      <c r="L65" s="320" t="s">
        <v>130</v>
      </c>
      <c r="M65" s="254" t="e">
        <f>M63/M64</f>
        <v>#DIV/0!</v>
      </c>
      <c r="N65" s="251" t="s">
        <v>7</v>
      </c>
      <c r="O65" s="144"/>
      <c r="P65" s="252"/>
    </row>
    <row r="66" spans="1:20" x14ac:dyDescent="0.25">
      <c r="A66" s="305"/>
      <c r="B66" s="305"/>
      <c r="C66" s="305"/>
    </row>
    <row r="67" spans="1:20" x14ac:dyDescent="0.25">
      <c r="A67" s="305"/>
      <c r="B67" s="305"/>
      <c r="C67" s="305"/>
    </row>
    <row r="68" spans="1:20" ht="18" thickBot="1" x14ac:dyDescent="0.35">
      <c r="A68" s="305"/>
      <c r="B68" s="305"/>
      <c r="C68" s="305"/>
      <c r="D68" s="375" t="s">
        <v>48</v>
      </c>
      <c r="E68" s="376"/>
      <c r="F68" s="376"/>
      <c r="G68" s="376"/>
      <c r="H68" s="376"/>
      <c r="I68" s="301"/>
      <c r="J68" s="301"/>
      <c r="K68" s="172"/>
      <c r="L68" s="375" t="s">
        <v>51</v>
      </c>
      <c r="M68" s="376"/>
      <c r="N68" s="376"/>
      <c r="O68" s="376"/>
      <c r="P68" s="376"/>
      <c r="S68" s="172"/>
      <c r="T68" s="172"/>
    </row>
    <row r="69" spans="1:20" x14ac:dyDescent="0.25">
      <c r="A69" s="305"/>
      <c r="B69" s="305"/>
      <c r="C69" s="305"/>
      <c r="D69" s="258" t="s">
        <v>28</v>
      </c>
      <c r="E69" s="259"/>
      <c r="F69" s="259"/>
      <c r="G69" s="349">
        <f>G37</f>
        <v>0</v>
      </c>
      <c r="H69" s="260" t="s">
        <v>7</v>
      </c>
      <c r="I69" s="305"/>
      <c r="J69" s="305"/>
      <c r="K69" s="305"/>
      <c r="L69" s="278" t="s">
        <v>49</v>
      </c>
      <c r="M69" s="279">
        <v>100</v>
      </c>
      <c r="N69" s="279" t="s">
        <v>105</v>
      </c>
      <c r="O69" s="279"/>
      <c r="P69" s="280"/>
      <c r="S69" s="172"/>
      <c r="T69" s="172"/>
    </row>
    <row r="70" spans="1:20" x14ac:dyDescent="0.25">
      <c r="A70" s="305"/>
      <c r="B70" s="334">
        <f>G70*($A$3+1)</f>
        <v>0</v>
      </c>
      <c r="C70" s="309" t="s">
        <v>7</v>
      </c>
      <c r="D70" s="261" t="s">
        <v>37</v>
      </c>
      <c r="E70" s="262"/>
      <c r="F70" s="262"/>
      <c r="G70" s="350">
        <f>G69*4/5 - (G71+G72+G74+G75+G73)</f>
        <v>0</v>
      </c>
      <c r="H70" s="264" t="s">
        <v>7</v>
      </c>
      <c r="I70" s="305"/>
      <c r="J70" s="305"/>
      <c r="K70" s="305"/>
      <c r="L70" s="281" t="s">
        <v>50</v>
      </c>
      <c r="M70" s="282"/>
      <c r="N70" s="282"/>
      <c r="O70" s="282"/>
      <c r="P70" s="283"/>
      <c r="S70" s="172"/>
      <c r="T70" s="172"/>
    </row>
    <row r="71" spans="1:20" x14ac:dyDescent="0.25">
      <c r="A71" s="305"/>
      <c r="B71" s="334">
        <f>G71*($A$3+1)</f>
        <v>0</v>
      </c>
      <c r="C71" s="310" t="s">
        <v>7</v>
      </c>
      <c r="D71" s="261" t="s">
        <v>51</v>
      </c>
      <c r="E71" s="262"/>
      <c r="F71" s="262"/>
      <c r="G71" s="351">
        <f>G69/20</f>
        <v>0</v>
      </c>
      <c r="H71" s="264" t="s">
        <v>7</v>
      </c>
      <c r="I71" s="305"/>
      <c r="J71" s="305"/>
      <c r="K71" s="305"/>
      <c r="L71" s="281" t="s">
        <v>26</v>
      </c>
      <c r="M71" s="189"/>
      <c r="N71" s="284"/>
      <c r="O71" s="282"/>
      <c r="P71" s="283"/>
      <c r="S71" s="172"/>
      <c r="T71" s="172"/>
    </row>
    <row r="72" spans="1:20" x14ac:dyDescent="0.25">
      <c r="A72" s="305"/>
      <c r="B72" s="334">
        <f>G72*($A$3+1)</f>
        <v>0</v>
      </c>
      <c r="C72" s="309" t="s">
        <v>7</v>
      </c>
      <c r="D72" s="261" t="s">
        <v>52</v>
      </c>
      <c r="E72" s="262"/>
      <c r="F72" s="262"/>
      <c r="G72" s="351">
        <f>G69/20</f>
        <v>0</v>
      </c>
      <c r="H72" s="264" t="s">
        <v>7</v>
      </c>
      <c r="I72" s="305"/>
      <c r="J72" s="305"/>
      <c r="K72" s="305"/>
      <c r="L72" s="281" t="s">
        <v>53</v>
      </c>
      <c r="M72" s="187"/>
      <c r="N72" s="282" t="s">
        <v>124</v>
      </c>
      <c r="O72" s="282"/>
      <c r="P72" s="283"/>
      <c r="S72" s="172"/>
      <c r="T72" s="172"/>
    </row>
    <row r="73" spans="1:20" x14ac:dyDescent="0.25">
      <c r="A73" s="305"/>
      <c r="B73" s="334">
        <f>G73*($A$3+1)</f>
        <v>0</v>
      </c>
      <c r="C73" s="309" t="s">
        <v>7</v>
      </c>
      <c r="D73" s="261" t="s">
        <v>57</v>
      </c>
      <c r="E73" s="262"/>
      <c r="F73" s="262"/>
      <c r="G73" s="351">
        <f>G69/20</f>
        <v>0</v>
      </c>
      <c r="H73" s="264" t="s">
        <v>7</v>
      </c>
      <c r="I73" s="305"/>
      <c r="J73" s="317">
        <f>M73*($A$3+1)</f>
        <v>0</v>
      </c>
      <c r="K73" s="305" t="s">
        <v>40</v>
      </c>
      <c r="L73" s="281"/>
      <c r="M73" s="282">
        <f>M69*E81</f>
        <v>0</v>
      </c>
      <c r="N73" s="282" t="s">
        <v>40</v>
      </c>
      <c r="O73" s="282" t="e">
        <f>(1/G71)*M73</f>
        <v>#DIV/0!</v>
      </c>
      <c r="P73" s="285" t="s">
        <v>11</v>
      </c>
      <c r="S73" s="172"/>
      <c r="T73" s="172"/>
    </row>
    <row r="74" spans="1:20" x14ac:dyDescent="0.25">
      <c r="A74" s="305"/>
      <c r="B74" s="334">
        <f>G74*($A$3+1)</f>
        <v>0</v>
      </c>
      <c r="C74" s="306" t="s">
        <v>7</v>
      </c>
      <c r="D74" s="261" t="s">
        <v>65</v>
      </c>
      <c r="E74" s="262"/>
      <c r="F74" s="262"/>
      <c r="G74" s="351">
        <f>G69/20</f>
        <v>0</v>
      </c>
      <c r="H74" s="264" t="s">
        <v>7</v>
      </c>
      <c r="I74" s="305"/>
      <c r="J74" s="317" t="e">
        <f>M74*($A$3+1)</f>
        <v>#DIV/0!</v>
      </c>
      <c r="K74" s="305" t="s">
        <v>61</v>
      </c>
      <c r="L74" s="287" t="s">
        <v>99</v>
      </c>
      <c r="M74" s="286" t="e">
        <f>M73/M72</f>
        <v>#DIV/0!</v>
      </c>
      <c r="N74" s="282" t="s">
        <v>61</v>
      </c>
      <c r="O74" s="282"/>
      <c r="P74" s="283"/>
      <c r="S74" s="172"/>
      <c r="T74" s="172"/>
    </row>
    <row r="75" spans="1:20" x14ac:dyDescent="0.25">
      <c r="A75" s="305"/>
      <c r="B75" s="334">
        <f t="shared" ref="B75:B83" si="0">G75*($A$3+1)</f>
        <v>0</v>
      </c>
      <c r="C75" s="309" t="s">
        <v>7</v>
      </c>
      <c r="D75" s="261" t="s">
        <v>54</v>
      </c>
      <c r="E75" s="262"/>
      <c r="F75" s="262"/>
      <c r="G75" s="351">
        <f>G69/20</f>
        <v>0</v>
      </c>
      <c r="H75" s="264" t="s">
        <v>7</v>
      </c>
      <c r="I75" s="305"/>
      <c r="J75" s="319"/>
      <c r="K75" s="305" t="s">
        <v>55</v>
      </c>
      <c r="L75" s="287" t="s">
        <v>41</v>
      </c>
      <c r="M75" s="188"/>
      <c r="N75" s="282" t="s">
        <v>55</v>
      </c>
      <c r="O75" s="282"/>
      <c r="P75" s="283"/>
      <c r="S75" s="175"/>
      <c r="T75" s="172"/>
    </row>
    <row r="76" spans="1:20" x14ac:dyDescent="0.25">
      <c r="A76" s="305"/>
      <c r="B76" s="334">
        <f t="shared" si="0"/>
        <v>0</v>
      </c>
      <c r="C76" s="309" t="s">
        <v>7</v>
      </c>
      <c r="D76" s="261" t="s">
        <v>46</v>
      </c>
      <c r="E76" s="262"/>
      <c r="F76" s="262"/>
      <c r="G76" s="350">
        <f>G69/8</f>
        <v>0</v>
      </c>
      <c r="H76" s="264" t="s">
        <v>7</v>
      </c>
      <c r="I76" s="305"/>
      <c r="J76" s="305"/>
      <c r="K76" s="305"/>
      <c r="L76" s="287" t="s">
        <v>47</v>
      </c>
      <c r="M76" s="238" t="e">
        <f>O73/M72</f>
        <v>#DIV/0!</v>
      </c>
      <c r="N76" s="282" t="s">
        <v>44</v>
      </c>
      <c r="O76" s="282"/>
      <c r="P76" s="283"/>
      <c r="S76" s="172"/>
      <c r="T76" s="172"/>
    </row>
    <row r="77" spans="1:20" ht="16.2" thickBot="1" x14ac:dyDescent="0.4">
      <c r="A77" s="305"/>
      <c r="B77" s="328">
        <f t="shared" si="0"/>
        <v>0</v>
      </c>
      <c r="C77" s="309" t="s">
        <v>9</v>
      </c>
      <c r="D77" s="261" t="s">
        <v>70</v>
      </c>
      <c r="E77" s="262"/>
      <c r="F77" s="262"/>
      <c r="G77" s="265">
        <f>((G69*2)/1000)*1000</f>
        <v>0</v>
      </c>
      <c r="H77" s="266" t="s">
        <v>9</v>
      </c>
      <c r="I77" s="305"/>
      <c r="J77" s="344" t="e">
        <f>J75/M76</f>
        <v>#DIV/0!</v>
      </c>
      <c r="K77" s="305" t="s">
        <v>135</v>
      </c>
      <c r="L77" s="288" t="s">
        <v>136</v>
      </c>
      <c r="M77" s="289" t="e">
        <f>M75/M76</f>
        <v>#DIV/0!</v>
      </c>
      <c r="N77" s="290" t="s">
        <v>7</v>
      </c>
      <c r="O77" s="290"/>
      <c r="P77" s="291"/>
      <c r="S77" s="172"/>
      <c r="T77" s="172"/>
    </row>
    <row r="78" spans="1:20" x14ac:dyDescent="0.25">
      <c r="A78" s="305"/>
      <c r="B78" s="330"/>
      <c r="C78" s="309"/>
      <c r="D78" s="261"/>
      <c r="E78" s="262"/>
      <c r="F78" s="262"/>
      <c r="G78" s="263"/>
      <c r="H78" s="264"/>
      <c r="I78" s="262"/>
      <c r="J78" s="262"/>
      <c r="K78" s="172"/>
      <c r="L78" s="176"/>
      <c r="M78" s="177"/>
      <c r="N78" s="177"/>
      <c r="O78" s="177"/>
      <c r="P78" s="174"/>
      <c r="S78" s="172"/>
      <c r="T78" s="172"/>
    </row>
    <row r="79" spans="1:20" ht="18" thickBot="1" x14ac:dyDescent="0.35">
      <c r="A79" s="305"/>
      <c r="B79" s="334">
        <f t="shared" si="0"/>
        <v>0</v>
      </c>
      <c r="C79" s="309" t="s">
        <v>7</v>
      </c>
      <c r="D79" s="261" t="s">
        <v>43</v>
      </c>
      <c r="E79" s="262"/>
      <c r="F79" s="262"/>
      <c r="G79" s="161"/>
      <c r="H79" s="264" t="s">
        <v>7</v>
      </c>
      <c r="I79" s="262"/>
      <c r="J79" s="262"/>
      <c r="K79" s="172"/>
      <c r="L79" s="375" t="s">
        <v>52</v>
      </c>
      <c r="M79" s="376"/>
      <c r="N79" s="376"/>
      <c r="O79" s="376"/>
      <c r="P79" s="376"/>
    </row>
    <row r="80" spans="1:20" x14ac:dyDescent="0.25">
      <c r="A80" s="305"/>
      <c r="B80" s="335"/>
      <c r="C80" s="309"/>
      <c r="D80" s="261"/>
      <c r="E80" s="262"/>
      <c r="F80" s="262"/>
      <c r="G80" s="351"/>
      <c r="H80" s="264"/>
      <c r="I80" s="305"/>
      <c r="J80" s="305"/>
      <c r="K80" s="305"/>
      <c r="L80" s="278" t="s">
        <v>100</v>
      </c>
      <c r="M80" s="279">
        <v>25</v>
      </c>
      <c r="N80" s="279" t="s">
        <v>106</v>
      </c>
      <c r="O80" s="279"/>
      <c r="P80" s="280"/>
      <c r="S80" s="172"/>
      <c r="T80" s="172"/>
    </row>
    <row r="81" spans="1:20" x14ac:dyDescent="0.25">
      <c r="A81" s="305"/>
      <c r="B81" s="334">
        <f t="shared" si="0"/>
        <v>0</v>
      </c>
      <c r="C81" s="309" t="s">
        <v>7</v>
      </c>
      <c r="D81" s="261" t="s">
        <v>15</v>
      </c>
      <c r="E81" s="267">
        <f>2*G69</f>
        <v>0</v>
      </c>
      <c r="F81" s="262" t="s">
        <v>7</v>
      </c>
      <c r="G81" s="297">
        <f>G86-G69-G70-G71-G76-G72-G73-G74-G75-(G77/1000)-G79</f>
        <v>0</v>
      </c>
      <c r="H81" s="264" t="s">
        <v>7</v>
      </c>
      <c r="I81" s="305"/>
      <c r="J81" s="305"/>
      <c r="K81" s="305"/>
      <c r="L81" s="281" t="s">
        <v>56</v>
      </c>
      <c r="M81" s="282"/>
      <c r="N81" s="282"/>
      <c r="O81" s="282"/>
      <c r="P81" s="283"/>
      <c r="S81" s="172"/>
      <c r="T81" s="172"/>
    </row>
    <row r="82" spans="1:20" x14ac:dyDescent="0.25">
      <c r="A82" s="305"/>
      <c r="B82" s="335"/>
      <c r="C82" s="309"/>
      <c r="D82" s="261"/>
      <c r="E82" s="267"/>
      <c r="F82" s="262"/>
      <c r="G82" s="351"/>
      <c r="H82" s="264"/>
      <c r="I82" s="305"/>
      <c r="J82" s="305"/>
      <c r="K82" s="305"/>
      <c r="L82" s="281" t="s">
        <v>26</v>
      </c>
      <c r="M82" s="189"/>
      <c r="N82" s="284"/>
      <c r="O82" s="282"/>
      <c r="P82" s="283"/>
      <c r="S82" s="172"/>
      <c r="T82" s="172"/>
    </row>
    <row r="83" spans="1:20" x14ac:dyDescent="0.25">
      <c r="A83" s="305"/>
      <c r="B83" s="334">
        <f t="shared" si="0"/>
        <v>0</v>
      </c>
      <c r="C83" s="305" t="s">
        <v>7</v>
      </c>
      <c r="D83" s="261" t="s">
        <v>32</v>
      </c>
      <c r="E83" s="262"/>
      <c r="F83" s="262"/>
      <c r="G83" s="161">
        <v>0</v>
      </c>
      <c r="H83" s="264" t="s">
        <v>7</v>
      </c>
      <c r="I83" s="305"/>
      <c r="J83" s="305"/>
      <c r="K83" s="305"/>
      <c r="L83" s="281" t="s">
        <v>53</v>
      </c>
      <c r="M83" s="187"/>
      <c r="N83" s="282" t="s">
        <v>124</v>
      </c>
      <c r="O83" s="282"/>
      <c r="P83" s="283"/>
      <c r="S83" s="172"/>
      <c r="T83" s="172"/>
    </row>
    <row r="84" spans="1:20" x14ac:dyDescent="0.25">
      <c r="A84" s="305"/>
      <c r="B84" s="335"/>
      <c r="C84" s="305"/>
      <c r="D84" s="261" t="s">
        <v>45</v>
      </c>
      <c r="E84" s="262"/>
      <c r="F84" s="262"/>
      <c r="G84" s="350"/>
      <c r="H84" s="264"/>
      <c r="I84" s="305"/>
      <c r="J84" s="317">
        <f>M84*($A$3+1)</f>
        <v>0</v>
      </c>
      <c r="K84" s="305" t="s">
        <v>40</v>
      </c>
      <c r="L84" s="281"/>
      <c r="M84" s="282">
        <f>M80*E81</f>
        <v>0</v>
      </c>
      <c r="N84" s="282" t="s">
        <v>40</v>
      </c>
      <c r="O84" s="282" t="e">
        <f>(1/G72)*M84</f>
        <v>#DIV/0!</v>
      </c>
      <c r="P84" s="285" t="s">
        <v>11</v>
      </c>
      <c r="S84" s="172"/>
      <c r="T84" s="172"/>
    </row>
    <row r="85" spans="1:20" x14ac:dyDescent="0.25">
      <c r="A85" s="305"/>
      <c r="B85" s="335"/>
      <c r="C85" s="305"/>
      <c r="D85" s="261"/>
      <c r="E85" s="267"/>
      <c r="F85" s="262"/>
      <c r="G85" s="351"/>
      <c r="H85" s="264"/>
      <c r="I85" s="305"/>
      <c r="J85" s="317" t="e">
        <f>M85*($A$3+1)</f>
        <v>#DIV/0!</v>
      </c>
      <c r="K85" s="305" t="s">
        <v>61</v>
      </c>
      <c r="L85" s="295" t="s">
        <v>99</v>
      </c>
      <c r="M85" s="286" t="e">
        <f>M84/M83</f>
        <v>#DIV/0!</v>
      </c>
      <c r="N85" s="282" t="s">
        <v>61</v>
      </c>
      <c r="O85" s="282"/>
      <c r="P85" s="283"/>
      <c r="S85" s="172"/>
      <c r="T85" s="172"/>
    </row>
    <row r="86" spans="1:20" x14ac:dyDescent="0.25">
      <c r="A86" s="305"/>
      <c r="B86" s="334">
        <f t="shared" ref="B86" si="1">G86*($A$3+1)</f>
        <v>0</v>
      </c>
      <c r="C86" s="305" t="s">
        <v>7</v>
      </c>
      <c r="D86" s="222" t="s">
        <v>104</v>
      </c>
      <c r="E86" s="170"/>
      <c r="F86" s="170"/>
      <c r="G86" s="341">
        <f>2*G69-G83</f>
        <v>0</v>
      </c>
      <c r="H86" s="219" t="s">
        <v>7</v>
      </c>
      <c r="I86" s="305"/>
      <c r="J86" s="319"/>
      <c r="K86" s="305" t="s">
        <v>55</v>
      </c>
      <c r="L86" s="295" t="s">
        <v>41</v>
      </c>
      <c r="M86" s="188"/>
      <c r="N86" s="282" t="s">
        <v>55</v>
      </c>
      <c r="O86" s="282"/>
      <c r="P86" s="283"/>
      <c r="S86" s="172"/>
      <c r="T86" s="172"/>
    </row>
    <row r="87" spans="1:20" x14ac:dyDescent="0.25">
      <c r="A87" s="392" t="s">
        <v>140</v>
      </c>
      <c r="B87" s="393"/>
      <c r="C87" s="309"/>
      <c r="H87" s="219"/>
      <c r="I87" s="305"/>
      <c r="J87" s="305"/>
      <c r="K87" s="305"/>
      <c r="L87" s="287" t="s">
        <v>47</v>
      </c>
      <c r="M87" s="238" t="e">
        <f>O84/M83</f>
        <v>#DIV/0!</v>
      </c>
      <c r="N87" s="282" t="s">
        <v>44</v>
      </c>
      <c r="O87" s="282"/>
      <c r="P87" s="283"/>
      <c r="S87" s="172"/>
      <c r="T87" s="172"/>
    </row>
    <row r="88" spans="1:20" ht="13.8" thickBot="1" x14ac:dyDescent="0.3">
      <c r="A88" s="390">
        <f>G70+G71+G72+G73+G74+G75+G76+(G77/1000)+G79+G81</f>
        <v>0</v>
      </c>
      <c r="B88" s="391"/>
      <c r="C88" s="326" t="s">
        <v>7</v>
      </c>
      <c r="D88" s="228"/>
      <c r="E88" s="229"/>
      <c r="F88" s="229"/>
      <c r="G88" s="237"/>
      <c r="H88" s="231"/>
      <c r="I88" s="305"/>
      <c r="J88" s="344" t="e">
        <f>J86/M87</f>
        <v>#DIV/0!</v>
      </c>
      <c r="K88" s="305" t="s">
        <v>135</v>
      </c>
      <c r="L88" s="292" t="s">
        <v>136</v>
      </c>
      <c r="M88" s="290" t="e">
        <f>M86/M87</f>
        <v>#DIV/0!</v>
      </c>
      <c r="N88" s="290" t="s">
        <v>7</v>
      </c>
      <c r="O88" s="290"/>
      <c r="P88" s="291"/>
      <c r="S88" s="172"/>
      <c r="T88" s="172"/>
    </row>
    <row r="89" spans="1:20" x14ac:dyDescent="0.25">
      <c r="D89" s="172"/>
      <c r="E89" s="172"/>
      <c r="F89" s="172"/>
      <c r="G89" s="172"/>
      <c r="H89" s="172"/>
      <c r="I89" s="172"/>
      <c r="J89" s="172"/>
      <c r="K89" s="172"/>
      <c r="L89" s="177"/>
      <c r="M89" s="177"/>
      <c r="N89" s="177"/>
      <c r="O89" s="177"/>
      <c r="P89" s="174"/>
    </row>
    <row r="90" spans="1:20" ht="18" thickBot="1" x14ac:dyDescent="0.35">
      <c r="D90" s="172"/>
      <c r="E90" s="172"/>
      <c r="F90" s="172"/>
      <c r="G90" s="172"/>
      <c r="H90" s="172"/>
      <c r="I90" s="172"/>
      <c r="J90" s="172"/>
      <c r="K90" s="172"/>
      <c r="L90" s="375" t="s">
        <v>57</v>
      </c>
      <c r="M90" s="376"/>
      <c r="N90" s="376"/>
      <c r="O90" s="376"/>
      <c r="P90" s="376"/>
      <c r="S90" s="172"/>
      <c r="T90" s="172"/>
    </row>
    <row r="91" spans="1:20" x14ac:dyDescent="0.25">
      <c r="D91" s="172"/>
      <c r="E91" s="172"/>
      <c r="F91" s="172"/>
      <c r="H91" s="172"/>
      <c r="I91" s="305"/>
      <c r="J91" s="305"/>
      <c r="K91" s="305"/>
      <c r="L91" s="278" t="s">
        <v>101</v>
      </c>
      <c r="M91" s="279">
        <v>2000</v>
      </c>
      <c r="N91" s="279" t="s">
        <v>64</v>
      </c>
      <c r="O91" s="279"/>
      <c r="P91" s="280"/>
      <c r="S91" s="172"/>
      <c r="T91" s="172"/>
    </row>
    <row r="92" spans="1:20" x14ac:dyDescent="0.25">
      <c r="D92" s="172"/>
      <c r="E92" s="172"/>
      <c r="F92" s="172"/>
      <c r="G92" s="172"/>
      <c r="H92" s="172"/>
      <c r="I92" s="305"/>
      <c r="J92" s="305"/>
      <c r="K92" s="305"/>
      <c r="L92" s="281" t="s">
        <v>58</v>
      </c>
      <c r="M92" s="282"/>
      <c r="N92" s="282"/>
      <c r="O92" s="282"/>
      <c r="P92" s="283"/>
      <c r="S92" s="172"/>
      <c r="T92" s="172"/>
    </row>
    <row r="93" spans="1:20" x14ac:dyDescent="0.25">
      <c r="D93" s="172"/>
      <c r="E93" s="172"/>
      <c r="F93" s="172"/>
      <c r="G93" s="172"/>
      <c r="H93" s="172"/>
      <c r="I93" s="305"/>
      <c r="J93" s="305"/>
      <c r="K93" s="305"/>
      <c r="L93" s="281" t="s">
        <v>26</v>
      </c>
      <c r="M93" s="189"/>
      <c r="N93" s="284"/>
      <c r="O93" s="282"/>
      <c r="P93" s="283"/>
      <c r="S93" s="172"/>
      <c r="T93" s="172"/>
    </row>
    <row r="94" spans="1:20" x14ac:dyDescent="0.25">
      <c r="D94" s="172"/>
      <c r="E94" s="172"/>
      <c r="F94" s="172"/>
      <c r="G94" s="172"/>
      <c r="H94" s="172"/>
      <c r="I94" s="305"/>
      <c r="J94" s="305"/>
      <c r="K94" s="305"/>
      <c r="L94" s="281" t="s">
        <v>53</v>
      </c>
      <c r="M94" s="187"/>
      <c r="N94" s="282" t="s">
        <v>124</v>
      </c>
      <c r="O94" s="282"/>
      <c r="P94" s="283"/>
      <c r="S94" s="172"/>
      <c r="T94" s="172"/>
    </row>
    <row r="95" spans="1:20" x14ac:dyDescent="0.25">
      <c r="D95" s="172"/>
      <c r="E95" s="172"/>
      <c r="F95" s="172"/>
      <c r="G95" s="172"/>
      <c r="H95" s="172"/>
      <c r="I95" s="305"/>
      <c r="J95" s="317">
        <f>M95*($A$3+1)</f>
        <v>0</v>
      </c>
      <c r="K95" s="305" t="s">
        <v>40</v>
      </c>
      <c r="L95" s="281"/>
      <c r="M95" s="282">
        <f>M91*E81</f>
        <v>0</v>
      </c>
      <c r="N95" s="282" t="s">
        <v>40</v>
      </c>
      <c r="O95" s="282" t="e">
        <f>(1/G73)*M95</f>
        <v>#DIV/0!</v>
      </c>
      <c r="P95" s="285" t="s">
        <v>11</v>
      </c>
      <c r="S95" s="172"/>
      <c r="T95" s="172"/>
    </row>
    <row r="96" spans="1:20" x14ac:dyDescent="0.25">
      <c r="D96" s="172"/>
      <c r="E96" s="172"/>
      <c r="F96" s="172"/>
      <c r="G96" s="172"/>
      <c r="H96" s="172"/>
      <c r="I96" s="305"/>
      <c r="J96" s="317" t="e">
        <f>M96*($A$3+1)</f>
        <v>#DIV/0!</v>
      </c>
      <c r="K96" s="305" t="s">
        <v>61</v>
      </c>
      <c r="L96" s="295" t="s">
        <v>99</v>
      </c>
      <c r="M96" s="286" t="e">
        <f>M95/M94</f>
        <v>#DIV/0!</v>
      </c>
      <c r="N96" s="282" t="s">
        <v>61</v>
      </c>
      <c r="O96" s="282"/>
      <c r="P96" s="283"/>
      <c r="S96" s="172"/>
      <c r="T96" s="172"/>
    </row>
    <row r="97" spans="4:20" x14ac:dyDescent="0.25">
      <c r="D97" s="172"/>
      <c r="E97" s="172"/>
      <c r="F97" s="172"/>
      <c r="G97" s="172"/>
      <c r="H97" s="172"/>
      <c r="I97" s="305"/>
      <c r="J97" s="319"/>
      <c r="K97" s="305" t="s">
        <v>55</v>
      </c>
      <c r="L97" s="295" t="s">
        <v>41</v>
      </c>
      <c r="M97" s="188"/>
      <c r="N97" s="282" t="s">
        <v>55</v>
      </c>
      <c r="O97" s="282"/>
      <c r="P97" s="283"/>
      <c r="S97" s="172"/>
      <c r="T97" s="172"/>
    </row>
    <row r="98" spans="4:20" x14ac:dyDescent="0.25">
      <c r="D98" s="172"/>
      <c r="E98" s="172"/>
      <c r="F98" s="172"/>
      <c r="G98" s="172"/>
      <c r="H98" s="172"/>
      <c r="I98" s="305"/>
      <c r="J98" s="305"/>
      <c r="K98" s="305"/>
      <c r="L98" s="287" t="s">
        <v>47</v>
      </c>
      <c r="M98" s="238" t="e">
        <f>O95/M94</f>
        <v>#DIV/0!</v>
      </c>
      <c r="N98" s="282" t="s">
        <v>44</v>
      </c>
      <c r="O98" s="282"/>
      <c r="P98" s="283"/>
      <c r="S98" s="172"/>
      <c r="T98" s="172"/>
    </row>
    <row r="99" spans="4:20" ht="13.8" thickBot="1" x14ac:dyDescent="0.3">
      <c r="D99" s="172"/>
      <c r="E99" s="172"/>
      <c r="F99" s="172"/>
      <c r="G99" s="172"/>
      <c r="H99" s="172"/>
      <c r="I99" s="305"/>
      <c r="J99" s="344" t="e">
        <f>J97/M98</f>
        <v>#DIV/0!</v>
      </c>
      <c r="K99" s="305" t="s">
        <v>135</v>
      </c>
      <c r="L99" s="292" t="s">
        <v>136</v>
      </c>
      <c r="M99" s="289" t="e">
        <f>M97/M98</f>
        <v>#DIV/0!</v>
      </c>
      <c r="N99" s="290" t="s">
        <v>7</v>
      </c>
      <c r="O99" s="290"/>
      <c r="P99" s="291"/>
    </row>
    <row r="100" spans="4:20" x14ac:dyDescent="0.25">
      <c r="D100" s="172"/>
      <c r="E100" s="172"/>
      <c r="F100" s="172"/>
      <c r="G100" s="172"/>
      <c r="H100" s="172"/>
      <c r="I100" s="172"/>
      <c r="K100" s="172"/>
      <c r="L100" s="177"/>
      <c r="M100" s="177"/>
      <c r="N100" s="177"/>
      <c r="O100" s="177"/>
      <c r="P100" s="174"/>
      <c r="S100" s="172"/>
      <c r="T100" s="172"/>
    </row>
    <row r="101" spans="4:20" ht="18" thickBot="1" x14ac:dyDescent="0.35">
      <c r="D101" s="172"/>
      <c r="E101" s="172"/>
      <c r="F101" s="172"/>
      <c r="G101" s="172"/>
      <c r="H101" s="172"/>
      <c r="I101" s="172"/>
      <c r="J101" s="172"/>
      <c r="K101" s="172"/>
      <c r="L101" s="375" t="s">
        <v>59</v>
      </c>
      <c r="M101" s="376"/>
      <c r="N101" s="376"/>
      <c r="O101" s="376"/>
      <c r="P101" s="376"/>
      <c r="S101" s="172"/>
      <c r="T101" s="172"/>
    </row>
    <row r="102" spans="4:20" x14ac:dyDescent="0.25">
      <c r="D102" s="172"/>
      <c r="E102" s="172"/>
      <c r="F102" s="172"/>
      <c r="G102" s="172"/>
      <c r="H102" s="172"/>
      <c r="I102" s="305"/>
      <c r="J102" s="305"/>
      <c r="K102" s="309"/>
      <c r="L102" s="293" t="s">
        <v>102</v>
      </c>
      <c r="M102" s="279"/>
      <c r="N102" s="279"/>
      <c r="O102" s="268" t="s">
        <v>152</v>
      </c>
      <c r="P102" s="269"/>
      <c r="Q102" s="270"/>
    </row>
    <row r="103" spans="4:20" x14ac:dyDescent="0.25">
      <c r="D103" s="172"/>
      <c r="E103" s="172"/>
      <c r="F103" s="172"/>
      <c r="G103" s="172"/>
      <c r="H103" s="172"/>
      <c r="I103" s="305"/>
      <c r="J103" s="305"/>
      <c r="K103" s="309"/>
      <c r="L103" s="256" t="s">
        <v>60</v>
      </c>
      <c r="M103" s="256"/>
      <c r="N103" s="256"/>
      <c r="O103" s="271" t="s">
        <v>66</v>
      </c>
      <c r="P103" s="272">
        <f>M95/8000</f>
        <v>0</v>
      </c>
      <c r="Q103" s="273" t="s">
        <v>61</v>
      </c>
    </row>
    <row r="104" spans="4:20" x14ac:dyDescent="0.25">
      <c r="D104" s="172"/>
      <c r="E104" s="172"/>
      <c r="F104" s="172"/>
      <c r="G104" s="172"/>
      <c r="H104" s="172"/>
      <c r="I104" s="305"/>
      <c r="J104" s="305"/>
      <c r="K104" s="309"/>
      <c r="L104" s="256" t="s">
        <v>26</v>
      </c>
      <c r="M104" s="189"/>
      <c r="N104" s="256"/>
      <c r="O104" s="274" t="s">
        <v>67</v>
      </c>
      <c r="P104" s="275">
        <f>0.4*P103</f>
        <v>0</v>
      </c>
      <c r="Q104" s="276" t="s">
        <v>61</v>
      </c>
    </row>
    <row r="105" spans="4:20" x14ac:dyDescent="0.25">
      <c r="D105" s="172"/>
      <c r="E105" s="172"/>
      <c r="F105" s="172"/>
      <c r="G105" s="172"/>
      <c r="H105" s="172"/>
      <c r="I105" s="305"/>
      <c r="J105" s="317">
        <f>M105*($A$3+1)</f>
        <v>0</v>
      </c>
      <c r="K105" s="309" t="s">
        <v>69</v>
      </c>
      <c r="L105" s="257" t="s">
        <v>68</v>
      </c>
      <c r="M105" s="277">
        <f>P104</f>
        <v>0</v>
      </c>
      <c r="N105" s="256" t="s">
        <v>69</v>
      </c>
      <c r="O105" s="256"/>
      <c r="P105" s="294"/>
      <c r="S105" s="172"/>
      <c r="T105" s="172"/>
    </row>
    <row r="106" spans="4:20" x14ac:dyDescent="0.25">
      <c r="D106" s="172"/>
      <c r="E106" s="172"/>
      <c r="F106" s="172"/>
      <c r="G106" s="172"/>
      <c r="H106" s="172"/>
      <c r="I106" s="305"/>
      <c r="J106" s="319"/>
      <c r="K106" s="305" t="s">
        <v>55</v>
      </c>
      <c r="L106" s="325" t="s">
        <v>41</v>
      </c>
      <c r="M106" s="188"/>
      <c r="N106" s="256" t="s">
        <v>61</v>
      </c>
      <c r="O106" s="256"/>
      <c r="P106" s="285"/>
      <c r="S106" s="172"/>
      <c r="T106" s="172"/>
    </row>
    <row r="107" spans="4:20" x14ac:dyDescent="0.25">
      <c r="D107" s="172"/>
      <c r="E107" s="172"/>
      <c r="F107" s="172"/>
      <c r="G107" s="172"/>
      <c r="H107" s="172"/>
      <c r="I107" s="305"/>
      <c r="J107" s="305"/>
      <c r="K107" s="305"/>
      <c r="L107" s="287" t="s">
        <v>47</v>
      </c>
      <c r="M107" s="238" t="e">
        <f>M105/G4</f>
        <v>#DIV/0!</v>
      </c>
      <c r="N107" s="256" t="s">
        <v>44</v>
      </c>
      <c r="O107" s="256"/>
      <c r="P107" s="283"/>
      <c r="S107" s="172"/>
      <c r="T107" s="172"/>
    </row>
    <row r="108" spans="4:20" ht="13.8" thickBot="1" x14ac:dyDescent="0.3">
      <c r="D108" s="172"/>
      <c r="E108" s="172"/>
      <c r="F108" s="172"/>
      <c r="G108" s="172"/>
      <c r="H108" s="172"/>
      <c r="I108" s="305"/>
      <c r="J108" s="344" t="e">
        <f>J106/M107</f>
        <v>#DIV/0!</v>
      </c>
      <c r="K108" s="305" t="s">
        <v>135</v>
      </c>
      <c r="L108" s="288" t="s">
        <v>136</v>
      </c>
      <c r="M108" s="289" t="e">
        <f>M106/M107</f>
        <v>#DIV/0!</v>
      </c>
      <c r="N108" s="290" t="s">
        <v>7</v>
      </c>
      <c r="O108" s="290"/>
      <c r="P108" s="291"/>
      <c r="S108" s="172"/>
      <c r="T108" s="172"/>
    </row>
    <row r="109" spans="4:20" x14ac:dyDescent="0.25">
      <c r="D109" s="172"/>
      <c r="E109" s="172"/>
      <c r="F109" s="172"/>
      <c r="G109" s="172"/>
      <c r="H109" s="172"/>
      <c r="I109" s="304"/>
      <c r="J109" s="172"/>
      <c r="K109" s="172"/>
      <c r="O109" s="177"/>
      <c r="P109" s="174"/>
      <c r="S109" s="172"/>
      <c r="T109" s="172"/>
    </row>
    <row r="110" spans="4:20" ht="18" thickBot="1" x14ac:dyDescent="0.35">
      <c r="D110" s="172"/>
      <c r="E110" s="172"/>
      <c r="F110" s="172"/>
      <c r="G110" s="172"/>
      <c r="H110" s="172"/>
      <c r="I110" s="304"/>
      <c r="J110" s="172"/>
      <c r="K110" s="172"/>
      <c r="L110" s="389" t="s">
        <v>54</v>
      </c>
      <c r="M110" s="370"/>
      <c r="N110" s="370"/>
      <c r="O110" s="370"/>
      <c r="P110" s="370"/>
      <c r="S110" s="172"/>
      <c r="T110" s="172"/>
    </row>
    <row r="111" spans="4:20" x14ac:dyDescent="0.25">
      <c r="D111" s="172"/>
      <c r="E111" s="172"/>
      <c r="F111" s="172"/>
      <c r="G111" s="172"/>
      <c r="H111" s="172"/>
      <c r="I111" s="305"/>
      <c r="J111" s="305"/>
      <c r="K111" s="305"/>
      <c r="L111" s="278" t="s">
        <v>103</v>
      </c>
      <c r="M111" s="279">
        <v>200</v>
      </c>
      <c r="N111" s="279" t="s">
        <v>62</v>
      </c>
      <c r="O111" s="279"/>
      <c r="P111" s="280"/>
      <c r="S111" s="172"/>
      <c r="T111" s="172"/>
    </row>
    <row r="112" spans="4:20" x14ac:dyDescent="0.25">
      <c r="D112" s="172"/>
      <c r="E112" s="172"/>
      <c r="F112" s="172"/>
      <c r="G112" s="172"/>
      <c r="H112" s="172"/>
      <c r="I112" s="305"/>
      <c r="J112" s="305"/>
      <c r="K112" s="305"/>
      <c r="L112" s="281" t="s">
        <v>63</v>
      </c>
      <c r="M112" s="282"/>
      <c r="N112" s="282"/>
      <c r="O112" s="282"/>
      <c r="P112" s="283"/>
      <c r="S112" s="172"/>
      <c r="T112" s="172"/>
    </row>
    <row r="113" spans="9:20" x14ac:dyDescent="0.25">
      <c r="I113" s="305"/>
      <c r="J113" s="305"/>
      <c r="K113" s="305"/>
      <c r="L113" s="281" t="s">
        <v>26</v>
      </c>
      <c r="M113" s="189"/>
      <c r="N113" s="284"/>
      <c r="O113" s="282"/>
      <c r="P113" s="283"/>
      <c r="S113" s="172"/>
      <c r="T113" s="172"/>
    </row>
    <row r="114" spans="9:20" x14ac:dyDescent="0.25">
      <c r="I114" s="305"/>
      <c r="J114" s="305"/>
      <c r="K114" s="305"/>
      <c r="L114" s="281" t="s">
        <v>53</v>
      </c>
      <c r="M114" s="187"/>
      <c r="N114" s="282" t="s">
        <v>124</v>
      </c>
      <c r="O114" s="282"/>
      <c r="P114" s="283"/>
      <c r="S114" s="172"/>
      <c r="T114" s="172"/>
    </row>
    <row r="115" spans="9:20" x14ac:dyDescent="0.25">
      <c r="I115" s="305"/>
      <c r="J115" s="317">
        <f>M115*($A$3+1)</f>
        <v>0</v>
      </c>
      <c r="K115" s="305" t="s">
        <v>40</v>
      </c>
      <c r="L115" s="287"/>
      <c r="M115" s="282">
        <f>M111*E81</f>
        <v>0</v>
      </c>
      <c r="N115" s="282" t="s">
        <v>40</v>
      </c>
      <c r="O115" s="282" t="e">
        <f>(1/G75)*M115</f>
        <v>#DIV/0!</v>
      </c>
      <c r="P115" s="285" t="s">
        <v>11</v>
      </c>
      <c r="S115" s="172"/>
      <c r="T115" s="172"/>
    </row>
    <row r="116" spans="9:20" x14ac:dyDescent="0.25">
      <c r="I116" s="305"/>
      <c r="J116" s="317" t="e">
        <f>M116*($A$3+1)</f>
        <v>#DIV/0!</v>
      </c>
      <c r="K116" s="305" t="s">
        <v>61</v>
      </c>
      <c r="L116" s="287" t="s">
        <v>92</v>
      </c>
      <c r="M116" s="286" t="e">
        <f>M115/M114</f>
        <v>#DIV/0!</v>
      </c>
      <c r="N116" s="282" t="s">
        <v>61</v>
      </c>
      <c r="O116" s="282"/>
      <c r="P116" s="283"/>
    </row>
    <row r="117" spans="9:20" x14ac:dyDescent="0.25">
      <c r="I117" s="305"/>
      <c r="J117" s="319"/>
      <c r="K117" s="305" t="s">
        <v>55</v>
      </c>
      <c r="L117" s="287" t="s">
        <v>41</v>
      </c>
      <c r="M117" s="188"/>
      <c r="N117" s="282" t="s">
        <v>55</v>
      </c>
      <c r="O117" s="282"/>
      <c r="P117" s="283"/>
    </row>
    <row r="118" spans="9:20" x14ac:dyDescent="0.25">
      <c r="I118" s="305"/>
      <c r="J118" s="305"/>
      <c r="K118" s="305"/>
      <c r="L118" s="287" t="s">
        <v>47</v>
      </c>
      <c r="M118" s="238" t="e">
        <f>O115/M114</f>
        <v>#DIV/0!</v>
      </c>
      <c r="N118" s="282" t="s">
        <v>44</v>
      </c>
      <c r="O118" s="282"/>
      <c r="P118" s="283"/>
    </row>
    <row r="119" spans="9:20" ht="13.8" thickBot="1" x14ac:dyDescent="0.3">
      <c r="I119" s="305"/>
      <c r="J119" s="344" t="e">
        <f>J117/M118</f>
        <v>#DIV/0!</v>
      </c>
      <c r="K119" s="305" t="s">
        <v>135</v>
      </c>
      <c r="L119" s="292" t="s">
        <v>136</v>
      </c>
      <c r="M119" s="289" t="e">
        <f>M117/M118</f>
        <v>#DIV/0!</v>
      </c>
      <c r="N119" s="290" t="s">
        <v>7</v>
      </c>
      <c r="O119" s="290"/>
      <c r="P119" s="291"/>
    </row>
    <row r="121" spans="9:20" ht="18" thickBot="1" x14ac:dyDescent="0.35">
      <c r="J121" s="170"/>
      <c r="L121" s="389" t="s">
        <v>46</v>
      </c>
      <c r="M121" s="370"/>
      <c r="N121" s="370"/>
      <c r="O121" s="370"/>
      <c r="P121" s="370"/>
    </row>
    <row r="122" spans="9:20" x14ac:dyDescent="0.25">
      <c r="I122" s="305"/>
      <c r="J122" s="305"/>
      <c r="K122" s="305"/>
      <c r="L122" s="278" t="s">
        <v>97</v>
      </c>
      <c r="M122" s="354">
        <v>10</v>
      </c>
      <c r="N122" s="354" t="s">
        <v>139</v>
      </c>
      <c r="O122" s="354"/>
      <c r="P122" s="355"/>
    </row>
    <row r="123" spans="9:20" x14ac:dyDescent="0.25">
      <c r="I123" s="305"/>
      <c r="J123" s="305"/>
      <c r="K123" s="305"/>
      <c r="L123" s="353" t="s">
        <v>78</v>
      </c>
      <c r="M123" s="356"/>
      <c r="N123" s="356"/>
      <c r="O123" s="356"/>
      <c r="P123" s="357"/>
    </row>
    <row r="124" spans="9:20" x14ac:dyDescent="0.25">
      <c r="I124" s="305"/>
      <c r="J124" s="305"/>
      <c r="K124" s="305"/>
      <c r="L124" s="353" t="s">
        <v>26</v>
      </c>
      <c r="M124" s="189"/>
      <c r="N124" s="356"/>
      <c r="O124" s="356"/>
      <c r="P124" s="357"/>
    </row>
    <row r="125" spans="9:20" x14ac:dyDescent="0.25">
      <c r="I125" s="305"/>
      <c r="J125" s="314">
        <f>M125*($A$3+1)</f>
        <v>0</v>
      </c>
      <c r="K125" s="305" t="s">
        <v>132</v>
      </c>
      <c r="L125" s="353" t="s">
        <v>47</v>
      </c>
      <c r="M125" s="188"/>
      <c r="N125" s="282" t="s">
        <v>108</v>
      </c>
      <c r="O125" s="356"/>
      <c r="P125" s="357"/>
    </row>
    <row r="126" spans="9:20" x14ac:dyDescent="0.25">
      <c r="I126" s="305"/>
      <c r="J126" s="314">
        <f>M126*($A$3+1)</f>
        <v>0</v>
      </c>
      <c r="K126" s="305" t="s">
        <v>95</v>
      </c>
      <c r="L126" s="365" t="s">
        <v>96</v>
      </c>
      <c r="M126" s="358">
        <f>E81*M122/1000</f>
        <v>0</v>
      </c>
      <c r="N126" s="356" t="s">
        <v>95</v>
      </c>
      <c r="O126" s="356" t="e">
        <f>(1/G76)*M126</f>
        <v>#DIV/0!</v>
      </c>
      <c r="P126" s="357" t="s">
        <v>139</v>
      </c>
    </row>
    <row r="127" spans="9:20" x14ac:dyDescent="0.25">
      <c r="I127" s="305"/>
      <c r="J127" s="314" t="e">
        <f>M127*($A$3+1)</f>
        <v>#DIV/0!</v>
      </c>
      <c r="K127" s="305" t="s">
        <v>133</v>
      </c>
      <c r="L127" s="365" t="s">
        <v>92</v>
      </c>
      <c r="M127" s="362" t="e">
        <f>M126/M125*1000</f>
        <v>#DIV/0!</v>
      </c>
      <c r="N127" s="356" t="s">
        <v>61</v>
      </c>
      <c r="O127" s="356"/>
      <c r="P127" s="357"/>
    </row>
    <row r="128" spans="9:20" x14ac:dyDescent="0.25">
      <c r="I128" s="305"/>
      <c r="J128" s="319"/>
      <c r="K128" s="305" t="s">
        <v>134</v>
      </c>
      <c r="L128" s="366" t="s">
        <v>41</v>
      </c>
      <c r="M128" s="161"/>
      <c r="N128" s="356" t="s">
        <v>61</v>
      </c>
      <c r="O128" s="358"/>
      <c r="P128" s="357"/>
    </row>
    <row r="129" spans="9:16" x14ac:dyDescent="0.25">
      <c r="I129" s="305"/>
      <c r="J129" s="305"/>
      <c r="K129" s="305"/>
      <c r="L129" s="366" t="s">
        <v>47</v>
      </c>
      <c r="M129" s="156" t="e">
        <f>M127/G76</f>
        <v>#DIV/0!</v>
      </c>
      <c r="N129" s="356" t="s">
        <v>44</v>
      </c>
      <c r="O129" s="356"/>
      <c r="P129" s="357"/>
    </row>
    <row r="130" spans="9:16" ht="13.8" thickBot="1" x14ac:dyDescent="0.3">
      <c r="I130" s="305"/>
      <c r="J130" s="344" t="e">
        <f>J128/M129</f>
        <v>#DIV/0!</v>
      </c>
      <c r="K130" s="305" t="s">
        <v>131</v>
      </c>
      <c r="L130" s="363" t="s">
        <v>130</v>
      </c>
      <c r="M130" s="364" t="e">
        <f>M128/M129</f>
        <v>#DIV/0!</v>
      </c>
      <c r="N130" s="359" t="s">
        <v>7</v>
      </c>
      <c r="O130" s="360"/>
      <c r="P130" s="361"/>
    </row>
  </sheetData>
  <mergeCells count="32">
    <mergeCell ref="L121:P121"/>
    <mergeCell ref="A88:B88"/>
    <mergeCell ref="A87:B87"/>
    <mergeCell ref="A15:B15"/>
    <mergeCell ref="A16:B16"/>
    <mergeCell ref="A33:B33"/>
    <mergeCell ref="A34:B34"/>
    <mergeCell ref="A57:B57"/>
    <mergeCell ref="A58:B58"/>
    <mergeCell ref="D68:H68"/>
    <mergeCell ref="L101:P101"/>
    <mergeCell ref="L110:P110"/>
    <mergeCell ref="L56:P56"/>
    <mergeCell ref="L68:P68"/>
    <mergeCell ref="L79:P79"/>
    <mergeCell ref="L90:P90"/>
    <mergeCell ref="A1:C1"/>
    <mergeCell ref="A3:B3"/>
    <mergeCell ref="A2:B2"/>
    <mergeCell ref="A4:B4"/>
    <mergeCell ref="D45:H45"/>
    <mergeCell ref="D1:X1"/>
    <mergeCell ref="D4:H4"/>
    <mergeCell ref="L4:P4"/>
    <mergeCell ref="I3:K3"/>
    <mergeCell ref="Q19:S19"/>
    <mergeCell ref="T19:X19"/>
    <mergeCell ref="L19:P19"/>
    <mergeCell ref="D19:H19"/>
    <mergeCell ref="B6:B7"/>
    <mergeCell ref="I4:J4"/>
    <mergeCell ref="L45:P45"/>
  </mergeCells>
  <conditionalFormatting sqref="M12 U28 M28 U42">
    <cfRule type="cellIs" dxfId="43" priority="32" operator="lessThan">
      <formula>$M$11</formula>
    </cfRule>
  </conditionalFormatting>
  <conditionalFormatting sqref="G12">
    <cfRule type="cellIs" dxfId="42" priority="31" operator="lessThan">
      <formula>0</formula>
    </cfRule>
  </conditionalFormatting>
  <conditionalFormatting sqref="M11">
    <cfRule type="cellIs" dxfId="41" priority="30" operator="lessThan">
      <formula>$M$10</formula>
    </cfRule>
  </conditionalFormatting>
  <conditionalFormatting sqref="M27">
    <cfRule type="cellIs" dxfId="40" priority="29" operator="lessThan">
      <formula>$M$26</formula>
    </cfRule>
  </conditionalFormatting>
  <conditionalFormatting sqref="U27">
    <cfRule type="cellIs" dxfId="39" priority="28" operator="lessThan">
      <formula>$U$26</formula>
    </cfRule>
  </conditionalFormatting>
  <conditionalFormatting sqref="U41">
    <cfRule type="cellIs" dxfId="38" priority="27" operator="lessThan">
      <formula>$U$40</formula>
    </cfRule>
  </conditionalFormatting>
  <conditionalFormatting sqref="M63">
    <cfRule type="cellIs" dxfId="37" priority="26" operator="lessThan">
      <formula>$M$62</formula>
    </cfRule>
  </conditionalFormatting>
  <conditionalFormatting sqref="M52">
    <cfRule type="cellIs" dxfId="36" priority="25" operator="lessThan">
      <formula>$M$51</formula>
    </cfRule>
  </conditionalFormatting>
  <conditionalFormatting sqref="M75">
    <cfRule type="cellIs" dxfId="35" priority="24" operator="lessThan">
      <formula>$M$74</formula>
    </cfRule>
  </conditionalFormatting>
  <conditionalFormatting sqref="M86">
    <cfRule type="cellIs" dxfId="34" priority="23" operator="lessThan">
      <formula>$M$85</formula>
    </cfRule>
  </conditionalFormatting>
  <conditionalFormatting sqref="M97">
    <cfRule type="cellIs" dxfId="33" priority="22" operator="lessThan">
      <formula>$M$96</formula>
    </cfRule>
  </conditionalFormatting>
  <conditionalFormatting sqref="M106">
    <cfRule type="cellIs" dxfId="32" priority="21" operator="lessThan">
      <formula>$M$105</formula>
    </cfRule>
  </conditionalFormatting>
  <conditionalFormatting sqref="M117">
    <cfRule type="cellIs" dxfId="31" priority="20" operator="lessThan">
      <formula>$M$116</formula>
    </cfRule>
  </conditionalFormatting>
  <conditionalFormatting sqref="G32">
    <cfRule type="cellIs" dxfId="30" priority="19" operator="lessThan">
      <formula>0</formula>
    </cfRule>
  </conditionalFormatting>
  <conditionalFormatting sqref="G55">
    <cfRule type="cellIs" dxfId="29" priority="18" operator="lessThan">
      <formula>0</formula>
    </cfRule>
  </conditionalFormatting>
  <conditionalFormatting sqref="G81">
    <cfRule type="cellIs" dxfId="28" priority="17" operator="lessThan">
      <formula>0</formula>
    </cfRule>
  </conditionalFormatting>
  <conditionalFormatting sqref="J27">
    <cfRule type="cellIs" dxfId="27" priority="15" operator="lessThan">
      <formula>$J$26</formula>
    </cfRule>
  </conditionalFormatting>
  <conditionalFormatting sqref="J52">
    <cfRule type="cellIs" dxfId="26" priority="14" operator="lessThan">
      <formula>$J$51</formula>
    </cfRule>
  </conditionalFormatting>
  <conditionalFormatting sqref="J63">
    <cfRule type="cellIs" dxfId="25" priority="13" operator="lessThan">
      <formula>$J$62</formula>
    </cfRule>
  </conditionalFormatting>
  <conditionalFormatting sqref="J75">
    <cfRule type="cellIs" dxfId="24" priority="12" operator="lessThan">
      <formula>$J$74</formula>
    </cfRule>
  </conditionalFormatting>
  <conditionalFormatting sqref="J86">
    <cfRule type="cellIs" dxfId="23" priority="11" operator="lessThan">
      <formula>$J$85</formula>
    </cfRule>
  </conditionalFormatting>
  <conditionalFormatting sqref="J97">
    <cfRule type="cellIs" dxfId="22" priority="10" operator="lessThan">
      <formula>$J$96</formula>
    </cfRule>
  </conditionalFormatting>
  <conditionalFormatting sqref="J106">
    <cfRule type="cellIs" dxfId="21" priority="9" operator="lessThan">
      <formula>$J$105</formula>
    </cfRule>
  </conditionalFormatting>
  <conditionalFormatting sqref="J117">
    <cfRule type="cellIs" dxfId="20" priority="8" operator="lessThan">
      <formula>$J$116</formula>
    </cfRule>
  </conditionalFormatting>
  <conditionalFormatting sqref="R27">
    <cfRule type="cellIs" dxfId="19" priority="7" operator="lessThan">
      <formula>$R$26</formula>
    </cfRule>
  </conditionalFormatting>
  <conditionalFormatting sqref="R41">
    <cfRule type="cellIs" dxfId="18" priority="6" operator="lessThan">
      <formula>$R$40</formula>
    </cfRule>
  </conditionalFormatting>
  <conditionalFormatting sqref="J11">
    <cfRule type="cellIs" dxfId="17" priority="3" operator="lessThan">
      <formula>$J$10</formula>
    </cfRule>
  </conditionalFormatting>
  <conditionalFormatting sqref="J128">
    <cfRule type="cellIs" dxfId="16" priority="2" operator="lessThan">
      <formula>$J$127</formula>
    </cfRule>
  </conditionalFormatting>
  <conditionalFormatting sqref="M128">
    <cfRule type="cellIs" dxfId="15" priority="1" operator="lessThan">
      <formula>$M$127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19"/>
  <sheetViews>
    <sheetView showGridLines="0" tabSelected="1" workbookViewId="0">
      <selection activeCell="B1" sqref="B1:R1"/>
    </sheetView>
  </sheetViews>
  <sheetFormatPr defaultColWidth="9.109375" defaultRowHeight="13.2" x14ac:dyDescent="0.25"/>
  <cols>
    <col min="1" max="1" width="3.44140625" style="162" customWidth="1"/>
    <col min="2" max="2" width="33.5546875" style="162" customWidth="1"/>
    <col min="3" max="3" width="7.88671875" style="162" customWidth="1"/>
    <col min="4" max="4" width="9.109375" style="162"/>
    <col min="5" max="5" width="10.5546875" style="162" bestFit="1" customWidth="1"/>
    <col min="6" max="6" width="9.109375" style="162"/>
    <col min="7" max="7" width="12.33203125" style="162" customWidth="1"/>
    <col min="8" max="8" width="25.33203125" style="162" customWidth="1"/>
    <col min="9" max="9" width="10.6640625" style="162" customWidth="1"/>
    <col min="10" max="10" width="24.109375" style="162" customWidth="1"/>
    <col min="11" max="11" width="29" style="162" customWidth="1"/>
    <col min="12" max="12" width="8.5546875" style="162" customWidth="1"/>
    <col min="13" max="13" width="8.33203125" style="162" customWidth="1"/>
    <col min="14" max="14" width="34.109375" style="162" customWidth="1"/>
    <col min="15" max="15" width="17.44140625" style="162" customWidth="1"/>
    <col min="16" max="16384" width="9.109375" style="162"/>
  </cols>
  <sheetData>
    <row r="1" spans="2:18" s="296" customFormat="1" ht="24" customHeight="1" x14ac:dyDescent="0.3">
      <c r="B1" s="367" t="s">
        <v>153</v>
      </c>
      <c r="C1" s="368"/>
      <c r="D1" s="368"/>
      <c r="E1" s="368"/>
      <c r="F1" s="368"/>
      <c r="G1" s="368"/>
      <c r="H1" s="368"/>
      <c r="I1" s="368"/>
      <c r="J1" s="368"/>
      <c r="K1" s="368"/>
      <c r="L1" s="368"/>
      <c r="M1" s="368"/>
      <c r="N1" s="368"/>
      <c r="O1" s="368"/>
      <c r="P1" s="368"/>
      <c r="Q1" s="368"/>
      <c r="R1" s="368"/>
    </row>
    <row r="2" spans="2:18" x14ac:dyDescent="0.25">
      <c r="B2" s="166" t="s">
        <v>0</v>
      </c>
      <c r="D2" s="164"/>
      <c r="E2" s="165"/>
    </row>
    <row r="3" spans="2:18" ht="15.6" x14ac:dyDescent="0.3">
      <c r="B3" s="163"/>
      <c r="D3" s="164"/>
      <c r="E3" s="165"/>
    </row>
    <row r="4" spans="2:18" ht="18" thickBot="1" x14ac:dyDescent="0.35">
      <c r="B4" s="369" t="s">
        <v>74</v>
      </c>
      <c r="C4" s="370"/>
      <c r="D4" s="370"/>
      <c r="E4" s="370"/>
      <c r="F4" s="370"/>
      <c r="H4" s="369" t="s">
        <v>54</v>
      </c>
      <c r="I4" s="370"/>
      <c r="J4" s="370"/>
      <c r="K4" s="370"/>
      <c r="L4" s="370"/>
    </row>
    <row r="5" spans="2:18" x14ac:dyDescent="0.25">
      <c r="B5" s="239" t="s">
        <v>98</v>
      </c>
      <c r="C5" s="181">
        <v>2</v>
      </c>
      <c r="D5" s="181" t="s">
        <v>75</v>
      </c>
      <c r="E5" s="181"/>
      <c r="F5" s="182"/>
      <c r="H5" s="178" t="s">
        <v>1</v>
      </c>
      <c r="I5" s="181">
        <v>75</v>
      </c>
      <c r="J5" s="181" t="s">
        <v>2</v>
      </c>
      <c r="K5" s="181"/>
      <c r="L5" s="182"/>
    </row>
    <row r="6" spans="2:18" x14ac:dyDescent="0.25">
      <c r="B6" s="220" t="s">
        <v>90</v>
      </c>
      <c r="C6" s="170"/>
      <c r="D6" s="170"/>
      <c r="E6" s="187">
        <v>5</v>
      </c>
      <c r="F6" s="221" t="s">
        <v>4</v>
      </c>
      <c r="G6" s="5"/>
      <c r="H6" s="179" t="s">
        <v>3</v>
      </c>
      <c r="I6" s="183"/>
      <c r="J6" s="183"/>
      <c r="K6" s="183"/>
      <c r="L6" s="184"/>
    </row>
    <row r="7" spans="2:18" x14ac:dyDescent="0.25">
      <c r="B7" s="222"/>
      <c r="C7" s="170"/>
      <c r="D7" s="170"/>
      <c r="E7" s="170"/>
      <c r="F7" s="223"/>
      <c r="G7" s="165"/>
      <c r="H7" s="179" t="s">
        <v>5</v>
      </c>
      <c r="I7" s="189" t="s">
        <v>146</v>
      </c>
      <c r="J7" s="183"/>
      <c r="K7" s="183"/>
      <c r="L7" s="184"/>
    </row>
    <row r="8" spans="2:18" x14ac:dyDescent="0.25">
      <c r="B8" s="224" t="s">
        <v>114</v>
      </c>
      <c r="C8" s="170"/>
      <c r="D8" s="170"/>
      <c r="E8" s="332">
        <f>E6*4/5</f>
        <v>4</v>
      </c>
      <c r="F8" s="221" t="s">
        <v>7</v>
      </c>
      <c r="G8" s="5"/>
      <c r="H8" s="179" t="s">
        <v>6</v>
      </c>
      <c r="I8" s="187">
        <v>108.9</v>
      </c>
      <c r="J8" s="183"/>
      <c r="K8" s="183"/>
      <c r="L8" s="184"/>
    </row>
    <row r="9" spans="2:18" ht="15.6" x14ac:dyDescent="0.35">
      <c r="B9" s="222" t="s">
        <v>89</v>
      </c>
      <c r="C9" s="170"/>
      <c r="D9" s="170"/>
      <c r="E9" s="225">
        <f>((E6*2)/400)*1000</f>
        <v>25</v>
      </c>
      <c r="F9" s="226" t="s">
        <v>9</v>
      </c>
      <c r="G9" s="7"/>
      <c r="H9" s="179"/>
      <c r="I9" s="183">
        <f>C12*I5</f>
        <v>750</v>
      </c>
      <c r="J9" s="183" t="s">
        <v>10</v>
      </c>
      <c r="K9" s="183">
        <f>(1/E10)*I9</f>
        <v>1500</v>
      </c>
      <c r="L9" s="184" t="s">
        <v>11</v>
      </c>
    </row>
    <row r="10" spans="2:18" x14ac:dyDescent="0.25">
      <c r="B10" s="222" t="s">
        <v>12</v>
      </c>
      <c r="C10" s="170"/>
      <c r="D10" s="170"/>
      <c r="E10" s="332">
        <f>E6/10</f>
        <v>0.5</v>
      </c>
      <c r="F10" s="221" t="s">
        <v>7</v>
      </c>
      <c r="G10" s="5"/>
      <c r="H10" s="179" t="s">
        <v>92</v>
      </c>
      <c r="I10" s="147">
        <f>I9/I8</f>
        <v>6.887052341597796</v>
      </c>
      <c r="J10" s="183" t="s">
        <v>61</v>
      </c>
      <c r="K10" s="183"/>
      <c r="L10" s="184"/>
    </row>
    <row r="11" spans="2:18" x14ac:dyDescent="0.25">
      <c r="B11" s="222"/>
      <c r="C11" s="170"/>
      <c r="D11" s="170"/>
      <c r="E11" s="332"/>
      <c r="F11" s="223"/>
      <c r="G11" s="165"/>
      <c r="H11" s="179" t="s">
        <v>41</v>
      </c>
      <c r="I11" s="188">
        <v>7</v>
      </c>
      <c r="J11" s="183" t="s">
        <v>8</v>
      </c>
      <c r="K11" s="183"/>
      <c r="L11" s="184"/>
    </row>
    <row r="12" spans="2:18" x14ac:dyDescent="0.25">
      <c r="B12" s="222" t="s">
        <v>91</v>
      </c>
      <c r="C12" s="332">
        <f>2*E6</f>
        <v>10</v>
      </c>
      <c r="D12" s="170" t="s">
        <v>16</v>
      </c>
      <c r="E12" s="297">
        <f>(E6)-E8-(E9/1000)-E10</f>
        <v>0.47499999999999998</v>
      </c>
      <c r="F12" s="221" t="s">
        <v>7</v>
      </c>
      <c r="G12" s="5"/>
      <c r="H12" s="179" t="s">
        <v>47</v>
      </c>
      <c r="I12" s="190">
        <f>I10/E10</f>
        <v>13.774104683195592</v>
      </c>
      <c r="J12" s="183" t="s">
        <v>145</v>
      </c>
      <c r="K12" s="183"/>
      <c r="L12" s="184"/>
      <c r="M12" s="168"/>
    </row>
    <row r="13" spans="2:18" ht="13.8" thickBot="1" x14ac:dyDescent="0.3">
      <c r="B13" s="222"/>
      <c r="C13" s="170"/>
      <c r="D13" s="170"/>
      <c r="E13" s="332"/>
      <c r="F13" s="223"/>
      <c r="G13" s="165"/>
      <c r="H13" s="180" t="s">
        <v>14</v>
      </c>
      <c r="I13" s="342">
        <f>I11/I12</f>
        <v>0.50819999999999999</v>
      </c>
      <c r="J13" s="185" t="s">
        <v>7</v>
      </c>
      <c r="K13" s="185"/>
      <c r="L13" s="186"/>
    </row>
    <row r="14" spans="2:18" x14ac:dyDescent="0.25">
      <c r="B14" s="222" t="s">
        <v>17</v>
      </c>
      <c r="C14" s="170"/>
      <c r="D14" s="170"/>
      <c r="E14" s="161">
        <v>0</v>
      </c>
      <c r="F14" s="221" t="s">
        <v>7</v>
      </c>
      <c r="G14" s="5"/>
    </row>
    <row r="15" spans="2:18" x14ac:dyDescent="0.25">
      <c r="B15" s="222"/>
      <c r="C15" s="170"/>
      <c r="D15" s="170"/>
      <c r="E15" s="332"/>
      <c r="F15" s="223"/>
      <c r="G15" s="165"/>
    </row>
    <row r="16" spans="2:18" x14ac:dyDescent="0.25">
      <c r="B16" s="222" t="s">
        <v>18</v>
      </c>
      <c r="C16" s="170"/>
      <c r="D16" s="170"/>
      <c r="E16" s="333">
        <f>(2*E6)-E14</f>
        <v>10</v>
      </c>
      <c r="F16" s="221" t="s">
        <v>7</v>
      </c>
      <c r="G16" s="5"/>
    </row>
    <row r="17" spans="2:18" ht="13.8" thickBot="1" x14ac:dyDescent="0.3">
      <c r="B17" s="228"/>
      <c r="C17" s="229"/>
      <c r="D17" s="229"/>
      <c r="E17" s="230"/>
      <c r="F17" s="231"/>
      <c r="H17" s="331" t="s">
        <v>143</v>
      </c>
      <c r="I17" s="169"/>
      <c r="J17" s="169"/>
      <c r="K17" s="169"/>
      <c r="L17" s="299"/>
    </row>
    <row r="18" spans="2:18" x14ac:dyDescent="0.25">
      <c r="E18" s="165"/>
    </row>
    <row r="19" spans="2:18" ht="18" thickBot="1" x14ac:dyDescent="0.35">
      <c r="B19" s="371" t="s">
        <v>20</v>
      </c>
      <c r="C19" s="372"/>
      <c r="D19" s="372"/>
      <c r="E19" s="372" t="s">
        <v>21</v>
      </c>
      <c r="F19" s="372"/>
      <c r="H19" s="371" t="s">
        <v>22</v>
      </c>
      <c r="I19" s="372"/>
      <c r="J19" s="372"/>
      <c r="K19" s="372"/>
      <c r="L19" s="372"/>
      <c r="N19" s="373" t="s">
        <v>94</v>
      </c>
      <c r="O19" s="374"/>
      <c r="P19" s="374"/>
      <c r="Q19" s="374"/>
      <c r="R19" s="374"/>
    </row>
    <row r="20" spans="2:18" x14ac:dyDescent="0.25">
      <c r="B20" s="240" t="s">
        <v>76</v>
      </c>
      <c r="C20" s="193">
        <v>120</v>
      </c>
      <c r="D20" s="193" t="s">
        <v>75</v>
      </c>
      <c r="E20" s="193"/>
      <c r="F20" s="194"/>
      <c r="H20" s="192" t="s">
        <v>86</v>
      </c>
      <c r="I20" s="193"/>
      <c r="J20" s="193"/>
      <c r="K20" s="193"/>
      <c r="L20" s="194"/>
      <c r="N20" s="203" t="s">
        <v>87</v>
      </c>
      <c r="O20" s="204"/>
      <c r="P20" s="204"/>
      <c r="Q20" s="204"/>
      <c r="R20" s="205"/>
    </row>
    <row r="21" spans="2:18" x14ac:dyDescent="0.25">
      <c r="B21" s="234" t="s">
        <v>25</v>
      </c>
      <c r="C21" s="170"/>
      <c r="D21" s="170"/>
      <c r="E21" s="235"/>
      <c r="F21" s="219"/>
      <c r="H21" s="195" t="s">
        <v>22</v>
      </c>
      <c r="I21" s="191">
        <v>2000</v>
      </c>
      <c r="J21" s="322" t="s">
        <v>23</v>
      </c>
      <c r="K21" s="323" t="s">
        <v>137</v>
      </c>
      <c r="L21" s="196"/>
      <c r="N21" s="210" t="s">
        <v>79</v>
      </c>
      <c r="O21" s="207">
        <v>60</v>
      </c>
      <c r="P21" s="207" t="s">
        <v>23</v>
      </c>
      <c r="Q21" s="207"/>
      <c r="R21" s="208"/>
    </row>
    <row r="22" spans="2:18" x14ac:dyDescent="0.25">
      <c r="B22" s="222"/>
      <c r="C22" s="170"/>
      <c r="D22" s="170"/>
      <c r="E22" s="170"/>
      <c r="F22" s="219"/>
      <c r="H22" s="197" t="s">
        <v>24</v>
      </c>
      <c r="I22" s="191"/>
      <c r="J22" s="322"/>
      <c r="K22" s="324" t="s">
        <v>107</v>
      </c>
      <c r="L22" s="196"/>
      <c r="N22" s="206" t="s">
        <v>80</v>
      </c>
      <c r="O22" s="189" t="s">
        <v>148</v>
      </c>
      <c r="P22" s="207"/>
      <c r="Q22" s="207"/>
      <c r="R22" s="208"/>
    </row>
    <row r="23" spans="2:18" x14ac:dyDescent="0.25">
      <c r="B23" s="222" t="s">
        <v>28</v>
      </c>
      <c r="C23" s="170"/>
      <c r="D23" s="170"/>
      <c r="E23" s="338">
        <f>E16</f>
        <v>10</v>
      </c>
      <c r="F23" s="221" t="s">
        <v>7</v>
      </c>
      <c r="G23" s="5"/>
      <c r="H23" s="198" t="s">
        <v>26</v>
      </c>
      <c r="I23" s="189"/>
      <c r="J23" s="191"/>
      <c r="K23" s="321"/>
      <c r="L23" s="196"/>
      <c r="N23" s="209" t="s">
        <v>26</v>
      </c>
      <c r="O23" s="189" t="s">
        <v>149</v>
      </c>
      <c r="P23" s="207"/>
      <c r="Q23" s="207"/>
      <c r="R23" s="208"/>
    </row>
    <row r="24" spans="2:18" x14ac:dyDescent="0.25">
      <c r="B24" s="222" t="s">
        <v>113</v>
      </c>
      <c r="C24" s="170"/>
      <c r="D24" s="170"/>
      <c r="E24" s="339">
        <f>4/5*E23</f>
        <v>8</v>
      </c>
      <c r="F24" s="219" t="s">
        <v>7</v>
      </c>
      <c r="H24" s="198" t="s">
        <v>27</v>
      </c>
      <c r="I24" s="187"/>
      <c r="J24" s="191"/>
      <c r="K24" s="191"/>
      <c r="L24" s="196"/>
      <c r="N24" s="209" t="s">
        <v>81</v>
      </c>
      <c r="O24" s="187">
        <v>32</v>
      </c>
      <c r="P24" s="207"/>
      <c r="Q24" s="207"/>
      <c r="R24" s="208"/>
    </row>
    <row r="25" spans="2:18" x14ac:dyDescent="0.25">
      <c r="B25" s="222" t="s">
        <v>88</v>
      </c>
      <c r="C25" s="170"/>
      <c r="D25" s="170"/>
      <c r="E25" s="339">
        <f>E23/20</f>
        <v>0.5</v>
      </c>
      <c r="F25" s="219" t="s">
        <v>7</v>
      </c>
      <c r="H25" s="198"/>
      <c r="I25" s="191">
        <f>I21*C32</f>
        <v>40000</v>
      </c>
      <c r="J25" s="191" t="s">
        <v>10</v>
      </c>
      <c r="K25" s="191">
        <f>(1/E26)*I25</f>
        <v>80000</v>
      </c>
      <c r="L25" s="196" t="s">
        <v>11</v>
      </c>
      <c r="N25" s="209"/>
      <c r="O25" s="207">
        <f>O21*C32</f>
        <v>1200</v>
      </c>
      <c r="P25" s="207" t="s">
        <v>10</v>
      </c>
      <c r="Q25" s="207">
        <f>(1/E25)*O25</f>
        <v>2400</v>
      </c>
      <c r="R25" s="208" t="s">
        <v>11</v>
      </c>
    </row>
    <row r="26" spans="2:18" x14ac:dyDescent="0.25">
      <c r="B26" s="222" t="s">
        <v>30</v>
      </c>
      <c r="C26" s="170"/>
      <c r="D26" s="170"/>
      <c r="E26" s="339">
        <f>E23/20</f>
        <v>0.5</v>
      </c>
      <c r="F26" s="219" t="s">
        <v>7</v>
      </c>
      <c r="H26" s="199" t="s">
        <v>92</v>
      </c>
      <c r="I26" s="216" t="e">
        <f>I25/I24</f>
        <v>#DIV/0!</v>
      </c>
      <c r="J26" s="191" t="s">
        <v>61</v>
      </c>
      <c r="K26" s="191"/>
      <c r="L26" s="196"/>
      <c r="N26" s="211" t="s">
        <v>92</v>
      </c>
      <c r="O26" s="218">
        <f>O25/O24</f>
        <v>37.5</v>
      </c>
      <c r="P26" s="207" t="s">
        <v>61</v>
      </c>
      <c r="Q26" s="207"/>
      <c r="R26" s="208"/>
    </row>
    <row r="27" spans="2:18" ht="15.6" x14ac:dyDescent="0.35">
      <c r="B27" s="222" t="s">
        <v>70</v>
      </c>
      <c r="C27" s="170"/>
      <c r="D27" s="170"/>
      <c r="E27" s="225">
        <f>((E23*2)/4000)*1000</f>
        <v>5</v>
      </c>
      <c r="F27" s="221" t="s">
        <v>9</v>
      </c>
      <c r="G27" s="5"/>
      <c r="H27" s="199" t="s">
        <v>110</v>
      </c>
      <c r="I27" s="148"/>
      <c r="J27" s="153" t="s">
        <v>116</v>
      </c>
      <c r="K27" s="141"/>
      <c r="L27" s="196"/>
      <c r="N27" s="211" t="s">
        <v>41</v>
      </c>
      <c r="O27" s="188">
        <v>38</v>
      </c>
      <c r="P27" s="207" t="s">
        <v>109</v>
      </c>
      <c r="Q27" s="207"/>
      <c r="R27" s="208"/>
    </row>
    <row r="28" spans="2:18" x14ac:dyDescent="0.25">
      <c r="B28" s="222"/>
      <c r="C28" s="170"/>
      <c r="D28" s="170"/>
      <c r="E28" s="225"/>
      <c r="F28" s="221"/>
      <c r="H28" s="199" t="s">
        <v>47</v>
      </c>
      <c r="I28" s="190" t="e">
        <f>I26/E26</f>
        <v>#DIV/0!</v>
      </c>
      <c r="J28" s="153" t="s">
        <v>13</v>
      </c>
      <c r="K28" s="191"/>
      <c r="L28" s="196"/>
      <c r="N28" s="211" t="s">
        <v>47</v>
      </c>
      <c r="O28" s="190">
        <f>O26/E25</f>
        <v>75</v>
      </c>
      <c r="P28" s="207" t="s">
        <v>13</v>
      </c>
      <c r="Q28" s="207"/>
      <c r="R28" s="208"/>
    </row>
    <row r="29" spans="2:18" ht="13.8" thickBot="1" x14ac:dyDescent="0.3">
      <c r="B29" s="222"/>
      <c r="C29" s="170"/>
      <c r="D29" s="170"/>
      <c r="E29" s="170"/>
      <c r="F29" s="219"/>
      <c r="H29" s="200" t="s">
        <v>14</v>
      </c>
      <c r="I29" s="345" t="e">
        <f>I27/I28</f>
        <v>#DIV/0!</v>
      </c>
      <c r="J29" s="201" t="s">
        <v>7</v>
      </c>
      <c r="K29" s="201"/>
      <c r="L29" s="202"/>
      <c r="N29" s="211" t="s">
        <v>14</v>
      </c>
      <c r="O29" s="346">
        <f>O27/O28</f>
        <v>0.50666666666666671</v>
      </c>
      <c r="P29" s="207" t="s">
        <v>7</v>
      </c>
      <c r="Q29" s="207"/>
      <c r="R29" s="208"/>
    </row>
    <row r="30" spans="2:18" x14ac:dyDescent="0.25">
      <c r="B30" s="234" t="s">
        <v>31</v>
      </c>
      <c r="C30" s="170"/>
      <c r="D30" s="170"/>
      <c r="E30" s="235"/>
      <c r="F30" s="219"/>
      <c r="N30" s="211"/>
      <c r="O30" s="217"/>
      <c r="P30" s="207"/>
      <c r="Q30" s="207"/>
      <c r="R30" s="208"/>
    </row>
    <row r="31" spans="2:18" x14ac:dyDescent="0.25">
      <c r="B31" s="300" t="s">
        <v>72</v>
      </c>
      <c r="C31" s="169">
        <v>1</v>
      </c>
      <c r="D31" s="169" t="s">
        <v>71</v>
      </c>
      <c r="E31" s="340">
        <v>0.21</v>
      </c>
      <c r="F31" s="169" t="s">
        <v>7</v>
      </c>
      <c r="G31" s="169" t="s">
        <v>73</v>
      </c>
      <c r="H31" s="169"/>
      <c r="I31" s="299"/>
      <c r="N31" s="210" t="s">
        <v>22</v>
      </c>
      <c r="O31" s="207">
        <v>2000</v>
      </c>
      <c r="P31" s="207" t="s">
        <v>23</v>
      </c>
      <c r="Q31" s="207"/>
      <c r="R31" s="208"/>
    </row>
    <row r="32" spans="2:18" x14ac:dyDescent="0.25">
      <c r="B32" s="222" t="s">
        <v>15</v>
      </c>
      <c r="C32" s="332">
        <f>2*E23</f>
        <v>20</v>
      </c>
      <c r="D32" s="170" t="s">
        <v>16</v>
      </c>
      <c r="E32" s="352">
        <f>C32-(E23+E24+E25+E31+E26+(E27/1000))</f>
        <v>0.78500000000000014</v>
      </c>
      <c r="F32" s="219" t="s">
        <v>7</v>
      </c>
      <c r="N32" s="209" t="s">
        <v>83</v>
      </c>
      <c r="O32" s="187">
        <v>873</v>
      </c>
      <c r="P32" s="207"/>
      <c r="Q32" s="207"/>
      <c r="R32" s="208"/>
    </row>
    <row r="33" spans="2:18" x14ac:dyDescent="0.25">
      <c r="B33" s="222"/>
      <c r="C33" s="170"/>
      <c r="D33" s="170"/>
      <c r="E33" s="339"/>
      <c r="F33" s="219"/>
      <c r="N33" s="209" t="s">
        <v>93</v>
      </c>
      <c r="O33" s="207">
        <f>O31*E37</f>
        <v>40000</v>
      </c>
      <c r="P33" s="207" t="s">
        <v>10</v>
      </c>
      <c r="Q33" s="207">
        <f>(1/E25)*O33</f>
        <v>80000</v>
      </c>
      <c r="R33" s="208" t="s">
        <v>11</v>
      </c>
    </row>
    <row r="34" spans="2:18" x14ac:dyDescent="0.25">
      <c r="B34" s="222" t="s">
        <v>77</v>
      </c>
      <c r="C34" s="170"/>
      <c r="D34" s="170"/>
      <c r="E34" s="161">
        <v>0</v>
      </c>
      <c r="F34" s="219" t="s">
        <v>7</v>
      </c>
      <c r="N34" s="212" t="s">
        <v>84</v>
      </c>
      <c r="O34" s="207">
        <f>O32*O26</f>
        <v>32737.5</v>
      </c>
      <c r="P34" s="207" t="s">
        <v>117</v>
      </c>
      <c r="Q34" s="207"/>
      <c r="R34" s="208"/>
    </row>
    <row r="35" spans="2:18" x14ac:dyDescent="0.25">
      <c r="B35" s="222" t="s">
        <v>33</v>
      </c>
      <c r="C35" s="170"/>
      <c r="D35" s="170"/>
      <c r="E35" s="235"/>
      <c r="F35" s="219"/>
      <c r="N35" s="209"/>
      <c r="O35" s="207"/>
      <c r="P35" s="207"/>
      <c r="Q35" s="207"/>
      <c r="R35" s="208"/>
    </row>
    <row r="36" spans="2:18" x14ac:dyDescent="0.25">
      <c r="B36" s="222"/>
      <c r="C36" s="170"/>
      <c r="D36" s="170"/>
      <c r="E36" s="235"/>
      <c r="F36" s="219"/>
      <c r="N36" s="206" t="s">
        <v>24</v>
      </c>
      <c r="O36" s="207"/>
      <c r="P36" s="207"/>
      <c r="Q36" s="207"/>
      <c r="R36" s="208"/>
    </row>
    <row r="37" spans="2:18" x14ac:dyDescent="0.25">
      <c r="B37" s="222" t="s">
        <v>34</v>
      </c>
      <c r="C37" s="170"/>
      <c r="D37" s="170"/>
      <c r="E37" s="341">
        <f>E16*2-E34</f>
        <v>20</v>
      </c>
      <c r="F37" s="219" t="s">
        <v>7</v>
      </c>
      <c r="N37" s="209" t="s">
        <v>26</v>
      </c>
      <c r="O37" s="189" t="s">
        <v>147</v>
      </c>
      <c r="P37" s="207"/>
      <c r="Q37" s="207"/>
      <c r="R37" s="208"/>
    </row>
    <row r="38" spans="2:18" ht="13.8" thickBot="1" x14ac:dyDescent="0.3">
      <c r="B38" s="228"/>
      <c r="C38" s="229"/>
      <c r="D38" s="229"/>
      <c r="E38" s="237"/>
      <c r="F38" s="231"/>
      <c r="N38" s="209" t="s">
        <v>27</v>
      </c>
      <c r="O38" s="187">
        <v>2595</v>
      </c>
      <c r="P38" s="207"/>
      <c r="Q38" s="207"/>
      <c r="R38" s="208"/>
    </row>
    <row r="39" spans="2:18" x14ac:dyDescent="0.25">
      <c r="N39" s="209" t="s">
        <v>85</v>
      </c>
      <c r="O39" s="207">
        <f>(O31*E37)-O34</f>
        <v>7262.5</v>
      </c>
      <c r="P39" s="207" t="s">
        <v>10</v>
      </c>
      <c r="Q39" s="207">
        <f>(1/E26)*((O31*E37)-O34)</f>
        <v>14525</v>
      </c>
      <c r="R39" s="208" t="s">
        <v>11</v>
      </c>
    </row>
    <row r="40" spans="2:18" x14ac:dyDescent="0.25">
      <c r="N40" s="211" t="s">
        <v>92</v>
      </c>
      <c r="O40" s="154">
        <f>O39/O38</f>
        <v>2.7986512524084777</v>
      </c>
      <c r="P40" s="207" t="s">
        <v>61</v>
      </c>
      <c r="Q40" s="207"/>
      <c r="R40" s="208"/>
    </row>
    <row r="41" spans="2:18" x14ac:dyDescent="0.25">
      <c r="N41" s="211" t="s">
        <v>110</v>
      </c>
      <c r="O41" s="188">
        <v>3</v>
      </c>
      <c r="P41" s="207" t="s">
        <v>29</v>
      </c>
      <c r="Q41" s="145"/>
      <c r="R41" s="208"/>
    </row>
    <row r="42" spans="2:18" x14ac:dyDescent="0.25">
      <c r="N42" s="211" t="s">
        <v>47</v>
      </c>
      <c r="O42" s="190">
        <f>O40/E26</f>
        <v>5.5973025048169553</v>
      </c>
      <c r="P42" s="207" t="s">
        <v>13</v>
      </c>
      <c r="Q42" s="145"/>
      <c r="R42" s="208"/>
    </row>
    <row r="43" spans="2:18" ht="13.8" thickBot="1" x14ac:dyDescent="0.3">
      <c r="B43" s="331" t="s">
        <v>144</v>
      </c>
      <c r="C43" s="169"/>
      <c r="D43" s="169"/>
      <c r="E43" s="169"/>
      <c r="F43" s="169"/>
      <c r="G43" s="169"/>
      <c r="H43" s="169"/>
      <c r="I43" s="169"/>
      <c r="J43" s="169"/>
      <c r="K43" s="169"/>
      <c r="L43" s="299"/>
      <c r="N43" s="213" t="s">
        <v>14</v>
      </c>
      <c r="O43" s="347">
        <f>O41/O42</f>
        <v>0.53597246127366616</v>
      </c>
      <c r="P43" s="214" t="s">
        <v>7</v>
      </c>
      <c r="Q43" s="146"/>
      <c r="R43" s="215"/>
    </row>
    <row r="45" spans="2:18" ht="18" thickBot="1" x14ac:dyDescent="0.35">
      <c r="B45" s="377" t="s">
        <v>35</v>
      </c>
      <c r="C45" s="378"/>
      <c r="D45" s="378"/>
      <c r="E45" s="378"/>
      <c r="F45" s="378"/>
      <c r="H45" s="377" t="s">
        <v>39</v>
      </c>
      <c r="I45" s="378"/>
      <c r="J45" s="378"/>
      <c r="K45" s="378"/>
      <c r="L45" s="378"/>
    </row>
    <row r="46" spans="2:18" x14ac:dyDescent="0.25">
      <c r="B46" s="242" t="s">
        <v>76</v>
      </c>
      <c r="C46" s="243">
        <v>120</v>
      </c>
      <c r="D46" s="243" t="s">
        <v>75</v>
      </c>
      <c r="E46" s="243"/>
      <c r="F46" s="244"/>
      <c r="H46" s="245" t="s">
        <v>36</v>
      </c>
      <c r="I46" s="232">
        <v>100</v>
      </c>
      <c r="J46" s="151" t="s">
        <v>115</v>
      </c>
      <c r="K46" s="232"/>
      <c r="L46" s="233"/>
    </row>
    <row r="47" spans="2:18" x14ac:dyDescent="0.25">
      <c r="B47" s="222" t="s">
        <v>28</v>
      </c>
      <c r="C47" s="170"/>
      <c r="D47" s="170"/>
      <c r="E47" s="339">
        <f>E37</f>
        <v>20</v>
      </c>
      <c r="F47" s="219" t="s">
        <v>7</v>
      </c>
      <c r="H47" s="246" t="s">
        <v>38</v>
      </c>
      <c r="I47" s="248"/>
      <c r="J47" s="248"/>
      <c r="K47" s="152" t="s">
        <v>138</v>
      </c>
      <c r="L47" s="249"/>
    </row>
    <row r="48" spans="2:18" x14ac:dyDescent="0.25">
      <c r="B48" s="150" t="s">
        <v>112</v>
      </c>
      <c r="C48" s="170"/>
      <c r="D48" s="170"/>
      <c r="E48" s="338">
        <f>(E47*4/5) - E49-E50</f>
        <v>8.5</v>
      </c>
      <c r="F48" s="149" t="s">
        <v>111</v>
      </c>
      <c r="H48" s="246" t="s">
        <v>26</v>
      </c>
      <c r="I48" s="189" t="s">
        <v>150</v>
      </c>
      <c r="J48" s="250"/>
      <c r="K48" s="248"/>
      <c r="L48" s="249"/>
      <c r="N48" s="162" t="s">
        <v>19</v>
      </c>
    </row>
    <row r="49" spans="2:14" x14ac:dyDescent="0.25">
      <c r="B49" s="222" t="s">
        <v>39</v>
      </c>
      <c r="C49" s="170"/>
      <c r="D49" s="170"/>
      <c r="E49" s="348">
        <f>E47/4</f>
        <v>5</v>
      </c>
      <c r="F49" s="219" t="s">
        <v>7</v>
      </c>
      <c r="H49" s="246" t="s">
        <v>27</v>
      </c>
      <c r="I49" s="187">
        <v>4.5599999999999996</v>
      </c>
      <c r="J49" s="248"/>
      <c r="K49" s="248"/>
      <c r="L49" s="249"/>
    </row>
    <row r="50" spans="2:14" x14ac:dyDescent="0.25">
      <c r="B50" s="222" t="s">
        <v>46</v>
      </c>
      <c r="C50" s="170"/>
      <c r="D50" s="170"/>
      <c r="E50" s="339">
        <f>E47/8</f>
        <v>2.5</v>
      </c>
      <c r="F50" s="219" t="s">
        <v>7</v>
      </c>
      <c r="H50" s="246"/>
      <c r="I50" s="248">
        <f>I46*C55</f>
        <v>4000</v>
      </c>
      <c r="J50" s="248" t="s">
        <v>40</v>
      </c>
      <c r="K50" s="248">
        <f>(1/E49)*I50</f>
        <v>800</v>
      </c>
      <c r="L50" s="249" t="s">
        <v>11</v>
      </c>
    </row>
    <row r="51" spans="2:14" ht="15.6" x14ac:dyDescent="0.35">
      <c r="B51" s="222" t="s">
        <v>70</v>
      </c>
      <c r="C51" s="170"/>
      <c r="D51" s="170"/>
      <c r="E51" s="225">
        <f>((E47*2)/1000)*1000</f>
        <v>40</v>
      </c>
      <c r="F51" s="221" t="s">
        <v>9</v>
      </c>
      <c r="G51" s="5"/>
      <c r="H51" s="247" t="s">
        <v>92</v>
      </c>
      <c r="I51" s="253">
        <f>I50/I49</f>
        <v>877.19298245614038</v>
      </c>
      <c r="J51" s="248" t="s">
        <v>61</v>
      </c>
      <c r="K51" s="248"/>
      <c r="L51" s="249"/>
    </row>
    <row r="52" spans="2:14" x14ac:dyDescent="0.25">
      <c r="B52" s="222"/>
      <c r="C52" s="170"/>
      <c r="D52" s="170"/>
      <c r="E52" s="235"/>
      <c r="F52" s="219"/>
      <c r="H52" s="247" t="s">
        <v>110</v>
      </c>
      <c r="I52" s="188">
        <v>880</v>
      </c>
      <c r="J52" s="248" t="s">
        <v>42</v>
      </c>
      <c r="K52" s="248"/>
      <c r="L52" s="249"/>
      <c r="M52" s="171"/>
    </row>
    <row r="53" spans="2:14" x14ac:dyDescent="0.25">
      <c r="B53" s="222" t="s">
        <v>43</v>
      </c>
      <c r="C53" s="170"/>
      <c r="D53" s="170"/>
      <c r="E53" s="161">
        <v>0.26</v>
      </c>
      <c r="F53" s="219" t="s">
        <v>7</v>
      </c>
      <c r="H53" s="247" t="s">
        <v>47</v>
      </c>
      <c r="I53" s="156">
        <f>I51/E49</f>
        <v>175.43859649122808</v>
      </c>
      <c r="J53" s="248" t="s">
        <v>44</v>
      </c>
      <c r="K53" s="140"/>
      <c r="L53" s="143"/>
      <c r="M53" s="142"/>
    </row>
    <row r="54" spans="2:14" ht="13.8" thickBot="1" x14ac:dyDescent="0.3">
      <c r="B54" s="222"/>
      <c r="C54" s="170"/>
      <c r="D54" s="170"/>
      <c r="E54" s="235"/>
      <c r="F54" s="219"/>
      <c r="H54" s="320" t="s">
        <v>130</v>
      </c>
      <c r="I54" s="254">
        <f>I52/I53</f>
        <v>5.016</v>
      </c>
      <c r="J54" s="251" t="s">
        <v>7</v>
      </c>
      <c r="K54" s="251"/>
      <c r="L54" s="252"/>
    </row>
    <row r="55" spans="2:14" x14ac:dyDescent="0.25">
      <c r="B55" s="222" t="s">
        <v>15</v>
      </c>
      <c r="C55" s="236">
        <f>2*E47</f>
        <v>40</v>
      </c>
      <c r="D55" s="170" t="s">
        <v>7</v>
      </c>
      <c r="E55" s="297">
        <f>C55-E47-E48-E49-E50-(E51/1000)-E53</f>
        <v>3.7</v>
      </c>
      <c r="F55" s="219" t="s">
        <v>7</v>
      </c>
      <c r="H55" s="167"/>
      <c r="I55" s="167"/>
      <c r="J55" s="167"/>
      <c r="K55" s="167"/>
      <c r="L55" s="167"/>
    </row>
    <row r="56" spans="2:14" ht="18" thickBot="1" x14ac:dyDescent="0.35">
      <c r="B56" s="222" t="s">
        <v>77</v>
      </c>
      <c r="C56" s="170"/>
      <c r="D56" s="170"/>
      <c r="E56" s="161">
        <v>0</v>
      </c>
      <c r="F56" s="219" t="s">
        <v>7</v>
      </c>
      <c r="H56" s="377" t="s">
        <v>46</v>
      </c>
      <c r="I56" s="378"/>
      <c r="J56" s="378"/>
      <c r="K56" s="378"/>
      <c r="L56" s="378"/>
    </row>
    <row r="57" spans="2:14" x14ac:dyDescent="0.25">
      <c r="B57" s="222" t="s">
        <v>45</v>
      </c>
      <c r="C57" s="170"/>
      <c r="D57" s="170"/>
      <c r="E57" s="339"/>
      <c r="F57" s="219"/>
      <c r="H57" s="245" t="s">
        <v>97</v>
      </c>
      <c r="I57" s="232">
        <v>10</v>
      </c>
      <c r="J57" s="232" t="s">
        <v>139</v>
      </c>
      <c r="K57" s="232"/>
      <c r="L57" s="233"/>
    </row>
    <row r="58" spans="2:14" x14ac:dyDescent="0.25">
      <c r="B58" s="222"/>
      <c r="C58" s="236"/>
      <c r="D58" s="170"/>
      <c r="E58" s="348"/>
      <c r="F58" s="219"/>
      <c r="H58" s="246" t="s">
        <v>78</v>
      </c>
      <c r="I58" s="248"/>
      <c r="J58" s="248"/>
      <c r="K58" s="248"/>
      <c r="L58" s="249"/>
    </row>
    <row r="59" spans="2:14" x14ac:dyDescent="0.25">
      <c r="B59" s="222" t="s">
        <v>104</v>
      </c>
      <c r="C59" s="170"/>
      <c r="D59" s="170"/>
      <c r="E59" s="341">
        <f>2*E37-E56</f>
        <v>40</v>
      </c>
      <c r="F59" s="219" t="s">
        <v>7</v>
      </c>
      <c r="H59" s="246" t="s">
        <v>26</v>
      </c>
      <c r="I59" s="189" t="s">
        <v>151</v>
      </c>
      <c r="J59" s="248"/>
      <c r="K59" s="248"/>
      <c r="L59" s="249"/>
    </row>
    <row r="60" spans="2:14" ht="13.8" thickBot="1" x14ac:dyDescent="0.3">
      <c r="B60" s="228"/>
      <c r="C60" s="229"/>
      <c r="D60" s="229"/>
      <c r="E60" s="237"/>
      <c r="F60" s="231"/>
      <c r="H60" s="246" t="s">
        <v>47</v>
      </c>
      <c r="I60" s="188">
        <v>0.77800000000000002</v>
      </c>
      <c r="J60" s="152" t="s">
        <v>108</v>
      </c>
      <c r="K60" s="248"/>
      <c r="L60" s="249"/>
      <c r="N60" s="172"/>
    </row>
    <row r="61" spans="2:14" x14ac:dyDescent="0.25">
      <c r="B61" s="172"/>
      <c r="C61" s="172"/>
      <c r="D61" s="172"/>
      <c r="E61" s="172"/>
      <c r="F61" s="172"/>
      <c r="G61" s="172"/>
      <c r="H61" s="255" t="s">
        <v>96</v>
      </c>
      <c r="I61" s="253">
        <f>C55*I57/1000</f>
        <v>0.4</v>
      </c>
      <c r="J61" s="248" t="s">
        <v>95</v>
      </c>
      <c r="K61" s="248">
        <f>(1/E50)*I61</f>
        <v>0.16000000000000003</v>
      </c>
      <c r="L61" s="249" t="s">
        <v>139</v>
      </c>
      <c r="M61" s="172"/>
      <c r="N61" s="172"/>
    </row>
    <row r="62" spans="2:14" x14ac:dyDescent="0.25">
      <c r="B62" s="172"/>
      <c r="C62" s="172"/>
      <c r="D62" s="172"/>
      <c r="E62" s="173"/>
      <c r="F62" s="172"/>
      <c r="G62" s="172"/>
      <c r="H62" s="255" t="s">
        <v>92</v>
      </c>
      <c r="I62" s="155">
        <f>I61/I60*1000</f>
        <v>514.13881748071981</v>
      </c>
      <c r="J62" s="248" t="s">
        <v>61</v>
      </c>
      <c r="K62" s="248"/>
      <c r="L62" s="249"/>
      <c r="M62" s="172"/>
      <c r="N62" s="172"/>
    </row>
    <row r="63" spans="2:14" x14ac:dyDescent="0.25">
      <c r="C63" s="172"/>
      <c r="D63" s="172"/>
      <c r="E63" s="173"/>
      <c r="F63" s="172"/>
      <c r="G63" s="172"/>
      <c r="H63" s="247" t="s">
        <v>41</v>
      </c>
      <c r="I63" s="161">
        <v>520</v>
      </c>
      <c r="J63" s="248" t="s">
        <v>61</v>
      </c>
      <c r="K63" s="253"/>
      <c r="L63" s="249"/>
      <c r="M63" s="172"/>
      <c r="N63" s="172"/>
    </row>
    <row r="64" spans="2:14" x14ac:dyDescent="0.25">
      <c r="H64" s="247" t="s">
        <v>47</v>
      </c>
      <c r="I64" s="156">
        <f>I62/E50</f>
        <v>205.65552699228792</v>
      </c>
      <c r="J64" s="248" t="s">
        <v>44</v>
      </c>
      <c r="K64" s="248"/>
      <c r="L64" s="249"/>
      <c r="M64" s="170"/>
    </row>
    <row r="65" spans="2:14" ht="13.8" thickBot="1" x14ac:dyDescent="0.3">
      <c r="H65" s="320" t="s">
        <v>130</v>
      </c>
      <c r="I65" s="254">
        <f>I63/I64</f>
        <v>2.5285000000000002</v>
      </c>
      <c r="J65" s="251" t="s">
        <v>7</v>
      </c>
      <c r="K65" s="144"/>
      <c r="L65" s="252"/>
    </row>
    <row r="68" spans="2:14" ht="18" thickBot="1" x14ac:dyDescent="0.35">
      <c r="B68" s="375" t="s">
        <v>48</v>
      </c>
      <c r="C68" s="376"/>
      <c r="D68" s="376"/>
      <c r="E68" s="376"/>
      <c r="F68" s="376"/>
      <c r="G68" s="172"/>
      <c r="H68" s="375" t="s">
        <v>51</v>
      </c>
      <c r="I68" s="376"/>
      <c r="J68" s="376"/>
      <c r="K68" s="376"/>
      <c r="L68" s="376"/>
      <c r="M68" s="172"/>
      <c r="N68" s="172"/>
    </row>
    <row r="69" spans="2:14" x14ac:dyDescent="0.25">
      <c r="B69" s="258" t="s">
        <v>28</v>
      </c>
      <c r="C69" s="259"/>
      <c r="D69" s="259"/>
      <c r="E69" s="349">
        <f>E37</f>
        <v>20</v>
      </c>
      <c r="F69" s="260" t="s">
        <v>7</v>
      </c>
      <c r="G69" s="172"/>
      <c r="H69" s="278" t="s">
        <v>49</v>
      </c>
      <c r="I69" s="279">
        <v>100</v>
      </c>
      <c r="J69" s="279" t="s">
        <v>105</v>
      </c>
      <c r="K69" s="279"/>
      <c r="L69" s="280"/>
      <c r="M69" s="172"/>
      <c r="N69" s="172"/>
    </row>
    <row r="70" spans="2:14" x14ac:dyDescent="0.25">
      <c r="B70" s="261" t="s">
        <v>37</v>
      </c>
      <c r="C70" s="262"/>
      <c r="D70" s="262"/>
      <c r="E70" s="350">
        <f>E69*4/5 - (E71+E72+E74+E75+E73+E76)</f>
        <v>8.5</v>
      </c>
      <c r="F70" s="264" t="s">
        <v>7</v>
      </c>
      <c r="G70" s="172"/>
      <c r="H70" s="281" t="s">
        <v>50</v>
      </c>
      <c r="I70" s="282"/>
      <c r="J70" s="282"/>
      <c r="K70" s="282"/>
      <c r="L70" s="283"/>
      <c r="M70" s="172"/>
      <c r="N70" s="172"/>
    </row>
    <row r="71" spans="2:14" x14ac:dyDescent="0.25">
      <c r="B71" s="261" t="s">
        <v>51</v>
      </c>
      <c r="C71" s="262"/>
      <c r="D71" s="262"/>
      <c r="E71" s="351">
        <f>E69/20</f>
        <v>1</v>
      </c>
      <c r="F71" s="264" t="s">
        <v>7</v>
      </c>
      <c r="G71" s="172"/>
      <c r="H71" s="281" t="s">
        <v>26</v>
      </c>
      <c r="I71" s="189"/>
      <c r="J71" s="284"/>
      <c r="K71" s="282"/>
      <c r="L71" s="283"/>
      <c r="M71" s="172"/>
      <c r="N71" s="172"/>
    </row>
    <row r="72" spans="2:14" x14ac:dyDescent="0.25">
      <c r="B72" s="261" t="s">
        <v>52</v>
      </c>
      <c r="C72" s="262"/>
      <c r="D72" s="262"/>
      <c r="E72" s="351">
        <f>E69/20</f>
        <v>1</v>
      </c>
      <c r="F72" s="264" t="s">
        <v>7</v>
      </c>
      <c r="G72" s="172"/>
      <c r="H72" s="281" t="s">
        <v>53</v>
      </c>
      <c r="I72" s="187"/>
      <c r="J72" s="282"/>
      <c r="K72" s="282"/>
      <c r="L72" s="283"/>
      <c r="M72" s="172"/>
      <c r="N72" s="172"/>
    </row>
    <row r="73" spans="2:14" x14ac:dyDescent="0.25">
      <c r="B73" s="261" t="s">
        <v>57</v>
      </c>
      <c r="C73" s="262"/>
      <c r="D73" s="262"/>
      <c r="E73" s="351">
        <f>E69/20</f>
        <v>1</v>
      </c>
      <c r="F73" s="264" t="s">
        <v>7</v>
      </c>
      <c r="G73" s="172"/>
      <c r="H73" s="281"/>
      <c r="I73" s="282">
        <f>I69*C81</f>
        <v>4000</v>
      </c>
      <c r="J73" s="282" t="s">
        <v>40</v>
      </c>
      <c r="K73" s="282">
        <f>(1/E71)*I73</f>
        <v>4000</v>
      </c>
      <c r="L73" s="285" t="s">
        <v>11</v>
      </c>
      <c r="M73" s="172"/>
      <c r="N73" s="172"/>
    </row>
    <row r="74" spans="2:14" x14ac:dyDescent="0.25">
      <c r="B74" s="261" t="s">
        <v>65</v>
      </c>
      <c r="C74" s="262"/>
      <c r="D74" s="262"/>
      <c r="E74" s="351">
        <f>E69/20</f>
        <v>1</v>
      </c>
      <c r="F74" s="264" t="s">
        <v>7</v>
      </c>
      <c r="G74" s="172"/>
      <c r="H74" s="287" t="s">
        <v>99</v>
      </c>
      <c r="I74" s="286" t="e">
        <f>I73/I72</f>
        <v>#DIV/0!</v>
      </c>
      <c r="J74" s="282" t="s">
        <v>61</v>
      </c>
      <c r="K74" s="282"/>
      <c r="L74" s="283"/>
      <c r="M74" s="172"/>
      <c r="N74" s="172"/>
    </row>
    <row r="75" spans="2:14" x14ac:dyDescent="0.25">
      <c r="B75" s="261" t="s">
        <v>54</v>
      </c>
      <c r="C75" s="262"/>
      <c r="D75" s="262"/>
      <c r="E75" s="351">
        <f>E69/20</f>
        <v>1</v>
      </c>
      <c r="F75" s="264" t="s">
        <v>7</v>
      </c>
      <c r="G75" s="172"/>
      <c r="H75" s="287" t="s">
        <v>41</v>
      </c>
      <c r="I75" s="188"/>
      <c r="J75" s="282" t="s">
        <v>55</v>
      </c>
      <c r="K75" s="282"/>
      <c r="L75" s="283"/>
      <c r="M75" s="175"/>
      <c r="N75" s="172"/>
    </row>
    <row r="76" spans="2:14" x14ac:dyDescent="0.25">
      <c r="B76" s="261" t="s">
        <v>46</v>
      </c>
      <c r="C76" s="262"/>
      <c r="D76" s="262"/>
      <c r="E76" s="350">
        <f>E69/8</f>
        <v>2.5</v>
      </c>
      <c r="F76" s="264" t="s">
        <v>7</v>
      </c>
      <c r="G76" s="172"/>
      <c r="H76" s="287" t="s">
        <v>47</v>
      </c>
      <c r="I76" s="238" t="e">
        <f>K73/I72</f>
        <v>#DIV/0!</v>
      </c>
      <c r="J76" s="282" t="s">
        <v>118</v>
      </c>
      <c r="K76" s="282"/>
      <c r="L76" s="283"/>
      <c r="M76" s="172"/>
      <c r="N76" s="172"/>
    </row>
    <row r="77" spans="2:14" ht="16.2" thickBot="1" x14ac:dyDescent="0.4">
      <c r="B77" s="261" t="s">
        <v>70</v>
      </c>
      <c r="C77" s="262"/>
      <c r="D77" s="262"/>
      <c r="E77" s="265">
        <f>((E69*2)/1000)*1000</f>
        <v>40</v>
      </c>
      <c r="F77" s="266" t="s">
        <v>9</v>
      </c>
      <c r="G77" s="16"/>
      <c r="H77" s="292" t="s">
        <v>136</v>
      </c>
      <c r="I77" s="289" t="e">
        <f>I75/I76</f>
        <v>#DIV/0!</v>
      </c>
      <c r="J77" s="290" t="s">
        <v>7</v>
      </c>
      <c r="K77" s="290"/>
      <c r="L77" s="291"/>
      <c r="M77" s="172"/>
      <c r="N77" s="172"/>
    </row>
    <row r="78" spans="2:14" x14ac:dyDescent="0.25">
      <c r="B78" s="261"/>
      <c r="C78" s="262"/>
      <c r="D78" s="262"/>
      <c r="E78" s="263"/>
      <c r="F78" s="264"/>
      <c r="G78" s="172"/>
      <c r="H78" s="176"/>
      <c r="I78" s="177"/>
      <c r="J78" s="177"/>
      <c r="K78" s="177"/>
      <c r="L78" s="174"/>
      <c r="M78" s="172"/>
      <c r="N78" s="172"/>
    </row>
    <row r="79" spans="2:14" ht="18" thickBot="1" x14ac:dyDescent="0.35">
      <c r="B79" s="261" t="s">
        <v>43</v>
      </c>
      <c r="C79" s="262"/>
      <c r="D79" s="262"/>
      <c r="E79" s="161"/>
      <c r="F79" s="264" t="s">
        <v>7</v>
      </c>
      <c r="G79" s="172"/>
      <c r="H79" s="375" t="s">
        <v>52</v>
      </c>
      <c r="I79" s="376"/>
      <c r="J79" s="376"/>
      <c r="K79" s="376"/>
      <c r="L79" s="376"/>
    </row>
    <row r="80" spans="2:14" x14ac:dyDescent="0.25">
      <c r="B80" s="261"/>
      <c r="C80" s="262"/>
      <c r="D80" s="262"/>
      <c r="E80" s="351"/>
      <c r="F80" s="264"/>
      <c r="G80" s="172"/>
      <c r="H80" s="278" t="s">
        <v>100</v>
      </c>
      <c r="I80" s="279">
        <v>25</v>
      </c>
      <c r="J80" s="279" t="s">
        <v>106</v>
      </c>
      <c r="K80" s="279"/>
      <c r="L80" s="280"/>
      <c r="M80" s="172"/>
      <c r="N80" s="172"/>
    </row>
    <row r="81" spans="2:14" x14ac:dyDescent="0.25">
      <c r="B81" s="261" t="s">
        <v>15</v>
      </c>
      <c r="C81" s="267">
        <f>2*E69</f>
        <v>40</v>
      </c>
      <c r="D81" s="262" t="s">
        <v>7</v>
      </c>
      <c r="E81" s="297">
        <f>E86-E69-E70-E71-E76-E72-E73-E74-E75-(E77/1000)-E79</f>
        <v>3.96</v>
      </c>
      <c r="F81" s="264" t="s">
        <v>7</v>
      </c>
      <c r="G81" s="172"/>
      <c r="H81" s="281" t="s">
        <v>56</v>
      </c>
      <c r="I81" s="282"/>
      <c r="J81" s="282"/>
      <c r="K81" s="282"/>
      <c r="L81" s="283"/>
      <c r="M81" s="172"/>
      <c r="N81" s="172"/>
    </row>
    <row r="82" spans="2:14" x14ac:dyDescent="0.25">
      <c r="B82" s="261"/>
      <c r="C82" s="267"/>
      <c r="D82" s="262"/>
      <c r="E82" s="351"/>
      <c r="F82" s="264"/>
      <c r="G82" s="172"/>
      <c r="H82" s="281" t="s">
        <v>26</v>
      </c>
      <c r="I82" s="189"/>
      <c r="J82" s="284"/>
      <c r="K82" s="282"/>
      <c r="L82" s="283"/>
      <c r="M82" s="172"/>
      <c r="N82" s="172"/>
    </row>
    <row r="83" spans="2:14" x14ac:dyDescent="0.25">
      <c r="B83" s="261" t="s">
        <v>32</v>
      </c>
      <c r="C83" s="262"/>
      <c r="D83" s="262"/>
      <c r="E83" s="161">
        <v>0</v>
      </c>
      <c r="F83" s="264" t="s">
        <v>7</v>
      </c>
      <c r="G83" s="172"/>
      <c r="H83" s="281" t="s">
        <v>53</v>
      </c>
      <c r="I83" s="187"/>
      <c r="J83" s="282"/>
      <c r="K83" s="282"/>
      <c r="L83" s="283"/>
      <c r="M83" s="172"/>
      <c r="N83" s="172"/>
    </row>
    <row r="84" spans="2:14" x14ac:dyDescent="0.25">
      <c r="B84" s="261" t="s">
        <v>45</v>
      </c>
      <c r="C84" s="262"/>
      <c r="D84" s="262"/>
      <c r="E84" s="263"/>
      <c r="F84" s="264"/>
      <c r="G84" s="172"/>
      <c r="H84" s="281"/>
      <c r="I84" s="282">
        <f>I80*C81</f>
        <v>1000</v>
      </c>
      <c r="J84" s="282" t="s">
        <v>40</v>
      </c>
      <c r="K84" s="282">
        <f>(1/E72)*I84</f>
        <v>1000</v>
      </c>
      <c r="L84" s="285" t="s">
        <v>11</v>
      </c>
      <c r="M84" s="172"/>
      <c r="N84" s="172"/>
    </row>
    <row r="85" spans="2:14" x14ac:dyDescent="0.25">
      <c r="B85" s="261"/>
      <c r="C85" s="267"/>
      <c r="D85" s="262"/>
      <c r="E85" s="107"/>
      <c r="F85" s="264"/>
      <c r="G85" s="172"/>
      <c r="H85" s="295" t="s">
        <v>99</v>
      </c>
      <c r="I85" s="286" t="e">
        <f>I84/I83</f>
        <v>#DIV/0!</v>
      </c>
      <c r="J85" s="282" t="s">
        <v>61</v>
      </c>
      <c r="K85" s="282"/>
      <c r="L85" s="283"/>
      <c r="M85" s="172"/>
      <c r="N85" s="172"/>
    </row>
    <row r="86" spans="2:14" x14ac:dyDescent="0.25">
      <c r="B86" s="222" t="s">
        <v>104</v>
      </c>
      <c r="C86" s="170"/>
      <c r="D86" s="170"/>
      <c r="E86" s="341">
        <f>2*E69-E83</f>
        <v>40</v>
      </c>
      <c r="F86" s="219" t="s">
        <v>7</v>
      </c>
      <c r="G86" s="172"/>
      <c r="H86" s="295" t="s">
        <v>41</v>
      </c>
      <c r="I86" s="188"/>
      <c r="J86" s="282" t="s">
        <v>55</v>
      </c>
      <c r="K86" s="282"/>
      <c r="L86" s="283"/>
      <c r="M86" s="172"/>
      <c r="N86" s="172"/>
    </row>
    <row r="87" spans="2:14" ht="13.8" thickBot="1" x14ac:dyDescent="0.3">
      <c r="B87" s="228"/>
      <c r="C87" s="229"/>
      <c r="D87" s="229"/>
      <c r="E87" s="237"/>
      <c r="F87" s="231"/>
      <c r="G87" s="172"/>
      <c r="H87" s="287" t="s">
        <v>47</v>
      </c>
      <c r="I87" s="238" t="e">
        <f>K84/I83</f>
        <v>#DIV/0!</v>
      </c>
      <c r="J87" s="282" t="s">
        <v>44</v>
      </c>
      <c r="K87" s="282"/>
      <c r="L87" s="283"/>
      <c r="M87" s="172"/>
      <c r="N87" s="172"/>
    </row>
    <row r="88" spans="2:14" ht="13.8" thickBot="1" x14ac:dyDescent="0.3">
      <c r="B88" s="172"/>
      <c r="C88" s="172"/>
      <c r="D88" s="172"/>
      <c r="E88" s="172"/>
      <c r="F88" s="172"/>
      <c r="G88" s="172"/>
      <c r="H88" s="292" t="s">
        <v>136</v>
      </c>
      <c r="I88" s="290" t="e">
        <f>I86/I87</f>
        <v>#DIV/0!</v>
      </c>
      <c r="J88" s="290" t="s">
        <v>7</v>
      </c>
      <c r="K88" s="290"/>
      <c r="L88" s="291"/>
      <c r="M88" s="172"/>
      <c r="N88" s="172"/>
    </row>
    <row r="89" spans="2:14" x14ac:dyDescent="0.25">
      <c r="B89" s="172"/>
      <c r="C89" s="172"/>
      <c r="D89" s="172"/>
      <c r="E89" s="172"/>
      <c r="F89" s="172"/>
      <c r="G89" s="172"/>
      <c r="H89" s="177"/>
      <c r="I89" s="177"/>
      <c r="J89" s="177"/>
      <c r="K89" s="177"/>
      <c r="L89" s="174"/>
    </row>
    <row r="90" spans="2:14" ht="18" thickBot="1" x14ac:dyDescent="0.35">
      <c r="B90" s="172"/>
      <c r="C90" s="172"/>
      <c r="D90" s="172"/>
      <c r="E90" s="172"/>
      <c r="F90" s="172"/>
      <c r="G90" s="172"/>
      <c r="H90" s="375" t="s">
        <v>57</v>
      </c>
      <c r="I90" s="376"/>
      <c r="J90" s="376"/>
      <c r="K90" s="376"/>
      <c r="L90" s="376"/>
      <c r="M90" s="172"/>
      <c r="N90" s="172"/>
    </row>
    <row r="91" spans="2:14" x14ac:dyDescent="0.25">
      <c r="B91" s="172"/>
      <c r="C91" s="172"/>
      <c r="D91" s="172"/>
      <c r="F91" s="172"/>
      <c r="G91" s="172"/>
      <c r="H91" s="278" t="s">
        <v>101</v>
      </c>
      <c r="I91" s="279">
        <v>2000</v>
      </c>
      <c r="J91" s="279" t="s">
        <v>64</v>
      </c>
      <c r="K91" s="279"/>
      <c r="L91" s="280"/>
      <c r="M91" s="172"/>
      <c r="N91" s="172"/>
    </row>
    <row r="92" spans="2:14" x14ac:dyDescent="0.25">
      <c r="B92" s="172"/>
      <c r="C92" s="172"/>
      <c r="D92" s="172"/>
      <c r="E92" s="172"/>
      <c r="F92" s="172"/>
      <c r="G92" s="172"/>
      <c r="H92" s="281" t="s">
        <v>58</v>
      </c>
      <c r="I92" s="282"/>
      <c r="J92" s="282"/>
      <c r="K92" s="282"/>
      <c r="L92" s="283"/>
      <c r="M92" s="172"/>
      <c r="N92" s="172"/>
    </row>
    <row r="93" spans="2:14" x14ac:dyDescent="0.25">
      <c r="B93" s="172"/>
      <c r="C93" s="172"/>
      <c r="D93" s="172"/>
      <c r="E93" s="172"/>
      <c r="F93" s="172"/>
      <c r="G93" s="172"/>
      <c r="H93" s="281" t="s">
        <v>26</v>
      </c>
      <c r="I93" s="189"/>
      <c r="J93" s="284"/>
      <c r="K93" s="282"/>
      <c r="L93" s="283"/>
      <c r="M93" s="172"/>
      <c r="N93" s="172"/>
    </row>
    <row r="94" spans="2:14" x14ac:dyDescent="0.25">
      <c r="B94" s="172"/>
      <c r="C94" s="172"/>
      <c r="D94" s="172"/>
      <c r="E94" s="172"/>
      <c r="F94" s="172"/>
      <c r="G94" s="172"/>
      <c r="H94" s="281" t="s">
        <v>53</v>
      </c>
      <c r="I94" s="187"/>
      <c r="J94" s="282"/>
      <c r="K94" s="282"/>
      <c r="L94" s="283"/>
      <c r="M94" s="172"/>
      <c r="N94" s="172"/>
    </row>
    <row r="95" spans="2:14" x14ac:dyDescent="0.25">
      <c r="B95" s="172"/>
      <c r="C95" s="172"/>
      <c r="D95" s="172"/>
      <c r="E95" s="172"/>
      <c r="F95" s="172"/>
      <c r="G95" s="172"/>
      <c r="H95" s="281"/>
      <c r="I95" s="282">
        <f>I91*C81</f>
        <v>80000</v>
      </c>
      <c r="J95" s="282" t="s">
        <v>40</v>
      </c>
      <c r="K95" s="282">
        <f>(1/E73)*I95</f>
        <v>80000</v>
      </c>
      <c r="L95" s="285" t="s">
        <v>11</v>
      </c>
      <c r="M95" s="172"/>
      <c r="N95" s="172"/>
    </row>
    <row r="96" spans="2:14" x14ac:dyDescent="0.25">
      <c r="B96" s="172"/>
      <c r="C96" s="172"/>
      <c r="D96" s="172"/>
      <c r="E96" s="172"/>
      <c r="F96" s="172"/>
      <c r="G96" s="172"/>
      <c r="H96" s="295" t="s">
        <v>99</v>
      </c>
      <c r="I96" s="286" t="e">
        <f>I95/I94</f>
        <v>#DIV/0!</v>
      </c>
      <c r="J96" s="282" t="s">
        <v>61</v>
      </c>
      <c r="K96" s="282"/>
      <c r="L96" s="283"/>
      <c r="M96" s="172"/>
      <c r="N96" s="172"/>
    </row>
    <row r="97" spans="2:14" x14ac:dyDescent="0.25">
      <c r="B97" s="172"/>
      <c r="C97" s="172"/>
      <c r="D97" s="172"/>
      <c r="E97" s="172"/>
      <c r="F97" s="172"/>
      <c r="G97" s="172"/>
      <c r="H97" s="295" t="s">
        <v>41</v>
      </c>
      <c r="I97" s="188"/>
      <c r="J97" s="282" t="s">
        <v>55</v>
      </c>
      <c r="K97" s="282"/>
      <c r="L97" s="283"/>
      <c r="M97" s="172"/>
      <c r="N97" s="172"/>
    </row>
    <row r="98" spans="2:14" x14ac:dyDescent="0.25">
      <c r="B98" s="172"/>
      <c r="C98" s="172"/>
      <c r="D98" s="172"/>
      <c r="E98" s="172"/>
      <c r="F98" s="172"/>
      <c r="G98" s="172"/>
      <c r="H98" s="287" t="s">
        <v>47</v>
      </c>
      <c r="I98" s="238" t="e">
        <f>K95/I94</f>
        <v>#DIV/0!</v>
      </c>
      <c r="J98" s="282" t="s">
        <v>44</v>
      </c>
      <c r="K98" s="282"/>
      <c r="L98" s="283"/>
      <c r="M98" s="172"/>
      <c r="N98" s="172"/>
    </row>
    <row r="99" spans="2:14" ht="13.8" thickBot="1" x14ac:dyDescent="0.3">
      <c r="B99" s="172"/>
      <c r="C99" s="172"/>
      <c r="D99" s="172"/>
      <c r="E99" s="172"/>
      <c r="F99" s="172"/>
      <c r="G99" s="172"/>
      <c r="H99" s="292" t="s">
        <v>136</v>
      </c>
      <c r="I99" s="290" t="e">
        <f>I97/I98</f>
        <v>#DIV/0!</v>
      </c>
      <c r="J99" s="290" t="s">
        <v>7</v>
      </c>
      <c r="K99" s="290"/>
      <c r="L99" s="291"/>
    </row>
    <row r="100" spans="2:14" x14ac:dyDescent="0.25">
      <c r="B100" s="172"/>
      <c r="C100" s="172"/>
      <c r="D100" s="172"/>
      <c r="E100" s="172"/>
      <c r="F100" s="172"/>
      <c r="G100" s="172"/>
      <c r="H100" s="177"/>
      <c r="I100" s="177"/>
      <c r="J100" s="177"/>
      <c r="K100" s="177"/>
      <c r="L100" s="174"/>
      <c r="M100" s="172"/>
      <c r="N100" s="172"/>
    </row>
    <row r="101" spans="2:14" ht="18" thickBot="1" x14ac:dyDescent="0.35">
      <c r="B101" s="172"/>
      <c r="C101" s="172"/>
      <c r="D101" s="172"/>
      <c r="E101" s="172"/>
      <c r="F101" s="172"/>
      <c r="G101" s="172"/>
      <c r="H101" s="375" t="s">
        <v>59</v>
      </c>
      <c r="I101" s="376"/>
      <c r="J101" s="376"/>
      <c r="K101" s="376"/>
      <c r="L101" s="376"/>
      <c r="M101" s="172"/>
      <c r="N101" s="172"/>
    </row>
    <row r="102" spans="2:14" x14ac:dyDescent="0.25">
      <c r="B102" s="172"/>
      <c r="C102" s="172"/>
      <c r="D102" s="172"/>
      <c r="E102" s="172"/>
      <c r="F102" s="172"/>
      <c r="G102" s="60"/>
      <c r="H102" s="293" t="s">
        <v>102</v>
      </c>
      <c r="I102" s="279"/>
      <c r="J102" s="279"/>
      <c r="K102" s="268" t="s">
        <v>152</v>
      </c>
      <c r="L102" s="269"/>
      <c r="M102" s="270"/>
    </row>
    <row r="103" spans="2:14" x14ac:dyDescent="0.25">
      <c r="B103" s="172"/>
      <c r="C103" s="172"/>
      <c r="D103" s="172"/>
      <c r="E103" s="172"/>
      <c r="F103" s="172"/>
      <c r="G103" s="60"/>
      <c r="H103" s="256" t="s">
        <v>60</v>
      </c>
      <c r="I103" s="256"/>
      <c r="J103" s="256"/>
      <c r="K103" s="271" t="s">
        <v>66</v>
      </c>
      <c r="L103" s="272">
        <f>I95/8000</f>
        <v>10</v>
      </c>
      <c r="M103" s="273" t="s">
        <v>61</v>
      </c>
    </row>
    <row r="104" spans="2:14" x14ac:dyDescent="0.25">
      <c r="B104" s="172"/>
      <c r="C104" s="172"/>
      <c r="D104" s="172"/>
      <c r="E104" s="172"/>
      <c r="F104" s="172"/>
      <c r="G104" s="60"/>
      <c r="H104" s="256" t="s">
        <v>26</v>
      </c>
      <c r="I104" s="189"/>
      <c r="J104" s="256"/>
      <c r="K104" s="274" t="s">
        <v>67</v>
      </c>
      <c r="L104" s="275">
        <f>0.4*L103</f>
        <v>4</v>
      </c>
      <c r="M104" s="276" t="s">
        <v>61</v>
      </c>
    </row>
    <row r="105" spans="2:14" x14ac:dyDescent="0.25">
      <c r="B105" s="172"/>
      <c r="C105" s="172"/>
      <c r="D105" s="172"/>
      <c r="E105" s="172"/>
      <c r="F105" s="172"/>
      <c r="G105" s="60"/>
      <c r="H105" s="257" t="s">
        <v>68</v>
      </c>
      <c r="I105" s="277">
        <f>L104</f>
        <v>4</v>
      </c>
      <c r="J105" s="256" t="s">
        <v>69</v>
      </c>
      <c r="K105" s="256"/>
      <c r="L105" s="294"/>
      <c r="M105" s="172"/>
      <c r="N105" s="172"/>
    </row>
    <row r="106" spans="2:14" x14ac:dyDescent="0.25">
      <c r="B106" s="172"/>
      <c r="C106" s="172"/>
      <c r="D106" s="172"/>
      <c r="E106" s="172"/>
      <c r="F106" s="172"/>
      <c r="G106" s="60"/>
      <c r="H106" s="257" t="s">
        <v>41</v>
      </c>
      <c r="I106" s="188"/>
      <c r="J106" s="256" t="s">
        <v>61</v>
      </c>
      <c r="K106" s="256"/>
      <c r="L106" s="285"/>
      <c r="M106" s="172"/>
      <c r="N106" s="172"/>
    </row>
    <row r="107" spans="2:14" x14ac:dyDescent="0.25">
      <c r="B107" s="172"/>
      <c r="C107" s="172"/>
      <c r="D107" s="172"/>
      <c r="E107" s="172"/>
      <c r="F107" s="172"/>
      <c r="G107" s="60"/>
      <c r="H107" s="287" t="s">
        <v>47</v>
      </c>
      <c r="I107" s="238">
        <f>I105/E74</f>
        <v>4</v>
      </c>
      <c r="J107" s="256" t="s">
        <v>44</v>
      </c>
      <c r="K107" s="256"/>
      <c r="L107" s="283"/>
      <c r="M107" s="172"/>
      <c r="N107" s="172"/>
    </row>
    <row r="108" spans="2:14" ht="13.8" thickBot="1" x14ac:dyDescent="0.3">
      <c r="B108" s="172"/>
      <c r="C108" s="172"/>
      <c r="D108" s="172"/>
      <c r="E108" s="172"/>
      <c r="F108" s="172"/>
      <c r="G108" s="60"/>
      <c r="H108" s="288" t="s">
        <v>136</v>
      </c>
      <c r="I108" s="289">
        <f>I106/I107</f>
        <v>0</v>
      </c>
      <c r="J108" s="290" t="s">
        <v>7</v>
      </c>
      <c r="K108" s="290"/>
      <c r="L108" s="291"/>
      <c r="M108" s="172"/>
      <c r="N108" s="172"/>
    </row>
    <row r="109" spans="2:14" x14ac:dyDescent="0.25">
      <c r="B109" s="172"/>
      <c r="C109" s="172"/>
      <c r="D109" s="172"/>
      <c r="E109" s="172"/>
      <c r="F109" s="172"/>
      <c r="G109" s="172"/>
      <c r="K109" s="177"/>
      <c r="L109" s="174"/>
      <c r="M109" s="172"/>
      <c r="N109" s="172"/>
    </row>
    <row r="110" spans="2:14" ht="18" thickBot="1" x14ac:dyDescent="0.35">
      <c r="B110" s="172"/>
      <c r="C110" s="172"/>
      <c r="D110" s="172"/>
      <c r="E110" s="172"/>
      <c r="F110" s="172"/>
      <c r="G110" s="172"/>
      <c r="H110" s="375" t="s">
        <v>54</v>
      </c>
      <c r="I110" s="376"/>
      <c r="J110" s="376"/>
      <c r="K110" s="376"/>
      <c r="L110" s="376"/>
      <c r="M110" s="172"/>
      <c r="N110" s="172"/>
    </row>
    <row r="111" spans="2:14" x14ac:dyDescent="0.25">
      <c r="B111" s="172"/>
      <c r="C111" s="172"/>
      <c r="D111" s="172"/>
      <c r="E111" s="172"/>
      <c r="F111" s="172"/>
      <c r="G111" s="172"/>
      <c r="H111" s="278" t="s">
        <v>103</v>
      </c>
      <c r="I111" s="279">
        <v>200</v>
      </c>
      <c r="J111" s="279" t="s">
        <v>62</v>
      </c>
      <c r="K111" s="279"/>
      <c r="L111" s="280"/>
      <c r="M111" s="172"/>
      <c r="N111" s="172"/>
    </row>
    <row r="112" spans="2:14" x14ac:dyDescent="0.25">
      <c r="B112" s="172"/>
      <c r="C112" s="172"/>
      <c r="D112" s="172"/>
      <c r="E112" s="172"/>
      <c r="F112" s="172"/>
      <c r="G112" s="172"/>
      <c r="H112" s="281" t="s">
        <v>63</v>
      </c>
      <c r="I112" s="282"/>
      <c r="J112" s="282"/>
      <c r="K112" s="282"/>
      <c r="L112" s="283"/>
      <c r="M112" s="172"/>
      <c r="N112" s="172"/>
    </row>
    <row r="113" spans="8:14" x14ac:dyDescent="0.25">
      <c r="H113" s="281" t="s">
        <v>26</v>
      </c>
      <c r="I113" s="189"/>
      <c r="J113" s="284"/>
      <c r="K113" s="282"/>
      <c r="L113" s="283"/>
      <c r="M113" s="172"/>
      <c r="N113" s="172"/>
    </row>
    <row r="114" spans="8:14" x14ac:dyDescent="0.25">
      <c r="H114" s="281" t="s">
        <v>53</v>
      </c>
      <c r="I114" s="187"/>
      <c r="J114" s="282"/>
      <c r="K114" s="282"/>
      <c r="L114" s="283"/>
      <c r="M114" s="172"/>
      <c r="N114" s="172"/>
    </row>
    <row r="115" spans="8:14" x14ac:dyDescent="0.25">
      <c r="H115" s="287"/>
      <c r="I115" s="282">
        <f>I111*C81</f>
        <v>8000</v>
      </c>
      <c r="J115" s="282" t="s">
        <v>40</v>
      </c>
      <c r="K115" s="282">
        <f>(1/E75)*I115</f>
        <v>8000</v>
      </c>
      <c r="L115" s="285" t="s">
        <v>11</v>
      </c>
      <c r="M115" s="172"/>
      <c r="N115" s="172"/>
    </row>
    <row r="116" spans="8:14" x14ac:dyDescent="0.25">
      <c r="H116" s="287" t="s">
        <v>92</v>
      </c>
      <c r="I116" s="286" t="e">
        <f>I115/I114</f>
        <v>#DIV/0!</v>
      </c>
      <c r="J116" s="282" t="s">
        <v>61</v>
      </c>
      <c r="K116" s="282"/>
      <c r="L116" s="283"/>
    </row>
    <row r="117" spans="8:14" x14ac:dyDescent="0.25">
      <c r="H117" s="287" t="s">
        <v>41</v>
      </c>
      <c r="I117" s="188"/>
      <c r="J117" s="282" t="s">
        <v>55</v>
      </c>
      <c r="K117" s="282"/>
      <c r="L117" s="283"/>
    </row>
    <row r="118" spans="8:14" x14ac:dyDescent="0.25">
      <c r="H118" s="287" t="s">
        <v>47</v>
      </c>
      <c r="I118" s="238" t="e">
        <f>K115/I114</f>
        <v>#DIV/0!</v>
      </c>
      <c r="J118" s="282" t="s">
        <v>44</v>
      </c>
      <c r="K118" s="282"/>
      <c r="L118" s="283"/>
    </row>
    <row r="119" spans="8:14" ht="13.8" thickBot="1" x14ac:dyDescent="0.3">
      <c r="H119" s="292" t="s">
        <v>136</v>
      </c>
      <c r="I119" s="289" t="e">
        <f>I117/I118</f>
        <v>#DIV/0!</v>
      </c>
      <c r="J119" s="290" t="s">
        <v>7</v>
      </c>
      <c r="K119" s="290"/>
      <c r="L119" s="291"/>
    </row>
  </sheetData>
  <mergeCells count="15">
    <mergeCell ref="H90:L90"/>
    <mergeCell ref="H101:L101"/>
    <mergeCell ref="H110:L110"/>
    <mergeCell ref="B45:F45"/>
    <mergeCell ref="H45:L45"/>
    <mergeCell ref="H56:L56"/>
    <mergeCell ref="B68:F68"/>
    <mergeCell ref="H68:L68"/>
    <mergeCell ref="H79:L79"/>
    <mergeCell ref="B1:R1"/>
    <mergeCell ref="B4:F4"/>
    <mergeCell ref="H4:L4"/>
    <mergeCell ref="B19:F19"/>
    <mergeCell ref="H19:L19"/>
    <mergeCell ref="N19:R19"/>
  </mergeCells>
  <conditionalFormatting sqref="E12">
    <cfRule type="cellIs" dxfId="14" priority="16" operator="lessThan">
      <formula>0</formula>
    </cfRule>
  </conditionalFormatting>
  <conditionalFormatting sqref="I11">
    <cfRule type="cellIs" dxfId="13" priority="15" operator="lessThan">
      <formula>$I$10</formula>
    </cfRule>
  </conditionalFormatting>
  <conditionalFormatting sqref="I27">
    <cfRule type="cellIs" dxfId="12" priority="14" operator="lessThan">
      <formula>$I$26</formula>
    </cfRule>
  </conditionalFormatting>
  <conditionalFormatting sqref="O27">
    <cfRule type="cellIs" dxfId="11" priority="13" operator="lessThan">
      <formula>$O$26</formula>
    </cfRule>
  </conditionalFormatting>
  <conditionalFormatting sqref="O41">
    <cfRule type="cellIs" dxfId="10" priority="12" operator="lessThan">
      <formula>$O$40</formula>
    </cfRule>
  </conditionalFormatting>
  <conditionalFormatting sqref="I63">
    <cfRule type="cellIs" dxfId="9" priority="11" operator="lessThan">
      <formula>$I$62</formula>
    </cfRule>
  </conditionalFormatting>
  <conditionalFormatting sqref="I52">
    <cfRule type="cellIs" dxfId="8" priority="10" operator="lessThan">
      <formula>$I$51</formula>
    </cfRule>
  </conditionalFormatting>
  <conditionalFormatting sqref="I75">
    <cfRule type="cellIs" dxfId="7" priority="9" operator="lessThan">
      <formula>$I$74</formula>
    </cfRule>
  </conditionalFormatting>
  <conditionalFormatting sqref="I86">
    <cfRule type="cellIs" dxfId="6" priority="8" operator="lessThan">
      <formula>$I$85</formula>
    </cfRule>
  </conditionalFormatting>
  <conditionalFormatting sqref="I97">
    <cfRule type="cellIs" dxfId="5" priority="7" operator="lessThan">
      <formula>$I$96</formula>
    </cfRule>
  </conditionalFormatting>
  <conditionalFormatting sqref="I106">
    <cfRule type="cellIs" dxfId="4" priority="6" operator="lessThan">
      <formula>$I$105</formula>
    </cfRule>
  </conditionalFormatting>
  <conditionalFormatting sqref="I117">
    <cfRule type="cellIs" dxfId="3" priority="5" operator="lessThan">
      <formula>$I$116</formula>
    </cfRule>
  </conditionalFormatting>
  <conditionalFormatting sqref="E32">
    <cfRule type="cellIs" dxfId="2" priority="4" operator="lessThan">
      <formula>0</formula>
    </cfRule>
  </conditionalFormatting>
  <conditionalFormatting sqref="E55">
    <cfRule type="cellIs" dxfId="1" priority="3" operator="lessThan">
      <formula>0</formula>
    </cfRule>
  </conditionalFormatting>
  <conditionalFormatting sqref="E81">
    <cfRule type="cellIs" dxfId="0" priority="2" operator="lessThan">
      <formula>0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IVD_1_tube_variable_volumes</vt:lpstr>
      <vt:lpstr>IVD_multiple_tubes</vt:lpstr>
      <vt:lpstr>IVD_1_tube_example</vt:lpstr>
    </vt:vector>
  </TitlesOfParts>
  <Company>NBI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 Charlotte Agroscope</dc:creator>
  <cp:lastModifiedBy>Andre Brodkorb</cp:lastModifiedBy>
  <dcterms:created xsi:type="dcterms:W3CDTF">2014-06-06T14:22:05Z</dcterms:created>
  <dcterms:modified xsi:type="dcterms:W3CDTF">2018-11-27T22:38:26Z</dcterms:modified>
</cp:coreProperties>
</file>