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date1904="1" showInkAnnotation="0" autoCompressPictures="0"/>
  <bookViews>
    <workbookView xWindow="460" yWindow="460" windowWidth="22840" windowHeight="13920" tabRatio="500"/>
  </bookViews>
  <sheets>
    <sheet name="Article title and authors" sheetId="12" r:id="rId1"/>
    <sheet name="Lignin in leaves" sheetId="8" r:id="rId2"/>
    <sheet name="Lignin in stalks" sheetId="9" r:id="rId3"/>
    <sheet name="Stalk mass loss" sheetId="10" r:id="rId4"/>
    <sheet name="Biomass loss" sheetId="11" r:id="rId5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AD4" i="11" l="1"/>
  <c r="AG4" i="11"/>
  <c r="AD5" i="11"/>
  <c r="AG5" i="11"/>
  <c r="AD6" i="11"/>
  <c r="AG6" i="11"/>
  <c r="AD7" i="11"/>
  <c r="AG7" i="11"/>
  <c r="Y7" i="11"/>
  <c r="Z7" i="11"/>
  <c r="Z6" i="11"/>
  <c r="Y6" i="11"/>
  <c r="AI5" i="11"/>
  <c r="AI4" i="11"/>
  <c r="AF5" i="11"/>
  <c r="AF4" i="11"/>
  <c r="AI3" i="11"/>
  <c r="AI2" i="11"/>
  <c r="AF3" i="11"/>
  <c r="AF2" i="11"/>
  <c r="AG4" i="8"/>
  <c r="AG3" i="8"/>
  <c r="AG2" i="8"/>
  <c r="AD4" i="8"/>
  <c r="AD3" i="8"/>
  <c r="AD2" i="8"/>
  <c r="AD2" i="9"/>
  <c r="AG5" i="9"/>
  <c r="AG4" i="9"/>
  <c r="AG3" i="9"/>
  <c r="AG2" i="9"/>
  <c r="AD5" i="9"/>
  <c r="AD4" i="9"/>
  <c r="AD3" i="9"/>
  <c r="AE6" i="10"/>
  <c r="AH6" i="10"/>
  <c r="AE7" i="10"/>
  <c r="AH7" i="10"/>
  <c r="AE8" i="10"/>
  <c r="AH8" i="10"/>
  <c r="AJ8" i="10"/>
  <c r="AJ7" i="10"/>
  <c r="AJ6" i="10"/>
  <c r="AG8" i="10"/>
  <c r="AG7" i="10"/>
  <c r="AG6" i="10"/>
</calcChain>
</file>

<file path=xl/sharedStrings.xml><?xml version="1.0" encoding="utf-8"?>
<sst xmlns="http://schemas.openxmlformats.org/spreadsheetml/2006/main" count="398" uniqueCount="146">
  <si>
    <t xml:space="preserve">Other treatment </t>
  </si>
  <si>
    <t>118 hours</t>
  </si>
  <si>
    <t>1344 hours</t>
  </si>
  <si>
    <t>M4 28B-23</t>
  </si>
  <si>
    <t>cry3Bb1</t>
  </si>
  <si>
    <t>CL344CRW</t>
  </si>
  <si>
    <t>CL344</t>
  </si>
  <si>
    <t>CL344Bt</t>
  </si>
  <si>
    <t>cry1Ab</t>
  </si>
  <si>
    <t>M4 5A-21</t>
  </si>
  <si>
    <t>M4 33B-13</t>
  </si>
  <si>
    <t>M4 44B-44</t>
  </si>
  <si>
    <t>M4 46B-24</t>
  </si>
  <si>
    <t>M4 47B-48</t>
  </si>
  <si>
    <t>Insect Resistance</t>
    <phoneticPr fontId="2" type="noConversion"/>
  </si>
  <si>
    <t>Lepidopteran Resistance</t>
    <phoneticPr fontId="2" type="noConversion"/>
  </si>
  <si>
    <t>Lepidopteran Resistance</t>
    <phoneticPr fontId="2" type="noConversion"/>
  </si>
  <si>
    <t>Lepidopteran Resistance</t>
    <phoneticPr fontId="2" type="noConversion"/>
  </si>
  <si>
    <t>Lepidopteran Resistance</t>
    <phoneticPr fontId="2" type="noConversion"/>
  </si>
  <si>
    <t xml:space="preserve"> Lepidopteran Resistance</t>
    <phoneticPr fontId="2" type="noConversion"/>
  </si>
  <si>
    <t>Insect Resistance + Herbicide tollerance</t>
    <phoneticPr fontId="2" type="noConversion"/>
  </si>
  <si>
    <t>Author</t>
  </si>
  <si>
    <t>Applied Soil Ecology</t>
  </si>
  <si>
    <t xml:space="preserve">Becker, R., Bubner, B., Remus, R., Wirth, S., &amp; Ulrich, A. </t>
  </si>
  <si>
    <t xml:space="preserve">Lehman, R. M., Osborne, S. L., Prischmann-Voldseth, D. A., &amp; Rosentrater, K. A. </t>
  </si>
  <si>
    <t>Plant and soil</t>
  </si>
  <si>
    <t>Cry1Ab + pat; Cry1Ab + pat; Cry1Ab + pat; Cry1Ab + pat; Cry1Ab + pat; Cry1Ab; Cry1Ab</t>
    <phoneticPr fontId="2" type="noConversion"/>
  </si>
  <si>
    <t>double; double; double; double; double; single; single; single; single</t>
    <phoneticPr fontId="2" type="noConversion"/>
  </si>
  <si>
    <t>Insect Resistance + Herbicide tollerance</t>
    <phoneticPr fontId="2" type="noConversion"/>
  </si>
  <si>
    <t>Sygenta; Sygenta; Sygenta; Syngenta; Syngenat; Maizex; Maizex; Maizex; Maizex</t>
    <phoneticPr fontId="2" type="noConversion"/>
  </si>
  <si>
    <r>
      <t>Stems lignin conc. GMO (g kg</t>
    </r>
    <r>
      <rPr>
        <b/>
        <vertAlign val="superscript"/>
        <sz val="8"/>
        <rFont val="Arial"/>
      </rPr>
      <t>-1</t>
    </r>
    <r>
      <rPr>
        <b/>
        <sz val="8"/>
        <rFont val="Arial"/>
        <family val="2"/>
      </rPr>
      <t xml:space="preserve">) </t>
    </r>
    <phoneticPr fontId="2" type="noConversion"/>
  </si>
  <si>
    <r>
      <t>Stems lignin conc. non GMO (g kg</t>
    </r>
    <r>
      <rPr>
        <b/>
        <vertAlign val="superscript"/>
        <sz val="8"/>
        <rFont val="Arial"/>
      </rPr>
      <t>-1</t>
    </r>
    <r>
      <rPr>
        <b/>
        <sz val="8"/>
        <rFont val="Arial"/>
        <family val="2"/>
      </rPr>
      <t xml:space="preserve">) </t>
    </r>
    <phoneticPr fontId="2" type="noConversion"/>
  </si>
  <si>
    <t>CRN 4549B</t>
    <phoneticPr fontId="2" type="noConversion"/>
  </si>
  <si>
    <t>CRN 3549</t>
    <phoneticPr fontId="2" type="noConversion"/>
  </si>
  <si>
    <t xml:space="preserve">Insect Resistance </t>
    <phoneticPr fontId="2" type="noConversion"/>
  </si>
  <si>
    <t>undefined</t>
    <phoneticPr fontId="2" type="noConversion"/>
  </si>
  <si>
    <t>-</t>
    <phoneticPr fontId="2" type="noConversion"/>
  </si>
  <si>
    <t>Estern Cape, Province of South Africa</t>
    <phoneticPr fontId="2" type="noConversion"/>
  </si>
  <si>
    <t>32°48' S</t>
    <phoneticPr fontId="2" type="noConversion"/>
  </si>
  <si>
    <t>26°51' E</t>
    <phoneticPr fontId="2" type="noConversion"/>
  </si>
  <si>
    <t>North East Missouri, USA</t>
    <phoneticPr fontId="2" type="noConversion"/>
  </si>
  <si>
    <t>40°02' N</t>
    <phoneticPr fontId="2" type="noConversion"/>
  </si>
  <si>
    <t>92°14' W</t>
    <phoneticPr fontId="2" type="noConversion"/>
  </si>
  <si>
    <t>M-0012Bt</t>
  </si>
  <si>
    <t>Merschman Seeds</t>
  </si>
  <si>
    <t>M-00110</t>
  </si>
  <si>
    <t>Time</t>
  </si>
  <si>
    <t>38W22-Bt</t>
  </si>
  <si>
    <t>Pioneer</t>
  </si>
  <si>
    <t>38W21</t>
  </si>
  <si>
    <t>n.s.</t>
  </si>
  <si>
    <t>Agronomic practices</t>
    <phoneticPr fontId="1" type="noConversion"/>
  </si>
  <si>
    <t>Commercial name</t>
    <phoneticPr fontId="1" type="noConversion"/>
  </si>
  <si>
    <t>P</t>
  </si>
  <si>
    <t>Soil</t>
    <phoneticPr fontId="1" type="noConversion"/>
  </si>
  <si>
    <t xml:space="preserve">Transformation event </t>
    <phoneticPr fontId="1" type="noConversion"/>
  </si>
  <si>
    <t xml:space="preserve">toxin(s)/protein expressed </t>
    <phoneticPr fontId="1" type="noConversion"/>
  </si>
  <si>
    <t>Isoline</t>
    <phoneticPr fontId="1" type="noConversion"/>
  </si>
  <si>
    <t>M1 24A-6</t>
  </si>
  <si>
    <t>Sainte-Anne-de-Bellevue, Quebec, Canada</t>
  </si>
  <si>
    <t>Replicates Non-GMO</t>
    <phoneticPr fontId="1" type="noConversion"/>
  </si>
  <si>
    <t>Maize</t>
  </si>
  <si>
    <t>Year</t>
    <phoneticPr fontId="1" type="noConversion"/>
  </si>
  <si>
    <t>Type</t>
    <phoneticPr fontId="1" type="noConversion"/>
  </si>
  <si>
    <t>Code int</t>
    <phoneticPr fontId="1" type="noConversion"/>
  </si>
  <si>
    <t>Cry1F</t>
    <phoneticPr fontId="2" type="noConversion"/>
  </si>
  <si>
    <t>TC1507</t>
    <phoneticPr fontId="2" type="noConversion"/>
  </si>
  <si>
    <t>double</t>
    <phoneticPr fontId="2" type="noConversion"/>
  </si>
  <si>
    <t>SD</t>
    <phoneticPr fontId="2" type="noConversion"/>
  </si>
  <si>
    <t xml:space="preserve"> N23-F7; N25-N; N29-A2; N34-FI; N45-A6; MZ22-63; MZ3877; MZ3888; MZ5444</t>
    <phoneticPr fontId="2" type="noConversion"/>
  </si>
  <si>
    <t xml:space="preserve">Bt11; Bt11; Bt11;Bt11;Bt11; MON810; MON810, NK, 603; MON810; MON810 </t>
    <phoneticPr fontId="2" type="noConversion"/>
  </si>
  <si>
    <t>45°24’ N</t>
  </si>
  <si>
    <t>73°56’ W</t>
  </si>
  <si>
    <r>
      <t>Elisa Pellegrino</t>
    </r>
    <r>
      <rPr>
        <vertAlign val="superscript"/>
        <sz val="12"/>
        <color indexed="8"/>
        <rFont val="Times New Roman"/>
      </rPr>
      <t>a</t>
    </r>
    <r>
      <rPr>
        <sz val="12"/>
        <color indexed="8"/>
        <rFont val="Times New Roman"/>
      </rPr>
      <t>, Stefano Bedini</t>
    </r>
    <r>
      <rPr>
        <vertAlign val="superscript"/>
        <sz val="12"/>
        <color indexed="8"/>
        <rFont val="Times New Roman"/>
      </rPr>
      <t>b</t>
    </r>
    <r>
      <rPr>
        <sz val="12"/>
        <color indexed="8"/>
        <rFont val="Times New Roman"/>
      </rPr>
      <t>, Marco Nuti</t>
    </r>
    <r>
      <rPr>
        <vertAlign val="superscript"/>
        <sz val="12"/>
        <color indexed="8"/>
        <rFont val="Times New Roman"/>
      </rPr>
      <t>a,b</t>
    </r>
    <r>
      <rPr>
        <sz val="12"/>
        <color indexed="8"/>
        <rFont val="Times New Roman"/>
      </rPr>
      <t>, Laura Ercoli</t>
    </r>
    <r>
      <rPr>
        <vertAlign val="superscript"/>
        <sz val="12"/>
        <color indexed="8"/>
        <rFont val="Times New Roman"/>
      </rPr>
      <t xml:space="preserve"> a,</t>
    </r>
    <r>
      <rPr>
        <sz val="12"/>
        <color indexed="8"/>
        <rFont val="Times New Roman"/>
      </rPr>
      <t>*</t>
    </r>
  </si>
  <si>
    <t>MON89034 × MON 88017</t>
  </si>
  <si>
    <t>DKC 5143</t>
  </si>
  <si>
    <t xml:space="preserve">Frouz, J., Elhottová, D., Helingerová, M., &amp; Kocourek, F. </t>
  </si>
  <si>
    <t>Journal of Sustainable Agriculture</t>
  </si>
  <si>
    <t>MON810</t>
  </si>
  <si>
    <t>Treatment</t>
  </si>
  <si>
    <r>
      <t>a</t>
    </r>
    <r>
      <rPr>
        <sz val="12"/>
        <color indexed="8"/>
        <rFont val="Times New Roman"/>
      </rPr>
      <t>Institute of Life Sciences, Scuola Superiore Sant'Anna, Piazza Martiri della Libertà 33, 56127 Pisa, Italy</t>
    </r>
  </si>
  <si>
    <t>Biomass loss GMO ( %)</t>
  </si>
  <si>
    <t>Biomass loss non GMO ( %)</t>
  </si>
  <si>
    <t>GMO event type</t>
    <phoneticPr fontId="1" type="noConversion"/>
  </si>
  <si>
    <t>GE traits</t>
    <phoneticPr fontId="1" type="noConversion"/>
  </si>
  <si>
    <t>single</t>
  </si>
  <si>
    <t>unspecified</t>
    <phoneticPr fontId="2" type="noConversion"/>
  </si>
  <si>
    <t>quadruple</t>
    <phoneticPr fontId="2" type="noConversion"/>
  </si>
  <si>
    <t>Insect Coleopteran Resistance + Insec lepidopteran Resistance + Insect Lepidopteran + Herbicide Tolerance</t>
    <phoneticPr fontId="2" type="noConversion"/>
  </si>
  <si>
    <r>
      <t>b</t>
    </r>
    <r>
      <rPr>
        <sz val="12"/>
        <color indexed="8"/>
        <rFont val="Times New Roman"/>
      </rPr>
      <t>Department of Agriculture, Food and Environment, University of Pisa, via del Borghetto 80, 56125 Pisa, Italy</t>
    </r>
  </si>
  <si>
    <t>*Corresponding Author information:</t>
  </si>
  <si>
    <t>Laura Ercoli</t>
  </si>
  <si>
    <t>laura.ercoli@santannapisa.it</t>
  </si>
  <si>
    <t>Supplementary Information 5</t>
  </si>
  <si>
    <r>
      <t xml:space="preserve">Cry1A.105, Cry2Ab2 and Cry3Bb1 and tolerance to glyphosate is provided by the expression of the </t>
    </r>
    <r>
      <rPr>
        <i/>
        <sz val="8"/>
        <rFont val="Arial"/>
      </rPr>
      <t>cp4 epsps</t>
    </r>
    <r>
      <rPr>
        <sz val="8"/>
        <rFont val="Arial"/>
        <family val="2"/>
        <charset val="1"/>
      </rPr>
      <t xml:space="preserve"> gene</t>
    </r>
  </si>
  <si>
    <t>Code int</t>
  </si>
  <si>
    <t>Seed company</t>
    <phoneticPr fontId="1" type="noConversion"/>
  </si>
  <si>
    <t>CRW study</t>
  </si>
  <si>
    <t>ECB studies</t>
  </si>
  <si>
    <t>NC+ 4990 Bt</t>
  </si>
  <si>
    <t>Pioneer 34N43</t>
  </si>
  <si>
    <t>NC+ 4880</t>
  </si>
  <si>
    <t>Cry1Ab</t>
  </si>
  <si>
    <t>site Ruzyne</t>
  </si>
  <si>
    <t>site Ivanovice</t>
  </si>
  <si>
    <t>Montreal</t>
  </si>
  <si>
    <t>isoline</t>
  </si>
  <si>
    <t>SD</t>
  </si>
  <si>
    <t>236 days</t>
  </si>
  <si>
    <t>371 days</t>
  </si>
  <si>
    <t>Time of burial</t>
  </si>
  <si>
    <t>96°46′ W</t>
  </si>
  <si>
    <t>Crop</t>
    <phoneticPr fontId="1" type="noConversion"/>
  </si>
  <si>
    <t>Location</t>
    <phoneticPr fontId="1" type="noConversion"/>
  </si>
  <si>
    <t>Climate-Koppen</t>
    <phoneticPr fontId="1" type="noConversion"/>
  </si>
  <si>
    <t>Climate-classification</t>
    <phoneticPr fontId="1" type="noConversion"/>
  </si>
  <si>
    <t>Rainfall mm</t>
    <phoneticPr fontId="1" type="noConversion"/>
  </si>
  <si>
    <t>Temperature °C</t>
    <phoneticPr fontId="1" type="noConversion"/>
  </si>
  <si>
    <t>Lat</t>
  </si>
  <si>
    <t>Long</t>
  </si>
  <si>
    <t>Elevation</t>
  </si>
  <si>
    <r>
      <t>Soil OM g kg</t>
    </r>
    <r>
      <rPr>
        <b/>
        <vertAlign val="superscript"/>
        <sz val="8"/>
        <rFont val="Arial"/>
      </rPr>
      <t>-1</t>
    </r>
    <phoneticPr fontId="1" type="noConversion"/>
  </si>
  <si>
    <r>
      <t>Soil P mg kg</t>
    </r>
    <r>
      <rPr>
        <b/>
        <vertAlign val="superscript"/>
        <sz val="8"/>
        <rFont val="Arial"/>
      </rPr>
      <t>-1</t>
    </r>
    <phoneticPr fontId="1" type="noConversion"/>
  </si>
  <si>
    <r>
      <t>Soil Organic N g Kg</t>
    </r>
    <r>
      <rPr>
        <b/>
        <vertAlign val="superscript"/>
        <sz val="8"/>
        <rFont val="Arial"/>
      </rPr>
      <t>-1</t>
    </r>
    <phoneticPr fontId="1" type="noConversion"/>
  </si>
  <si>
    <t>Replicates GMO</t>
    <phoneticPr fontId="1" type="noConversion"/>
  </si>
  <si>
    <t>North Platte, NE, USA</t>
  </si>
  <si>
    <t>M4 10A-44</t>
  </si>
  <si>
    <t>Pioneer 34N44 Bt</t>
  </si>
  <si>
    <t>Pioneer 34N4</t>
  </si>
  <si>
    <t>NC+4990 Bt</t>
  </si>
  <si>
    <t>NC+4880</t>
  </si>
  <si>
    <t>soil surface</t>
  </si>
  <si>
    <t>10 cm depth</t>
  </si>
  <si>
    <t>SE</t>
  </si>
  <si>
    <t>Stalks residue mass loss GMO (%)</t>
  </si>
  <si>
    <t>Stalks residue mass loss non GMO (%)</t>
  </si>
  <si>
    <t xml:space="preserve">  </t>
  </si>
  <si>
    <t>Bt (9 hybrids)</t>
  </si>
  <si>
    <t>isoline (9 var)</t>
  </si>
  <si>
    <t xml:space="preserve">Leaves lignin conc. GMO (g kg-1) </t>
  </si>
  <si>
    <t xml:space="preserve">Leaves lignin conc. non GMO (g kg-1) </t>
  </si>
  <si>
    <t>SEM</t>
  </si>
  <si>
    <t>3, 7 and 18 months</t>
  </si>
  <si>
    <t>Journal</t>
    <phoneticPr fontId="2" type="noConversion"/>
  </si>
  <si>
    <t>Year of publication</t>
    <phoneticPr fontId="2" type="noConversion"/>
  </si>
  <si>
    <t>Impact of genetically engineered maize on agronomic, environmental and toxicological traits: a meta-analysis of 21 years of field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</si>
</sst>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</font>
    <font>
      <sz val="8"/>
      <name val="Verdana"/>
    </font>
    <font>
      <sz val="8"/>
      <name val="Arial"/>
      <family val="2"/>
      <charset val="1"/>
    </font>
    <font>
      <b/>
      <sz val="8"/>
      <name val="Arial"/>
      <family val="2"/>
    </font>
    <font>
      <b/>
      <vertAlign val="superscript"/>
      <sz val="8"/>
      <name val="Arial"/>
    </font>
    <font>
      <i/>
      <sz val="8"/>
      <name val="Arial"/>
    </font>
    <font>
      <sz val="8"/>
      <color indexed="10"/>
      <name val="Arial"/>
    </font>
    <font>
      <sz val="8"/>
      <color indexed="12"/>
      <name val="Arial"/>
    </font>
    <font>
      <u/>
      <sz val="10"/>
      <color indexed="12"/>
      <name val="Arial"/>
    </font>
    <font>
      <u/>
      <sz val="10"/>
      <color indexed="20"/>
      <name val="Arial"/>
    </font>
    <font>
      <b/>
      <sz val="11.5"/>
      <color indexed="8"/>
      <name val="Times New Roman"/>
    </font>
    <font>
      <sz val="12"/>
      <color indexed="8"/>
      <name val="Times New Roman"/>
    </font>
    <font>
      <b/>
      <sz val="12"/>
      <color indexed="8"/>
      <name val="Times New Roman"/>
    </font>
    <font>
      <vertAlign val="superscript"/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2" fontId="2" fillId="0" borderId="0" xfId="0" applyNumberFormat="1" applyFont="1" applyFill="1" applyAlignment="1">
      <alignment horizontal="left" vertical="top"/>
    </xf>
    <xf numFmtId="164" fontId="2" fillId="0" borderId="0" xfId="0" applyNumberFormat="1" applyFont="1" applyFill="1" applyAlignment="1">
      <alignment horizontal="left" vertical="top"/>
    </xf>
    <xf numFmtId="0" fontId="2" fillId="0" borderId="0" xfId="0" quotePrefix="1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2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/>
    <xf numFmtId="0" fontId="11" fillId="0" borderId="0" xfId="0" applyFont="1"/>
    <xf numFmtId="0" fontId="1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2" fontId="2" fillId="0" borderId="3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left" vertical="top"/>
    </xf>
    <xf numFmtId="164" fontId="2" fillId="0" borderId="3" xfId="0" applyNumberFormat="1" applyFont="1" applyFill="1" applyBorder="1" applyAlignment="1">
      <alignment horizontal="left" vertical="top"/>
    </xf>
    <xf numFmtId="2" fontId="2" fillId="0" borderId="1" xfId="0" applyNumberFormat="1" applyFont="1" applyFill="1" applyBorder="1" applyAlignment="1">
      <alignment horizontal="left" vertical="top"/>
    </xf>
    <xf numFmtId="2" fontId="2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right" vertical="top" wrapText="1"/>
    </xf>
    <xf numFmtId="2" fontId="2" fillId="0" borderId="3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top"/>
    </xf>
    <xf numFmtId="0" fontId="2" fillId="0" borderId="0" xfId="0" applyFont="1" applyFill="1" applyAlignment="1"/>
    <xf numFmtId="0" fontId="2" fillId="0" borderId="1" xfId="0" applyFont="1" applyFill="1" applyBorder="1" applyAlignment="1"/>
    <xf numFmtId="2" fontId="2" fillId="0" borderId="0" xfId="0" applyNumberFormat="1" applyFont="1" applyFill="1" applyBorder="1" applyAlignment="1">
      <alignment horizontal="left" vertical="top"/>
    </xf>
    <xf numFmtId="2" fontId="2" fillId="0" borderId="3" xfId="0" applyNumberFormat="1" applyFont="1" applyFill="1" applyBorder="1" applyAlignment="1">
      <alignment horizontal="left" vertical="top"/>
    </xf>
    <xf numFmtId="2" fontId="2" fillId="0" borderId="1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shrinkToFit="1"/>
    </xf>
  </cellXfs>
  <cellStyles count="3">
    <cellStyle name="Collegamento ipertestuale" xfId="1" builtinId="8" hidden="1"/>
    <cellStyle name="Collegamento visitato" xfId="2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A3" sqref="A3"/>
    </sheetView>
  </sheetViews>
  <sheetFormatPr baseColWidth="10" defaultColWidth="10.83203125" defaultRowHeight="15" x14ac:dyDescent="0"/>
  <cols>
    <col min="1" max="16384" width="10.83203125" style="17"/>
  </cols>
  <sheetData>
    <row r="1" spans="1:11">
      <c r="A1" s="15" t="s">
        <v>93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>
      <c r="A2" s="18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>
      <c r="A3" s="18" t="s">
        <v>145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19" t="s">
        <v>73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>
      <c r="A5" s="20" t="s">
        <v>80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>
      <c r="A6" s="20" t="s">
        <v>89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>
      <c r="A7" s="19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>
      <c r="A8" s="18" t="s">
        <v>90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>
      <c r="A9" s="19" t="s">
        <v>91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>
      <c r="A10" s="19" t="s">
        <v>92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zoomScale="175" zoomScaleNormal="175" zoomScalePageLayoutView="175" workbookViewId="0">
      <pane xSplit="1" ySplit="1" topLeftCell="AD2" activePane="bottomRight" state="frozen"/>
      <selection activeCell="I27" sqref="I27"/>
      <selection pane="topRight" activeCell="I27" sqref="I27"/>
      <selection pane="bottomLeft" activeCell="I27" sqref="I27"/>
      <selection pane="bottomRight" activeCell="D9" sqref="D9"/>
    </sheetView>
  </sheetViews>
  <sheetFormatPr baseColWidth="10" defaultColWidth="10.83203125" defaultRowHeight="10" x14ac:dyDescent="0"/>
  <cols>
    <col min="1" max="1" width="9.6640625" style="1" customWidth="1"/>
    <col min="2" max="2" width="12.83203125" style="1" bestFit="1" customWidth="1"/>
    <col min="3" max="3" width="6.33203125" style="1" customWidth="1"/>
    <col min="4" max="4" width="27.1640625" style="1" customWidth="1"/>
    <col min="5" max="5" width="12.1640625" style="1" customWidth="1"/>
    <col min="6" max="6" width="11.5" style="1" bestFit="1" customWidth="1"/>
    <col min="7" max="10" width="13.83203125" style="1" customWidth="1"/>
    <col min="11" max="11" width="9" style="1" customWidth="1"/>
    <col min="12" max="12" width="10.1640625" style="1" customWidth="1"/>
    <col min="13" max="13" width="9.83203125" style="1" customWidth="1"/>
    <col min="14" max="14" width="8.5" style="1" customWidth="1"/>
    <col min="15" max="15" width="14.5" style="1" customWidth="1"/>
    <col min="16" max="16" width="9.5" style="1" customWidth="1"/>
    <col min="17" max="17" width="13.83203125" style="1" customWidth="1"/>
    <col min="18" max="18" width="18" style="1" customWidth="1"/>
    <col min="19" max="19" width="49.5" style="1" bestFit="1" customWidth="1"/>
    <col min="20" max="20" width="48.5" style="1" bestFit="1" customWidth="1"/>
    <col min="21" max="21" width="46.5" style="1" bestFit="1" customWidth="1"/>
    <col min="22" max="22" width="53.1640625" style="1" bestFit="1" customWidth="1"/>
    <col min="23" max="23" width="40.6640625" style="1" bestFit="1" customWidth="1"/>
    <col min="24" max="24" width="24.83203125" style="1" bestFit="1" customWidth="1"/>
    <col min="25" max="25" width="16.5" style="1" customWidth="1"/>
    <col min="26" max="27" width="7.83203125" style="1" customWidth="1"/>
    <col min="28" max="16384" width="10.83203125" style="1"/>
  </cols>
  <sheetData>
    <row r="1" spans="1:34" s="2" customFormat="1" ht="66" customHeight="1">
      <c r="A1" s="4" t="s">
        <v>64</v>
      </c>
      <c r="B1" s="4" t="s">
        <v>144</v>
      </c>
      <c r="C1" s="4" t="s">
        <v>112</v>
      </c>
      <c r="D1" s="4" t="s">
        <v>113</v>
      </c>
      <c r="E1" s="4" t="s">
        <v>118</v>
      </c>
      <c r="F1" s="4" t="s">
        <v>119</v>
      </c>
      <c r="G1" s="4" t="s">
        <v>54</v>
      </c>
      <c r="H1" s="4" t="s">
        <v>121</v>
      </c>
      <c r="I1" s="4" t="s">
        <v>122</v>
      </c>
      <c r="J1" s="4" t="s">
        <v>123</v>
      </c>
      <c r="K1" s="4" t="s">
        <v>120</v>
      </c>
      <c r="L1" s="5" t="s">
        <v>114</v>
      </c>
      <c r="M1" s="5" t="s">
        <v>115</v>
      </c>
      <c r="N1" s="4" t="s">
        <v>116</v>
      </c>
      <c r="O1" s="4" t="s">
        <v>117</v>
      </c>
      <c r="P1" s="4" t="s">
        <v>62</v>
      </c>
      <c r="Q1" s="5" t="s">
        <v>79</v>
      </c>
      <c r="R1" s="4" t="s">
        <v>63</v>
      </c>
      <c r="S1" s="4" t="s">
        <v>96</v>
      </c>
      <c r="T1" s="4" t="s">
        <v>52</v>
      </c>
      <c r="U1" s="4" t="s">
        <v>55</v>
      </c>
      <c r="V1" s="5" t="s">
        <v>56</v>
      </c>
      <c r="W1" s="31" t="s">
        <v>83</v>
      </c>
      <c r="X1" s="31" t="s">
        <v>84</v>
      </c>
      <c r="Y1" s="4" t="s">
        <v>57</v>
      </c>
      <c r="Z1" s="5" t="s">
        <v>124</v>
      </c>
      <c r="AA1" s="5" t="s">
        <v>60</v>
      </c>
      <c r="AB1" s="6" t="s">
        <v>139</v>
      </c>
      <c r="AC1" s="2" t="s">
        <v>141</v>
      </c>
      <c r="AD1" s="2" t="s">
        <v>107</v>
      </c>
      <c r="AE1" s="6" t="s">
        <v>140</v>
      </c>
      <c r="AF1" s="2" t="s">
        <v>141</v>
      </c>
      <c r="AG1" s="2" t="s">
        <v>107</v>
      </c>
      <c r="AH1" s="2" t="s">
        <v>53</v>
      </c>
    </row>
    <row r="2" spans="1:34">
      <c r="A2" s="12" t="s">
        <v>58</v>
      </c>
      <c r="B2" s="12">
        <v>2011</v>
      </c>
      <c r="C2" s="12" t="s">
        <v>61</v>
      </c>
      <c r="D2" s="12" t="s">
        <v>59</v>
      </c>
      <c r="E2" s="12" t="s">
        <v>71</v>
      </c>
      <c r="F2" s="12" t="s">
        <v>72</v>
      </c>
      <c r="H2" s="12"/>
      <c r="I2" s="2"/>
      <c r="J2" s="12"/>
      <c r="K2" s="12" t="s">
        <v>136</v>
      </c>
      <c r="L2" s="12" t="s">
        <v>136</v>
      </c>
      <c r="M2" s="12" t="s">
        <v>136</v>
      </c>
      <c r="N2" s="12" t="s">
        <v>136</v>
      </c>
      <c r="O2" s="12" t="s">
        <v>136</v>
      </c>
      <c r="P2" s="12">
        <v>2008</v>
      </c>
      <c r="Q2" s="12" t="s">
        <v>136</v>
      </c>
      <c r="R2" s="12" t="s">
        <v>137</v>
      </c>
      <c r="S2" s="12" t="s">
        <v>29</v>
      </c>
      <c r="T2" s="12" t="s">
        <v>69</v>
      </c>
      <c r="U2" s="48" t="s">
        <v>70</v>
      </c>
      <c r="V2" s="12" t="s">
        <v>26</v>
      </c>
      <c r="W2" s="12" t="s">
        <v>27</v>
      </c>
      <c r="X2" s="12" t="s">
        <v>28</v>
      </c>
      <c r="Y2" s="12" t="s">
        <v>138</v>
      </c>
      <c r="Z2" s="12">
        <v>27</v>
      </c>
      <c r="AA2" s="12">
        <v>27</v>
      </c>
      <c r="AB2" s="1">
        <v>37.700000000000003</v>
      </c>
      <c r="AC2" s="1">
        <v>2.17</v>
      </c>
      <c r="AD2" s="10">
        <f>+AC2*SQRT(Z2)</f>
        <v>11.275650757273391</v>
      </c>
      <c r="AE2" s="1">
        <v>40</v>
      </c>
      <c r="AF2" s="1">
        <v>2.2000000000000002</v>
      </c>
      <c r="AG2" s="10">
        <f>+AF2*SQRT(AA2)</f>
        <v>11.431535329954592</v>
      </c>
      <c r="AH2" s="1" t="s">
        <v>50</v>
      </c>
    </row>
    <row r="3" spans="1:34">
      <c r="A3" s="23" t="s">
        <v>58</v>
      </c>
      <c r="B3" s="23">
        <v>2011</v>
      </c>
      <c r="C3" s="23" t="s">
        <v>61</v>
      </c>
      <c r="D3" s="23" t="s">
        <v>59</v>
      </c>
      <c r="E3" s="23" t="s">
        <v>71</v>
      </c>
      <c r="F3" s="23" t="s">
        <v>72</v>
      </c>
      <c r="G3" s="23"/>
      <c r="H3" s="26"/>
      <c r="I3" s="4"/>
      <c r="J3" s="23"/>
      <c r="K3" s="23"/>
      <c r="L3" s="23"/>
      <c r="M3" s="23"/>
      <c r="N3" s="23"/>
      <c r="O3" s="23"/>
      <c r="P3" s="23">
        <v>2009</v>
      </c>
      <c r="Q3" s="23"/>
      <c r="R3" s="12" t="s">
        <v>137</v>
      </c>
      <c r="S3" s="12" t="s">
        <v>29</v>
      </c>
      <c r="T3" s="12" t="s">
        <v>69</v>
      </c>
      <c r="U3" s="48" t="s">
        <v>70</v>
      </c>
      <c r="V3" s="12" t="s">
        <v>26</v>
      </c>
      <c r="W3" s="12" t="s">
        <v>27</v>
      </c>
      <c r="X3" s="12" t="s">
        <v>28</v>
      </c>
      <c r="Y3" s="12" t="s">
        <v>138</v>
      </c>
      <c r="Z3" s="23">
        <v>27</v>
      </c>
      <c r="AA3" s="23">
        <v>27</v>
      </c>
      <c r="AB3" s="23">
        <v>25.8</v>
      </c>
      <c r="AC3" s="23">
        <v>1.27</v>
      </c>
      <c r="AD3" s="27">
        <f>+AC3*SQRT(Z3)</f>
        <v>6.5991135768374232</v>
      </c>
      <c r="AE3" s="23">
        <v>27</v>
      </c>
      <c r="AF3" s="23">
        <v>0.91</v>
      </c>
      <c r="AG3" s="27">
        <f>+AF3*SQRT(AA3)</f>
        <v>4.7284987046630356</v>
      </c>
      <c r="AH3" s="23" t="s">
        <v>50</v>
      </c>
    </row>
    <row r="4" spans="1:34">
      <c r="A4" s="22" t="s">
        <v>10</v>
      </c>
      <c r="B4" s="22">
        <v>2009</v>
      </c>
      <c r="C4" s="22" t="s">
        <v>61</v>
      </c>
      <c r="D4" s="22" t="s">
        <v>37</v>
      </c>
      <c r="E4" s="22" t="s">
        <v>38</v>
      </c>
      <c r="F4" s="22" t="s">
        <v>39</v>
      </c>
      <c r="G4" s="22"/>
      <c r="H4" s="22"/>
      <c r="I4" s="22"/>
      <c r="J4" s="22"/>
      <c r="K4" s="22"/>
      <c r="L4" s="22"/>
      <c r="M4" s="22"/>
      <c r="N4" s="22"/>
      <c r="O4" s="22"/>
      <c r="P4" s="22">
        <v>2007</v>
      </c>
      <c r="Q4" s="22"/>
      <c r="R4" s="22" t="s">
        <v>36</v>
      </c>
      <c r="S4" s="22" t="s">
        <v>35</v>
      </c>
      <c r="T4" s="22" t="s">
        <v>32</v>
      </c>
      <c r="U4" s="22" t="s">
        <v>35</v>
      </c>
      <c r="V4" s="22" t="s">
        <v>35</v>
      </c>
      <c r="W4" s="22" t="s">
        <v>35</v>
      </c>
      <c r="X4" s="22" t="s">
        <v>34</v>
      </c>
      <c r="Y4" s="22" t="s">
        <v>33</v>
      </c>
      <c r="Z4" s="22">
        <v>3</v>
      </c>
      <c r="AA4" s="22">
        <v>3</v>
      </c>
      <c r="AB4" s="22">
        <v>89</v>
      </c>
      <c r="AC4" s="22">
        <v>2.2000000000000002</v>
      </c>
      <c r="AD4" s="28">
        <f>+AC4*SQRT(Z4)</f>
        <v>3.8105117766515302</v>
      </c>
      <c r="AE4" s="22">
        <v>64</v>
      </c>
      <c r="AF4" s="22">
        <v>3.2</v>
      </c>
      <c r="AG4" s="28">
        <f>+AF4*SQRT(AA4)</f>
        <v>5.5425625842204074</v>
      </c>
      <c r="AH4" s="22"/>
    </row>
    <row r="5" spans="1:34">
      <c r="A5" s="22" t="s">
        <v>13</v>
      </c>
      <c r="B5" s="22">
        <v>2007</v>
      </c>
      <c r="C5" s="22" t="s">
        <v>61</v>
      </c>
      <c r="D5" s="23" t="s">
        <v>40</v>
      </c>
      <c r="E5" s="23" t="s">
        <v>41</v>
      </c>
      <c r="F5" s="23" t="s">
        <v>42</v>
      </c>
      <c r="G5" s="23"/>
      <c r="H5" s="23"/>
      <c r="I5" s="23"/>
      <c r="J5" s="23"/>
      <c r="K5" s="23"/>
      <c r="L5" s="23"/>
      <c r="M5" s="23"/>
      <c r="N5" s="23"/>
      <c r="O5" s="23"/>
      <c r="P5" s="23">
        <v>2002</v>
      </c>
      <c r="Q5" s="23"/>
      <c r="R5" s="23"/>
      <c r="S5" s="23" t="s">
        <v>44</v>
      </c>
      <c r="T5" s="23" t="s">
        <v>43</v>
      </c>
      <c r="U5" s="23" t="s">
        <v>35</v>
      </c>
      <c r="V5" s="23" t="s">
        <v>35</v>
      </c>
      <c r="W5" s="23" t="s">
        <v>35</v>
      </c>
      <c r="X5" s="23" t="s">
        <v>34</v>
      </c>
      <c r="Y5" s="23" t="s">
        <v>45</v>
      </c>
      <c r="Z5" s="22">
        <v>4</v>
      </c>
      <c r="AA5" s="22">
        <v>4</v>
      </c>
      <c r="AB5" s="22">
        <v>32.9</v>
      </c>
      <c r="AC5" s="22"/>
      <c r="AD5" s="22">
        <v>0.2</v>
      </c>
      <c r="AE5" s="22">
        <v>21</v>
      </c>
      <c r="AF5" s="22"/>
      <c r="AG5" s="22">
        <v>0.1</v>
      </c>
      <c r="AH5" s="22"/>
    </row>
    <row r="7" spans="1:34" s="3" customFormat="1" ht="12">
      <c r="A7" s="1"/>
      <c r="B7" s="1"/>
      <c r="C7" s="1"/>
      <c r="D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9" spans="1:34" s="3" customFormat="1" ht="12">
      <c r="A9" s="1"/>
      <c r="B9" s="1"/>
      <c r="C9" s="1"/>
      <c r="D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</sheetData>
  <phoneticPr fontId="2" type="noConversion"/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zoomScale="175" zoomScaleNormal="175" zoomScalePageLayoutView="175" workbookViewId="0">
      <pane xSplit="1" ySplit="1" topLeftCell="X2" activePane="bottomRight" state="frozen"/>
      <selection activeCell="I27" sqref="I27"/>
      <selection pane="topRight" activeCell="I27" sqref="I27"/>
      <selection pane="bottomLeft" activeCell="I27" sqref="I27"/>
      <selection pane="bottomRight" activeCell="Y14" sqref="Y14"/>
    </sheetView>
  </sheetViews>
  <sheetFormatPr baseColWidth="10" defaultColWidth="10.83203125" defaultRowHeight="10" x14ac:dyDescent="0"/>
  <cols>
    <col min="1" max="1" width="9.6640625" style="1" customWidth="1"/>
    <col min="2" max="2" width="12.83203125" style="1" bestFit="1" customWidth="1"/>
    <col min="3" max="3" width="6.33203125" style="1" customWidth="1"/>
    <col min="4" max="4" width="27.1640625" style="1" customWidth="1"/>
    <col min="5" max="5" width="12.1640625" style="1" customWidth="1"/>
    <col min="6" max="6" width="11.5" style="1" bestFit="1" customWidth="1"/>
    <col min="7" max="10" width="13.83203125" style="1" customWidth="1"/>
    <col min="11" max="11" width="9" style="1" customWidth="1"/>
    <col min="12" max="12" width="10.1640625" style="1" customWidth="1"/>
    <col min="13" max="13" width="9.83203125" style="1" customWidth="1"/>
    <col min="14" max="14" width="8.5" style="1" customWidth="1"/>
    <col min="15" max="15" width="14.5" style="1" customWidth="1"/>
    <col min="16" max="16" width="9.5" style="1" customWidth="1"/>
    <col min="17" max="17" width="13.83203125" style="1" customWidth="1"/>
    <col min="18" max="18" width="18" style="1" customWidth="1"/>
    <col min="19" max="19" width="49.5" style="1" bestFit="1" customWidth="1"/>
    <col min="20" max="20" width="48.5" style="1" bestFit="1" customWidth="1"/>
    <col min="21" max="21" width="46.5" style="1" customWidth="1"/>
    <col min="22" max="22" width="53.1640625" style="1" bestFit="1" customWidth="1"/>
    <col min="23" max="23" width="40.6640625" style="1" bestFit="1" customWidth="1"/>
    <col min="24" max="24" width="24.83203125" style="1" bestFit="1" customWidth="1"/>
    <col min="25" max="25" width="16.5" style="1" customWidth="1"/>
    <col min="26" max="27" width="7.83203125" style="1" customWidth="1"/>
    <col min="28" max="16384" width="10.83203125" style="1"/>
  </cols>
  <sheetData>
    <row r="1" spans="1:34" s="2" customFormat="1" ht="66" customHeight="1">
      <c r="A1" s="4" t="s">
        <v>64</v>
      </c>
      <c r="B1" s="4" t="s">
        <v>144</v>
      </c>
      <c r="C1" s="4" t="s">
        <v>112</v>
      </c>
      <c r="D1" s="4" t="s">
        <v>113</v>
      </c>
      <c r="E1" s="4" t="s">
        <v>118</v>
      </c>
      <c r="F1" s="4" t="s">
        <v>119</v>
      </c>
      <c r="G1" s="4" t="s">
        <v>54</v>
      </c>
      <c r="H1" s="4" t="s">
        <v>121</v>
      </c>
      <c r="I1" s="4" t="s">
        <v>122</v>
      </c>
      <c r="J1" s="4" t="s">
        <v>123</v>
      </c>
      <c r="K1" s="4" t="s">
        <v>120</v>
      </c>
      <c r="L1" s="5" t="s">
        <v>114</v>
      </c>
      <c r="M1" s="5" t="s">
        <v>115</v>
      </c>
      <c r="N1" s="4" t="s">
        <v>116</v>
      </c>
      <c r="O1" s="4" t="s">
        <v>117</v>
      </c>
      <c r="P1" s="4" t="s">
        <v>62</v>
      </c>
      <c r="Q1" s="5" t="s">
        <v>79</v>
      </c>
      <c r="R1" s="4" t="s">
        <v>63</v>
      </c>
      <c r="S1" s="4" t="s">
        <v>96</v>
      </c>
      <c r="T1" s="4" t="s">
        <v>52</v>
      </c>
      <c r="U1" s="4" t="s">
        <v>55</v>
      </c>
      <c r="V1" s="5" t="s">
        <v>56</v>
      </c>
      <c r="W1" s="31" t="s">
        <v>83</v>
      </c>
      <c r="X1" s="31" t="s">
        <v>84</v>
      </c>
      <c r="Y1" s="4" t="s">
        <v>57</v>
      </c>
      <c r="Z1" s="5" t="s">
        <v>124</v>
      </c>
      <c r="AA1" s="5" t="s">
        <v>60</v>
      </c>
      <c r="AB1" s="6" t="s">
        <v>30</v>
      </c>
      <c r="AC1" s="2" t="s">
        <v>141</v>
      </c>
      <c r="AD1" s="2" t="s">
        <v>68</v>
      </c>
      <c r="AE1" s="6" t="s">
        <v>31</v>
      </c>
      <c r="AF1" s="2" t="s">
        <v>141</v>
      </c>
      <c r="AG1" s="2" t="s">
        <v>68</v>
      </c>
      <c r="AH1" s="2" t="s">
        <v>53</v>
      </c>
    </row>
    <row r="2" spans="1:34">
      <c r="A2" s="12" t="s">
        <v>58</v>
      </c>
      <c r="B2" s="12">
        <v>2011</v>
      </c>
      <c r="C2" s="12" t="s">
        <v>61</v>
      </c>
      <c r="D2" s="12" t="s">
        <v>59</v>
      </c>
      <c r="E2" s="12" t="s">
        <v>71</v>
      </c>
      <c r="F2" s="12" t="s">
        <v>72</v>
      </c>
      <c r="G2" s="12"/>
      <c r="H2" s="12"/>
      <c r="I2" s="12"/>
      <c r="J2" s="12"/>
      <c r="K2" s="12" t="s">
        <v>136</v>
      </c>
      <c r="L2" s="12" t="s">
        <v>136</v>
      </c>
      <c r="M2" s="12" t="s">
        <v>136</v>
      </c>
      <c r="N2" s="12" t="s">
        <v>136</v>
      </c>
      <c r="O2" s="12" t="s">
        <v>136</v>
      </c>
      <c r="P2" s="12">
        <v>2008</v>
      </c>
      <c r="Q2" s="12" t="s">
        <v>136</v>
      </c>
      <c r="R2" s="12" t="s">
        <v>137</v>
      </c>
      <c r="S2" s="12" t="s">
        <v>29</v>
      </c>
      <c r="T2" s="12" t="s">
        <v>69</v>
      </c>
      <c r="U2" s="48" t="s">
        <v>70</v>
      </c>
      <c r="V2" s="12" t="s">
        <v>26</v>
      </c>
      <c r="W2" s="12" t="s">
        <v>27</v>
      </c>
      <c r="X2" s="12" t="s">
        <v>28</v>
      </c>
      <c r="Y2" s="12" t="s">
        <v>138</v>
      </c>
      <c r="Z2" s="12">
        <v>27</v>
      </c>
      <c r="AA2" s="12">
        <v>27</v>
      </c>
      <c r="AB2" s="12">
        <v>67.8</v>
      </c>
      <c r="AC2" s="12">
        <v>3.41</v>
      </c>
      <c r="AD2" s="45">
        <f>+AC2*SQRT(Z2)</f>
        <v>17.718879761429616</v>
      </c>
      <c r="AE2" s="12">
        <v>71.3</v>
      </c>
      <c r="AF2" s="12">
        <v>2.9</v>
      </c>
      <c r="AG2" s="45">
        <f>+AF2*SQRT(AA2)</f>
        <v>15.068842025849232</v>
      </c>
      <c r="AH2" s="12" t="s">
        <v>50</v>
      </c>
    </row>
    <row r="3" spans="1:34">
      <c r="A3" s="12" t="s">
        <v>58</v>
      </c>
      <c r="B3" s="12">
        <v>2011</v>
      </c>
      <c r="C3" s="12" t="s">
        <v>61</v>
      </c>
      <c r="D3" s="12" t="s">
        <v>59</v>
      </c>
      <c r="E3" s="12" t="s">
        <v>71</v>
      </c>
      <c r="F3" s="12" t="s">
        <v>72</v>
      </c>
      <c r="G3" s="12"/>
      <c r="H3" s="12"/>
      <c r="I3" s="12"/>
      <c r="J3" s="12"/>
      <c r="K3" s="12"/>
      <c r="L3" s="12"/>
      <c r="M3" s="12"/>
      <c r="N3" s="12"/>
      <c r="O3" s="12"/>
      <c r="P3" s="12">
        <v>2009</v>
      </c>
      <c r="Q3" s="12"/>
      <c r="R3" s="12" t="s">
        <v>137</v>
      </c>
      <c r="S3" s="12" t="s">
        <v>29</v>
      </c>
      <c r="T3" s="12" t="s">
        <v>69</v>
      </c>
      <c r="U3" s="48" t="s">
        <v>70</v>
      </c>
      <c r="V3" s="12" t="s">
        <v>26</v>
      </c>
      <c r="W3" s="12" t="s">
        <v>27</v>
      </c>
      <c r="X3" s="12" t="s">
        <v>28</v>
      </c>
      <c r="Y3" s="12" t="s">
        <v>138</v>
      </c>
      <c r="Z3" s="12">
        <v>27</v>
      </c>
      <c r="AA3" s="12">
        <v>27</v>
      </c>
      <c r="AB3" s="12">
        <v>71.900000000000006</v>
      </c>
      <c r="AC3" s="12">
        <v>3.06</v>
      </c>
      <c r="AD3" s="45">
        <f>+AC3*SQRT(Z3)</f>
        <v>15.900226413482294</v>
      </c>
      <c r="AE3" s="12">
        <v>74.7</v>
      </c>
      <c r="AF3" s="12">
        <v>2.19</v>
      </c>
      <c r="AG3" s="45">
        <f>+AF3*SQRT(AA3)</f>
        <v>11.379573805727524</v>
      </c>
      <c r="AH3" s="12" t="s">
        <v>50</v>
      </c>
    </row>
    <row r="4" spans="1:34">
      <c r="A4" s="22" t="s">
        <v>10</v>
      </c>
      <c r="B4" s="22">
        <v>2009</v>
      </c>
      <c r="C4" s="22" t="s">
        <v>61</v>
      </c>
      <c r="D4" s="22" t="s">
        <v>37</v>
      </c>
      <c r="E4" s="22" t="s">
        <v>38</v>
      </c>
      <c r="F4" s="22" t="s">
        <v>39</v>
      </c>
      <c r="G4" s="22"/>
      <c r="H4" s="22"/>
      <c r="I4" s="22"/>
      <c r="J4" s="22"/>
      <c r="K4" s="22"/>
      <c r="L4" s="22"/>
      <c r="M4" s="22"/>
      <c r="N4" s="22"/>
      <c r="O4" s="22"/>
      <c r="P4" s="22">
        <v>2007</v>
      </c>
      <c r="Q4" s="22"/>
      <c r="R4" s="22" t="s">
        <v>36</v>
      </c>
      <c r="S4" s="22" t="s">
        <v>35</v>
      </c>
      <c r="T4" s="22" t="s">
        <v>32</v>
      </c>
      <c r="U4" s="22" t="s">
        <v>35</v>
      </c>
      <c r="V4" s="22" t="s">
        <v>35</v>
      </c>
      <c r="W4" s="22" t="s">
        <v>35</v>
      </c>
      <c r="X4" s="22" t="s">
        <v>34</v>
      </c>
      <c r="Y4" s="22" t="s">
        <v>33</v>
      </c>
      <c r="Z4" s="22">
        <v>3</v>
      </c>
      <c r="AA4" s="22">
        <v>3</v>
      </c>
      <c r="AB4" s="22">
        <v>79</v>
      </c>
      <c r="AC4" s="22">
        <v>3.2</v>
      </c>
      <c r="AD4" s="25">
        <f>+AC4*SQRT(Z4)</f>
        <v>5.5425625842204074</v>
      </c>
      <c r="AE4" s="22">
        <v>56</v>
      </c>
      <c r="AF4" s="22">
        <v>0</v>
      </c>
      <c r="AG4" s="46">
        <f>+AF4*SQRT(AA4)</f>
        <v>0</v>
      </c>
      <c r="AH4" s="22"/>
    </row>
    <row r="5" spans="1:34">
      <c r="A5" s="23" t="s">
        <v>13</v>
      </c>
      <c r="B5" s="23">
        <v>2007</v>
      </c>
      <c r="C5" s="23" t="s">
        <v>61</v>
      </c>
      <c r="D5" s="23" t="s">
        <v>40</v>
      </c>
      <c r="E5" s="23" t="s">
        <v>41</v>
      </c>
      <c r="F5" s="23" t="s">
        <v>42</v>
      </c>
      <c r="G5" s="23"/>
      <c r="H5" s="23"/>
      <c r="I5" s="23"/>
      <c r="J5" s="23"/>
      <c r="K5" s="23"/>
      <c r="L5" s="23"/>
      <c r="M5" s="23"/>
      <c r="N5" s="23"/>
      <c r="O5" s="23"/>
      <c r="P5" s="23">
        <v>2002</v>
      </c>
      <c r="Q5" s="23"/>
      <c r="R5" s="23"/>
      <c r="S5" s="23" t="s">
        <v>44</v>
      </c>
      <c r="T5" s="23" t="s">
        <v>43</v>
      </c>
      <c r="U5" s="23" t="s">
        <v>35</v>
      </c>
      <c r="V5" s="23" t="s">
        <v>35</v>
      </c>
      <c r="W5" s="23" t="s">
        <v>35</v>
      </c>
      <c r="X5" s="23" t="s">
        <v>34</v>
      </c>
      <c r="Y5" s="23" t="s">
        <v>45</v>
      </c>
      <c r="Z5" s="23">
        <v>4</v>
      </c>
      <c r="AA5" s="23">
        <v>4</v>
      </c>
      <c r="AB5" s="23">
        <v>7.75</v>
      </c>
      <c r="AC5" s="23">
        <v>0.01</v>
      </c>
      <c r="AD5" s="23">
        <f>+AC5*SQRT(Z5)</f>
        <v>0.02</v>
      </c>
      <c r="AE5" s="23">
        <v>4.3</v>
      </c>
      <c r="AF5" s="23">
        <v>0.01</v>
      </c>
      <c r="AG5" s="47">
        <f>+AF5*SQRT(AA5)</f>
        <v>0.02</v>
      </c>
      <c r="AH5" s="23"/>
    </row>
    <row r="7" spans="1:34" s="3" customFormat="1" ht="12">
      <c r="A7" s="1"/>
      <c r="B7" s="1"/>
      <c r="C7" s="1"/>
      <c r="D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9" spans="1:34" s="3" customFormat="1" ht="12">
      <c r="A9" s="1"/>
      <c r="B9" s="1"/>
      <c r="C9" s="1"/>
      <c r="D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</sheetData>
  <phoneticPr fontId="2" type="noConversion"/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zoomScale="175" zoomScaleNormal="175" zoomScalePageLayoutView="175" workbookViewId="0">
      <pane xSplit="1" ySplit="1" topLeftCell="U2" activePane="bottomRight" state="frozen"/>
      <selection activeCell="I27" sqref="I27"/>
      <selection pane="topRight" activeCell="I27" sqref="I27"/>
      <selection pane="bottomLeft" activeCell="I27" sqref="I27"/>
      <selection pane="bottomRight" activeCell="X6" sqref="X6"/>
    </sheetView>
  </sheetViews>
  <sheetFormatPr baseColWidth="10" defaultColWidth="10.83203125" defaultRowHeight="10" x14ac:dyDescent="0"/>
  <cols>
    <col min="1" max="1" width="9.6640625" style="1" customWidth="1"/>
    <col min="2" max="2" width="12.83203125" style="1" bestFit="1" customWidth="1"/>
    <col min="3" max="3" width="6.33203125" style="1" customWidth="1"/>
    <col min="4" max="4" width="27.1640625" style="1" customWidth="1"/>
    <col min="5" max="5" width="12.1640625" style="1" customWidth="1"/>
    <col min="6" max="6" width="11.5" style="1" bestFit="1" customWidth="1"/>
    <col min="7" max="10" width="13.83203125" style="1" customWidth="1"/>
    <col min="11" max="11" width="9" style="1" customWidth="1"/>
    <col min="12" max="12" width="10.1640625" style="1" customWidth="1"/>
    <col min="13" max="13" width="9.83203125" style="1" customWidth="1"/>
    <col min="14" max="14" width="8.5" style="1" customWidth="1"/>
    <col min="15" max="15" width="14.5" style="1" customWidth="1"/>
    <col min="16" max="16" width="9.5" style="1" customWidth="1"/>
    <col min="17" max="17" width="13.83203125" style="1" customWidth="1"/>
    <col min="18" max="20" width="18" style="1" customWidth="1"/>
    <col min="21" max="21" width="18.1640625" style="1" customWidth="1"/>
    <col min="22" max="22" width="17.6640625" style="1" bestFit="1" customWidth="1"/>
    <col min="23" max="23" width="10.33203125" style="1" customWidth="1"/>
    <col min="24" max="24" width="25.6640625" style="1" customWidth="1"/>
    <col min="25" max="25" width="16.5" style="1" customWidth="1"/>
    <col min="26" max="27" width="7.83203125" style="1" customWidth="1"/>
    <col min="28" max="28" width="9.5" style="1" customWidth="1"/>
    <col min="29" max="30" width="10.6640625" style="1" customWidth="1"/>
    <col min="31" max="16384" width="10.83203125" style="1"/>
  </cols>
  <sheetData>
    <row r="1" spans="1:37" s="2" customFormat="1" ht="66" customHeight="1">
      <c r="A1" s="4" t="s">
        <v>64</v>
      </c>
      <c r="B1" s="4" t="s">
        <v>144</v>
      </c>
      <c r="C1" s="4" t="s">
        <v>112</v>
      </c>
      <c r="D1" s="4" t="s">
        <v>113</v>
      </c>
      <c r="E1" s="4" t="s">
        <v>118</v>
      </c>
      <c r="F1" s="4" t="s">
        <v>119</v>
      </c>
      <c r="G1" s="4" t="s">
        <v>54</v>
      </c>
      <c r="H1" s="4" t="s">
        <v>121</v>
      </c>
      <c r="I1" s="4" t="s">
        <v>122</v>
      </c>
      <c r="J1" s="4" t="s">
        <v>123</v>
      </c>
      <c r="K1" s="4" t="s">
        <v>120</v>
      </c>
      <c r="L1" s="5" t="s">
        <v>114</v>
      </c>
      <c r="M1" s="5" t="s">
        <v>115</v>
      </c>
      <c r="N1" s="4" t="s">
        <v>116</v>
      </c>
      <c r="O1" s="4" t="s">
        <v>117</v>
      </c>
      <c r="P1" s="4" t="s">
        <v>62</v>
      </c>
      <c r="Q1" s="5" t="s">
        <v>79</v>
      </c>
      <c r="R1" s="4" t="s">
        <v>63</v>
      </c>
      <c r="S1" s="4" t="s">
        <v>96</v>
      </c>
      <c r="T1" s="4" t="s">
        <v>52</v>
      </c>
      <c r="U1" s="4" t="s">
        <v>55</v>
      </c>
      <c r="V1" s="5" t="s">
        <v>56</v>
      </c>
      <c r="W1" s="31" t="s">
        <v>83</v>
      </c>
      <c r="X1" s="31" t="s">
        <v>84</v>
      </c>
      <c r="Y1" s="4" t="s">
        <v>57</v>
      </c>
      <c r="Z1" s="5" t="s">
        <v>124</v>
      </c>
      <c r="AA1" s="5" t="s">
        <v>60</v>
      </c>
      <c r="AB1" s="5" t="s">
        <v>51</v>
      </c>
      <c r="AC1" s="5" t="s">
        <v>0</v>
      </c>
      <c r="AD1" s="5" t="s">
        <v>46</v>
      </c>
      <c r="AE1" s="6" t="s">
        <v>134</v>
      </c>
      <c r="AF1" s="2" t="s">
        <v>133</v>
      </c>
      <c r="AG1" s="2" t="s">
        <v>107</v>
      </c>
      <c r="AH1" s="6" t="s">
        <v>135</v>
      </c>
      <c r="AI1" s="2" t="s">
        <v>133</v>
      </c>
      <c r="AJ1" s="2" t="s">
        <v>107</v>
      </c>
      <c r="AK1" s="2" t="s">
        <v>53</v>
      </c>
    </row>
    <row r="2" spans="1:37">
      <c r="A2" s="1" t="s">
        <v>126</v>
      </c>
      <c r="B2" s="1">
        <v>2013</v>
      </c>
      <c r="C2" s="1" t="s">
        <v>61</v>
      </c>
      <c r="D2" s="1" t="s">
        <v>125</v>
      </c>
      <c r="E2" s="8"/>
      <c r="G2" s="12"/>
      <c r="H2" s="12"/>
      <c r="I2" s="2"/>
      <c r="K2" s="12"/>
      <c r="L2" s="12"/>
      <c r="M2" s="12"/>
      <c r="N2" s="12"/>
      <c r="O2" s="12"/>
      <c r="Q2" s="1" t="s">
        <v>131</v>
      </c>
      <c r="S2" s="12"/>
      <c r="T2" s="12" t="s">
        <v>127</v>
      </c>
      <c r="U2" s="1" t="s">
        <v>78</v>
      </c>
      <c r="V2" s="38" t="s">
        <v>102</v>
      </c>
      <c r="W2" s="38" t="s">
        <v>85</v>
      </c>
      <c r="X2" s="39" t="s">
        <v>17</v>
      </c>
      <c r="Y2" s="1" t="s">
        <v>128</v>
      </c>
      <c r="Z2" s="1">
        <v>4</v>
      </c>
      <c r="AA2" s="1">
        <v>4</v>
      </c>
      <c r="AB2" s="12"/>
      <c r="AC2" s="12"/>
      <c r="AD2" s="12"/>
      <c r="AE2" s="13">
        <v>25.8</v>
      </c>
      <c r="AF2" s="13"/>
      <c r="AG2" s="13">
        <v>1.2</v>
      </c>
      <c r="AH2" s="13">
        <v>23.2</v>
      </c>
      <c r="AI2" s="13"/>
      <c r="AJ2" s="13">
        <v>1.2</v>
      </c>
      <c r="AK2" s="13">
        <v>0.71340000000000003</v>
      </c>
    </row>
    <row r="3" spans="1:37">
      <c r="A3" s="1" t="s">
        <v>126</v>
      </c>
      <c r="B3" s="1">
        <v>2013</v>
      </c>
      <c r="C3" s="1" t="s">
        <v>61</v>
      </c>
      <c r="D3" s="1" t="s">
        <v>125</v>
      </c>
      <c r="I3" s="2"/>
      <c r="Q3" s="1" t="s">
        <v>131</v>
      </c>
      <c r="T3" s="1" t="s">
        <v>129</v>
      </c>
      <c r="U3" s="1" t="s">
        <v>78</v>
      </c>
      <c r="V3" s="38" t="s">
        <v>102</v>
      </c>
      <c r="W3" s="38" t="s">
        <v>85</v>
      </c>
      <c r="X3" s="39" t="s">
        <v>17</v>
      </c>
      <c r="Y3" s="1" t="s">
        <v>130</v>
      </c>
      <c r="Z3" s="1">
        <v>4</v>
      </c>
      <c r="AA3" s="1">
        <v>4</v>
      </c>
      <c r="AE3" s="13">
        <v>25.3</v>
      </c>
      <c r="AF3" s="13"/>
      <c r="AG3" s="13">
        <v>1.2</v>
      </c>
      <c r="AH3" s="13">
        <v>24</v>
      </c>
      <c r="AI3" s="13"/>
      <c r="AJ3" s="13">
        <v>1.2</v>
      </c>
      <c r="AK3" s="13">
        <v>0.71340000000000003</v>
      </c>
    </row>
    <row r="4" spans="1:37">
      <c r="A4" s="1" t="s">
        <v>126</v>
      </c>
      <c r="B4" s="1">
        <v>2013</v>
      </c>
      <c r="C4" s="1" t="s">
        <v>61</v>
      </c>
      <c r="D4" s="1" t="s">
        <v>125</v>
      </c>
      <c r="Q4" s="1" t="s">
        <v>132</v>
      </c>
      <c r="T4" s="12" t="s">
        <v>127</v>
      </c>
      <c r="U4" s="1" t="s">
        <v>78</v>
      </c>
      <c r="V4" s="38" t="s">
        <v>102</v>
      </c>
      <c r="W4" s="38" t="s">
        <v>85</v>
      </c>
      <c r="X4" s="39" t="s">
        <v>19</v>
      </c>
      <c r="Y4" s="1" t="s">
        <v>128</v>
      </c>
      <c r="Z4" s="1">
        <v>4</v>
      </c>
      <c r="AA4" s="1">
        <v>4</v>
      </c>
      <c r="AE4" s="13">
        <v>40.5</v>
      </c>
      <c r="AF4" s="13"/>
      <c r="AG4" s="13">
        <v>2.7</v>
      </c>
      <c r="AH4" s="13">
        <v>35.5</v>
      </c>
      <c r="AI4" s="13"/>
      <c r="AJ4" s="13">
        <v>2.7</v>
      </c>
      <c r="AK4" s="13">
        <v>0.71340000000000003</v>
      </c>
    </row>
    <row r="5" spans="1:37">
      <c r="A5" s="1" t="s">
        <v>126</v>
      </c>
      <c r="B5" s="1">
        <v>2013</v>
      </c>
      <c r="C5" s="1" t="s">
        <v>61</v>
      </c>
      <c r="D5" s="1" t="s">
        <v>125</v>
      </c>
      <c r="Q5" s="1" t="s">
        <v>132</v>
      </c>
      <c r="T5" s="1" t="s">
        <v>129</v>
      </c>
      <c r="U5" s="1" t="s">
        <v>78</v>
      </c>
      <c r="V5" s="38" t="s">
        <v>102</v>
      </c>
      <c r="W5" s="38" t="s">
        <v>85</v>
      </c>
      <c r="X5" s="39" t="s">
        <v>17</v>
      </c>
      <c r="Y5" s="1" t="s">
        <v>130</v>
      </c>
      <c r="Z5" s="1">
        <v>4</v>
      </c>
      <c r="AA5" s="1">
        <v>4</v>
      </c>
      <c r="AE5" s="13">
        <v>36</v>
      </c>
      <c r="AF5" s="13"/>
      <c r="AG5" s="13">
        <v>2.7</v>
      </c>
      <c r="AH5" s="13">
        <v>34.200000000000003</v>
      </c>
      <c r="AI5" s="13"/>
      <c r="AJ5" s="13">
        <v>2.7</v>
      </c>
      <c r="AK5" s="13">
        <v>0.71340000000000003</v>
      </c>
    </row>
    <row r="6" spans="1:37">
      <c r="A6" s="22" t="s">
        <v>58</v>
      </c>
      <c r="B6" s="22">
        <v>2011</v>
      </c>
      <c r="C6" s="22" t="s">
        <v>61</v>
      </c>
      <c r="D6" s="22" t="s">
        <v>59</v>
      </c>
      <c r="E6" s="22"/>
      <c r="F6" s="22" t="s">
        <v>71</v>
      </c>
      <c r="G6" s="22" t="s">
        <v>72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 t="s">
        <v>48</v>
      </c>
      <c r="T6" s="22" t="s">
        <v>47</v>
      </c>
      <c r="U6" s="22" t="s">
        <v>66</v>
      </c>
      <c r="V6" s="40" t="s">
        <v>65</v>
      </c>
      <c r="W6" s="40" t="s">
        <v>67</v>
      </c>
      <c r="X6" s="40" t="s">
        <v>20</v>
      </c>
      <c r="Y6" s="22" t="s">
        <v>49</v>
      </c>
      <c r="Z6" s="22">
        <v>6</v>
      </c>
      <c r="AA6" s="22">
        <v>6</v>
      </c>
      <c r="AB6" s="22"/>
      <c r="AC6" s="22"/>
      <c r="AD6" s="22"/>
      <c r="AE6" s="32">
        <f>100-44.748</f>
        <v>55.252000000000002</v>
      </c>
      <c r="AF6" s="32">
        <v>6.6189999999999998</v>
      </c>
      <c r="AG6" s="32">
        <f>+AF6*SQRT(Z6)</f>
        <v>16.213172607481855</v>
      </c>
      <c r="AH6" s="32">
        <f>100-57.266</f>
        <v>42.734000000000002</v>
      </c>
      <c r="AI6" s="32">
        <v>5.18</v>
      </c>
      <c r="AJ6" s="32">
        <f>+AI6*SQRT(AA6)</f>
        <v>12.688356867616861</v>
      </c>
      <c r="AK6" s="32"/>
    </row>
    <row r="7" spans="1:37">
      <c r="A7" s="1" t="s">
        <v>11</v>
      </c>
      <c r="B7" s="1">
        <v>2008</v>
      </c>
      <c r="C7" s="1" t="s">
        <v>61</v>
      </c>
      <c r="T7" s="1" t="s">
        <v>127</v>
      </c>
      <c r="U7" s="1" t="s">
        <v>78</v>
      </c>
      <c r="V7" s="38" t="s">
        <v>102</v>
      </c>
      <c r="W7" s="38" t="s">
        <v>85</v>
      </c>
      <c r="X7" s="39" t="s">
        <v>17</v>
      </c>
      <c r="Y7" s="1" t="s">
        <v>100</v>
      </c>
      <c r="Z7" s="1">
        <v>5</v>
      </c>
      <c r="AA7" s="1">
        <v>5</v>
      </c>
      <c r="AE7" s="13">
        <f>100-44.982</f>
        <v>55.018000000000001</v>
      </c>
      <c r="AF7" s="13">
        <v>11.893000000000001</v>
      </c>
      <c r="AG7" s="13">
        <f>+AF7*SQRT(Z7)</f>
        <v>26.593556456405</v>
      </c>
      <c r="AH7" s="13">
        <f>100-38.397</f>
        <v>61.603000000000002</v>
      </c>
      <c r="AI7" s="13">
        <v>6.4019999999999975</v>
      </c>
      <c r="AJ7" s="13">
        <f>+AI7*SQRT(AA7)</f>
        <v>14.315307191953648</v>
      </c>
      <c r="AK7" s="13"/>
    </row>
    <row r="8" spans="1:37">
      <c r="A8" s="23" t="s">
        <v>11</v>
      </c>
      <c r="B8" s="23">
        <v>2009</v>
      </c>
      <c r="C8" s="23" t="s">
        <v>61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 t="s">
        <v>99</v>
      </c>
      <c r="U8" s="23" t="s">
        <v>78</v>
      </c>
      <c r="V8" s="41" t="s">
        <v>102</v>
      </c>
      <c r="W8" s="41" t="s">
        <v>85</v>
      </c>
      <c r="X8" s="42" t="s">
        <v>18</v>
      </c>
      <c r="Y8" s="23" t="s">
        <v>101</v>
      </c>
      <c r="Z8" s="23">
        <v>5</v>
      </c>
      <c r="AA8" s="23">
        <v>5</v>
      </c>
      <c r="AB8" s="23"/>
      <c r="AC8" s="23"/>
      <c r="AD8" s="23"/>
      <c r="AE8" s="30">
        <f>100-47.175</f>
        <v>52.825000000000003</v>
      </c>
      <c r="AF8" s="30">
        <v>0.73299999999999699</v>
      </c>
      <c r="AG8" s="30">
        <f>+AF8*SQRT(Z8)</f>
        <v>1.6390378275073392</v>
      </c>
      <c r="AH8" s="30">
        <f>100-36.201</f>
        <v>63.798999999999999</v>
      </c>
      <c r="AI8" s="30">
        <v>4.2100000000000009</v>
      </c>
      <c r="AJ8" s="30">
        <f>+AI8*SQRT(AA8)</f>
        <v>9.4138461852741173</v>
      </c>
      <c r="AK8" s="30"/>
    </row>
    <row r="10" spans="1:37" ht="12">
      <c r="E10" s="3"/>
    </row>
    <row r="12" spans="1:37" ht="12">
      <c r="E12" s="3"/>
    </row>
  </sheetData>
  <phoneticPr fontId="2" type="noConversion"/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zoomScale="175" zoomScaleNormal="175" zoomScalePageLayoutView="175" workbookViewId="0">
      <pane xSplit="1" ySplit="1" topLeftCell="U2" activePane="bottomRight" state="frozen"/>
      <selection activeCell="I27" sqref="I27"/>
      <selection pane="topRight" activeCell="I27" sqref="I27"/>
      <selection pane="bottomLeft" activeCell="I27" sqref="I27"/>
      <selection pane="bottomRight" activeCell="W11" sqref="W11"/>
    </sheetView>
  </sheetViews>
  <sheetFormatPr baseColWidth="10" defaultColWidth="10.83203125" defaultRowHeight="10" x14ac:dyDescent="0"/>
  <cols>
    <col min="1" max="1" width="9.6640625" style="1" customWidth="1"/>
    <col min="2" max="2" width="48.1640625" style="1" bestFit="1" customWidth="1"/>
    <col min="3" max="3" width="23.83203125" style="1" bestFit="1" customWidth="1"/>
    <col min="4" max="4" width="12.83203125" style="1" bestFit="1" customWidth="1"/>
    <col min="5" max="5" width="11.5" style="1" bestFit="1" customWidth="1"/>
    <col min="6" max="9" width="13.83203125" style="1" customWidth="1"/>
    <col min="10" max="10" width="9" style="1" customWidth="1"/>
    <col min="11" max="11" width="10.1640625" style="1" customWidth="1"/>
    <col min="12" max="12" width="9.83203125" style="1" customWidth="1"/>
    <col min="13" max="13" width="8.5" style="1" customWidth="1"/>
    <col min="14" max="14" width="14.5" style="1" customWidth="1"/>
    <col min="15" max="15" width="9.5" style="1" customWidth="1"/>
    <col min="16" max="16" width="13.83203125" style="1" customWidth="1"/>
    <col min="17" max="19" width="18" style="1" customWidth="1"/>
    <col min="20" max="20" width="18.1640625" style="1" customWidth="1"/>
    <col min="21" max="21" width="21.5" style="1" customWidth="1"/>
    <col min="22" max="22" width="11.33203125" style="1" bestFit="1" customWidth="1"/>
    <col min="23" max="23" width="17.1640625" style="1" customWidth="1"/>
    <col min="24" max="24" width="16.5" style="1" customWidth="1"/>
    <col min="25" max="26" width="7.83203125" style="1" customWidth="1"/>
    <col min="27" max="27" width="9.5" style="1" customWidth="1"/>
    <col min="28" max="28" width="10.6640625" style="1" customWidth="1"/>
    <col min="29" max="29" width="14.1640625" style="1" bestFit="1" customWidth="1"/>
    <col min="30" max="35" width="10.83203125" style="1"/>
    <col min="36" max="37" width="11.5" style="1" customWidth="1"/>
    <col min="38" max="16384" width="10.83203125" style="1"/>
  </cols>
  <sheetData>
    <row r="1" spans="1:35" s="2" customFormat="1" ht="66" customHeight="1">
      <c r="A1" s="4" t="s">
        <v>95</v>
      </c>
      <c r="B1" s="4" t="s">
        <v>21</v>
      </c>
      <c r="C1" s="4" t="s">
        <v>143</v>
      </c>
      <c r="D1" s="4" t="s">
        <v>144</v>
      </c>
      <c r="E1" s="4" t="s">
        <v>119</v>
      </c>
      <c r="F1" s="4" t="s">
        <v>54</v>
      </c>
      <c r="G1" s="4" t="s">
        <v>121</v>
      </c>
      <c r="H1" s="4" t="s">
        <v>122</v>
      </c>
      <c r="I1" s="4" t="s">
        <v>123</v>
      </c>
      <c r="J1" s="4" t="s">
        <v>120</v>
      </c>
      <c r="K1" s="5" t="s">
        <v>114</v>
      </c>
      <c r="L1" s="5" t="s">
        <v>115</v>
      </c>
      <c r="M1" s="4" t="s">
        <v>116</v>
      </c>
      <c r="N1" s="4" t="s">
        <v>117</v>
      </c>
      <c r="O1" s="4" t="s">
        <v>62</v>
      </c>
      <c r="P1" s="5" t="s">
        <v>79</v>
      </c>
      <c r="Q1" s="4" t="s">
        <v>63</v>
      </c>
      <c r="R1" s="4" t="s">
        <v>96</v>
      </c>
      <c r="S1" s="4" t="s">
        <v>52</v>
      </c>
      <c r="T1" s="4" t="s">
        <v>55</v>
      </c>
      <c r="U1" s="5" t="s">
        <v>56</v>
      </c>
      <c r="V1" s="31" t="s">
        <v>83</v>
      </c>
      <c r="W1" s="31" t="s">
        <v>84</v>
      </c>
      <c r="X1" s="4" t="s">
        <v>57</v>
      </c>
      <c r="Y1" s="5" t="s">
        <v>124</v>
      </c>
      <c r="Z1" s="5" t="s">
        <v>60</v>
      </c>
      <c r="AA1" s="5" t="s">
        <v>51</v>
      </c>
      <c r="AB1" s="5" t="s">
        <v>0</v>
      </c>
      <c r="AC1" s="5" t="s">
        <v>110</v>
      </c>
      <c r="AD1" s="6" t="s">
        <v>81</v>
      </c>
      <c r="AE1" s="2" t="s">
        <v>141</v>
      </c>
      <c r="AF1" s="2" t="s">
        <v>107</v>
      </c>
      <c r="AG1" s="6" t="s">
        <v>82</v>
      </c>
      <c r="AH1" s="2" t="s">
        <v>141</v>
      </c>
      <c r="AI1" s="2" t="s">
        <v>107</v>
      </c>
    </row>
    <row r="2" spans="1:35" s="8" customFormat="1" ht="50">
      <c r="A2" s="1" t="s">
        <v>9</v>
      </c>
      <c r="B2" s="1" t="s">
        <v>23</v>
      </c>
      <c r="C2" s="1" t="s">
        <v>22</v>
      </c>
      <c r="D2" s="1">
        <v>2014</v>
      </c>
      <c r="E2" s="7"/>
      <c r="F2" s="1"/>
      <c r="T2" s="1" t="s">
        <v>74</v>
      </c>
      <c r="U2" s="33" t="s">
        <v>94</v>
      </c>
      <c r="V2" s="34" t="s">
        <v>87</v>
      </c>
      <c r="W2" s="14" t="s">
        <v>88</v>
      </c>
      <c r="X2" s="1" t="s">
        <v>75</v>
      </c>
      <c r="Y2" s="1">
        <v>3</v>
      </c>
      <c r="Z2" s="1">
        <v>3</v>
      </c>
      <c r="AC2" s="1" t="s">
        <v>1</v>
      </c>
      <c r="AD2" s="1">
        <v>30.5</v>
      </c>
      <c r="AE2" s="1">
        <v>0.9</v>
      </c>
      <c r="AF2" s="9">
        <f>+AE2*SQRT(Y2)</f>
        <v>1.5588457268119895</v>
      </c>
      <c r="AG2" s="1">
        <v>27.9</v>
      </c>
      <c r="AH2" s="1">
        <v>0.5</v>
      </c>
      <c r="AI2" s="9">
        <f>+AH2*SQRT(Z2)</f>
        <v>0.8660254037844386</v>
      </c>
    </row>
    <row r="3" spans="1:35" s="8" customFormat="1" ht="50">
      <c r="A3" s="23" t="s">
        <v>9</v>
      </c>
      <c r="B3" s="23" t="s">
        <v>23</v>
      </c>
      <c r="C3" s="23" t="s">
        <v>22</v>
      </c>
      <c r="D3" s="23">
        <v>2014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3" t="s">
        <v>74</v>
      </c>
      <c r="U3" s="35" t="s">
        <v>94</v>
      </c>
      <c r="V3" s="34" t="s">
        <v>87</v>
      </c>
      <c r="W3" s="14" t="s">
        <v>88</v>
      </c>
      <c r="X3" s="23" t="s">
        <v>75</v>
      </c>
      <c r="Y3" s="23">
        <v>3</v>
      </c>
      <c r="Z3" s="23">
        <v>3</v>
      </c>
      <c r="AA3" s="4"/>
      <c r="AB3" s="4"/>
      <c r="AC3" s="23" t="s">
        <v>2</v>
      </c>
      <c r="AD3" s="23">
        <v>68.7</v>
      </c>
      <c r="AE3" s="23">
        <v>1.9</v>
      </c>
      <c r="AF3" s="29">
        <f>+AE3*SQRT(Y3)</f>
        <v>3.2908965343808667</v>
      </c>
      <c r="AG3" s="23">
        <v>62.7</v>
      </c>
      <c r="AH3" s="23">
        <v>1.4</v>
      </c>
      <c r="AI3" s="29">
        <f>+AH3*SQRT(Z3)</f>
        <v>2.4248711305964279</v>
      </c>
    </row>
    <row r="4" spans="1:35">
      <c r="A4" s="1" t="s">
        <v>3</v>
      </c>
      <c r="B4" s="1" t="s">
        <v>24</v>
      </c>
      <c r="C4" s="1" t="s">
        <v>25</v>
      </c>
      <c r="D4" s="1">
        <v>2010</v>
      </c>
      <c r="E4" s="1" t="s">
        <v>111</v>
      </c>
      <c r="O4" s="1">
        <v>2006</v>
      </c>
      <c r="P4" s="1" t="s">
        <v>97</v>
      </c>
      <c r="S4" s="1" t="s">
        <v>5</v>
      </c>
      <c r="T4" s="21" t="s">
        <v>86</v>
      </c>
      <c r="U4" s="36" t="s">
        <v>4</v>
      </c>
      <c r="V4" s="36" t="s">
        <v>86</v>
      </c>
      <c r="W4" s="21" t="s">
        <v>14</v>
      </c>
      <c r="X4" s="1" t="s">
        <v>6</v>
      </c>
      <c r="Y4" s="1">
        <v>15</v>
      </c>
      <c r="Z4" s="1">
        <v>15</v>
      </c>
      <c r="AC4" s="1" t="s">
        <v>108</v>
      </c>
      <c r="AD4" s="10">
        <f>100-36.4068360010116</f>
        <v>63.593163998988402</v>
      </c>
      <c r="AE4" s="10">
        <v>9.0402861581818996</v>
      </c>
      <c r="AF4" s="10">
        <f>+AE4*SQRT(Y4)</f>
        <v>35.012877735587928</v>
      </c>
      <c r="AG4" s="10">
        <f>100-37.877226578025</f>
        <v>62.122773421974998</v>
      </c>
      <c r="AH4" s="10">
        <v>6.5706543339234997</v>
      </c>
      <c r="AI4" s="10">
        <f>+AH4*SQRT(Z4)</f>
        <v>25.448034808971304</v>
      </c>
    </row>
    <row r="5" spans="1:35">
      <c r="A5" s="23" t="s">
        <v>3</v>
      </c>
      <c r="B5" s="23" t="s">
        <v>24</v>
      </c>
      <c r="C5" s="23" t="s">
        <v>25</v>
      </c>
      <c r="D5" s="23">
        <v>2010</v>
      </c>
      <c r="E5" s="23" t="s">
        <v>111</v>
      </c>
      <c r="F5" s="23"/>
      <c r="G5" s="23"/>
      <c r="H5" s="23"/>
      <c r="I5" s="23"/>
      <c r="J5" s="23"/>
      <c r="K5" s="23"/>
      <c r="L5" s="23"/>
      <c r="M5" s="23"/>
      <c r="N5" s="23"/>
      <c r="O5" s="23">
        <v>2006</v>
      </c>
      <c r="P5" s="23" t="s">
        <v>98</v>
      </c>
      <c r="Q5" s="23"/>
      <c r="R5" s="23"/>
      <c r="S5" s="23" t="s">
        <v>7</v>
      </c>
      <c r="T5" s="23" t="s">
        <v>86</v>
      </c>
      <c r="U5" s="37" t="s">
        <v>8</v>
      </c>
      <c r="V5" s="37" t="s">
        <v>86</v>
      </c>
      <c r="W5" s="23" t="s">
        <v>16</v>
      </c>
      <c r="X5" s="23" t="s">
        <v>6</v>
      </c>
      <c r="Y5" s="23">
        <v>15</v>
      </c>
      <c r="Z5" s="23">
        <v>15</v>
      </c>
      <c r="AA5" s="23"/>
      <c r="AB5" s="23"/>
      <c r="AC5" s="23" t="s">
        <v>109</v>
      </c>
      <c r="AD5" s="27">
        <f>100-28.0221122231455</f>
        <v>71.977887776854502</v>
      </c>
      <c r="AE5" s="27">
        <v>6.4613939372041997</v>
      </c>
      <c r="AF5" s="27">
        <f>+AE5*SQRT(Y5)</f>
        <v>25.024871112077438</v>
      </c>
      <c r="AG5" s="27">
        <f>100-25.0879791884958</f>
        <v>74.912020811504192</v>
      </c>
      <c r="AH5" s="27">
        <v>7.4282617335693999</v>
      </c>
      <c r="AI5" s="27">
        <f>+AH5*SQRT(Z5)</f>
        <v>28.769533985384122</v>
      </c>
    </row>
    <row r="6" spans="1:35">
      <c r="A6" s="1" t="s">
        <v>12</v>
      </c>
      <c r="B6" s="1" t="s">
        <v>76</v>
      </c>
      <c r="C6" s="1" t="s">
        <v>77</v>
      </c>
      <c r="D6" s="1">
        <v>2008</v>
      </c>
      <c r="P6" s="1" t="s">
        <v>103</v>
      </c>
      <c r="S6" s="1" t="s">
        <v>105</v>
      </c>
      <c r="T6" s="1" t="s">
        <v>78</v>
      </c>
      <c r="U6" s="43" t="s">
        <v>102</v>
      </c>
      <c r="V6" s="43" t="s">
        <v>85</v>
      </c>
      <c r="W6" s="1" t="s">
        <v>15</v>
      </c>
      <c r="X6" s="1" t="s">
        <v>106</v>
      </c>
      <c r="Y6" s="1">
        <f>8*2</f>
        <v>16</v>
      </c>
      <c r="Z6" s="1">
        <f>8*2</f>
        <v>16</v>
      </c>
      <c r="AC6" s="1" t="s">
        <v>142</v>
      </c>
      <c r="AD6" s="11">
        <f>100-20.3</f>
        <v>79.7</v>
      </c>
      <c r="AF6" s="1">
        <v>1.8</v>
      </c>
      <c r="AG6" s="1">
        <f>100-24.6</f>
        <v>75.400000000000006</v>
      </c>
      <c r="AI6" s="1">
        <v>3.9</v>
      </c>
    </row>
    <row r="7" spans="1:35">
      <c r="A7" s="23" t="s">
        <v>12</v>
      </c>
      <c r="B7" s="23" t="s">
        <v>76</v>
      </c>
      <c r="C7" s="23" t="s">
        <v>77</v>
      </c>
      <c r="D7" s="23">
        <v>2008</v>
      </c>
      <c r="E7" s="23"/>
      <c r="F7" s="23"/>
      <c r="G7" s="24"/>
      <c r="H7" s="23"/>
      <c r="I7" s="23"/>
      <c r="J7" s="23"/>
      <c r="K7" s="23"/>
      <c r="L7" s="23"/>
      <c r="M7" s="23"/>
      <c r="N7" s="23"/>
      <c r="O7" s="23"/>
      <c r="P7" s="23" t="s">
        <v>104</v>
      </c>
      <c r="Q7" s="23"/>
      <c r="R7" s="23"/>
      <c r="S7" s="23" t="s">
        <v>105</v>
      </c>
      <c r="T7" s="23" t="s">
        <v>78</v>
      </c>
      <c r="U7" s="44" t="s">
        <v>102</v>
      </c>
      <c r="V7" s="44" t="s">
        <v>85</v>
      </c>
      <c r="W7" s="23" t="s">
        <v>15</v>
      </c>
      <c r="X7" s="23" t="s">
        <v>106</v>
      </c>
      <c r="Y7" s="23">
        <f>8*2</f>
        <v>16</v>
      </c>
      <c r="Z7" s="23">
        <f>8*2</f>
        <v>16</v>
      </c>
      <c r="AA7" s="23"/>
      <c r="AB7" s="23"/>
      <c r="AC7" s="23" t="s">
        <v>142</v>
      </c>
      <c r="AD7" s="23">
        <f>100-34</f>
        <v>66</v>
      </c>
      <c r="AE7" s="23"/>
      <c r="AF7" s="23">
        <v>3.9</v>
      </c>
      <c r="AG7" s="23">
        <f>100-41.84</f>
        <v>58.16</v>
      </c>
      <c r="AH7" s="23"/>
      <c r="AI7" s="23">
        <v>6</v>
      </c>
    </row>
  </sheetData>
  <phoneticPr fontId="2" type="noConversion"/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Article title and authors</vt:lpstr>
      <vt:lpstr>Lignin in leaves</vt:lpstr>
      <vt:lpstr>Lignin in stalks</vt:lpstr>
      <vt:lpstr>Stalk mass loss</vt:lpstr>
      <vt:lpstr>Biomass loss</vt:lpstr>
    </vt:vector>
  </TitlesOfParts>
  <Company>Scuola Superiore Sant'Anna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Pellegrino</dc:creator>
  <cp:lastModifiedBy>Laura Ercoli</cp:lastModifiedBy>
  <dcterms:created xsi:type="dcterms:W3CDTF">2015-09-17T07:39:14Z</dcterms:created>
  <dcterms:modified xsi:type="dcterms:W3CDTF">2018-01-26T10:25:06Z</dcterms:modified>
</cp:coreProperties>
</file>