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60" windowWidth="14130" windowHeight="4380" tabRatio="672"/>
  </bookViews>
  <sheets>
    <sheet name="Title Page" sheetId="13" r:id="rId1"/>
    <sheet name="Regius" sheetId="6" r:id="rId2"/>
    <sheet name="Spiders- Max level jump" sheetId="8" r:id="rId3"/>
    <sheet name="Muscle" sheetId="11" r:id="rId4"/>
    <sheet name="Catapult" sheetId="12" r:id="rId5"/>
  </sheets>
  <calcPr calcId="145621"/>
</workbook>
</file>

<file path=xl/calcChain.xml><?xml version="1.0" encoding="utf-8"?>
<calcChain xmlns="http://schemas.openxmlformats.org/spreadsheetml/2006/main">
  <c r="N3" i="6" l="1"/>
  <c r="O3" i="6" s="1"/>
  <c r="P3" i="6" s="1"/>
  <c r="Q3" i="6" s="1"/>
  <c r="A5" i="12" l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K44" i="12" l="1"/>
  <c r="L44" i="12" s="1"/>
  <c r="M44" i="12" s="1"/>
  <c r="H44" i="12"/>
  <c r="J44" i="12" s="1"/>
  <c r="H8" i="12"/>
  <c r="J8" i="12" s="1"/>
  <c r="K8" i="12"/>
  <c r="L8" i="12" s="1"/>
  <c r="M8" i="12" s="1"/>
  <c r="H7" i="12"/>
  <c r="J7" i="12" s="1"/>
  <c r="K7" i="12"/>
  <c r="L7" i="12" s="1"/>
  <c r="M7" i="12" s="1"/>
  <c r="K6" i="12"/>
  <c r="L6" i="12" s="1"/>
  <c r="M6" i="12" s="1"/>
  <c r="H6" i="12"/>
  <c r="J6" i="12" s="1"/>
  <c r="K41" i="11"/>
  <c r="L41" i="11" s="1"/>
  <c r="M41" i="11" s="1"/>
  <c r="H41" i="11"/>
  <c r="J41" i="11" s="1"/>
  <c r="I41" i="11" l="1"/>
  <c r="I44" i="12"/>
  <c r="I8" i="12"/>
  <c r="I7" i="12"/>
  <c r="I6" i="12"/>
  <c r="K43" i="12"/>
  <c r="L43" i="12" s="1"/>
  <c r="M43" i="12" s="1"/>
  <c r="H43" i="12"/>
  <c r="J43" i="12" s="1"/>
  <c r="K42" i="12"/>
  <c r="L42" i="12" s="1"/>
  <c r="M42" i="12" s="1"/>
  <c r="H42" i="12"/>
  <c r="J42" i="12" s="1"/>
  <c r="K41" i="12"/>
  <c r="L41" i="12" s="1"/>
  <c r="M41" i="12" s="1"/>
  <c r="H41" i="12"/>
  <c r="J41" i="12" s="1"/>
  <c r="K40" i="12"/>
  <c r="L40" i="12" s="1"/>
  <c r="M40" i="12" s="1"/>
  <c r="H40" i="12"/>
  <c r="J40" i="12" s="1"/>
  <c r="K39" i="12"/>
  <c r="L39" i="12" s="1"/>
  <c r="M39" i="12" s="1"/>
  <c r="H39" i="12"/>
  <c r="J39" i="12" s="1"/>
  <c r="K38" i="12"/>
  <c r="L38" i="12" s="1"/>
  <c r="M38" i="12" s="1"/>
  <c r="H38" i="12"/>
  <c r="I38" i="12" s="1"/>
  <c r="K37" i="12"/>
  <c r="L37" i="12" s="1"/>
  <c r="M37" i="12" s="1"/>
  <c r="H37" i="12"/>
  <c r="I37" i="12" s="1"/>
  <c r="K36" i="12"/>
  <c r="L36" i="12" s="1"/>
  <c r="M36" i="12" s="1"/>
  <c r="H36" i="12"/>
  <c r="J36" i="12" s="1"/>
  <c r="K35" i="12"/>
  <c r="L35" i="12" s="1"/>
  <c r="M35" i="12" s="1"/>
  <c r="H35" i="12"/>
  <c r="J35" i="12" s="1"/>
  <c r="K34" i="12"/>
  <c r="L34" i="12" s="1"/>
  <c r="M34" i="12" s="1"/>
  <c r="H34" i="12"/>
  <c r="J34" i="12" s="1"/>
  <c r="K33" i="12"/>
  <c r="L33" i="12" s="1"/>
  <c r="M33" i="12" s="1"/>
  <c r="H33" i="12"/>
  <c r="I33" i="12" s="1"/>
  <c r="K32" i="12"/>
  <c r="L32" i="12" s="1"/>
  <c r="M32" i="12" s="1"/>
  <c r="H32" i="12"/>
  <c r="J32" i="12" s="1"/>
  <c r="K31" i="12"/>
  <c r="L31" i="12" s="1"/>
  <c r="M31" i="12" s="1"/>
  <c r="H31" i="12"/>
  <c r="J31" i="12" s="1"/>
  <c r="K30" i="12"/>
  <c r="L30" i="12" s="1"/>
  <c r="M30" i="12" s="1"/>
  <c r="H30" i="12"/>
  <c r="I30" i="12" s="1"/>
  <c r="K29" i="12"/>
  <c r="L29" i="12" s="1"/>
  <c r="M29" i="12" s="1"/>
  <c r="H29" i="12"/>
  <c r="I29" i="12" s="1"/>
  <c r="K28" i="12"/>
  <c r="L28" i="12" s="1"/>
  <c r="M28" i="12" s="1"/>
  <c r="H28" i="12"/>
  <c r="J28" i="12" s="1"/>
  <c r="K27" i="12"/>
  <c r="L27" i="12" s="1"/>
  <c r="M27" i="12" s="1"/>
  <c r="H27" i="12"/>
  <c r="J27" i="12" s="1"/>
  <c r="K26" i="12"/>
  <c r="L26" i="12" s="1"/>
  <c r="M26" i="12" s="1"/>
  <c r="H26" i="12"/>
  <c r="I26" i="12" s="1"/>
  <c r="K25" i="12"/>
  <c r="L25" i="12" s="1"/>
  <c r="M25" i="12" s="1"/>
  <c r="H25" i="12"/>
  <c r="J25" i="12" s="1"/>
  <c r="K24" i="12"/>
  <c r="L24" i="12" s="1"/>
  <c r="M24" i="12" s="1"/>
  <c r="H24" i="12"/>
  <c r="J24" i="12" s="1"/>
  <c r="K23" i="12"/>
  <c r="L23" i="12" s="1"/>
  <c r="M23" i="12" s="1"/>
  <c r="H23" i="12"/>
  <c r="I23" i="12" s="1"/>
  <c r="K22" i="12"/>
  <c r="L22" i="12" s="1"/>
  <c r="M22" i="12" s="1"/>
  <c r="H22" i="12"/>
  <c r="J22" i="12" s="1"/>
  <c r="K21" i="12"/>
  <c r="L21" i="12" s="1"/>
  <c r="M21" i="12" s="1"/>
  <c r="H21" i="12"/>
  <c r="J21" i="12" s="1"/>
  <c r="K20" i="12"/>
  <c r="L20" i="12" s="1"/>
  <c r="M20" i="12" s="1"/>
  <c r="H20" i="12"/>
  <c r="J20" i="12" s="1"/>
  <c r="K19" i="12"/>
  <c r="L19" i="12" s="1"/>
  <c r="M19" i="12" s="1"/>
  <c r="H19" i="12"/>
  <c r="I19" i="12" s="1"/>
  <c r="K18" i="12"/>
  <c r="L18" i="12" s="1"/>
  <c r="M18" i="12" s="1"/>
  <c r="H18" i="12"/>
  <c r="I18" i="12" s="1"/>
  <c r="K17" i="12"/>
  <c r="L17" i="12" s="1"/>
  <c r="M17" i="12" s="1"/>
  <c r="H17" i="12"/>
  <c r="J17" i="12" s="1"/>
  <c r="K16" i="12"/>
  <c r="L16" i="12" s="1"/>
  <c r="M16" i="12" s="1"/>
  <c r="H16" i="12"/>
  <c r="K15" i="12"/>
  <c r="L15" i="12" s="1"/>
  <c r="M15" i="12" s="1"/>
  <c r="H15" i="12"/>
  <c r="J15" i="12" s="1"/>
  <c r="K14" i="12"/>
  <c r="L14" i="12" s="1"/>
  <c r="M14" i="12" s="1"/>
  <c r="H14" i="12"/>
  <c r="I14" i="12" s="1"/>
  <c r="K13" i="12"/>
  <c r="L13" i="12" s="1"/>
  <c r="M13" i="12" s="1"/>
  <c r="H13" i="12"/>
  <c r="J13" i="12" s="1"/>
  <c r="K12" i="12"/>
  <c r="L12" i="12" s="1"/>
  <c r="M12" i="12" s="1"/>
  <c r="H12" i="12"/>
  <c r="I12" i="12" s="1"/>
  <c r="K11" i="12"/>
  <c r="L11" i="12" s="1"/>
  <c r="M11" i="12" s="1"/>
  <c r="H11" i="12"/>
  <c r="J11" i="12" s="1"/>
  <c r="K10" i="12"/>
  <c r="L10" i="12" s="1"/>
  <c r="M10" i="12" s="1"/>
  <c r="H10" i="12"/>
  <c r="I10" i="12" s="1"/>
  <c r="K9" i="12"/>
  <c r="L9" i="12" s="1"/>
  <c r="M9" i="12" s="1"/>
  <c r="H9" i="12"/>
  <c r="J9" i="12" s="1"/>
  <c r="K5" i="12"/>
  <c r="L5" i="12" s="1"/>
  <c r="M5" i="12" s="1"/>
  <c r="H5" i="12"/>
  <c r="I5" i="12" s="1"/>
  <c r="K4" i="12"/>
  <c r="L4" i="12" s="1"/>
  <c r="M4" i="12" s="1"/>
  <c r="H4" i="12"/>
  <c r="I4" i="12" s="1"/>
  <c r="K3" i="12"/>
  <c r="H3" i="12"/>
  <c r="J3" i="12" s="1"/>
  <c r="A4" i="12"/>
  <c r="K40" i="11"/>
  <c r="L40" i="11" s="1"/>
  <c r="M40" i="11" s="1"/>
  <c r="H40" i="11"/>
  <c r="I40" i="11" s="1"/>
  <c r="K39" i="11"/>
  <c r="L39" i="11" s="1"/>
  <c r="M39" i="11" s="1"/>
  <c r="H39" i="11"/>
  <c r="J39" i="11" s="1"/>
  <c r="K38" i="11"/>
  <c r="L38" i="11" s="1"/>
  <c r="M38" i="11" s="1"/>
  <c r="H38" i="11"/>
  <c r="I38" i="11" s="1"/>
  <c r="K37" i="11"/>
  <c r="L37" i="11" s="1"/>
  <c r="M37" i="11" s="1"/>
  <c r="H37" i="11"/>
  <c r="J37" i="11" s="1"/>
  <c r="K36" i="11"/>
  <c r="L36" i="11" s="1"/>
  <c r="M36" i="11" s="1"/>
  <c r="H36" i="11"/>
  <c r="J36" i="11" s="1"/>
  <c r="K35" i="11"/>
  <c r="L35" i="11" s="1"/>
  <c r="M35" i="11" s="1"/>
  <c r="H35" i="11"/>
  <c r="J35" i="11" s="1"/>
  <c r="K34" i="11"/>
  <c r="L34" i="11" s="1"/>
  <c r="M34" i="11" s="1"/>
  <c r="H34" i="11"/>
  <c r="I34" i="11" s="1"/>
  <c r="K33" i="11"/>
  <c r="L33" i="11" s="1"/>
  <c r="M33" i="11" s="1"/>
  <c r="H33" i="11"/>
  <c r="I33" i="11" s="1"/>
  <c r="K32" i="11"/>
  <c r="L32" i="11" s="1"/>
  <c r="M32" i="11" s="1"/>
  <c r="H32" i="11"/>
  <c r="J32" i="11" s="1"/>
  <c r="K31" i="11"/>
  <c r="L31" i="11" s="1"/>
  <c r="M31" i="11" s="1"/>
  <c r="H31" i="11"/>
  <c r="J31" i="11" s="1"/>
  <c r="K30" i="11"/>
  <c r="L30" i="11" s="1"/>
  <c r="M30" i="11" s="1"/>
  <c r="H30" i="11"/>
  <c r="I30" i="11" s="1"/>
  <c r="K29" i="11"/>
  <c r="L29" i="11" s="1"/>
  <c r="M29" i="11" s="1"/>
  <c r="H29" i="11"/>
  <c r="I29" i="11" s="1"/>
  <c r="K28" i="11"/>
  <c r="L28" i="11" s="1"/>
  <c r="M28" i="11" s="1"/>
  <c r="H28" i="11"/>
  <c r="I28" i="11" s="1"/>
  <c r="K27" i="11"/>
  <c r="L27" i="11" s="1"/>
  <c r="M27" i="11" s="1"/>
  <c r="H27" i="11"/>
  <c r="J27" i="11" s="1"/>
  <c r="K26" i="11"/>
  <c r="L26" i="11" s="1"/>
  <c r="M26" i="11" s="1"/>
  <c r="H26" i="11"/>
  <c r="I26" i="11" s="1"/>
  <c r="K25" i="11"/>
  <c r="L25" i="11" s="1"/>
  <c r="M25" i="11" s="1"/>
  <c r="H25" i="11"/>
  <c r="I25" i="11" s="1"/>
  <c r="K24" i="11"/>
  <c r="L24" i="11" s="1"/>
  <c r="M24" i="11" s="1"/>
  <c r="H24" i="11"/>
  <c r="J24" i="11" s="1"/>
  <c r="K23" i="11"/>
  <c r="L23" i="11" s="1"/>
  <c r="M23" i="11" s="1"/>
  <c r="H23" i="11"/>
  <c r="J23" i="11" s="1"/>
  <c r="K22" i="11"/>
  <c r="L22" i="11" s="1"/>
  <c r="M22" i="11" s="1"/>
  <c r="H22" i="11"/>
  <c r="I22" i="11" s="1"/>
  <c r="K21" i="11"/>
  <c r="L21" i="11" s="1"/>
  <c r="M21" i="11" s="1"/>
  <c r="H21" i="11"/>
  <c r="I21" i="11" s="1"/>
  <c r="K20" i="11"/>
  <c r="L20" i="11" s="1"/>
  <c r="M20" i="11" s="1"/>
  <c r="H20" i="11"/>
  <c r="J20" i="11" s="1"/>
  <c r="K19" i="11"/>
  <c r="L19" i="11" s="1"/>
  <c r="M19" i="11" s="1"/>
  <c r="H19" i="11"/>
  <c r="I19" i="11" s="1"/>
  <c r="K18" i="11"/>
  <c r="L18" i="11" s="1"/>
  <c r="M18" i="11" s="1"/>
  <c r="H18" i="11"/>
  <c r="J18" i="11" s="1"/>
  <c r="K17" i="11"/>
  <c r="L17" i="11" s="1"/>
  <c r="M17" i="11" s="1"/>
  <c r="H17" i="11"/>
  <c r="J17" i="11" s="1"/>
  <c r="K16" i="11"/>
  <c r="L16" i="11" s="1"/>
  <c r="M16" i="11" s="1"/>
  <c r="H16" i="11"/>
  <c r="I16" i="11" s="1"/>
  <c r="K15" i="11"/>
  <c r="L15" i="11" s="1"/>
  <c r="M15" i="11" s="1"/>
  <c r="H15" i="11"/>
  <c r="I15" i="11" s="1"/>
  <c r="K14" i="11"/>
  <c r="L14" i="11" s="1"/>
  <c r="M14" i="11" s="1"/>
  <c r="H14" i="11"/>
  <c r="J14" i="11" s="1"/>
  <c r="L13" i="11"/>
  <c r="M13" i="11" s="1"/>
  <c r="K13" i="11"/>
  <c r="H13" i="11"/>
  <c r="J13" i="11" s="1"/>
  <c r="K12" i="11"/>
  <c r="L12" i="11" s="1"/>
  <c r="M12" i="11" s="1"/>
  <c r="H12" i="11"/>
  <c r="J12" i="11" s="1"/>
  <c r="K11" i="11"/>
  <c r="L11" i="11" s="1"/>
  <c r="M11" i="11" s="1"/>
  <c r="H11" i="11"/>
  <c r="I11" i="11" s="1"/>
  <c r="K10" i="11"/>
  <c r="L10" i="11" s="1"/>
  <c r="M10" i="11" s="1"/>
  <c r="I10" i="11"/>
  <c r="H10" i="11"/>
  <c r="J10" i="11" s="1"/>
  <c r="K9" i="11"/>
  <c r="L9" i="11" s="1"/>
  <c r="M9" i="11" s="1"/>
  <c r="H9" i="11"/>
  <c r="J9" i="11" s="1"/>
  <c r="K8" i="11"/>
  <c r="L8" i="11" s="1"/>
  <c r="M8" i="11" s="1"/>
  <c r="H8" i="11"/>
  <c r="I8" i="11" s="1"/>
  <c r="K7" i="11"/>
  <c r="L7" i="11" s="1"/>
  <c r="M7" i="11" s="1"/>
  <c r="H7" i="11"/>
  <c r="I7" i="11" s="1"/>
  <c r="K6" i="11"/>
  <c r="L6" i="11" s="1"/>
  <c r="M6" i="11" s="1"/>
  <c r="H6" i="11"/>
  <c r="J6" i="11" s="1"/>
  <c r="K5" i="11"/>
  <c r="L5" i="11" s="1"/>
  <c r="M5" i="11" s="1"/>
  <c r="H5" i="11"/>
  <c r="J5" i="11" s="1"/>
  <c r="H4" i="11"/>
  <c r="I4" i="11" s="1"/>
  <c r="A4" i="1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H3" i="11"/>
  <c r="I3" i="11" s="1"/>
  <c r="L5" i="8"/>
  <c r="M5" i="8" s="1"/>
  <c r="N5" i="8" s="1"/>
  <c r="I4" i="8"/>
  <c r="I5" i="8"/>
  <c r="J5" i="8" s="1"/>
  <c r="E4" i="8"/>
  <c r="I3" i="8"/>
  <c r="J3" i="8" s="1"/>
  <c r="E3" i="8"/>
  <c r="L3" i="8" s="1"/>
  <c r="M3" i="8" s="1"/>
  <c r="I6" i="11" l="1"/>
  <c r="J25" i="11"/>
  <c r="I32" i="11"/>
  <c r="I18" i="11"/>
  <c r="I24" i="11"/>
  <c r="L3" i="12"/>
  <c r="M3" i="12" s="1"/>
  <c r="I40" i="12"/>
  <c r="J18" i="12"/>
  <c r="J19" i="12"/>
  <c r="J23" i="12"/>
  <c r="J29" i="12"/>
  <c r="J30" i="12"/>
  <c r="J37" i="12"/>
  <c r="J38" i="12"/>
  <c r="J16" i="11"/>
  <c r="J8" i="11"/>
  <c r="I14" i="11"/>
  <c r="J40" i="11"/>
  <c r="J38" i="11"/>
  <c r="I37" i="11"/>
  <c r="J29" i="11"/>
  <c r="J33" i="11"/>
  <c r="J30" i="11"/>
  <c r="J28" i="11"/>
  <c r="I27" i="11"/>
  <c r="J22" i="11"/>
  <c r="J21" i="11"/>
  <c r="I17" i="12"/>
  <c r="I22" i="12"/>
  <c r="I36" i="12"/>
  <c r="I42" i="12"/>
  <c r="J5" i="12"/>
  <c r="I9" i="12"/>
  <c r="J10" i="12"/>
  <c r="I11" i="12"/>
  <c r="J14" i="12"/>
  <c r="I15" i="12"/>
  <c r="I21" i="12"/>
  <c r="J26" i="12"/>
  <c r="I27" i="12"/>
  <c r="J33" i="12"/>
  <c r="I34" i="12"/>
  <c r="I3" i="12"/>
  <c r="J4" i="12"/>
  <c r="J12" i="12"/>
  <c r="I13" i="12"/>
  <c r="I25" i="12"/>
  <c r="I32" i="12"/>
  <c r="J7" i="11"/>
  <c r="J15" i="11"/>
  <c r="J3" i="11"/>
  <c r="J4" i="11"/>
  <c r="J11" i="11"/>
  <c r="I12" i="11"/>
  <c r="J19" i="11"/>
  <c r="I35" i="11"/>
  <c r="J16" i="12"/>
  <c r="I16" i="12"/>
  <c r="I20" i="12"/>
  <c r="I24" i="12"/>
  <c r="I28" i="12"/>
  <c r="I31" i="12"/>
  <c r="I35" i="12"/>
  <c r="I39" i="12"/>
  <c r="I43" i="12"/>
  <c r="I41" i="12"/>
  <c r="K4" i="11"/>
  <c r="K3" i="11"/>
  <c r="L3" i="11" s="1"/>
  <c r="M3" i="11" s="1"/>
  <c r="I5" i="11"/>
  <c r="I9" i="11"/>
  <c r="I13" i="11"/>
  <c r="I17" i="11"/>
  <c r="I20" i="11"/>
  <c r="J26" i="11"/>
  <c r="I31" i="11"/>
  <c r="I36" i="11"/>
  <c r="I23" i="11"/>
  <c r="J34" i="11"/>
  <c r="I39" i="11"/>
  <c r="K4" i="8"/>
  <c r="L4" i="8"/>
  <c r="M4" i="8" s="1"/>
  <c r="N4" i="8" s="1"/>
  <c r="J4" i="8"/>
  <c r="K5" i="8"/>
  <c r="K3" i="8"/>
  <c r="N4" i="6"/>
  <c r="N5" i="6"/>
  <c r="O5" i="6" s="1"/>
  <c r="P5" i="6" s="1"/>
  <c r="Q5" i="6" s="1"/>
  <c r="N6" i="6"/>
  <c r="O6" i="6" s="1"/>
  <c r="P6" i="6" s="1"/>
  <c r="Q6" i="6" s="1"/>
  <c r="N7" i="6"/>
  <c r="O7" i="6" s="1"/>
  <c r="P7" i="6" s="1"/>
  <c r="Q7" i="6" s="1"/>
  <c r="N8" i="6"/>
  <c r="O8" i="6" s="1"/>
  <c r="P8" i="6" s="1"/>
  <c r="Q8" i="6" s="1"/>
  <c r="N9" i="6"/>
  <c r="O9" i="6" s="1"/>
  <c r="P9" i="6" s="1"/>
  <c r="Q9" i="6" s="1"/>
  <c r="N10" i="6"/>
  <c r="O10" i="6" s="1"/>
  <c r="P10" i="6" s="1"/>
  <c r="Q10" i="6" s="1"/>
  <c r="N11" i="6"/>
  <c r="O11" i="6" s="1"/>
  <c r="P11" i="6" s="1"/>
  <c r="Q11" i="6" s="1"/>
  <c r="N12" i="6"/>
  <c r="O12" i="6" s="1"/>
  <c r="P12" i="6" s="1"/>
  <c r="Q12" i="6" s="1"/>
  <c r="N13" i="6"/>
  <c r="O13" i="6" s="1"/>
  <c r="P13" i="6" s="1"/>
  <c r="Q13" i="6" s="1"/>
  <c r="N14" i="6"/>
  <c r="O14" i="6" s="1"/>
  <c r="P14" i="6" s="1"/>
  <c r="Q14" i="6" s="1"/>
  <c r="N15" i="6"/>
  <c r="O15" i="6" s="1"/>
  <c r="P15" i="6" s="1"/>
  <c r="Q15" i="6" s="1"/>
  <c r="N16" i="6"/>
  <c r="O16" i="6" s="1"/>
  <c r="P16" i="6" s="1"/>
  <c r="Q16" i="6" s="1"/>
  <c r="N17" i="6"/>
  <c r="O17" i="6" s="1"/>
  <c r="P17" i="6" s="1"/>
  <c r="Q17" i="6" s="1"/>
  <c r="N19" i="6" l="1"/>
  <c r="L4" i="11"/>
  <c r="M4" i="11" s="1"/>
  <c r="O4" i="6"/>
  <c r="P4" i="6" s="1"/>
  <c r="Q4" i="6" s="1"/>
  <c r="N18" i="6"/>
  <c r="N3" i="8"/>
  <c r="O19" i="6" l="1"/>
  <c r="O18" i="6"/>
  <c r="R17" i="6"/>
  <c r="S17" i="6" s="1"/>
  <c r="K17" i="6"/>
  <c r="M17" i="6" s="1"/>
  <c r="R16" i="6"/>
  <c r="S16" i="6" s="1"/>
  <c r="K16" i="6"/>
  <c r="M16" i="6" s="1"/>
  <c r="R15" i="6"/>
  <c r="S15" i="6" s="1"/>
  <c r="K15" i="6"/>
  <c r="M15" i="6" s="1"/>
  <c r="R14" i="6"/>
  <c r="S14" i="6" s="1"/>
  <c r="K14" i="6"/>
  <c r="M14" i="6" s="1"/>
  <c r="R13" i="6"/>
  <c r="S13" i="6" s="1"/>
  <c r="K13" i="6"/>
  <c r="M13" i="6" s="1"/>
  <c r="R12" i="6"/>
  <c r="S12" i="6" s="1"/>
  <c r="K12" i="6"/>
  <c r="M12" i="6" s="1"/>
  <c r="R11" i="6"/>
  <c r="S11" i="6" s="1"/>
  <c r="K11" i="6"/>
  <c r="M11" i="6" s="1"/>
  <c r="R10" i="6"/>
  <c r="S10" i="6" s="1"/>
  <c r="K10" i="6"/>
  <c r="M10" i="6" s="1"/>
  <c r="R9" i="6"/>
  <c r="S9" i="6" s="1"/>
  <c r="K9" i="6"/>
  <c r="R8" i="6"/>
  <c r="S8" i="6" s="1"/>
  <c r="K8" i="6"/>
  <c r="R7" i="6"/>
  <c r="S7" i="6" s="1"/>
  <c r="K7" i="6"/>
  <c r="R6" i="6"/>
  <c r="S6" i="6" s="1"/>
  <c r="K6" i="6"/>
  <c r="R5" i="6"/>
  <c r="S5" i="6" s="1"/>
  <c r="K5" i="6"/>
  <c r="R4" i="6"/>
  <c r="S4" i="6" s="1"/>
  <c r="K4" i="6"/>
  <c r="R3" i="6"/>
  <c r="S3" i="6" s="1"/>
  <c r="K3" i="6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L3" i="6" l="1"/>
  <c r="L4" i="6"/>
  <c r="L5" i="6"/>
  <c r="L6" i="6"/>
  <c r="L7" i="6"/>
  <c r="L8" i="6"/>
  <c r="L9" i="6"/>
  <c r="T10" i="6"/>
  <c r="L12" i="6"/>
  <c r="L16" i="6"/>
  <c r="L13" i="6"/>
  <c r="L11" i="6"/>
  <c r="L14" i="6"/>
  <c r="L15" i="6"/>
  <c r="L10" i="6"/>
  <c r="T11" i="6"/>
  <c r="M3" i="6"/>
  <c r="T3" i="6"/>
  <c r="M4" i="6"/>
  <c r="T4" i="6"/>
  <c r="M5" i="6"/>
  <c r="T5" i="6"/>
  <c r="M6" i="6"/>
  <c r="T6" i="6"/>
  <c r="M7" i="6"/>
  <c r="T7" i="6"/>
  <c r="M8" i="6"/>
  <c r="T8" i="6"/>
  <c r="M9" i="6"/>
  <c r="T9" i="6"/>
  <c r="L17" i="6"/>
  <c r="Q19" i="6" l="1"/>
  <c r="Q18" i="6"/>
  <c r="T17" i="6"/>
  <c r="T12" i="6"/>
  <c r="T15" i="6"/>
  <c r="T13" i="6"/>
  <c r="T16" i="6"/>
  <c r="T14" i="6"/>
</calcChain>
</file>

<file path=xl/sharedStrings.xml><?xml version="1.0" encoding="utf-8"?>
<sst xmlns="http://schemas.openxmlformats.org/spreadsheetml/2006/main" count="452" uniqueCount="172">
  <si>
    <t>Morphology</t>
  </si>
  <si>
    <t>Kinematics</t>
  </si>
  <si>
    <t>Kinetics</t>
  </si>
  <si>
    <t>Reference</t>
  </si>
  <si>
    <t>Spider</t>
  </si>
  <si>
    <t>Flea</t>
  </si>
  <si>
    <t>Locust</t>
  </si>
  <si>
    <t>Mantise</t>
  </si>
  <si>
    <t>Shore bug</t>
  </si>
  <si>
    <t>Froghopper</t>
  </si>
  <si>
    <t>Comment</t>
  </si>
  <si>
    <t>Phidippus princeps</t>
  </si>
  <si>
    <t>Sitticus pubescens</t>
  </si>
  <si>
    <t>Saldula saltatoria</t>
  </si>
  <si>
    <t>Philaenus spumarius</t>
  </si>
  <si>
    <t>Aphrodes makarovi</t>
  </si>
  <si>
    <t>Iassus Nymphs</t>
  </si>
  <si>
    <t>Archaeopsyllus erinacei</t>
  </si>
  <si>
    <t>Spilopsyllus cuniculus</t>
  </si>
  <si>
    <t>Ant</t>
  </si>
  <si>
    <t>Harpegnathos saltator</t>
  </si>
  <si>
    <t>Aphthona atrocaerulea</t>
  </si>
  <si>
    <t>Longitarsus  gracilis</t>
  </si>
  <si>
    <t>Psylliodes  dulcamarae</t>
  </si>
  <si>
    <t>Chalcoides aurata</t>
  </si>
  <si>
    <t>Podagrica fuscicornis</t>
  </si>
  <si>
    <t>Altica lythri</t>
  </si>
  <si>
    <t>Planthopper</t>
  </si>
  <si>
    <t>Bush cricket</t>
  </si>
  <si>
    <t>Species</t>
  </si>
  <si>
    <t>Animal</t>
  </si>
  <si>
    <t>S/N</t>
  </si>
  <si>
    <r>
      <t xml:space="preserve">Body Mass, </t>
    </r>
    <r>
      <rPr>
        <b/>
        <i/>
        <sz val="11"/>
        <color theme="1"/>
        <rFont val="Calibri"/>
        <family val="2"/>
        <scheme val="minor"/>
      </rPr>
      <t>m</t>
    </r>
    <r>
      <rPr>
        <b/>
        <sz val="11"/>
        <color theme="1"/>
        <rFont val="Calibri"/>
        <family val="2"/>
        <scheme val="minor"/>
      </rPr>
      <t xml:space="preserve"> (mg)</t>
    </r>
  </si>
  <si>
    <r>
      <t xml:space="preserve">Acceleration, </t>
    </r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 (m/sec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 [</t>
    </r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=</t>
    </r>
    <r>
      <rPr>
        <b/>
        <i/>
        <sz val="11"/>
        <color theme="1"/>
        <rFont val="Calibri"/>
        <family val="2"/>
        <scheme val="minor"/>
      </rPr>
      <t>v</t>
    </r>
    <r>
      <rPr>
        <b/>
        <sz val="11"/>
        <color theme="1"/>
        <rFont val="Calibri"/>
        <family val="2"/>
        <scheme val="minor"/>
      </rPr>
      <t>/</t>
    </r>
    <r>
      <rPr>
        <b/>
        <i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]</t>
    </r>
  </si>
  <si>
    <r>
      <t xml:space="preserve">Kinetic Energy, </t>
    </r>
    <r>
      <rPr>
        <b/>
        <i/>
        <sz val="11"/>
        <color theme="1"/>
        <rFont val="Calibri"/>
        <family val="2"/>
        <scheme val="minor"/>
      </rPr>
      <t>KE</t>
    </r>
    <r>
      <rPr>
        <b/>
        <sz val="11"/>
        <color theme="1"/>
        <rFont val="Calibri"/>
        <family val="2"/>
        <scheme val="minor"/>
      </rPr>
      <t xml:space="preserve"> (</t>
    </r>
    <r>
      <rPr>
        <b/>
        <sz val="11"/>
        <color theme="1"/>
        <rFont val="Calibri"/>
        <family val="2"/>
      </rPr>
      <t>μJ) [</t>
    </r>
    <r>
      <rPr>
        <b/>
        <i/>
        <sz val="11"/>
        <color theme="1"/>
        <rFont val="Calibri"/>
        <family val="2"/>
      </rPr>
      <t>KE</t>
    </r>
    <r>
      <rPr>
        <b/>
        <sz val="11"/>
        <color theme="1"/>
        <rFont val="Calibri"/>
        <family val="2"/>
      </rPr>
      <t>=0.5</t>
    </r>
    <r>
      <rPr>
        <b/>
        <i/>
        <sz val="11"/>
        <color theme="1"/>
        <rFont val="Calibri"/>
        <family val="2"/>
      </rPr>
      <t>mv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]</t>
    </r>
  </si>
  <si>
    <r>
      <t xml:space="preserve">Time to Take-off, </t>
    </r>
    <r>
      <rPr>
        <b/>
        <i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 xml:space="preserve"> (ms)</t>
    </r>
  </si>
  <si>
    <r>
      <t xml:space="preserve">Take-off Velocity, </t>
    </r>
    <r>
      <rPr>
        <b/>
        <i/>
        <sz val="11"/>
        <color theme="1"/>
        <rFont val="Calibri"/>
        <family val="2"/>
        <scheme val="minor"/>
      </rPr>
      <t>v</t>
    </r>
    <r>
      <rPr>
        <b/>
        <sz val="11"/>
        <color theme="1"/>
        <rFont val="Calibri"/>
        <family val="2"/>
        <scheme val="minor"/>
      </rPr>
      <t xml:space="preserve"> (m/sec)</t>
    </r>
  </si>
  <si>
    <r>
      <t xml:space="preserve">Take-off angle, </t>
    </r>
    <r>
      <rPr>
        <b/>
        <i/>
        <sz val="11"/>
        <color theme="1"/>
        <rFont val="Calibri"/>
        <family val="2"/>
      </rPr>
      <t>θ</t>
    </r>
    <r>
      <rPr>
        <b/>
        <sz val="11"/>
        <color theme="1"/>
        <rFont val="Calibri"/>
        <family val="2"/>
        <scheme val="minor"/>
      </rPr>
      <t xml:space="preserve"> (deg)</t>
    </r>
  </si>
  <si>
    <r>
      <t xml:space="preserve">Force at Take-off, </t>
    </r>
    <r>
      <rPr>
        <b/>
        <i/>
        <sz val="11"/>
        <color theme="1"/>
        <rFont val="Calibri"/>
        <family val="2"/>
        <scheme val="minor"/>
      </rPr>
      <t>F (mN)</t>
    </r>
    <r>
      <rPr>
        <b/>
        <sz val="11"/>
        <color theme="1"/>
        <rFont val="Calibri"/>
        <family val="2"/>
        <scheme val="minor"/>
      </rPr>
      <t xml:space="preserve"> [</t>
    </r>
    <r>
      <rPr>
        <b/>
        <i/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>=</t>
    </r>
    <r>
      <rPr>
        <b/>
        <i/>
        <sz val="11"/>
        <color theme="1"/>
        <rFont val="Calibri"/>
        <family val="2"/>
        <scheme val="minor"/>
      </rPr>
      <t>ma</t>
    </r>
    <r>
      <rPr>
        <b/>
        <sz val="11"/>
        <color theme="1"/>
        <rFont val="Calibri"/>
        <family val="2"/>
        <scheme val="minor"/>
      </rPr>
      <t>]</t>
    </r>
  </si>
  <si>
    <t>Phidippus regius</t>
  </si>
  <si>
    <t>Drag Estimation</t>
  </si>
  <si>
    <r>
      <t xml:space="preserve">Jumping Power,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(mW)   [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=</t>
    </r>
    <r>
      <rPr>
        <b/>
        <i/>
        <sz val="11"/>
        <color theme="1"/>
        <rFont val="Calibri"/>
        <family val="2"/>
        <scheme val="minor"/>
      </rPr>
      <t>KE/t</t>
    </r>
    <r>
      <rPr>
        <b/>
        <sz val="11"/>
        <color theme="1"/>
        <rFont val="Calibri"/>
        <family val="2"/>
        <scheme val="minor"/>
      </rPr>
      <t>]</t>
    </r>
  </si>
  <si>
    <t>Jumping Energetics</t>
  </si>
  <si>
    <r>
      <t>Gap</t>
    </r>
    <r>
      <rPr>
        <b/>
        <sz val="11"/>
        <color theme="1"/>
        <rFont val="Calibri"/>
        <family val="2"/>
        <scheme val="minor"/>
      </rPr>
      <t xml:space="preserve"> x-Distance</t>
    </r>
    <r>
      <rPr>
        <b/>
        <i/>
        <sz val="11"/>
        <color theme="1"/>
        <rFont val="Calibri"/>
        <family val="2"/>
        <scheme val="minor"/>
      </rPr>
      <t xml:space="preserve">, x </t>
    </r>
    <r>
      <rPr>
        <b/>
        <sz val="11"/>
        <color theme="1"/>
        <rFont val="Calibri"/>
        <family val="2"/>
        <scheme val="minor"/>
      </rPr>
      <t>(mm)</t>
    </r>
  </si>
  <si>
    <r>
      <t>Gap</t>
    </r>
    <r>
      <rPr>
        <b/>
        <sz val="11"/>
        <color theme="1"/>
        <rFont val="Calibri"/>
        <family val="2"/>
        <scheme val="minor"/>
      </rPr>
      <t xml:space="preserve"> y-Distance</t>
    </r>
    <r>
      <rPr>
        <b/>
        <i/>
        <sz val="11"/>
        <color theme="1"/>
        <rFont val="Calibri"/>
        <family val="2"/>
        <scheme val="minor"/>
      </rPr>
      <t xml:space="preserve">, y </t>
    </r>
    <r>
      <rPr>
        <b/>
        <sz val="11"/>
        <color theme="1"/>
        <rFont val="Calibri"/>
        <family val="2"/>
        <scheme val="minor"/>
      </rPr>
      <t>(mm)</t>
    </r>
  </si>
  <si>
    <t>Stagmomautis theophila-Fifth instar</t>
  </si>
  <si>
    <t>Stagmomautis theophila-Sixth instar</t>
  </si>
  <si>
    <t>Stagmomautis theophila-Seventh instar</t>
  </si>
  <si>
    <t>Graphocephala fennahi</t>
  </si>
  <si>
    <t>Microtechnites bractatus</t>
  </si>
  <si>
    <t>Orthocephalus saltator</t>
  </si>
  <si>
    <t>Phytocoris varipes-male</t>
  </si>
  <si>
    <t>Phytocoris varipes-female</t>
  </si>
  <si>
    <t>Plagiognathus sp.</t>
  </si>
  <si>
    <t>Caddis flies</t>
  </si>
  <si>
    <t>Limnephilus marmoratus</t>
  </si>
  <si>
    <t>Moth</t>
  </si>
  <si>
    <t>Idaea seriata</t>
  </si>
  <si>
    <t>Hofmannophila pseudospretella</t>
  </si>
  <si>
    <t>Acleris sparsana</t>
  </si>
  <si>
    <t>Epiphyas postvittana</t>
  </si>
  <si>
    <t>Crambus pascuella</t>
  </si>
  <si>
    <t>Camptogramma bilineata</t>
  </si>
  <si>
    <t>Udea olivalis</t>
  </si>
  <si>
    <t>Apamea lithoxylaea</t>
  </si>
  <si>
    <t>Lacewing</t>
  </si>
  <si>
    <t>Chrysoperla carnea</t>
  </si>
  <si>
    <t>Micromus variegatus</t>
  </si>
  <si>
    <t>Xanthorhoe fluctuate</t>
  </si>
  <si>
    <t>Stagmomantis theophila-Adult male</t>
  </si>
  <si>
    <t>Stagmomantis theophila-Adult female</t>
  </si>
  <si>
    <t>Wingless stick insect</t>
  </si>
  <si>
    <t>Timema chumash</t>
  </si>
  <si>
    <t>Plant lice</t>
  </si>
  <si>
    <t>Cacopsylla peregrina</t>
  </si>
  <si>
    <t>Psyllopsis fraxini</t>
  </si>
  <si>
    <t>Psylla alni</t>
  </si>
  <si>
    <t>Long-legged Leafhopper</t>
  </si>
  <si>
    <t>Short-legged Leafhopper</t>
  </si>
  <si>
    <t>Cephalelus angustatus</t>
  </si>
  <si>
    <t>Ulopa reticulata</t>
  </si>
  <si>
    <t>Treehopper</t>
  </si>
  <si>
    <t>Sextius sp.</t>
  </si>
  <si>
    <t>Carynota marmorata</t>
  </si>
  <si>
    <t>Stictocephala bisonia</t>
  </si>
  <si>
    <t>Ceresa basalis</t>
  </si>
  <si>
    <t>Telamona compacta</t>
  </si>
  <si>
    <t>Flatid Planthopper</t>
  </si>
  <si>
    <t>Colgar peracutum</t>
  </si>
  <si>
    <t>Siphanta acuta</t>
  </si>
  <si>
    <t>Dictyopharid Planthopper</t>
  </si>
  <si>
    <t>Engela minuta</t>
  </si>
  <si>
    <t>Thanatodictya praeferrata</t>
  </si>
  <si>
    <t>Raphiophora vitrea</t>
  </si>
  <si>
    <t>Dictyophara europaea</t>
  </si>
  <si>
    <t>Flea Beetle</t>
  </si>
  <si>
    <t>Mean</t>
  </si>
  <si>
    <t>STD</t>
  </si>
  <si>
    <t>Max</t>
  </si>
  <si>
    <t>data based on mean values</t>
  </si>
  <si>
    <t>Stagmomantis theophila-8th Instar-female</t>
  </si>
  <si>
    <t>Stagmomantis theophila-7th Instar-female</t>
  </si>
  <si>
    <t>Stagmomantis theophila-7th Instar-male</t>
  </si>
  <si>
    <t>Stagmomantis theophila-6th Instar-female</t>
  </si>
  <si>
    <t>Stagmomantis theophila-6th Instar-male</t>
  </si>
  <si>
    <t>Stagmomantis theophila-5th Instar</t>
  </si>
  <si>
    <t>Stagmomantis theophila-4th Instar</t>
  </si>
  <si>
    <t>Stagmomantis theophila-3rd Instar</t>
  </si>
  <si>
    <t>Stagmomantis theophila-2nd Instar</t>
  </si>
  <si>
    <t>Stagmomantis theophila-1st Instar</t>
  </si>
  <si>
    <t>data based on highest take-off velocity value</t>
  </si>
  <si>
    <t>Conocephalus dorsalis-female</t>
  </si>
  <si>
    <t>Pholidoptera griseoaptera-male</t>
  </si>
  <si>
    <t>data based on highest take-off velocity value, take-off angle based on mean value</t>
  </si>
  <si>
    <t>Schistocerca gregaria-male</t>
  </si>
  <si>
    <t>data based on highest take-off velocity value, take-off angle assumed</t>
  </si>
  <si>
    <t>Cercopis vulnerata</t>
  </si>
  <si>
    <t>Lepyronia coleoptrata</t>
  </si>
  <si>
    <t>Neophilaenus exclamationis</t>
  </si>
  <si>
    <t>Cicadella vividis-female</t>
  </si>
  <si>
    <t>Cicadella vividis-male</t>
  </si>
  <si>
    <t>Publilia concava</t>
  </si>
  <si>
    <t>Entylia carinata</t>
  </si>
  <si>
    <t>Campylenchia latipes</t>
  </si>
  <si>
    <t>Issus coleoptratus-females</t>
  </si>
  <si>
    <t>Issus coleoptratus-male</t>
  </si>
  <si>
    <t>Metcalfa pruinosa-adults</t>
  </si>
  <si>
    <t>Metcalfa pruinosa-nymphs</t>
  </si>
  <si>
    <t>Current study</t>
  </si>
  <si>
    <t>data based on highest take-off velocity value - level jump</t>
  </si>
  <si>
    <t>Parry, D. A., &amp; Brown, R. H. J. (1959). The jumping mechanism of salticid spiders. Journal of Experimental Biology, 36(4), 654-664.</t>
  </si>
  <si>
    <t>Hill, D. E. (2006). Targeted jumps by salticid spiders (Araneae, Salticidae, Phidippus). Version 9, 1-28.</t>
  </si>
  <si>
    <r>
      <rPr>
        <sz val="11"/>
        <color rgb="FF222222"/>
        <rFont val="Calibri"/>
        <family val="2"/>
        <scheme val="minor"/>
      </rPr>
      <t>Sutton, G. P., Doroshenko, M., Cullen, D. A., &amp; Burrows, M. (2016). Take-off speed in jumping mantises depends on body size and a power-limited mechanism.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219</t>
    </r>
    <r>
      <rPr>
        <sz val="11"/>
        <color rgb="FF222222"/>
        <rFont val="Calibri"/>
        <family val="2"/>
        <scheme val="minor"/>
      </rPr>
      <t>(14), 2127-2136.</t>
    </r>
  </si>
  <si>
    <t>Burrows, M., Cullen, D. A., Dorosenko, M., &amp; Sutton, G. P. (2015). Mantises exchange angular momentum between three rotating body parts to jump precisely to targets. Current Biology, 25(6), 786-789.</t>
  </si>
  <si>
    <r>
      <t>Burrows, M., &amp; Dorosenko, M. (2017). Jumping performance of flea hoppers and other mirid bugs (Hemiptera, Miridae).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220</t>
    </r>
    <r>
      <rPr>
        <sz val="11"/>
        <color rgb="FF222222"/>
        <rFont val="Calibri"/>
        <family val="2"/>
        <scheme val="minor"/>
      </rPr>
      <t>(9), 1606-1617.</t>
    </r>
  </si>
  <si>
    <r>
      <t>Burrows, M., &amp; Dorosenko, M. (2015). Jumping mechanisms and strategies in moths (Lepidoptera).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218</t>
    </r>
    <r>
      <rPr>
        <sz val="11"/>
        <color rgb="FF222222"/>
        <rFont val="Calibri"/>
        <family val="2"/>
        <scheme val="minor"/>
      </rPr>
      <t>(11), 1655-1666.</t>
    </r>
  </si>
  <si>
    <r>
      <t>Burrows, M., &amp; Morris, O. (2003). Jumping and kicking in bush crickets.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206</t>
    </r>
    <r>
      <rPr>
        <sz val="11"/>
        <color rgb="FF222222"/>
        <rFont val="Calibri"/>
        <family val="2"/>
        <scheme val="minor"/>
      </rPr>
      <t>(6), 1035-1049.</t>
    </r>
  </si>
  <si>
    <r>
      <t>Burrows, M. (2008). Jumping in a wingless stick insect, Timema chumash (Phasmatodea, Timematodea, Timematidae).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211</t>
    </r>
    <r>
      <rPr>
        <sz val="11"/>
        <color rgb="FF222222"/>
        <rFont val="Calibri"/>
        <family val="2"/>
        <scheme val="minor"/>
      </rPr>
      <t>(7), 1021-1028.</t>
    </r>
  </si>
  <si>
    <r>
      <t>Urbani, C. B., Boyan, G. S., Blarer, A., Billen, J., &amp; Ali, T. M. (1994). A novel mechanism for jumping in the indian antHarpegnathos saltator (Jerdon)(Formicidae, Ponerinae). </t>
    </r>
    <r>
      <rPr>
        <i/>
        <sz val="11"/>
        <color rgb="FF222222"/>
        <rFont val="Calibri"/>
        <family val="2"/>
        <scheme val="minor"/>
      </rPr>
      <t>Experientia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50</t>
    </r>
    <r>
      <rPr>
        <sz val="11"/>
        <color rgb="FF222222"/>
        <rFont val="Calibri"/>
        <family val="2"/>
        <scheme val="minor"/>
      </rPr>
      <t>(1), 63-71.</t>
    </r>
  </si>
  <si>
    <r>
      <t>Burrows, M., &amp; Dorosenko, M. (2015). Jumping mechanisms in adult caddis flies (Insecta, Trichoptera).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218</t>
    </r>
    <r>
      <rPr>
        <sz val="11"/>
        <color rgb="FF222222"/>
        <rFont val="Calibri"/>
        <family val="2"/>
        <scheme val="minor"/>
      </rPr>
      <t>(17), 2764-2774.</t>
    </r>
  </si>
  <si>
    <r>
      <t>Bennet-Clark, H. C. (1975). The energetics of the jump of the locust Schistocerca gregaria.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63</t>
    </r>
    <r>
      <rPr>
        <sz val="11"/>
        <color rgb="FF222222"/>
        <rFont val="Calibri"/>
        <family val="2"/>
        <scheme val="minor"/>
      </rPr>
      <t>(1), 53-83.</t>
    </r>
  </si>
  <si>
    <r>
      <t>Burrows, M. (2009). Jumping strategies and performance in shore bugs (Hemiptera, Heteroptera, Saldidae).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212</t>
    </r>
    <r>
      <rPr>
        <sz val="11"/>
        <color rgb="FF222222"/>
        <rFont val="Calibri"/>
        <family val="2"/>
        <scheme val="minor"/>
      </rPr>
      <t>(1), 106-115.</t>
    </r>
  </si>
  <si>
    <r>
      <t>Burrows, M. (2006). Jumping performance of froghopper insects.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209</t>
    </r>
    <r>
      <rPr>
        <sz val="11"/>
        <color rgb="FF222222"/>
        <rFont val="Calibri"/>
        <family val="2"/>
        <scheme val="minor"/>
      </rPr>
      <t>(23), 4607-4621.</t>
    </r>
  </si>
  <si>
    <r>
      <t>Burrows, M. (2012). Jumping mechanisms in jumping plant lice (Hemiptera, Sternorrhyncha, Psyllidae).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215</t>
    </r>
    <r>
      <rPr>
        <sz val="11"/>
        <color rgb="FF222222"/>
        <rFont val="Calibri"/>
        <family val="2"/>
        <scheme val="minor"/>
      </rPr>
      <t>(20), 3612-3621.</t>
    </r>
  </si>
  <si>
    <r>
      <t>Burrows, M. (2007). Kinematics of jumping in leafhopper insects (Hemiptera, Auchenorrhyncha, Cicadellidae).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210</t>
    </r>
    <r>
      <rPr>
        <sz val="11"/>
        <color rgb="FF222222"/>
        <rFont val="Calibri"/>
        <family val="2"/>
        <scheme val="minor"/>
      </rPr>
      <t>(20), 3579-3589.</t>
    </r>
  </si>
  <si>
    <r>
      <t>Burrows, M., &amp; Sutton, G. P. (2008). The effect of leg length on jumping performance of short-and long-legged leafhopper insects.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211</t>
    </r>
    <r>
      <rPr>
        <sz val="11"/>
        <color rgb="FF222222"/>
        <rFont val="Calibri"/>
        <family val="2"/>
        <scheme val="minor"/>
      </rPr>
      <t>(8), 1317-1325.</t>
    </r>
  </si>
  <si>
    <r>
      <t>Sutton, G. P., &amp; Burrows, M. (2011). Biomechanics of jumping in the flea.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214</t>
    </r>
    <r>
      <rPr>
        <sz val="11"/>
        <color rgb="FF222222"/>
        <rFont val="Calibri"/>
        <family val="2"/>
        <scheme val="minor"/>
      </rPr>
      <t>(5), 836-847.</t>
    </r>
  </si>
  <si>
    <r>
      <t>Bennet-Clark, H. C., &amp; Lucey, E. C. A. (1967). The jump of the flea: a study of the energetics and a model of the mechanism.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47</t>
    </r>
    <r>
      <rPr>
        <sz val="11"/>
        <color rgb="FF222222"/>
        <rFont val="Calibri"/>
        <family val="2"/>
        <scheme val="minor"/>
      </rPr>
      <t>(1), 59-76.</t>
    </r>
  </si>
  <si>
    <r>
      <t>Burrows, M. (2013). Jumping mechanisms of treehopper insects (Hemiptera, Auchenorrhyncha, Membracidae).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216</t>
    </r>
    <r>
      <rPr>
        <sz val="11"/>
        <color rgb="FF222222"/>
        <rFont val="Calibri"/>
        <family val="2"/>
        <scheme val="minor"/>
      </rPr>
      <t>(5), 788-799.</t>
    </r>
  </si>
  <si>
    <r>
      <t>Brackenbury, J. O. H. N., &amp; Wang, R. I. C. H. A. R. D. (1995). Ballistics and visual targeting in flea-beetles (Alticinae).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198</t>
    </r>
    <r>
      <rPr>
        <sz val="11"/>
        <color rgb="FF222222"/>
        <rFont val="Calibri"/>
        <family val="2"/>
        <scheme val="minor"/>
      </rPr>
      <t>(9), 1931-1942.</t>
    </r>
  </si>
  <si>
    <r>
      <t>Burrows, M. (2009). Jumping performance of planthoppers (Hemiptera, Issidae).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212</t>
    </r>
    <r>
      <rPr>
        <sz val="11"/>
        <color rgb="FF222222"/>
        <rFont val="Calibri"/>
        <family val="2"/>
        <scheme val="minor"/>
      </rPr>
      <t>(17), 2844-2855.</t>
    </r>
  </si>
  <si>
    <r>
      <t>Burrows, M. (2014). Jumping mechanisms in flatid planthoppers (Hemiptera, Flatidae).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217</t>
    </r>
    <r>
      <rPr>
        <sz val="11"/>
        <color rgb="FF222222"/>
        <rFont val="Calibri"/>
        <family val="2"/>
        <scheme val="minor"/>
      </rPr>
      <t>(14), 2590-2600.</t>
    </r>
  </si>
  <si>
    <r>
      <t>Burrows, M. (2014). Jumping mechanisms in dictyopharid planthoppers (Hemiptera, Dicytyopharidae).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217</t>
    </r>
    <r>
      <rPr>
        <sz val="11"/>
        <color rgb="FF222222"/>
        <rFont val="Calibri"/>
        <family val="2"/>
        <scheme val="minor"/>
      </rPr>
      <t>(3), 402-413.</t>
    </r>
  </si>
  <si>
    <t>Reynolds Number at Take-off</t>
  </si>
  <si>
    <r>
      <t xml:space="preserve">Take-off Angle, </t>
    </r>
    <r>
      <rPr>
        <b/>
        <i/>
        <sz val="11"/>
        <color theme="1"/>
        <rFont val="Calibri"/>
        <family val="2"/>
      </rPr>
      <t>θ</t>
    </r>
    <r>
      <rPr>
        <b/>
        <sz val="11"/>
        <color theme="1"/>
        <rFont val="Calibri"/>
        <family val="2"/>
        <scheme val="minor"/>
      </rPr>
      <t xml:space="preserve"> (deg)</t>
    </r>
  </si>
  <si>
    <t>Drag Force at Take-off (mN)</t>
  </si>
  <si>
    <t>Drag Force to Spider Weight (%)</t>
  </si>
  <si>
    <r>
      <rPr>
        <b/>
        <sz val="11"/>
        <color theme="1"/>
        <rFont val="Calibri"/>
        <family val="2"/>
        <scheme val="minor"/>
      </rPr>
      <t>Reported Level Jump Distance</t>
    </r>
    <r>
      <rPr>
        <b/>
        <i/>
        <sz val="11"/>
        <color theme="1"/>
        <rFont val="Calibri"/>
        <family val="2"/>
        <scheme val="minor"/>
      </rPr>
      <t xml:space="preserve">, R </t>
    </r>
    <r>
      <rPr>
        <b/>
        <sz val="11"/>
        <color theme="1"/>
        <rFont val="Calibri"/>
        <family val="2"/>
        <scheme val="minor"/>
      </rPr>
      <t>(mm)</t>
    </r>
  </si>
  <si>
    <t>Mirid</t>
  </si>
  <si>
    <r>
      <t xml:space="preserve">Body Length, </t>
    </r>
    <r>
      <rPr>
        <b/>
        <i/>
        <sz val="11"/>
        <color theme="1"/>
        <rFont val="Calibri"/>
        <family val="2"/>
        <scheme val="minor"/>
      </rPr>
      <t>L</t>
    </r>
    <r>
      <rPr>
        <b/>
        <sz val="11"/>
        <color theme="1"/>
        <rFont val="Calibri"/>
        <family val="2"/>
        <scheme val="minor"/>
      </rPr>
      <t xml:space="preserve"> (mm)</t>
    </r>
  </si>
  <si>
    <r>
      <t xml:space="preserve">g-force, </t>
    </r>
    <r>
      <rPr>
        <b/>
        <i/>
        <sz val="11"/>
        <color theme="1"/>
        <rFont val="Calibri"/>
        <family val="2"/>
        <scheme val="minor"/>
      </rPr>
      <t>g-f</t>
    </r>
    <r>
      <rPr>
        <b/>
        <sz val="11"/>
        <color theme="1"/>
        <rFont val="Calibri"/>
        <family val="2"/>
        <scheme val="minor"/>
      </rPr>
      <t xml:space="preserve"> [</t>
    </r>
    <r>
      <rPr>
        <b/>
        <i/>
        <sz val="11"/>
        <color theme="1"/>
        <rFont val="Calibri"/>
        <family val="2"/>
        <scheme val="minor"/>
      </rPr>
      <t>g-f</t>
    </r>
    <r>
      <rPr>
        <b/>
        <sz val="11"/>
        <color theme="1"/>
        <rFont val="Calibri"/>
        <family val="2"/>
        <scheme val="minor"/>
      </rPr>
      <t>=</t>
    </r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/9.81]</t>
    </r>
  </si>
  <si>
    <t>Drag Coefficient</t>
  </si>
  <si>
    <r>
      <t>Burrows, M., &amp; Dorosenko, M. (2014). Jumping mechanisms in lacewings (Neuroptera, Chrysopidae and Hemerobiidae).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 xml:space="preserve">, </t>
    </r>
    <r>
      <rPr>
        <i/>
        <sz val="11"/>
        <color rgb="FF222222"/>
        <rFont val="Calibri"/>
        <family val="2"/>
        <scheme val="minor"/>
      </rPr>
      <t>217</t>
    </r>
    <r>
      <rPr>
        <sz val="11"/>
        <color rgb="FF222222"/>
        <rFont val="Calibri"/>
        <family val="2"/>
        <scheme val="minor"/>
      </rPr>
      <t>, 4252-4261.</t>
    </r>
  </si>
  <si>
    <r>
      <t>Burrows, M., &amp; Dorosenko, M. (2014). Jumping mechanisms in lacewings (Neuroptera, Chrysopidae and Hemerobiidae). </t>
    </r>
    <r>
      <rPr>
        <i/>
        <sz val="11"/>
        <color rgb="FF222222"/>
        <rFont val="Calibri"/>
        <family val="2"/>
        <scheme val="minor"/>
      </rPr>
      <t>Journal of Experimental Biology</t>
    </r>
    <r>
      <rPr>
        <sz val="11"/>
        <color rgb="FF222222"/>
        <rFont val="Calibri"/>
        <family val="2"/>
        <scheme val="minor"/>
      </rPr>
      <t>, 217, 4252-4261.</t>
    </r>
  </si>
  <si>
    <r>
      <t>1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School of Mechanical, Aerospace and Civil Engineering, The University of Manchester, Manchester M13 9PL, UK</t>
    </r>
  </si>
  <si>
    <r>
      <t>2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School of Earth and Environmental Sciences, The University of Manchester, Manchester M13 9PL, UK</t>
    </r>
  </si>
  <si>
    <r>
      <t>3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Department of Earth Sciences, The Natural History Museum, Cromwell Road, London SW7 5BD, UK</t>
    </r>
  </si>
  <si>
    <r>
      <t>Authors:</t>
    </r>
    <r>
      <rPr>
        <sz val="11"/>
        <color rgb="FF000000"/>
        <rFont val="Arial"/>
        <family val="2"/>
      </rPr>
      <t xml:space="preserve"> </t>
    </r>
    <r>
      <rPr>
        <sz val="11"/>
        <rFont val="Arial"/>
        <family val="2"/>
      </rPr>
      <t>Mostafa R. A. Nabawy</t>
    </r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>, Girupakaran Sivalingam</t>
    </r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>, Russell J. Garwood</t>
    </r>
    <r>
      <rPr>
        <vertAlign val="superscript"/>
        <sz val="11"/>
        <rFont val="Arial"/>
        <family val="2"/>
      </rPr>
      <t>2,3</t>
    </r>
    <r>
      <rPr>
        <sz val="11"/>
        <rFont val="Arial"/>
        <family val="2"/>
      </rPr>
      <t>, William J. Crowther</t>
    </r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>, and William I. Sellers</t>
    </r>
    <r>
      <rPr>
        <vertAlign val="superscript"/>
        <sz val="11"/>
        <rFont val="Arial"/>
        <family val="2"/>
      </rPr>
      <t>2</t>
    </r>
  </si>
  <si>
    <t>Supplementary Dataset S3 for the Paper:</t>
  </si>
  <si>
    <r>
      <t>Supplementary Dataset S3: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Full data of the jumping characteristics of spiders and other insects.</t>
    </r>
    <r>
      <rPr>
        <sz val="11"/>
        <color rgb="FF000000"/>
        <rFont val="Arial"/>
        <family val="2"/>
      </rPr>
      <t xml:space="preserve"> This Excel file contains 4 data sheets for: (1) Jumping data for each of the 15 jumping tasks performed by </t>
    </r>
    <r>
      <rPr>
        <i/>
        <sz val="11"/>
        <color rgb="FF000000"/>
        <rFont val="Arial"/>
        <family val="2"/>
      </rPr>
      <t>Phidippus regius</t>
    </r>
    <r>
      <rPr>
        <sz val="11"/>
        <color rgb="FF000000"/>
        <rFont val="Arial"/>
        <family val="2"/>
      </rPr>
      <t xml:space="preserve">. (2) Comparison of the jumping performance of </t>
    </r>
    <r>
      <rPr>
        <i/>
        <sz val="11"/>
        <color rgb="FF000000"/>
        <rFont val="Arial"/>
        <family val="2"/>
      </rPr>
      <t>Phidippus regius</t>
    </r>
    <r>
      <rPr>
        <sz val="11"/>
        <color rgb="FF000000"/>
        <rFont val="Arial"/>
        <family val="2"/>
      </rPr>
      <t xml:space="preserve"> against other spiders. (3) Jumping data for the ‘muscle contraction’ group. (4) Jumping data for the ‘catapult mechanism’ group.</t>
    </r>
  </si>
  <si>
    <r>
      <t xml:space="preserve">Energy and time optimal trajectories in exploratory jumps of the spider </t>
    </r>
    <r>
      <rPr>
        <b/>
        <i/>
        <sz val="12"/>
        <color rgb="FF000000"/>
        <rFont val="Arial"/>
        <family val="2"/>
      </rPr>
      <t>Phidippus regius</t>
    </r>
  </si>
  <si>
    <r>
      <t xml:space="preserve">Power / Mass, </t>
    </r>
    <r>
      <rPr>
        <b/>
        <i/>
        <sz val="11"/>
        <color theme="1"/>
        <rFont val="Calibri"/>
        <family val="2"/>
        <scheme val="minor"/>
      </rPr>
      <t>SP</t>
    </r>
    <r>
      <rPr>
        <b/>
        <sz val="11"/>
        <color theme="1"/>
        <rFont val="Calibri"/>
        <family val="2"/>
        <scheme val="minor"/>
      </rPr>
      <t xml:space="preserve"> (W/kg) [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/</t>
    </r>
    <r>
      <rPr>
        <b/>
        <i/>
        <sz val="11"/>
        <color theme="1"/>
        <rFont val="Calibri"/>
        <family val="2"/>
        <scheme val="minor"/>
      </rPr>
      <t>m</t>
    </r>
    <r>
      <rPr>
        <b/>
        <sz val="11"/>
        <color theme="1"/>
        <rFont val="Calibri"/>
        <family val="2"/>
        <scheme val="minor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</si>
</sst>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2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i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11"/>
      <color rgb="FF222222"/>
      <name val="Calibri"/>
      <family val="2"/>
      <scheme val="minor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vertAlign val="superscript"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i/>
      <sz val="11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2" fontId="0" fillId="4" borderId="1" xfId="0" applyNumberFormat="1" applyFill="1" applyBorder="1" applyAlignment="1">
      <alignment horizontal="center" vertical="center"/>
    </xf>
    <xf numFmtId="2" fontId="0" fillId="4" borderId="8" xfId="0" applyNumberForma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8" xfId="0" applyNumberFormat="1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2" fontId="0" fillId="7" borderId="8" xfId="0" applyNumberFormat="1" applyFill="1" applyBorder="1" applyAlignment="1">
      <alignment horizontal="center" vertical="center"/>
    </xf>
    <xf numFmtId="2" fontId="0" fillId="9" borderId="1" xfId="0" applyNumberFormat="1" applyFill="1" applyBorder="1" applyAlignment="1">
      <alignment horizontal="center" vertical="center"/>
    </xf>
    <xf numFmtId="2" fontId="0" fillId="9" borderId="8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left" vertical="top"/>
    </xf>
    <xf numFmtId="0" fontId="0" fillId="11" borderId="8" xfId="0" applyFill="1" applyBorder="1" applyAlignment="1">
      <alignment horizontal="left" vertical="top"/>
    </xf>
    <xf numFmtId="0" fontId="8" fillId="0" borderId="1" xfId="0" applyFont="1" applyBorder="1"/>
    <xf numFmtId="0" fontId="8" fillId="0" borderId="8" xfId="0" applyFont="1" applyBorder="1"/>
    <xf numFmtId="2" fontId="0" fillId="16" borderId="1" xfId="0" applyNumberFormat="1" applyFill="1" applyBorder="1" applyAlignment="1">
      <alignment horizontal="center" vertical="center"/>
    </xf>
    <xf numFmtId="2" fontId="0" fillId="16" borderId="8" xfId="0" applyNumberFormat="1" applyFill="1" applyBorder="1" applyAlignment="1">
      <alignment horizontal="center" vertical="center"/>
    </xf>
    <xf numFmtId="2" fontId="0" fillId="15" borderId="1" xfId="0" applyNumberFormat="1" applyFill="1" applyBorder="1" applyAlignment="1">
      <alignment horizontal="center" vertical="center"/>
    </xf>
    <xf numFmtId="2" fontId="0" fillId="17" borderId="1" xfId="0" applyNumberForma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top"/>
    </xf>
    <xf numFmtId="0" fontId="1" fillId="18" borderId="8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2" fontId="0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6" xfId="0" applyFont="1" applyBorder="1" applyAlignment="1">
      <alignment horizontal="left" vertical="top" wrapText="1"/>
    </xf>
    <xf numFmtId="2" fontId="0" fillId="9" borderId="6" xfId="0" applyNumberFormat="1" applyFill="1" applyBorder="1" applyAlignment="1">
      <alignment horizontal="center" vertical="center"/>
    </xf>
    <xf numFmtId="0" fontId="1" fillId="0" borderId="8" xfId="0" applyFont="1" applyBorder="1"/>
    <xf numFmtId="2" fontId="0" fillId="9" borderId="9" xfId="0" applyNumberFormat="1" applyFill="1" applyBorder="1" applyAlignment="1">
      <alignment horizontal="center" vertical="center"/>
    </xf>
    <xf numFmtId="165" fontId="0" fillId="0" borderId="3" xfId="0" applyNumberFormat="1" applyBorder="1"/>
    <xf numFmtId="165" fontId="0" fillId="0" borderId="4" xfId="0" applyNumberFormat="1" applyBorder="1"/>
    <xf numFmtId="164" fontId="0" fillId="0" borderId="8" xfId="0" applyNumberFormat="1" applyBorder="1"/>
    <xf numFmtId="166" fontId="0" fillId="0" borderId="8" xfId="0" applyNumberFormat="1" applyBorder="1"/>
    <xf numFmtId="164" fontId="0" fillId="0" borderId="9" xfId="0" applyNumberFormat="1" applyBorder="1"/>
    <xf numFmtId="164" fontId="2" fillId="0" borderId="2" xfId="0" applyNumberFormat="1" applyFont="1" applyBorder="1"/>
    <xf numFmtId="164" fontId="2" fillId="0" borderId="7" xfId="0" applyNumberFormat="1" applyFont="1" applyBorder="1"/>
    <xf numFmtId="165" fontId="2" fillId="0" borderId="3" xfId="0" applyNumberFormat="1" applyFont="1" applyBorder="1"/>
    <xf numFmtId="164" fontId="2" fillId="0" borderId="8" xfId="0" applyNumberFormat="1" applyFont="1" applyBorder="1"/>
    <xf numFmtId="0" fontId="1" fillId="0" borderId="5" xfId="0" applyFont="1" applyBorder="1" applyAlignment="1">
      <alignment horizontal="left" vertical="top"/>
    </xf>
    <xf numFmtId="0" fontId="8" fillId="0" borderId="7" xfId="0" applyFont="1" applyBorder="1"/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center" vertical="center"/>
    </xf>
    <xf numFmtId="2" fontId="0" fillId="4" borderId="12" xfId="0" applyNumberFormat="1" applyFill="1" applyBorder="1" applyAlignment="1">
      <alignment horizontal="center" vertical="center"/>
    </xf>
    <xf numFmtId="2" fontId="0" fillId="5" borderId="12" xfId="0" applyNumberFormat="1" applyFill="1" applyBorder="1" applyAlignment="1">
      <alignment horizontal="center" vertical="center"/>
    </xf>
    <xf numFmtId="2" fontId="0" fillId="7" borderId="12" xfId="0" applyNumberFormat="1" applyFill="1" applyBorder="1" applyAlignment="1">
      <alignment horizontal="center" vertical="center"/>
    </xf>
    <xf numFmtId="2" fontId="0" fillId="9" borderId="12" xfId="0" applyNumberFormat="1" applyFill="1" applyBorder="1" applyAlignment="1">
      <alignment horizontal="center" vertical="center"/>
    </xf>
    <xf numFmtId="2" fontId="0" fillId="9" borderId="13" xfId="0" applyNumberForma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3" fillId="0" borderId="15" xfId="0" applyFont="1" applyBorder="1" applyAlignment="1">
      <alignment horizontal="center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11" borderId="12" xfId="0" applyFill="1" applyBorder="1" applyAlignment="1">
      <alignment horizontal="left" vertical="top"/>
    </xf>
    <xf numFmtId="0" fontId="8" fillId="0" borderId="12" xfId="0" applyFont="1" applyBorder="1"/>
    <xf numFmtId="0" fontId="1" fillId="18" borderId="12" xfId="0" applyFont="1" applyFill="1" applyBorder="1" applyAlignment="1">
      <alignment horizontal="center" vertical="top"/>
    </xf>
    <xf numFmtId="2" fontId="0" fillId="17" borderId="12" xfId="0" applyNumberForma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top" wrapText="1"/>
    </xf>
    <xf numFmtId="2" fontId="9" fillId="5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164" fontId="0" fillId="0" borderId="6" xfId="0" applyNumberFormat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/>
    </xf>
    <xf numFmtId="164" fontId="0" fillId="0" borderId="6" xfId="0" applyNumberFormat="1" applyBorder="1" applyAlignment="1">
      <alignment horizontal="left" vertical="top" wrapText="1" shrinkToFit="1"/>
    </xf>
    <xf numFmtId="0" fontId="0" fillId="9" borderId="5" xfId="0" applyFill="1" applyBorder="1" applyAlignment="1">
      <alignment horizontal="left" vertical="top"/>
    </xf>
    <xf numFmtId="0" fontId="0" fillId="19" borderId="5" xfId="0" applyFill="1" applyBorder="1" applyAlignment="1">
      <alignment horizontal="left" vertical="top"/>
    </xf>
    <xf numFmtId="0" fontId="0" fillId="12" borderId="5" xfId="0" applyFill="1" applyBorder="1" applyAlignment="1">
      <alignment horizontal="left" vertical="top"/>
    </xf>
    <xf numFmtId="0" fontId="0" fillId="11" borderId="5" xfId="0" applyFill="1" applyBorder="1" applyAlignment="1">
      <alignment horizontal="left" vertical="top"/>
    </xf>
    <xf numFmtId="0" fontId="0" fillId="20" borderId="7" xfId="0" applyFill="1" applyBorder="1" applyAlignment="1">
      <alignment horizontal="left" vertical="top"/>
    </xf>
    <xf numFmtId="2" fontId="0" fillId="0" borderId="8" xfId="0" applyNumberFormat="1" applyBorder="1" applyAlignment="1">
      <alignment horizontal="left" vertical="center"/>
    </xf>
    <xf numFmtId="0" fontId="0" fillId="0" borderId="20" xfId="0" applyBorder="1" applyAlignment="1">
      <alignment horizontal="left" vertical="top"/>
    </xf>
    <xf numFmtId="0" fontId="2" fillId="0" borderId="21" xfId="0" applyFont="1" applyBorder="1" applyAlignment="1">
      <alignment horizontal="left" vertical="top" wrapText="1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2" fillId="0" borderId="23" xfId="0" applyFont="1" applyBorder="1" applyAlignment="1">
      <alignment horizontal="left" vertical="top" wrapText="1"/>
    </xf>
    <xf numFmtId="0" fontId="0" fillId="10" borderId="23" xfId="0" applyFill="1" applyBorder="1" applyAlignment="1">
      <alignment horizontal="left" vertical="top"/>
    </xf>
    <xf numFmtId="0" fontId="0" fillId="11" borderId="23" xfId="0" applyFill="1" applyBorder="1" applyAlignment="1">
      <alignment horizontal="left" vertical="top"/>
    </xf>
    <xf numFmtId="0" fontId="0" fillId="12" borderId="23" xfId="0" applyFill="1" applyBorder="1" applyAlignment="1">
      <alignment horizontal="left" vertical="top"/>
    </xf>
    <xf numFmtId="0" fontId="0" fillId="17" borderId="23" xfId="0" applyFill="1" applyBorder="1" applyAlignment="1">
      <alignment horizontal="left" vertical="top"/>
    </xf>
    <xf numFmtId="0" fontId="0" fillId="13" borderId="23" xfId="0" applyFill="1" applyBorder="1" applyAlignment="1">
      <alignment horizontal="left" vertical="top"/>
    </xf>
    <xf numFmtId="0" fontId="0" fillId="13" borderId="23" xfId="0" applyFont="1" applyFill="1" applyBorder="1" applyAlignment="1">
      <alignment horizontal="left" vertical="top"/>
    </xf>
    <xf numFmtId="0" fontId="0" fillId="14" borderId="23" xfId="0" applyFill="1" applyBorder="1" applyAlignment="1">
      <alignment horizontal="left" vertical="top"/>
    </xf>
    <xf numFmtId="0" fontId="0" fillId="8" borderId="23" xfId="0" applyFill="1" applyBorder="1" applyAlignment="1">
      <alignment horizontal="left" vertical="top"/>
    </xf>
    <xf numFmtId="0" fontId="0" fillId="6" borderId="23" xfId="0" applyFill="1" applyBorder="1" applyAlignment="1">
      <alignment horizontal="left" vertical="top"/>
    </xf>
    <xf numFmtId="0" fontId="10" fillId="0" borderId="6" xfId="0" applyFont="1" applyBorder="1"/>
    <xf numFmtId="0" fontId="10" fillId="0" borderId="9" xfId="0" applyFont="1" applyBorder="1"/>
    <xf numFmtId="0" fontId="0" fillId="6" borderId="24" xfId="0" applyFill="1" applyBorder="1" applyAlignment="1">
      <alignment horizontal="left" vertical="top"/>
    </xf>
    <xf numFmtId="0" fontId="3" fillId="0" borderId="3" xfId="0" applyFont="1" applyBorder="1" applyAlignment="1">
      <alignment horizontal="center"/>
    </xf>
    <xf numFmtId="164" fontId="2" fillId="0" borderId="0" xfId="0" applyNumberFormat="1" applyFont="1" applyBorder="1"/>
    <xf numFmtId="164" fontId="2" fillId="0" borderId="0" xfId="0" applyNumberFormat="1" applyFont="1" applyBorder="1" applyAlignment="1">
      <alignment horizontal="center"/>
    </xf>
    <xf numFmtId="2" fontId="0" fillId="7" borderId="25" xfId="0" applyNumberFormat="1" applyFill="1" applyBorder="1" applyAlignment="1">
      <alignment horizontal="center" vertical="center"/>
    </xf>
    <xf numFmtId="0" fontId="0" fillId="6" borderId="5" xfId="0" applyFill="1" applyBorder="1" applyAlignment="1">
      <alignment horizontal="left" vertical="top"/>
    </xf>
    <xf numFmtId="0" fontId="0" fillId="6" borderId="6" xfId="0" applyFill="1" applyBorder="1" applyAlignment="1">
      <alignment horizontal="left" vertical="top"/>
    </xf>
    <xf numFmtId="0" fontId="0" fillId="6" borderId="9" xfId="0" applyFill="1" applyBorder="1" applyAlignment="1">
      <alignment horizontal="left" vertical="top"/>
    </xf>
    <xf numFmtId="0" fontId="12" fillId="0" borderId="26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/>
    </xf>
    <xf numFmtId="0" fontId="16" fillId="0" borderId="29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30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18" fillId="0" borderId="29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/>
    </xf>
    <xf numFmtId="0" fontId="18" fillId="0" borderId="32" xfId="0" applyFont="1" applyBorder="1" applyAlignment="1">
      <alignment horizontal="left" vertical="center"/>
    </xf>
    <xf numFmtId="0" fontId="18" fillId="0" borderId="33" xfId="0" applyFont="1" applyBorder="1" applyAlignment="1">
      <alignment horizontal="left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O17"/>
  <sheetViews>
    <sheetView tabSelected="1" workbookViewId="0"/>
  </sheetViews>
  <sheetFormatPr defaultRowHeight="14.25" x14ac:dyDescent="0.45"/>
  <sheetData>
    <row r="3" spans="3:15" ht="14.65" thickBot="1" x14ac:dyDescent="0.5"/>
    <row r="4" spans="3:15" ht="15" x14ac:dyDescent="0.45">
      <c r="C4" s="120" t="s">
        <v>168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2"/>
    </row>
    <row r="5" spans="3:15" ht="15" x14ac:dyDescent="0.45">
      <c r="C5" s="123" t="s">
        <v>170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5"/>
    </row>
    <row r="6" spans="3:15" ht="15" x14ac:dyDescent="0.45">
      <c r="C6" s="123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5"/>
    </row>
    <row r="7" spans="3:15" ht="15.4" customHeight="1" x14ac:dyDescent="0.45">
      <c r="C7" s="138" t="s">
        <v>167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40"/>
    </row>
    <row r="8" spans="3:15" ht="15.4" customHeight="1" x14ac:dyDescent="0.45">
      <c r="C8" s="126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8"/>
    </row>
    <row r="9" spans="3:15" ht="17.25" x14ac:dyDescent="0.45">
      <c r="C9" s="141" t="s">
        <v>164</v>
      </c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3"/>
    </row>
    <row r="10" spans="3:15" ht="17.25" x14ac:dyDescent="0.45">
      <c r="C10" s="141" t="s">
        <v>165</v>
      </c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3"/>
    </row>
    <row r="11" spans="3:15" ht="17.649999999999999" thickBot="1" x14ac:dyDescent="0.5">
      <c r="C11" s="144" t="s">
        <v>166</v>
      </c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6"/>
    </row>
    <row r="13" spans="3:15" ht="14.65" thickBot="1" x14ac:dyDescent="0.5"/>
    <row r="14" spans="3:15" ht="14.25" customHeight="1" x14ac:dyDescent="0.45">
      <c r="C14" s="129" t="s">
        <v>169</v>
      </c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1"/>
    </row>
    <row r="15" spans="3:15" x14ac:dyDescent="0.45">
      <c r="C15" s="132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4"/>
    </row>
    <row r="16" spans="3:15" x14ac:dyDescent="0.45">
      <c r="C16" s="132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4"/>
    </row>
    <row r="17" spans="3:15" ht="14.65" thickBot="1" x14ac:dyDescent="0.5">
      <c r="C17" s="135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7"/>
    </row>
  </sheetData>
  <mergeCells count="9">
    <mergeCell ref="C4:O4"/>
    <mergeCell ref="C5:O5"/>
    <mergeCell ref="C6:O6"/>
    <mergeCell ref="C8:O8"/>
    <mergeCell ref="C14:O17"/>
    <mergeCell ref="C7:O7"/>
    <mergeCell ref="C9:O9"/>
    <mergeCell ref="C10:O10"/>
    <mergeCell ref="C11:O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zoomScaleNormal="100" workbookViewId="0"/>
  </sheetViews>
  <sheetFormatPr defaultRowHeight="14.25" x14ac:dyDescent="0.45"/>
  <cols>
    <col min="1" max="1" width="4.73046875" style="2" customWidth="1"/>
    <col min="2" max="2" width="7" style="2" customWidth="1"/>
    <col min="3" max="3" width="15" style="5" customWidth="1"/>
    <col min="4" max="4" width="10.86328125" style="5" customWidth="1"/>
    <col min="5" max="5" width="11.265625" style="5" customWidth="1"/>
    <col min="6" max="6" width="10.1328125" customWidth="1"/>
    <col min="7" max="7" width="11.3984375" customWidth="1"/>
    <col min="9" max="9" width="9.1328125" customWidth="1"/>
    <col min="10" max="10" width="8.265625" customWidth="1"/>
    <col min="11" max="11" width="12.265625" customWidth="1"/>
    <col min="12" max="12" width="11.265625" customWidth="1"/>
    <col min="13" max="16" width="10.3984375" customWidth="1"/>
    <col min="17" max="17" width="12.265625" customWidth="1"/>
    <col min="18" max="18" width="12.86328125" customWidth="1"/>
    <col min="19" max="19" width="14.1328125" customWidth="1"/>
    <col min="20" max="20" width="12.3984375" customWidth="1"/>
  </cols>
  <sheetData>
    <row r="1" spans="1:21" ht="14.65" thickBot="1" x14ac:dyDescent="0.5">
      <c r="A1" s="70"/>
      <c r="B1" s="71"/>
      <c r="C1" s="68"/>
      <c r="D1" s="68"/>
      <c r="E1" s="68"/>
      <c r="F1" s="147" t="s">
        <v>0</v>
      </c>
      <c r="G1" s="147"/>
      <c r="H1" s="147" t="s">
        <v>1</v>
      </c>
      <c r="I1" s="147"/>
      <c r="J1" s="147"/>
      <c r="K1" s="147"/>
      <c r="L1" s="147" t="s">
        <v>2</v>
      </c>
      <c r="M1" s="147"/>
      <c r="N1" s="149" t="s">
        <v>40</v>
      </c>
      <c r="O1" s="150"/>
      <c r="P1" s="150"/>
      <c r="Q1" s="151"/>
      <c r="R1" s="147" t="s">
        <v>42</v>
      </c>
      <c r="S1" s="147"/>
      <c r="T1" s="148"/>
    </row>
    <row r="2" spans="1:21" s="7" customFormat="1" ht="65.25" customHeight="1" thickBot="1" x14ac:dyDescent="0.5">
      <c r="A2" s="77" t="s">
        <v>31</v>
      </c>
      <c r="B2" s="65" t="s">
        <v>30</v>
      </c>
      <c r="C2" s="64" t="s">
        <v>29</v>
      </c>
      <c r="D2" s="64" t="s">
        <v>43</v>
      </c>
      <c r="E2" s="64" t="s">
        <v>44</v>
      </c>
      <c r="F2" s="65" t="s">
        <v>32</v>
      </c>
      <c r="G2" s="65" t="s">
        <v>159</v>
      </c>
      <c r="H2" s="65" t="s">
        <v>36</v>
      </c>
      <c r="I2" s="65" t="s">
        <v>35</v>
      </c>
      <c r="J2" s="65" t="s">
        <v>154</v>
      </c>
      <c r="K2" s="65" t="s">
        <v>33</v>
      </c>
      <c r="L2" s="65" t="s">
        <v>160</v>
      </c>
      <c r="M2" s="65" t="s">
        <v>38</v>
      </c>
      <c r="N2" s="65" t="s">
        <v>153</v>
      </c>
      <c r="O2" s="65" t="s">
        <v>161</v>
      </c>
      <c r="P2" s="65" t="s">
        <v>155</v>
      </c>
      <c r="Q2" s="65" t="s">
        <v>156</v>
      </c>
      <c r="R2" s="65" t="s">
        <v>34</v>
      </c>
      <c r="S2" s="65" t="s">
        <v>41</v>
      </c>
      <c r="T2" s="66" t="s">
        <v>171</v>
      </c>
      <c r="U2" s="6"/>
    </row>
    <row r="3" spans="1:21" ht="17.649999999999999" customHeight="1" x14ac:dyDescent="0.45">
      <c r="A3" s="72">
        <v>1</v>
      </c>
      <c r="B3" s="73" t="s">
        <v>4</v>
      </c>
      <c r="C3" s="74" t="s">
        <v>39</v>
      </c>
      <c r="D3" s="75">
        <v>30</v>
      </c>
      <c r="E3" s="75">
        <v>30</v>
      </c>
      <c r="F3" s="58">
        <v>150</v>
      </c>
      <c r="G3" s="58">
        <v>15</v>
      </c>
      <c r="H3" s="76">
        <v>0.82</v>
      </c>
      <c r="I3" s="76">
        <v>19.0625</v>
      </c>
      <c r="J3" s="76">
        <v>46</v>
      </c>
      <c r="K3" s="59">
        <f t="shared" ref="K3:K17" si="0">H3/(I3/1000)</f>
        <v>43.016393442622949</v>
      </c>
      <c r="L3" s="60">
        <f t="shared" ref="L3:L17" si="1">K3/9.807</f>
        <v>4.3862948345694859</v>
      </c>
      <c r="M3" s="60">
        <f t="shared" ref="M3:M17" si="2">((F3/1000000)*K3)*1000</f>
        <v>6.4524590163934423</v>
      </c>
      <c r="N3" s="60">
        <f t="shared" ref="N3:N17" si="3">1.225*H3*(G3/1000)/0.0000178</f>
        <v>846.48876404494388</v>
      </c>
      <c r="O3" s="60">
        <f>(24/N3)+0.4+(6/(1+((N3)^0.5)))</f>
        <v>0.6277245251783552</v>
      </c>
      <c r="P3" s="60">
        <f t="shared" ref="P3:P17" si="4">(0.5*1.225*H3*H3*O3*((PI()/4)*(G3/1000)*(G3/1000)))*1000</f>
        <v>4.5685175135930178E-2</v>
      </c>
      <c r="Q3" s="60">
        <f t="shared" ref="Q3:Q17" si="5">((P3/1000)/(F3*9.807/1000000))*100</f>
        <v>3.1056167455851384</v>
      </c>
      <c r="R3" s="61">
        <f t="shared" ref="R3:R17" si="6">(0.5*(F3/1000000)*H3*H3)*1000000</f>
        <v>50.429999999999993</v>
      </c>
      <c r="S3" s="61">
        <f t="shared" ref="S3:S17" si="7">((R3/1000000)/(I3/1000))*1000</f>
        <v>2.6455081967213112</v>
      </c>
      <c r="T3" s="62">
        <f t="shared" ref="T3:T17" si="8">(S3/1000)/(F3/1000000)</f>
        <v>17.636721311475409</v>
      </c>
      <c r="U3" s="3"/>
    </row>
    <row r="4" spans="1:21" ht="14.45" customHeight="1" x14ac:dyDescent="0.45">
      <c r="A4" s="16">
        <f t="shared" ref="A4:A17" si="9">A3+1</f>
        <v>2</v>
      </c>
      <c r="B4" s="27" t="s">
        <v>4</v>
      </c>
      <c r="C4" s="29" t="s">
        <v>39</v>
      </c>
      <c r="D4" s="35">
        <v>30</v>
      </c>
      <c r="E4" s="35">
        <v>15</v>
      </c>
      <c r="F4" s="18">
        <v>150</v>
      </c>
      <c r="G4" s="18">
        <v>15</v>
      </c>
      <c r="H4" s="34">
        <v>0.82</v>
      </c>
      <c r="I4" s="34">
        <v>23.125</v>
      </c>
      <c r="J4" s="34">
        <v>22.5</v>
      </c>
      <c r="K4" s="20">
        <f t="shared" si="0"/>
        <v>35.45945945945946</v>
      </c>
      <c r="L4" s="23">
        <f t="shared" si="1"/>
        <v>3.6157295257937654</v>
      </c>
      <c r="M4" s="23">
        <f t="shared" si="2"/>
        <v>5.3189189189189179</v>
      </c>
      <c r="N4" s="23">
        <f t="shared" si="3"/>
        <v>846.48876404494388</v>
      </c>
      <c r="O4" s="23">
        <f t="shared" ref="O4:O17" si="10">(24/N4)+0.4+(6/(1+((N4)^0.5)))</f>
        <v>0.6277245251783552</v>
      </c>
      <c r="P4" s="60">
        <f t="shared" si="4"/>
        <v>4.5685175135930178E-2</v>
      </c>
      <c r="Q4" s="60">
        <f t="shared" si="5"/>
        <v>3.1056167455851384</v>
      </c>
      <c r="R4" s="25">
        <f t="shared" si="6"/>
        <v>50.429999999999993</v>
      </c>
      <c r="S4" s="25">
        <f t="shared" si="7"/>
        <v>2.1807567567567565</v>
      </c>
      <c r="T4" s="42">
        <f t="shared" si="8"/>
        <v>14.538378378378377</v>
      </c>
      <c r="U4" s="3"/>
    </row>
    <row r="5" spans="1:21" ht="14.25" customHeight="1" x14ac:dyDescent="0.45">
      <c r="A5" s="16">
        <f t="shared" si="9"/>
        <v>3</v>
      </c>
      <c r="B5" s="27" t="s">
        <v>4</v>
      </c>
      <c r="C5" s="29" t="s">
        <v>39</v>
      </c>
      <c r="D5" s="35">
        <v>30</v>
      </c>
      <c r="E5" s="35">
        <v>0</v>
      </c>
      <c r="F5" s="18">
        <v>150</v>
      </c>
      <c r="G5" s="18">
        <v>15</v>
      </c>
      <c r="H5" s="34">
        <v>0.57099999999999995</v>
      </c>
      <c r="I5" s="34">
        <v>24.0625</v>
      </c>
      <c r="J5" s="34">
        <v>14.5</v>
      </c>
      <c r="K5" s="20">
        <f t="shared" si="0"/>
        <v>23.729870129870129</v>
      </c>
      <c r="L5" s="23">
        <f t="shared" si="1"/>
        <v>2.4196869715376903</v>
      </c>
      <c r="M5" s="23">
        <f t="shared" si="2"/>
        <v>3.5594805194805192</v>
      </c>
      <c r="N5" s="23">
        <f t="shared" si="3"/>
        <v>589.44522471910113</v>
      </c>
      <c r="O5" s="23">
        <f t="shared" si="10"/>
        <v>0.6780721725106138</v>
      </c>
      <c r="P5" s="60">
        <f t="shared" si="4"/>
        <v>2.3929114659545336E-2</v>
      </c>
      <c r="Q5" s="60">
        <f t="shared" si="5"/>
        <v>1.6266690227759311</v>
      </c>
      <c r="R5" s="25">
        <f t="shared" si="6"/>
        <v>24.453074999999991</v>
      </c>
      <c r="S5" s="25">
        <f t="shared" si="7"/>
        <v>1.016231688311688</v>
      </c>
      <c r="T5" s="42">
        <f t="shared" si="8"/>
        <v>6.7748779220779207</v>
      </c>
      <c r="U5" s="3"/>
    </row>
    <row r="6" spans="1:21" ht="14.45" customHeight="1" x14ac:dyDescent="0.45">
      <c r="A6" s="16">
        <f t="shared" si="9"/>
        <v>4</v>
      </c>
      <c r="B6" s="27" t="s">
        <v>4</v>
      </c>
      <c r="C6" s="29" t="s">
        <v>39</v>
      </c>
      <c r="D6" s="35">
        <v>30</v>
      </c>
      <c r="E6" s="35">
        <v>-15</v>
      </c>
      <c r="F6" s="18">
        <v>150</v>
      </c>
      <c r="G6" s="18">
        <v>15</v>
      </c>
      <c r="H6" s="34">
        <v>0.56699999999999995</v>
      </c>
      <c r="I6" s="34">
        <v>27.8125</v>
      </c>
      <c r="J6" s="34">
        <v>-2.5</v>
      </c>
      <c r="K6" s="20">
        <f t="shared" si="0"/>
        <v>20.386516853932584</v>
      </c>
      <c r="L6" s="23">
        <f t="shared" si="1"/>
        <v>2.0787719846979282</v>
      </c>
      <c r="M6" s="23">
        <f t="shared" si="2"/>
        <v>3.0579775280898871</v>
      </c>
      <c r="N6" s="23">
        <f t="shared" si="3"/>
        <v>585.31601123595499</v>
      </c>
      <c r="O6" s="23">
        <f t="shared" si="10"/>
        <v>0.67916200124455517</v>
      </c>
      <c r="P6" s="60">
        <f t="shared" si="4"/>
        <v>2.3632952912990359E-2</v>
      </c>
      <c r="Q6" s="60">
        <f t="shared" si="5"/>
        <v>1.6065363456708039</v>
      </c>
      <c r="R6" s="25">
        <f t="shared" si="6"/>
        <v>24.111674999999995</v>
      </c>
      <c r="S6" s="25">
        <f t="shared" si="7"/>
        <v>0.86693662921348291</v>
      </c>
      <c r="T6" s="42">
        <f t="shared" si="8"/>
        <v>5.7795775280898862</v>
      </c>
      <c r="U6" s="3"/>
    </row>
    <row r="7" spans="1:21" ht="14.45" customHeight="1" x14ac:dyDescent="0.45">
      <c r="A7" s="16">
        <f t="shared" si="9"/>
        <v>5</v>
      </c>
      <c r="B7" s="27" t="s">
        <v>4</v>
      </c>
      <c r="C7" s="29" t="s">
        <v>39</v>
      </c>
      <c r="D7" s="35">
        <v>30</v>
      </c>
      <c r="E7" s="35">
        <v>-30</v>
      </c>
      <c r="F7" s="18">
        <v>150</v>
      </c>
      <c r="G7" s="18">
        <v>15</v>
      </c>
      <c r="H7" s="34">
        <v>0.51900000000000002</v>
      </c>
      <c r="I7" s="34">
        <v>31.5625</v>
      </c>
      <c r="J7" s="34">
        <v>-10.5</v>
      </c>
      <c r="K7" s="20">
        <f t="shared" si="0"/>
        <v>16.443564356435644</v>
      </c>
      <c r="L7" s="23">
        <f t="shared" si="1"/>
        <v>1.6767170751948244</v>
      </c>
      <c r="M7" s="23">
        <f t="shared" si="2"/>
        <v>2.4665346534653465</v>
      </c>
      <c r="N7" s="23">
        <f t="shared" si="3"/>
        <v>535.76544943820238</v>
      </c>
      <c r="O7" s="23">
        <f t="shared" si="10"/>
        <v>0.69327783017230327</v>
      </c>
      <c r="P7" s="60">
        <f t="shared" si="4"/>
        <v>2.0212522699450362E-2</v>
      </c>
      <c r="Q7" s="60">
        <f t="shared" si="5"/>
        <v>1.3740201012508317</v>
      </c>
      <c r="R7" s="25">
        <f t="shared" si="6"/>
        <v>20.202075000000001</v>
      </c>
      <c r="S7" s="25">
        <f t="shared" si="7"/>
        <v>0.64006574257425741</v>
      </c>
      <c r="T7" s="42">
        <f t="shared" si="8"/>
        <v>4.2671049504950496</v>
      </c>
      <c r="U7" s="3"/>
    </row>
    <row r="8" spans="1:21" ht="14.45" customHeight="1" x14ac:dyDescent="0.45">
      <c r="A8" s="16">
        <f t="shared" si="9"/>
        <v>6</v>
      </c>
      <c r="B8" s="27" t="s">
        <v>4</v>
      </c>
      <c r="C8" s="29" t="s">
        <v>39</v>
      </c>
      <c r="D8" s="35">
        <v>45</v>
      </c>
      <c r="E8" s="35">
        <v>30</v>
      </c>
      <c r="F8" s="18">
        <v>150</v>
      </c>
      <c r="G8" s="18">
        <v>15</v>
      </c>
      <c r="H8" s="22">
        <v>0.96099999999999997</v>
      </c>
      <c r="I8" s="22">
        <v>18.75</v>
      </c>
      <c r="J8" s="22">
        <v>53.5</v>
      </c>
      <c r="K8" s="20">
        <f t="shared" si="0"/>
        <v>51.25333333333333</v>
      </c>
      <c r="L8" s="23">
        <f t="shared" si="1"/>
        <v>5.2261989735223136</v>
      </c>
      <c r="M8" s="23">
        <f t="shared" si="2"/>
        <v>7.6879999999999988</v>
      </c>
      <c r="N8" s="23">
        <f t="shared" si="3"/>
        <v>992.04353932584274</v>
      </c>
      <c r="O8" s="23">
        <f t="shared" si="10"/>
        <v>0.60882648981287668</v>
      </c>
      <c r="P8" s="60">
        <f t="shared" si="4"/>
        <v>6.0858158648674755E-2</v>
      </c>
      <c r="Q8" s="60">
        <f t="shared" si="5"/>
        <v>4.1370557526035663</v>
      </c>
      <c r="R8" s="25">
        <f t="shared" si="6"/>
        <v>69.264074999999991</v>
      </c>
      <c r="S8" s="25">
        <f t="shared" si="7"/>
        <v>3.6940839999999997</v>
      </c>
      <c r="T8" s="42">
        <f t="shared" si="8"/>
        <v>24.627226666666669</v>
      </c>
      <c r="U8" s="3"/>
    </row>
    <row r="9" spans="1:21" ht="14.45" customHeight="1" x14ac:dyDescent="0.45">
      <c r="A9" s="16">
        <f t="shared" si="9"/>
        <v>7</v>
      </c>
      <c r="B9" s="27" t="s">
        <v>4</v>
      </c>
      <c r="C9" s="29" t="s">
        <v>39</v>
      </c>
      <c r="D9" s="35">
        <v>45</v>
      </c>
      <c r="E9" s="35">
        <v>15</v>
      </c>
      <c r="F9" s="18">
        <v>150</v>
      </c>
      <c r="G9" s="18">
        <v>15</v>
      </c>
      <c r="H9" s="22">
        <v>0.90800000000000003</v>
      </c>
      <c r="I9" s="22">
        <v>19.0625</v>
      </c>
      <c r="J9" s="22">
        <v>31</v>
      </c>
      <c r="K9" s="20">
        <f t="shared" si="0"/>
        <v>47.632786885245906</v>
      </c>
      <c r="L9" s="23">
        <f t="shared" si="1"/>
        <v>4.8570191582793827</v>
      </c>
      <c r="M9" s="23">
        <f t="shared" si="2"/>
        <v>7.1449180327868849</v>
      </c>
      <c r="N9" s="23">
        <f t="shared" si="3"/>
        <v>937.33146067415748</v>
      </c>
      <c r="O9" s="23">
        <f t="shared" si="10"/>
        <v>0.61538271479655604</v>
      </c>
      <c r="P9" s="60">
        <f t="shared" si="4"/>
        <v>5.4915568380144261E-2</v>
      </c>
      <c r="Q9" s="60">
        <f t="shared" si="5"/>
        <v>3.7330864607011494</v>
      </c>
      <c r="R9" s="25">
        <f t="shared" si="6"/>
        <v>61.834800000000008</v>
      </c>
      <c r="S9" s="25">
        <f t="shared" si="7"/>
        <v>3.2437927868852463</v>
      </c>
      <c r="T9" s="42">
        <f t="shared" si="8"/>
        <v>21.625285245901644</v>
      </c>
      <c r="U9" s="3"/>
    </row>
    <row r="10" spans="1:21" ht="14.45" customHeight="1" x14ac:dyDescent="0.45">
      <c r="A10" s="16">
        <f t="shared" si="9"/>
        <v>8</v>
      </c>
      <c r="B10" s="27" t="s">
        <v>4</v>
      </c>
      <c r="C10" s="29" t="s">
        <v>39</v>
      </c>
      <c r="D10" s="35">
        <v>45</v>
      </c>
      <c r="E10" s="35">
        <v>0</v>
      </c>
      <c r="F10" s="18">
        <v>150</v>
      </c>
      <c r="G10" s="18">
        <v>15</v>
      </c>
      <c r="H10" s="22">
        <v>0.83799999999999997</v>
      </c>
      <c r="I10" s="22">
        <v>21.875</v>
      </c>
      <c r="J10" s="22">
        <v>18</v>
      </c>
      <c r="K10" s="20">
        <f t="shared" si="0"/>
        <v>38.308571428571426</v>
      </c>
      <c r="L10" s="23">
        <f t="shared" si="1"/>
        <v>3.9062477239289715</v>
      </c>
      <c r="M10" s="23">
        <f t="shared" si="2"/>
        <v>5.7462857142857136</v>
      </c>
      <c r="N10" s="23">
        <f t="shared" si="3"/>
        <v>865.07022471910125</v>
      </c>
      <c r="O10" s="23">
        <f t="shared" si="10"/>
        <v>0.62503346146421279</v>
      </c>
      <c r="P10" s="60">
        <f t="shared" si="4"/>
        <v>4.7508333655673085E-2</v>
      </c>
      <c r="Q10" s="60">
        <f t="shared" si="5"/>
        <v>3.229552609066523</v>
      </c>
      <c r="R10" s="25">
        <f t="shared" si="6"/>
        <v>52.668299999999995</v>
      </c>
      <c r="S10" s="25">
        <f t="shared" si="7"/>
        <v>2.4076937142857142</v>
      </c>
      <c r="T10" s="42">
        <f t="shared" si="8"/>
        <v>16.051291428571428</v>
      </c>
      <c r="U10" s="3"/>
    </row>
    <row r="11" spans="1:21" ht="14.45" customHeight="1" x14ac:dyDescent="0.45">
      <c r="A11" s="16">
        <f t="shared" si="9"/>
        <v>9</v>
      </c>
      <c r="B11" s="27" t="s">
        <v>4</v>
      </c>
      <c r="C11" s="29" t="s">
        <v>39</v>
      </c>
      <c r="D11" s="35">
        <v>45</v>
      </c>
      <c r="E11" s="35">
        <v>-15</v>
      </c>
      <c r="F11" s="18">
        <v>150</v>
      </c>
      <c r="G11" s="18">
        <v>15</v>
      </c>
      <c r="H11" s="22">
        <v>0.76700000000000002</v>
      </c>
      <c r="I11" s="22">
        <v>23.125</v>
      </c>
      <c r="J11" s="22">
        <v>4</v>
      </c>
      <c r="K11" s="20">
        <f t="shared" si="0"/>
        <v>33.167567567567566</v>
      </c>
      <c r="L11" s="23">
        <f t="shared" si="1"/>
        <v>3.3820299344924609</v>
      </c>
      <c r="M11" s="23">
        <f t="shared" si="2"/>
        <v>4.9751351351351341</v>
      </c>
      <c r="N11" s="23">
        <f t="shared" si="3"/>
        <v>791.7766853932585</v>
      </c>
      <c r="O11" s="23">
        <f t="shared" si="10"/>
        <v>0.63622452726756951</v>
      </c>
      <c r="P11" s="60">
        <f t="shared" si="4"/>
        <v>4.0511621659047134E-2</v>
      </c>
      <c r="Q11" s="60">
        <f t="shared" si="5"/>
        <v>2.753925540195584</v>
      </c>
      <c r="R11" s="25">
        <f t="shared" si="6"/>
        <v>44.121674999999996</v>
      </c>
      <c r="S11" s="25">
        <f t="shared" si="7"/>
        <v>1.9079643243243241</v>
      </c>
      <c r="T11" s="42">
        <f t="shared" si="8"/>
        <v>12.71976216216216</v>
      </c>
      <c r="U11" s="3"/>
    </row>
    <row r="12" spans="1:21" ht="14.45" customHeight="1" x14ac:dyDescent="0.45">
      <c r="A12" s="16">
        <f t="shared" si="9"/>
        <v>10</v>
      </c>
      <c r="B12" s="27" t="s">
        <v>4</v>
      </c>
      <c r="C12" s="29" t="s">
        <v>39</v>
      </c>
      <c r="D12" s="35">
        <v>45</v>
      </c>
      <c r="E12" s="35">
        <v>-30</v>
      </c>
      <c r="F12" s="18">
        <v>150</v>
      </c>
      <c r="G12" s="18">
        <v>15</v>
      </c>
      <c r="H12" s="22">
        <v>0.72550000000000003</v>
      </c>
      <c r="I12" s="22">
        <v>22.8125</v>
      </c>
      <c r="J12" s="22">
        <v>1.5</v>
      </c>
      <c r="K12" s="20">
        <f t="shared" si="0"/>
        <v>31.802739726027401</v>
      </c>
      <c r="L12" s="23">
        <f t="shared" si="1"/>
        <v>3.2428611936399916</v>
      </c>
      <c r="M12" s="23">
        <f t="shared" si="2"/>
        <v>4.7704109589041099</v>
      </c>
      <c r="N12" s="23">
        <f t="shared" si="3"/>
        <v>748.93609550561803</v>
      </c>
      <c r="O12" s="23">
        <f t="shared" si="10"/>
        <v>0.64356109650292659</v>
      </c>
      <c r="P12" s="60">
        <f t="shared" si="4"/>
        <v>3.666427562103166E-2</v>
      </c>
      <c r="Q12" s="60">
        <f t="shared" si="5"/>
        <v>2.4923881323565928</v>
      </c>
      <c r="R12" s="25">
        <f t="shared" si="6"/>
        <v>39.476268749999996</v>
      </c>
      <c r="S12" s="25">
        <f t="shared" si="7"/>
        <v>1.7304665753424657</v>
      </c>
      <c r="T12" s="42">
        <f t="shared" si="8"/>
        <v>11.536443835616438</v>
      </c>
      <c r="U12" s="3"/>
    </row>
    <row r="13" spans="1:21" ht="14.45" customHeight="1" x14ac:dyDescent="0.45">
      <c r="A13" s="16">
        <f t="shared" si="9"/>
        <v>11</v>
      </c>
      <c r="B13" s="27" t="s">
        <v>4</v>
      </c>
      <c r="C13" s="29" t="s">
        <v>39</v>
      </c>
      <c r="D13" s="35">
        <v>60</v>
      </c>
      <c r="E13" s="35">
        <v>0</v>
      </c>
      <c r="F13" s="18">
        <v>150</v>
      </c>
      <c r="G13" s="18">
        <v>15</v>
      </c>
      <c r="H13" s="33">
        <v>0.95199999999999996</v>
      </c>
      <c r="I13" s="33">
        <v>20.625</v>
      </c>
      <c r="J13" s="33">
        <v>26.5</v>
      </c>
      <c r="K13" s="20">
        <f t="shared" si="0"/>
        <v>46.157575757575756</v>
      </c>
      <c r="L13" s="23">
        <f t="shared" si="1"/>
        <v>4.70659485648779</v>
      </c>
      <c r="M13" s="23">
        <f t="shared" si="2"/>
        <v>6.9236363636363629</v>
      </c>
      <c r="N13" s="23">
        <f t="shared" si="3"/>
        <v>982.75280898876417</v>
      </c>
      <c r="O13" s="23">
        <f t="shared" si="10"/>
        <v>0.60989897640393753</v>
      </c>
      <c r="P13" s="60">
        <f t="shared" si="4"/>
        <v>5.9828800217382683E-2</v>
      </c>
      <c r="Q13" s="60">
        <f t="shared" si="5"/>
        <v>4.067081351237734</v>
      </c>
      <c r="R13" s="25">
        <f t="shared" si="6"/>
        <v>67.972799999999978</v>
      </c>
      <c r="S13" s="25">
        <f t="shared" si="7"/>
        <v>3.2956509090909076</v>
      </c>
      <c r="T13" s="42">
        <f t="shared" si="8"/>
        <v>21.971006060606054</v>
      </c>
      <c r="U13" s="3"/>
    </row>
    <row r="14" spans="1:21" ht="14.45" customHeight="1" x14ac:dyDescent="0.45">
      <c r="A14" s="16">
        <f t="shared" si="9"/>
        <v>12</v>
      </c>
      <c r="B14" s="27" t="s">
        <v>4</v>
      </c>
      <c r="C14" s="29" t="s">
        <v>39</v>
      </c>
      <c r="D14" s="35">
        <v>60</v>
      </c>
      <c r="E14" s="35">
        <v>-15</v>
      </c>
      <c r="F14" s="18">
        <v>150</v>
      </c>
      <c r="G14" s="18">
        <v>15</v>
      </c>
      <c r="H14" s="33">
        <v>0.873</v>
      </c>
      <c r="I14" s="33">
        <v>23.4375</v>
      </c>
      <c r="J14" s="33">
        <v>10.5</v>
      </c>
      <c r="K14" s="20">
        <f t="shared" si="0"/>
        <v>37.247999999999998</v>
      </c>
      <c r="L14" s="23">
        <f t="shared" si="1"/>
        <v>3.7981033955338019</v>
      </c>
      <c r="M14" s="23">
        <f t="shared" si="2"/>
        <v>5.5871999999999984</v>
      </c>
      <c r="N14" s="23">
        <f t="shared" si="3"/>
        <v>901.20084269662925</v>
      </c>
      <c r="O14" s="23">
        <f t="shared" si="10"/>
        <v>0.62005468525579821</v>
      </c>
      <c r="P14" s="60">
        <f t="shared" si="4"/>
        <v>5.114897951043703E-2</v>
      </c>
      <c r="Q14" s="60">
        <f t="shared" si="5"/>
        <v>3.4770388165213308</v>
      </c>
      <c r="R14" s="25">
        <f t="shared" si="6"/>
        <v>57.159674999999993</v>
      </c>
      <c r="S14" s="25">
        <f t="shared" si="7"/>
        <v>2.4388127999999996</v>
      </c>
      <c r="T14" s="42">
        <f t="shared" si="8"/>
        <v>16.258751999999998</v>
      </c>
      <c r="U14" s="3"/>
    </row>
    <row r="15" spans="1:21" ht="14.45" customHeight="1" x14ac:dyDescent="0.45">
      <c r="A15" s="16">
        <f t="shared" si="9"/>
        <v>13</v>
      </c>
      <c r="B15" s="27" t="s">
        <v>4</v>
      </c>
      <c r="C15" s="29" t="s">
        <v>39</v>
      </c>
      <c r="D15" s="35">
        <v>60</v>
      </c>
      <c r="E15" s="35">
        <v>-30</v>
      </c>
      <c r="F15" s="18">
        <v>150</v>
      </c>
      <c r="G15" s="18">
        <v>15</v>
      </c>
      <c r="H15" s="33">
        <v>0.85899999999999999</v>
      </c>
      <c r="I15" s="33">
        <v>22.1875</v>
      </c>
      <c r="J15" s="33">
        <v>10</v>
      </c>
      <c r="K15" s="20">
        <f t="shared" si="0"/>
        <v>38.715492957746477</v>
      </c>
      <c r="L15" s="23">
        <f t="shared" si="1"/>
        <v>3.9477406911131312</v>
      </c>
      <c r="M15" s="23">
        <f t="shared" si="2"/>
        <v>5.807323943661971</v>
      </c>
      <c r="N15" s="23">
        <f t="shared" si="3"/>
        <v>886.74859550561803</v>
      </c>
      <c r="O15" s="23">
        <f t="shared" si="10"/>
        <v>0.62200755537912511</v>
      </c>
      <c r="P15" s="60">
        <f t="shared" si="4"/>
        <v>4.9677585578118105E-2</v>
      </c>
      <c r="Q15" s="60">
        <f t="shared" si="5"/>
        <v>3.3770154364649816</v>
      </c>
      <c r="R15" s="25">
        <f t="shared" si="6"/>
        <v>55.341074999999996</v>
      </c>
      <c r="S15" s="25">
        <f t="shared" si="7"/>
        <v>2.4942456338028172</v>
      </c>
      <c r="T15" s="42">
        <f t="shared" si="8"/>
        <v>16.628304225352114</v>
      </c>
      <c r="U15" s="3"/>
    </row>
    <row r="16" spans="1:21" ht="14.45" customHeight="1" x14ac:dyDescent="0.45">
      <c r="A16" s="16">
        <f t="shared" si="9"/>
        <v>14</v>
      </c>
      <c r="B16" s="27" t="s">
        <v>4</v>
      </c>
      <c r="C16" s="29" t="s">
        <v>39</v>
      </c>
      <c r="D16" s="35">
        <v>75</v>
      </c>
      <c r="E16" s="35">
        <v>-15</v>
      </c>
      <c r="F16" s="18">
        <v>150</v>
      </c>
      <c r="G16" s="18">
        <v>15</v>
      </c>
      <c r="H16" s="31">
        <v>0.96499999999999997</v>
      </c>
      <c r="I16" s="31">
        <v>18.125</v>
      </c>
      <c r="J16" s="31">
        <v>37</v>
      </c>
      <c r="K16" s="20">
        <f t="shared" si="0"/>
        <v>53.241379310344833</v>
      </c>
      <c r="L16" s="23">
        <f t="shared" si="1"/>
        <v>5.4289160100280238</v>
      </c>
      <c r="M16" s="23">
        <f t="shared" si="2"/>
        <v>7.9862068965517246</v>
      </c>
      <c r="N16" s="23">
        <f t="shared" si="3"/>
        <v>996.17275280898889</v>
      </c>
      <c r="O16" s="23">
        <f t="shared" si="10"/>
        <v>0.60835491546494702</v>
      </c>
      <c r="P16" s="60">
        <f t="shared" si="4"/>
        <v>6.1318304911403131E-2</v>
      </c>
      <c r="Q16" s="60">
        <f t="shared" si="5"/>
        <v>4.1683358765101888</v>
      </c>
      <c r="R16" s="25">
        <f t="shared" si="6"/>
        <v>69.841875000000002</v>
      </c>
      <c r="S16" s="25">
        <f t="shared" si="7"/>
        <v>3.853344827586207</v>
      </c>
      <c r="T16" s="42">
        <f t="shared" si="8"/>
        <v>25.688965517241382</v>
      </c>
      <c r="U16" s="3"/>
    </row>
    <row r="17" spans="1:21" ht="14.25" customHeight="1" thickBot="1" x14ac:dyDescent="0.5">
      <c r="A17" s="17">
        <f t="shared" si="9"/>
        <v>15</v>
      </c>
      <c r="B17" s="28" t="s">
        <v>4</v>
      </c>
      <c r="C17" s="30" t="s">
        <v>39</v>
      </c>
      <c r="D17" s="36">
        <v>75</v>
      </c>
      <c r="E17" s="36">
        <v>-30</v>
      </c>
      <c r="F17" s="19">
        <v>150</v>
      </c>
      <c r="G17" s="19">
        <v>15</v>
      </c>
      <c r="H17" s="32">
        <v>0.90900000000000003</v>
      </c>
      <c r="I17" s="32">
        <v>19.0625</v>
      </c>
      <c r="J17" s="32">
        <v>6.5</v>
      </c>
      <c r="K17" s="21">
        <f t="shared" si="0"/>
        <v>47.685245901639348</v>
      </c>
      <c r="L17" s="24">
        <f t="shared" si="1"/>
        <v>4.8623682983215399</v>
      </c>
      <c r="M17" s="24">
        <f t="shared" si="2"/>
        <v>7.1527868852459013</v>
      </c>
      <c r="N17" s="24">
        <f t="shared" si="3"/>
        <v>938.36376404494399</v>
      </c>
      <c r="O17" s="24">
        <f t="shared" si="10"/>
        <v>0.615253430711731</v>
      </c>
      <c r="P17" s="116">
        <f t="shared" si="4"/>
        <v>5.5025031900678999E-2</v>
      </c>
      <c r="Q17" s="116">
        <f t="shared" si="5"/>
        <v>3.7405276435660926</v>
      </c>
      <c r="R17" s="26">
        <f t="shared" si="6"/>
        <v>61.971074999999992</v>
      </c>
      <c r="S17" s="26">
        <f t="shared" si="7"/>
        <v>3.2509416393442616</v>
      </c>
      <c r="T17" s="44">
        <f t="shared" si="8"/>
        <v>21.672944262295079</v>
      </c>
      <c r="U17" s="3"/>
    </row>
    <row r="18" spans="1:21" x14ac:dyDescent="0.45">
      <c r="F18" s="4"/>
      <c r="G18" s="4"/>
      <c r="H18" s="4"/>
      <c r="I18" s="4"/>
      <c r="J18" s="4"/>
      <c r="K18" s="4"/>
      <c r="L18" s="4"/>
      <c r="M18" s="50" t="s">
        <v>96</v>
      </c>
      <c r="N18" s="45">
        <f>AVERAGE(N3:N17)</f>
        <v>829.59339887640454</v>
      </c>
      <c r="O18" s="45">
        <f>AVERAGE(O3:O17)</f>
        <v>0.63403726048959075</v>
      </c>
      <c r="P18" s="52" t="s">
        <v>96</v>
      </c>
      <c r="Q18" s="46">
        <f>AVERAGE(Q3:Q17)</f>
        <v>3.0662977720061053</v>
      </c>
      <c r="R18" s="4"/>
      <c r="S18" s="4"/>
      <c r="T18" s="4"/>
      <c r="U18" s="4"/>
    </row>
    <row r="19" spans="1:21" ht="14.65" thickBot="1" x14ac:dyDescent="0.5">
      <c r="F19" s="4"/>
      <c r="G19" s="4"/>
      <c r="H19" s="4"/>
      <c r="I19" s="4"/>
      <c r="J19" s="4"/>
      <c r="K19" s="4"/>
      <c r="L19" s="4"/>
      <c r="M19" s="51" t="s">
        <v>97</v>
      </c>
      <c r="N19" s="47">
        <f>STDEV(N3:N17)</f>
        <v>151.86272627563568</v>
      </c>
      <c r="O19" s="48">
        <f>STDEV(O3:O17)</f>
        <v>2.7593854329670521E-2</v>
      </c>
      <c r="P19" s="53" t="s">
        <v>98</v>
      </c>
      <c r="Q19" s="49">
        <f>MAX(Q3:Q17)</f>
        <v>4.1683358765101888</v>
      </c>
      <c r="R19" s="4"/>
      <c r="S19" s="4"/>
      <c r="T19" s="4"/>
      <c r="U19" s="4"/>
    </row>
  </sheetData>
  <mergeCells count="5">
    <mergeCell ref="F1:G1"/>
    <mergeCell ref="H1:K1"/>
    <mergeCell ref="L1:M1"/>
    <mergeCell ref="R1:T1"/>
    <mergeCell ref="N1:Q1"/>
  </mergeCells>
  <pageMargins left="0.25" right="0.25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zoomScaleNormal="100" workbookViewId="0"/>
  </sheetViews>
  <sheetFormatPr defaultRowHeight="14.25" x14ac:dyDescent="0.45"/>
  <cols>
    <col min="1" max="1" width="3.73046875" style="2" customWidth="1"/>
    <col min="2" max="2" width="7.19921875" style="2" customWidth="1"/>
    <col min="3" max="3" width="16.3984375" style="5" customWidth="1"/>
    <col min="4" max="4" width="10.86328125" style="5" customWidth="1"/>
    <col min="5" max="5" width="12" customWidth="1"/>
    <col min="7" max="7" width="9.1328125" customWidth="1"/>
    <col min="8" max="8" width="8.265625" customWidth="1"/>
    <col min="9" max="9" width="11.59765625" customWidth="1"/>
    <col min="10" max="10" width="11.796875" customWidth="1"/>
    <col min="11" max="11" width="10.3984375" customWidth="1"/>
    <col min="12" max="12" width="12.86328125" customWidth="1"/>
    <col min="13" max="13" width="14.1328125" customWidth="1"/>
    <col min="14" max="14" width="12.3984375" customWidth="1"/>
  </cols>
  <sheetData>
    <row r="1" spans="1:15" ht="14.65" thickBot="1" x14ac:dyDescent="0.5">
      <c r="A1" s="13"/>
      <c r="B1" s="81"/>
      <c r="C1" s="67"/>
      <c r="D1" s="68"/>
      <c r="E1" s="69" t="s">
        <v>0</v>
      </c>
      <c r="F1" s="147" t="s">
        <v>1</v>
      </c>
      <c r="G1" s="147"/>
      <c r="H1" s="147"/>
      <c r="I1" s="147"/>
      <c r="J1" s="147" t="s">
        <v>2</v>
      </c>
      <c r="K1" s="147"/>
      <c r="L1" s="147" t="s">
        <v>42</v>
      </c>
      <c r="M1" s="147"/>
      <c r="N1" s="148"/>
    </row>
    <row r="2" spans="1:15" s="7" customFormat="1" ht="62.25" customHeight="1" thickBot="1" x14ac:dyDescent="0.5">
      <c r="A2" s="15" t="s">
        <v>31</v>
      </c>
      <c r="B2" s="41" t="s">
        <v>30</v>
      </c>
      <c r="C2" s="63" t="s">
        <v>29</v>
      </c>
      <c r="D2" s="64" t="s">
        <v>157</v>
      </c>
      <c r="E2" s="65" t="s">
        <v>32</v>
      </c>
      <c r="F2" s="65" t="s">
        <v>36</v>
      </c>
      <c r="G2" s="65" t="s">
        <v>35</v>
      </c>
      <c r="H2" s="65" t="s">
        <v>37</v>
      </c>
      <c r="I2" s="65" t="s">
        <v>33</v>
      </c>
      <c r="J2" s="65" t="s">
        <v>160</v>
      </c>
      <c r="K2" s="65" t="s">
        <v>38</v>
      </c>
      <c r="L2" s="65" t="s">
        <v>34</v>
      </c>
      <c r="M2" s="65" t="s">
        <v>41</v>
      </c>
      <c r="N2" s="66" t="s">
        <v>171</v>
      </c>
      <c r="O2" s="6"/>
    </row>
    <row r="3" spans="1:15" ht="14.25" customHeight="1" x14ac:dyDescent="0.45">
      <c r="A3" s="16">
        <v>1</v>
      </c>
      <c r="B3" s="118" t="s">
        <v>4</v>
      </c>
      <c r="C3" s="56" t="s">
        <v>12</v>
      </c>
      <c r="D3" s="57">
        <v>50</v>
      </c>
      <c r="E3" s="58">
        <f>0.01*1000</f>
        <v>10</v>
      </c>
      <c r="F3" s="59">
        <v>0.67</v>
      </c>
      <c r="G3" s="59">
        <v>13.06</v>
      </c>
      <c r="H3" s="59">
        <v>12</v>
      </c>
      <c r="I3" s="59">
        <f>F3/(G3/1000)</f>
        <v>51.301684532924966</v>
      </c>
      <c r="J3" s="60">
        <f>I3/9.807</f>
        <v>5.231129247774545</v>
      </c>
      <c r="K3" s="60">
        <f>((E3/1000000)*I3)*1000</f>
        <v>0.51301684532924963</v>
      </c>
      <c r="L3" s="61">
        <f>(0.5*(E3/1000000)*F3*F3)*1000000</f>
        <v>2.2445000000000008</v>
      </c>
      <c r="M3" s="61">
        <f>((L3/1000000)/(G3/1000))*1000</f>
        <v>0.17186064318529867</v>
      </c>
      <c r="N3" s="62">
        <f>(M3/1000)/(E3/1000000)</f>
        <v>17.186064318529866</v>
      </c>
      <c r="O3" s="3"/>
    </row>
    <row r="4" spans="1:15" ht="14.45" customHeight="1" x14ac:dyDescent="0.45">
      <c r="A4" s="16">
        <v>2</v>
      </c>
      <c r="B4" s="118" t="s">
        <v>4</v>
      </c>
      <c r="C4" s="54" t="s">
        <v>11</v>
      </c>
      <c r="D4" s="37">
        <v>60</v>
      </c>
      <c r="E4" s="18">
        <f>0.15*1000</f>
        <v>150</v>
      </c>
      <c r="F4" s="20">
        <v>0.83</v>
      </c>
      <c r="G4" s="20">
        <v>16.145</v>
      </c>
      <c r="H4" s="20">
        <v>22</v>
      </c>
      <c r="I4" s="20">
        <f>F4/(G4/1000)</f>
        <v>51.409104986063795</v>
      </c>
      <c r="J4" s="23">
        <f>I4/9.807</f>
        <v>5.2420826946123986</v>
      </c>
      <c r="K4" s="23">
        <f>((E4/1000000)*I4)*1000</f>
        <v>7.7113657479095687</v>
      </c>
      <c r="L4" s="25">
        <f>(0.5*(E4/1000000)*F4*F4)*1000000</f>
        <v>51.66749999999999</v>
      </c>
      <c r="M4" s="25">
        <f>((L4/1000000)/(G4/1000))*1000</f>
        <v>3.2002167853824708</v>
      </c>
      <c r="N4" s="42">
        <f>(M4/1000)/(E4/1000000)</f>
        <v>21.334778569216475</v>
      </c>
      <c r="O4" s="3"/>
    </row>
    <row r="5" spans="1:15" ht="14.45" customHeight="1" thickBot="1" x14ac:dyDescent="0.5">
      <c r="A5" s="17">
        <v>3</v>
      </c>
      <c r="B5" s="119" t="s">
        <v>4</v>
      </c>
      <c r="C5" s="55" t="s">
        <v>39</v>
      </c>
      <c r="D5" s="36">
        <v>60</v>
      </c>
      <c r="E5" s="19">
        <v>150</v>
      </c>
      <c r="F5" s="21">
        <v>0.95199999999999996</v>
      </c>
      <c r="G5" s="21">
        <v>20.625</v>
      </c>
      <c r="H5" s="21">
        <v>26.5</v>
      </c>
      <c r="I5" s="21">
        <f>F5/(G5/1000)</f>
        <v>46.157575757575756</v>
      </c>
      <c r="J5" s="24">
        <f>I5/9.807</f>
        <v>4.70659485648779</v>
      </c>
      <c r="K5" s="24">
        <f>((E5/1000000)*I5)*1000</f>
        <v>6.9236363636363629</v>
      </c>
      <c r="L5" s="26">
        <f>(0.5*(E5/1000000)*F5*F5)*1000000</f>
        <v>67.972799999999978</v>
      </c>
      <c r="M5" s="26">
        <f>((L5/1000000)/(G5/1000))*1000</f>
        <v>3.2956509090909076</v>
      </c>
      <c r="N5" s="44">
        <f>(M5/1000)/(E5/1000000)</f>
        <v>21.971006060606054</v>
      </c>
      <c r="O5" s="3"/>
    </row>
    <row r="6" spans="1:15" x14ac:dyDescent="0.45"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45">
      <c r="E7" s="4"/>
      <c r="F7" s="4"/>
      <c r="G7" s="4"/>
      <c r="H7" s="4"/>
      <c r="I7" s="4"/>
      <c r="J7" s="4"/>
      <c r="K7" s="4"/>
      <c r="L7" s="4"/>
      <c r="M7" s="4"/>
      <c r="N7" s="4"/>
      <c r="O7" s="4"/>
    </row>
  </sheetData>
  <mergeCells count="3">
    <mergeCell ref="F1:I1"/>
    <mergeCell ref="J1:K1"/>
    <mergeCell ref="L1:N1"/>
  </mergeCells>
  <pageMargins left="0.25" right="0.25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85" zoomScaleNormal="85" workbookViewId="0"/>
  </sheetViews>
  <sheetFormatPr defaultRowHeight="14.25" x14ac:dyDescent="0.45"/>
  <cols>
    <col min="1" max="1" width="4" style="2" customWidth="1"/>
    <col min="2" max="2" width="17.73046875" style="2" customWidth="1"/>
    <col min="3" max="3" width="35.46484375" style="5" customWidth="1"/>
    <col min="4" max="4" width="12.3984375" customWidth="1"/>
    <col min="6" max="6" width="9.73046875" customWidth="1"/>
    <col min="7" max="7" width="9.59765625" customWidth="1"/>
    <col min="8" max="8" width="12.73046875" customWidth="1"/>
    <col min="9" max="9" width="11.73046875" customWidth="1"/>
    <col min="10" max="10" width="10.3984375" customWidth="1"/>
    <col min="11" max="11" width="12.86328125" customWidth="1"/>
    <col min="12" max="12" width="14.1328125" customWidth="1"/>
    <col min="13" max="13" width="12.796875" customWidth="1"/>
    <col min="14" max="14" width="66.6640625" style="1" customWidth="1"/>
    <col min="15" max="15" width="170.9296875" style="2" customWidth="1"/>
  </cols>
  <sheetData>
    <row r="1" spans="1:15" x14ac:dyDescent="0.45">
      <c r="A1" s="93"/>
      <c r="B1" s="13"/>
      <c r="C1" s="14"/>
      <c r="D1" s="113" t="s">
        <v>0</v>
      </c>
      <c r="E1" s="152" t="s">
        <v>1</v>
      </c>
      <c r="F1" s="152"/>
      <c r="G1" s="152"/>
      <c r="H1" s="152"/>
      <c r="I1" s="152" t="s">
        <v>2</v>
      </c>
      <c r="J1" s="152"/>
      <c r="K1" s="152" t="s">
        <v>42</v>
      </c>
      <c r="L1" s="152"/>
      <c r="M1" s="152"/>
      <c r="N1" s="80"/>
      <c r="O1" s="81"/>
    </row>
    <row r="2" spans="1:15" s="7" customFormat="1" ht="66" customHeight="1" x14ac:dyDescent="0.45">
      <c r="A2" s="94" t="s">
        <v>31</v>
      </c>
      <c r="B2" s="15" t="s">
        <v>30</v>
      </c>
      <c r="C2" s="12" t="s">
        <v>29</v>
      </c>
      <c r="D2" s="11" t="s">
        <v>32</v>
      </c>
      <c r="E2" s="11" t="s">
        <v>36</v>
      </c>
      <c r="F2" s="11" t="s">
        <v>35</v>
      </c>
      <c r="G2" s="11" t="s">
        <v>37</v>
      </c>
      <c r="H2" s="11" t="s">
        <v>33</v>
      </c>
      <c r="I2" s="11" t="s">
        <v>160</v>
      </c>
      <c r="J2" s="11" t="s">
        <v>38</v>
      </c>
      <c r="K2" s="11" t="s">
        <v>34</v>
      </c>
      <c r="L2" s="11" t="s">
        <v>41</v>
      </c>
      <c r="M2" s="11" t="s">
        <v>171</v>
      </c>
      <c r="N2" s="11" t="s">
        <v>10</v>
      </c>
      <c r="O2" s="41" t="s">
        <v>3</v>
      </c>
    </row>
    <row r="3" spans="1:15" ht="14.25" customHeight="1" x14ac:dyDescent="0.45">
      <c r="A3" s="95">
        <v>1</v>
      </c>
      <c r="B3" s="117" t="s">
        <v>4</v>
      </c>
      <c r="C3" s="10" t="s">
        <v>12</v>
      </c>
      <c r="D3" s="18">
        <v>10</v>
      </c>
      <c r="E3" s="20">
        <v>0.67</v>
      </c>
      <c r="F3" s="20">
        <v>13.06</v>
      </c>
      <c r="G3" s="20">
        <v>12</v>
      </c>
      <c r="H3" s="20">
        <f t="shared" ref="H3:H40" si="0">E3/(F3/1000)</f>
        <v>51.301684532924966</v>
      </c>
      <c r="I3" s="23">
        <f t="shared" ref="I3:I40" si="1">H3/9.807</f>
        <v>5.231129247774545</v>
      </c>
      <c r="J3" s="23">
        <f t="shared" ref="J3:J40" si="2">((D3/1000000)*H3)*1000</f>
        <v>0.51301684532924963</v>
      </c>
      <c r="K3" s="25">
        <f t="shared" ref="K3:K40" si="3">(0.5*(D3/1000000)*E3*E3)*1000000</f>
        <v>2.2445000000000008</v>
      </c>
      <c r="L3" s="25">
        <f>((K3/1000000)/(F3/1000))*1000</f>
        <v>0.17186064318529867</v>
      </c>
      <c r="M3" s="25">
        <f t="shared" ref="M3:M40" si="4">(L3/1000)/(D3/1000000)</f>
        <v>17.186064318529866</v>
      </c>
      <c r="N3" s="79" t="s">
        <v>129</v>
      </c>
      <c r="O3" s="83" t="s">
        <v>130</v>
      </c>
    </row>
    <row r="4" spans="1:15" ht="14.45" customHeight="1" x14ac:dyDescent="0.45">
      <c r="A4" s="95">
        <f>A3+1</f>
        <v>2</v>
      </c>
      <c r="B4" s="117" t="s">
        <v>4</v>
      </c>
      <c r="C4" s="10" t="s">
        <v>11</v>
      </c>
      <c r="D4" s="18">
        <v>150</v>
      </c>
      <c r="E4" s="20">
        <v>0.83</v>
      </c>
      <c r="F4" s="20">
        <v>16.145</v>
      </c>
      <c r="G4" s="20">
        <v>22</v>
      </c>
      <c r="H4" s="20">
        <f t="shared" si="0"/>
        <v>51.409104986063795</v>
      </c>
      <c r="I4" s="23">
        <f t="shared" si="1"/>
        <v>5.2420826946123986</v>
      </c>
      <c r="J4" s="23">
        <f t="shared" si="2"/>
        <v>7.7113657479095687</v>
      </c>
      <c r="K4" s="25">
        <f t="shared" si="3"/>
        <v>51.66749999999999</v>
      </c>
      <c r="L4" s="25">
        <f t="shared" ref="L4:L40" si="5">((K4/1000000)/(F4/1000))*1000</f>
        <v>3.2002167853824708</v>
      </c>
      <c r="M4" s="25">
        <f t="shared" si="4"/>
        <v>21.334778569216475</v>
      </c>
      <c r="N4" s="79" t="s">
        <v>129</v>
      </c>
      <c r="O4" s="84" t="s">
        <v>131</v>
      </c>
    </row>
    <row r="5" spans="1:15" ht="14.45" customHeight="1" x14ac:dyDescent="0.45">
      <c r="A5" s="95">
        <f t="shared" ref="A5:A41" si="6">A4+1</f>
        <v>3</v>
      </c>
      <c r="B5" s="117" t="s">
        <v>4</v>
      </c>
      <c r="C5" s="29" t="s">
        <v>39</v>
      </c>
      <c r="D5" s="18">
        <v>150</v>
      </c>
      <c r="E5" s="20">
        <v>0.95199999999999996</v>
      </c>
      <c r="F5" s="20">
        <v>20.625</v>
      </c>
      <c r="G5" s="20">
        <v>26.5</v>
      </c>
      <c r="H5" s="20">
        <f t="shared" si="0"/>
        <v>46.157575757575756</v>
      </c>
      <c r="I5" s="23">
        <f t="shared" si="1"/>
        <v>4.70659485648779</v>
      </c>
      <c r="J5" s="23">
        <f t="shared" si="2"/>
        <v>6.9236363636363629</v>
      </c>
      <c r="K5" s="25">
        <f t="shared" si="3"/>
        <v>67.972799999999978</v>
      </c>
      <c r="L5" s="25">
        <f t="shared" si="5"/>
        <v>3.2956509090909076</v>
      </c>
      <c r="M5" s="25">
        <f t="shared" si="4"/>
        <v>21.971006060606054</v>
      </c>
      <c r="N5" s="79" t="s">
        <v>129</v>
      </c>
      <c r="O5" s="84" t="s">
        <v>128</v>
      </c>
    </row>
    <row r="6" spans="1:15" ht="14.45" customHeight="1" x14ac:dyDescent="0.45">
      <c r="A6" s="95">
        <f t="shared" si="6"/>
        <v>4</v>
      </c>
      <c r="B6" s="85" t="s">
        <v>7</v>
      </c>
      <c r="C6" s="29" t="s">
        <v>109</v>
      </c>
      <c r="D6" s="18">
        <v>6.8</v>
      </c>
      <c r="E6" s="20">
        <v>0.65</v>
      </c>
      <c r="F6" s="20">
        <v>20.7</v>
      </c>
      <c r="G6" s="20">
        <v>36.6</v>
      </c>
      <c r="H6" s="20">
        <f t="shared" si="0"/>
        <v>31.40096618357488</v>
      </c>
      <c r="I6" s="23">
        <f t="shared" si="1"/>
        <v>3.201893156273568</v>
      </c>
      <c r="J6" s="23">
        <f t="shared" si="2"/>
        <v>0.21352657004830919</v>
      </c>
      <c r="K6" s="25">
        <f t="shared" si="3"/>
        <v>1.4365000000000001</v>
      </c>
      <c r="L6" s="25">
        <f t="shared" si="5"/>
        <v>6.9396135265700487E-2</v>
      </c>
      <c r="M6" s="25">
        <f t="shared" si="4"/>
        <v>10.205314009661837</v>
      </c>
      <c r="N6" s="79" t="s">
        <v>99</v>
      </c>
      <c r="O6" s="110" t="s">
        <v>132</v>
      </c>
    </row>
    <row r="7" spans="1:15" ht="14.45" customHeight="1" x14ac:dyDescent="0.45">
      <c r="A7" s="95">
        <f t="shared" si="6"/>
        <v>5</v>
      </c>
      <c r="B7" s="85" t="s">
        <v>7</v>
      </c>
      <c r="C7" s="29" t="s">
        <v>108</v>
      </c>
      <c r="D7" s="18">
        <v>10</v>
      </c>
      <c r="E7" s="20">
        <v>0.68</v>
      </c>
      <c r="F7" s="20">
        <v>20.6</v>
      </c>
      <c r="G7" s="20">
        <v>27.1</v>
      </c>
      <c r="H7" s="20">
        <f t="shared" si="0"/>
        <v>33.009708737864081</v>
      </c>
      <c r="I7" s="23">
        <f t="shared" si="1"/>
        <v>3.3659333881782483</v>
      </c>
      <c r="J7" s="23">
        <f t="shared" si="2"/>
        <v>0.33009708737864085</v>
      </c>
      <c r="K7" s="25">
        <f t="shared" si="3"/>
        <v>2.3120000000000003</v>
      </c>
      <c r="L7" s="25">
        <f t="shared" si="5"/>
        <v>0.1122330097087379</v>
      </c>
      <c r="M7" s="25">
        <f t="shared" si="4"/>
        <v>11.223300970873789</v>
      </c>
      <c r="N7" s="79" t="s">
        <v>99</v>
      </c>
      <c r="O7" s="110" t="s">
        <v>132</v>
      </c>
    </row>
    <row r="8" spans="1:15" ht="14.45" customHeight="1" x14ac:dyDescent="0.45">
      <c r="A8" s="95">
        <f t="shared" si="6"/>
        <v>6</v>
      </c>
      <c r="B8" s="85" t="s">
        <v>7</v>
      </c>
      <c r="C8" s="29" t="s">
        <v>107</v>
      </c>
      <c r="D8" s="18">
        <v>33.200000000000003</v>
      </c>
      <c r="E8" s="20">
        <v>0.77</v>
      </c>
      <c r="F8" s="20">
        <v>24.9</v>
      </c>
      <c r="G8" s="20">
        <v>31.8</v>
      </c>
      <c r="H8" s="20">
        <f t="shared" si="0"/>
        <v>30.923694779116467</v>
      </c>
      <c r="I8" s="23">
        <f t="shared" si="1"/>
        <v>3.1532267542690389</v>
      </c>
      <c r="J8" s="23">
        <f t="shared" si="2"/>
        <v>1.0266666666666666</v>
      </c>
      <c r="K8" s="25">
        <f t="shared" si="3"/>
        <v>9.8421400000000006</v>
      </c>
      <c r="L8" s="25">
        <f t="shared" si="5"/>
        <v>0.39526666666666671</v>
      </c>
      <c r="M8" s="25">
        <f t="shared" si="4"/>
        <v>11.905622489959841</v>
      </c>
      <c r="N8" s="79" t="s">
        <v>99</v>
      </c>
      <c r="O8" s="110" t="s">
        <v>132</v>
      </c>
    </row>
    <row r="9" spans="1:15" ht="14.45" customHeight="1" x14ac:dyDescent="0.45">
      <c r="A9" s="95">
        <f t="shared" si="6"/>
        <v>7</v>
      </c>
      <c r="B9" s="85" t="s">
        <v>7</v>
      </c>
      <c r="C9" s="29" t="s">
        <v>106</v>
      </c>
      <c r="D9" s="18">
        <v>50.5</v>
      </c>
      <c r="E9" s="20">
        <v>0.92</v>
      </c>
      <c r="F9" s="20">
        <v>26.2</v>
      </c>
      <c r="G9" s="20">
        <v>34.4</v>
      </c>
      <c r="H9" s="20">
        <f t="shared" si="0"/>
        <v>35.114503816793899</v>
      </c>
      <c r="I9" s="23">
        <f t="shared" si="1"/>
        <v>3.5805550950131435</v>
      </c>
      <c r="J9" s="23">
        <f t="shared" si="2"/>
        <v>1.773282442748092</v>
      </c>
      <c r="K9" s="25">
        <f t="shared" si="3"/>
        <v>21.371600000000004</v>
      </c>
      <c r="L9" s="25">
        <f t="shared" si="5"/>
        <v>0.81570992366412232</v>
      </c>
      <c r="M9" s="25">
        <f t="shared" si="4"/>
        <v>16.152671755725194</v>
      </c>
      <c r="N9" s="79" t="s">
        <v>99</v>
      </c>
      <c r="O9" s="110" t="s">
        <v>132</v>
      </c>
    </row>
    <row r="10" spans="1:15" ht="14.45" customHeight="1" x14ac:dyDescent="0.45">
      <c r="A10" s="95">
        <f t="shared" si="6"/>
        <v>8</v>
      </c>
      <c r="B10" s="85" t="s">
        <v>7</v>
      </c>
      <c r="C10" s="29" t="s">
        <v>105</v>
      </c>
      <c r="D10" s="18">
        <v>85.7</v>
      </c>
      <c r="E10" s="20">
        <v>0.82</v>
      </c>
      <c r="F10" s="20">
        <v>32.5</v>
      </c>
      <c r="G10" s="20">
        <v>49.1</v>
      </c>
      <c r="H10" s="20">
        <f t="shared" si="0"/>
        <v>25.23076923076923</v>
      </c>
      <c r="I10" s="23">
        <f t="shared" si="1"/>
        <v>2.572730624122487</v>
      </c>
      <c r="J10" s="23">
        <f t="shared" si="2"/>
        <v>2.1622769230769232</v>
      </c>
      <c r="K10" s="25">
        <f t="shared" si="3"/>
        <v>28.812339999999999</v>
      </c>
      <c r="L10" s="25">
        <f t="shared" si="5"/>
        <v>0.88653353846153837</v>
      </c>
      <c r="M10" s="25">
        <f t="shared" si="4"/>
        <v>10.344615384615382</v>
      </c>
      <c r="N10" s="79" t="s">
        <v>99</v>
      </c>
      <c r="O10" s="110" t="s">
        <v>132</v>
      </c>
    </row>
    <row r="11" spans="1:15" ht="14.45" customHeight="1" x14ac:dyDescent="0.45">
      <c r="A11" s="95">
        <f t="shared" si="6"/>
        <v>9</v>
      </c>
      <c r="B11" s="85" t="s">
        <v>7</v>
      </c>
      <c r="C11" s="29" t="s">
        <v>104</v>
      </c>
      <c r="D11" s="18">
        <v>129</v>
      </c>
      <c r="E11" s="20">
        <v>1</v>
      </c>
      <c r="F11" s="20">
        <v>35.700000000000003</v>
      </c>
      <c r="G11" s="20">
        <v>40.700000000000003</v>
      </c>
      <c r="H11" s="20">
        <f t="shared" si="0"/>
        <v>28.011204481792713</v>
      </c>
      <c r="I11" s="23">
        <f t="shared" si="1"/>
        <v>2.8562459959001441</v>
      </c>
      <c r="J11" s="23">
        <f t="shared" si="2"/>
        <v>3.6134453781512597</v>
      </c>
      <c r="K11" s="25">
        <f t="shared" si="3"/>
        <v>64.5</v>
      </c>
      <c r="L11" s="25">
        <f t="shared" si="5"/>
        <v>1.8067226890756301</v>
      </c>
      <c r="M11" s="25">
        <f t="shared" si="4"/>
        <v>14.005602240896359</v>
      </c>
      <c r="N11" s="79" t="s">
        <v>99</v>
      </c>
      <c r="O11" s="110" t="s">
        <v>132</v>
      </c>
    </row>
    <row r="12" spans="1:15" ht="14.45" customHeight="1" x14ac:dyDescent="0.45">
      <c r="A12" s="95">
        <f t="shared" si="6"/>
        <v>10</v>
      </c>
      <c r="B12" s="85" t="s">
        <v>7</v>
      </c>
      <c r="C12" s="29" t="s">
        <v>103</v>
      </c>
      <c r="D12" s="18">
        <v>193.6</v>
      </c>
      <c r="E12" s="20">
        <v>1</v>
      </c>
      <c r="F12" s="20">
        <v>39.1</v>
      </c>
      <c r="G12" s="20">
        <v>36.700000000000003</v>
      </c>
      <c r="H12" s="20">
        <f t="shared" si="0"/>
        <v>25.575447570332479</v>
      </c>
      <c r="I12" s="23">
        <f t="shared" si="1"/>
        <v>2.6078767788653492</v>
      </c>
      <c r="J12" s="23">
        <f t="shared" si="2"/>
        <v>4.9514066496163682</v>
      </c>
      <c r="K12" s="25">
        <f t="shared" si="3"/>
        <v>96.8</v>
      </c>
      <c r="L12" s="25">
        <f t="shared" si="5"/>
        <v>2.4757033248081841</v>
      </c>
      <c r="M12" s="25">
        <f t="shared" si="4"/>
        <v>12.787723785166239</v>
      </c>
      <c r="N12" s="79" t="s">
        <v>99</v>
      </c>
      <c r="O12" s="110" t="s">
        <v>132</v>
      </c>
    </row>
    <row r="13" spans="1:15" ht="14.45" customHeight="1" x14ac:dyDescent="0.45">
      <c r="A13" s="95">
        <f t="shared" si="6"/>
        <v>11</v>
      </c>
      <c r="B13" s="85" t="s">
        <v>7</v>
      </c>
      <c r="C13" s="29" t="s">
        <v>102</v>
      </c>
      <c r="D13" s="18">
        <v>279.60000000000002</v>
      </c>
      <c r="E13" s="20">
        <v>1</v>
      </c>
      <c r="F13" s="20">
        <v>35.700000000000003</v>
      </c>
      <c r="G13" s="20">
        <v>43.2</v>
      </c>
      <c r="H13" s="20">
        <f t="shared" si="0"/>
        <v>28.011204481792713</v>
      </c>
      <c r="I13" s="23">
        <f t="shared" si="1"/>
        <v>2.8562459959001441</v>
      </c>
      <c r="J13" s="23">
        <f t="shared" si="2"/>
        <v>7.8319327731092434</v>
      </c>
      <c r="K13" s="25">
        <f t="shared" si="3"/>
        <v>139.80000000000001</v>
      </c>
      <c r="L13" s="25">
        <f t="shared" si="5"/>
        <v>3.9159663865546217</v>
      </c>
      <c r="M13" s="25">
        <f t="shared" si="4"/>
        <v>14.005602240896357</v>
      </c>
      <c r="N13" s="79" t="s">
        <v>99</v>
      </c>
      <c r="O13" s="110" t="s">
        <v>132</v>
      </c>
    </row>
    <row r="14" spans="1:15" ht="14.45" customHeight="1" x14ac:dyDescent="0.45">
      <c r="A14" s="95">
        <f t="shared" si="6"/>
        <v>12</v>
      </c>
      <c r="B14" s="85" t="s">
        <v>7</v>
      </c>
      <c r="C14" s="29" t="s">
        <v>101</v>
      </c>
      <c r="D14" s="18">
        <v>400.2</v>
      </c>
      <c r="E14" s="20">
        <v>1</v>
      </c>
      <c r="F14" s="20">
        <v>39.1</v>
      </c>
      <c r="G14" s="20">
        <v>34.799999999999997</v>
      </c>
      <c r="H14" s="20">
        <f t="shared" si="0"/>
        <v>25.575447570332479</v>
      </c>
      <c r="I14" s="23">
        <f t="shared" si="1"/>
        <v>2.6078767788653492</v>
      </c>
      <c r="J14" s="23">
        <f t="shared" si="2"/>
        <v>10.235294117647058</v>
      </c>
      <c r="K14" s="25">
        <f t="shared" si="3"/>
        <v>200.1</v>
      </c>
      <c r="L14" s="25">
        <f t="shared" si="5"/>
        <v>5.117647058823529</v>
      </c>
      <c r="M14" s="25">
        <f t="shared" si="4"/>
        <v>12.787723785166239</v>
      </c>
      <c r="N14" s="79" t="s">
        <v>99</v>
      </c>
      <c r="O14" s="110" t="s">
        <v>132</v>
      </c>
    </row>
    <row r="15" spans="1:15" ht="14.45" customHeight="1" x14ac:dyDescent="0.45">
      <c r="A15" s="95">
        <f t="shared" si="6"/>
        <v>13</v>
      </c>
      <c r="B15" s="85" t="s">
        <v>7</v>
      </c>
      <c r="C15" s="29" t="s">
        <v>100</v>
      </c>
      <c r="D15" s="18">
        <v>626.70000000000005</v>
      </c>
      <c r="E15" s="20">
        <v>1.21</v>
      </c>
      <c r="F15" s="20">
        <v>35.299999999999997</v>
      </c>
      <c r="G15" s="20">
        <v>30.7</v>
      </c>
      <c r="H15" s="20">
        <f t="shared" si="0"/>
        <v>34.277620396600568</v>
      </c>
      <c r="I15" s="23">
        <f t="shared" si="1"/>
        <v>3.4952197814418851</v>
      </c>
      <c r="J15" s="23">
        <f t="shared" si="2"/>
        <v>21.481784702549575</v>
      </c>
      <c r="K15" s="25">
        <f t="shared" si="3"/>
        <v>458.77573499999994</v>
      </c>
      <c r="L15" s="25">
        <f t="shared" si="5"/>
        <v>12.996479745042492</v>
      </c>
      <c r="M15" s="25">
        <f t="shared" si="4"/>
        <v>20.737960339943342</v>
      </c>
      <c r="N15" s="79" t="s">
        <v>99</v>
      </c>
      <c r="O15" s="110" t="s">
        <v>132</v>
      </c>
    </row>
    <row r="16" spans="1:15" ht="14.45" customHeight="1" x14ac:dyDescent="0.45">
      <c r="A16" s="95">
        <f t="shared" si="6"/>
        <v>14</v>
      </c>
      <c r="B16" s="85" t="s">
        <v>7</v>
      </c>
      <c r="C16" s="29" t="s">
        <v>69</v>
      </c>
      <c r="D16" s="18">
        <v>313.3</v>
      </c>
      <c r="E16" s="20">
        <v>1.06</v>
      </c>
      <c r="F16" s="20">
        <v>39.4</v>
      </c>
      <c r="G16" s="20">
        <v>39.9</v>
      </c>
      <c r="H16" s="20">
        <f t="shared" si="0"/>
        <v>26.90355329949239</v>
      </c>
      <c r="I16" s="23">
        <f t="shared" si="1"/>
        <v>2.7433010400216569</v>
      </c>
      <c r="J16" s="23">
        <f t="shared" si="2"/>
        <v>8.4288832487309655</v>
      </c>
      <c r="K16" s="25">
        <f t="shared" si="3"/>
        <v>176.01194000000001</v>
      </c>
      <c r="L16" s="25">
        <f t="shared" si="5"/>
        <v>4.4673081218274113</v>
      </c>
      <c r="M16" s="25">
        <f t="shared" si="4"/>
        <v>14.258883248730964</v>
      </c>
      <c r="N16" s="79" t="s">
        <v>99</v>
      </c>
      <c r="O16" s="110" t="s">
        <v>132</v>
      </c>
    </row>
    <row r="17" spans="1:15" ht="14.45" customHeight="1" x14ac:dyDescent="0.45">
      <c r="A17" s="95">
        <f t="shared" si="6"/>
        <v>15</v>
      </c>
      <c r="B17" s="85" t="s">
        <v>7</v>
      </c>
      <c r="C17" s="29" t="s">
        <v>70</v>
      </c>
      <c r="D17" s="18">
        <v>939.2</v>
      </c>
      <c r="E17" s="20">
        <v>1.1200000000000001</v>
      </c>
      <c r="F17" s="20">
        <v>65.900000000000006</v>
      </c>
      <c r="G17" s="20">
        <v>23.1</v>
      </c>
      <c r="H17" s="20">
        <f t="shared" si="0"/>
        <v>16.995447647951444</v>
      </c>
      <c r="I17" s="23">
        <f t="shared" si="1"/>
        <v>1.7329915007598087</v>
      </c>
      <c r="J17" s="23">
        <f t="shared" si="2"/>
        <v>15.962124430955997</v>
      </c>
      <c r="K17" s="25">
        <f t="shared" si="3"/>
        <v>589.06624000000022</v>
      </c>
      <c r="L17" s="25">
        <f t="shared" si="5"/>
        <v>8.9387896813353596</v>
      </c>
      <c r="M17" s="25">
        <f t="shared" si="4"/>
        <v>9.5174506828528092</v>
      </c>
      <c r="N17" s="79" t="s">
        <v>99</v>
      </c>
      <c r="O17" s="110" t="s">
        <v>132</v>
      </c>
    </row>
    <row r="18" spans="1:15" ht="14.45" customHeight="1" x14ac:dyDescent="0.45">
      <c r="A18" s="95">
        <f t="shared" si="6"/>
        <v>16</v>
      </c>
      <c r="B18" s="85" t="s">
        <v>7</v>
      </c>
      <c r="C18" s="10" t="s">
        <v>45</v>
      </c>
      <c r="D18" s="18">
        <v>85.7</v>
      </c>
      <c r="E18" s="20">
        <v>0.8</v>
      </c>
      <c r="F18" s="20">
        <v>30</v>
      </c>
      <c r="G18" s="20">
        <v>45.6</v>
      </c>
      <c r="H18" s="20">
        <f t="shared" si="0"/>
        <v>26.666666666666668</v>
      </c>
      <c r="I18" s="23">
        <f t="shared" si="1"/>
        <v>2.7191461880969374</v>
      </c>
      <c r="J18" s="23">
        <f t="shared" si="2"/>
        <v>2.2853333333333339</v>
      </c>
      <c r="K18" s="25">
        <f t="shared" si="3"/>
        <v>27.424000000000003</v>
      </c>
      <c r="L18" s="25">
        <f t="shared" si="5"/>
        <v>0.91413333333333346</v>
      </c>
      <c r="M18" s="25">
        <f t="shared" si="4"/>
        <v>10.666666666666668</v>
      </c>
      <c r="N18" s="79" t="s">
        <v>99</v>
      </c>
      <c r="O18" s="86" t="s">
        <v>133</v>
      </c>
    </row>
    <row r="19" spans="1:15" ht="14.45" customHeight="1" x14ac:dyDescent="0.45">
      <c r="A19" s="95">
        <f t="shared" si="6"/>
        <v>17</v>
      </c>
      <c r="B19" s="85" t="s">
        <v>7</v>
      </c>
      <c r="C19" s="10" t="s">
        <v>46</v>
      </c>
      <c r="D19" s="18">
        <v>172.1</v>
      </c>
      <c r="E19" s="20">
        <v>1</v>
      </c>
      <c r="F19" s="20">
        <v>33.799999999999997</v>
      </c>
      <c r="G19" s="20">
        <v>38</v>
      </c>
      <c r="H19" s="20">
        <f t="shared" si="0"/>
        <v>29.585798816568051</v>
      </c>
      <c r="I19" s="23">
        <f t="shared" si="1"/>
        <v>3.0168042027702713</v>
      </c>
      <c r="J19" s="23">
        <f t="shared" si="2"/>
        <v>5.0917159763313613</v>
      </c>
      <c r="K19" s="25">
        <f t="shared" si="3"/>
        <v>86.05</v>
      </c>
      <c r="L19" s="25">
        <f t="shared" si="5"/>
        <v>2.5458579881656802</v>
      </c>
      <c r="M19" s="25">
        <f t="shared" si="4"/>
        <v>14.792899408284024</v>
      </c>
      <c r="N19" s="79" t="s">
        <v>99</v>
      </c>
      <c r="O19" s="86" t="s">
        <v>133</v>
      </c>
    </row>
    <row r="20" spans="1:15" ht="14.45" customHeight="1" x14ac:dyDescent="0.45">
      <c r="A20" s="95">
        <f t="shared" si="6"/>
        <v>18</v>
      </c>
      <c r="B20" s="85" t="s">
        <v>7</v>
      </c>
      <c r="C20" s="10" t="s">
        <v>47</v>
      </c>
      <c r="D20" s="18">
        <v>355.6</v>
      </c>
      <c r="E20" s="20">
        <v>1</v>
      </c>
      <c r="F20" s="20">
        <v>37.700000000000003</v>
      </c>
      <c r="G20" s="20">
        <v>38.200000000000003</v>
      </c>
      <c r="H20" s="20">
        <f t="shared" si="0"/>
        <v>26.525198938992041</v>
      </c>
      <c r="I20" s="23">
        <f t="shared" si="1"/>
        <v>2.7047210093802425</v>
      </c>
      <c r="J20" s="23">
        <f t="shared" si="2"/>
        <v>9.4323607427055691</v>
      </c>
      <c r="K20" s="25">
        <f t="shared" si="3"/>
        <v>177.8</v>
      </c>
      <c r="L20" s="25">
        <f t="shared" si="5"/>
        <v>4.7161803713527846</v>
      </c>
      <c r="M20" s="25">
        <f t="shared" si="4"/>
        <v>13.262599469496019</v>
      </c>
      <c r="N20" s="79" t="s">
        <v>99</v>
      </c>
      <c r="O20" s="86" t="s">
        <v>133</v>
      </c>
    </row>
    <row r="21" spans="1:15" ht="14.45" customHeight="1" x14ac:dyDescent="0.45">
      <c r="A21" s="95">
        <f t="shared" si="6"/>
        <v>19</v>
      </c>
      <c r="B21" s="87" t="s">
        <v>158</v>
      </c>
      <c r="C21" s="10" t="s">
        <v>49</v>
      </c>
      <c r="D21" s="18">
        <v>3</v>
      </c>
      <c r="E21" s="20">
        <v>0.8</v>
      </c>
      <c r="F21" s="20">
        <v>6</v>
      </c>
      <c r="G21" s="20">
        <v>60.4</v>
      </c>
      <c r="H21" s="20">
        <f t="shared" si="0"/>
        <v>133.33333333333334</v>
      </c>
      <c r="I21" s="23">
        <f t="shared" si="1"/>
        <v>13.595730940484689</v>
      </c>
      <c r="J21" s="23">
        <f t="shared" si="2"/>
        <v>0.4</v>
      </c>
      <c r="K21" s="25">
        <f t="shared" si="3"/>
        <v>0.96000000000000008</v>
      </c>
      <c r="L21" s="25">
        <f t="shared" si="5"/>
        <v>0.16</v>
      </c>
      <c r="M21" s="25">
        <f t="shared" si="4"/>
        <v>53.333333333333336</v>
      </c>
      <c r="N21" s="79" t="s">
        <v>110</v>
      </c>
      <c r="O21" s="110" t="s">
        <v>134</v>
      </c>
    </row>
    <row r="22" spans="1:15" ht="14.45" customHeight="1" x14ac:dyDescent="0.45">
      <c r="A22" s="95">
        <f t="shared" si="6"/>
        <v>20</v>
      </c>
      <c r="B22" s="87" t="s">
        <v>158</v>
      </c>
      <c r="C22" s="10" t="s">
        <v>50</v>
      </c>
      <c r="D22" s="18">
        <v>8.1</v>
      </c>
      <c r="E22" s="20">
        <v>0.6</v>
      </c>
      <c r="F22" s="20">
        <v>8</v>
      </c>
      <c r="G22" s="20">
        <v>3.4</v>
      </c>
      <c r="H22" s="20">
        <f t="shared" si="0"/>
        <v>75</v>
      </c>
      <c r="I22" s="23">
        <f t="shared" si="1"/>
        <v>7.6475986540226364</v>
      </c>
      <c r="J22" s="23">
        <f t="shared" si="2"/>
        <v>0.60750000000000004</v>
      </c>
      <c r="K22" s="25">
        <f t="shared" si="3"/>
        <v>1.458</v>
      </c>
      <c r="L22" s="25">
        <f t="shared" si="5"/>
        <v>0.18225000000000002</v>
      </c>
      <c r="M22" s="25">
        <f t="shared" si="4"/>
        <v>22.5</v>
      </c>
      <c r="N22" s="79" t="s">
        <v>110</v>
      </c>
      <c r="O22" s="110" t="s">
        <v>134</v>
      </c>
    </row>
    <row r="23" spans="1:15" ht="14.45" customHeight="1" x14ac:dyDescent="0.45">
      <c r="A23" s="95">
        <f t="shared" si="6"/>
        <v>21</v>
      </c>
      <c r="B23" s="87" t="s">
        <v>158</v>
      </c>
      <c r="C23" s="10" t="s">
        <v>51</v>
      </c>
      <c r="D23" s="18">
        <v>8.6</v>
      </c>
      <c r="E23" s="20">
        <v>1</v>
      </c>
      <c r="F23" s="20">
        <v>12</v>
      </c>
      <c r="G23" s="20">
        <v>47.3</v>
      </c>
      <c r="H23" s="20">
        <f t="shared" si="0"/>
        <v>83.333333333333329</v>
      </c>
      <c r="I23" s="23">
        <f t="shared" si="1"/>
        <v>8.4973318378029283</v>
      </c>
      <c r="J23" s="23">
        <f t="shared" si="2"/>
        <v>0.71666666666666656</v>
      </c>
      <c r="K23" s="25">
        <f t="shared" si="3"/>
        <v>4.3</v>
      </c>
      <c r="L23" s="25">
        <f t="shared" si="5"/>
        <v>0.35833333333333328</v>
      </c>
      <c r="M23" s="25">
        <f t="shared" si="4"/>
        <v>41.666666666666664</v>
      </c>
      <c r="N23" s="79" t="s">
        <v>110</v>
      </c>
      <c r="O23" s="110" t="s">
        <v>134</v>
      </c>
    </row>
    <row r="24" spans="1:15" ht="14.45" customHeight="1" x14ac:dyDescent="0.45">
      <c r="A24" s="95">
        <f t="shared" si="6"/>
        <v>22</v>
      </c>
      <c r="B24" s="87" t="s">
        <v>158</v>
      </c>
      <c r="C24" s="10" t="s">
        <v>52</v>
      </c>
      <c r="D24" s="18">
        <v>11.2</v>
      </c>
      <c r="E24" s="20">
        <v>1</v>
      </c>
      <c r="F24" s="20">
        <v>10</v>
      </c>
      <c r="G24" s="20">
        <v>57.2</v>
      </c>
      <c r="H24" s="20">
        <f t="shared" si="0"/>
        <v>100</v>
      </c>
      <c r="I24" s="23">
        <f t="shared" si="1"/>
        <v>10.196798205363516</v>
      </c>
      <c r="J24" s="23">
        <f t="shared" si="2"/>
        <v>1.1199999999999999</v>
      </c>
      <c r="K24" s="25">
        <f t="shared" si="3"/>
        <v>5.6</v>
      </c>
      <c r="L24" s="25">
        <f t="shared" si="5"/>
        <v>0.55999999999999994</v>
      </c>
      <c r="M24" s="25">
        <f t="shared" si="4"/>
        <v>50</v>
      </c>
      <c r="N24" s="79" t="s">
        <v>110</v>
      </c>
      <c r="O24" s="110" t="s">
        <v>134</v>
      </c>
    </row>
    <row r="25" spans="1:15" ht="14.45" customHeight="1" x14ac:dyDescent="0.45">
      <c r="A25" s="95">
        <f t="shared" si="6"/>
        <v>23</v>
      </c>
      <c r="B25" s="87" t="s">
        <v>158</v>
      </c>
      <c r="C25" s="10" t="s">
        <v>53</v>
      </c>
      <c r="D25" s="18">
        <v>2.2999999999999998</v>
      </c>
      <c r="E25" s="20">
        <v>0.6</v>
      </c>
      <c r="F25" s="20">
        <v>10</v>
      </c>
      <c r="G25" s="20">
        <v>84.6</v>
      </c>
      <c r="H25" s="20">
        <f t="shared" si="0"/>
        <v>60</v>
      </c>
      <c r="I25" s="23">
        <f t="shared" si="1"/>
        <v>6.1180789232181096</v>
      </c>
      <c r="J25" s="23">
        <f t="shared" si="2"/>
        <v>0.13799999999999998</v>
      </c>
      <c r="K25" s="25">
        <f t="shared" si="3"/>
        <v>0.41399999999999998</v>
      </c>
      <c r="L25" s="25">
        <f t="shared" si="5"/>
        <v>4.1399999999999999E-2</v>
      </c>
      <c r="M25" s="25">
        <f t="shared" si="4"/>
        <v>18</v>
      </c>
      <c r="N25" s="79" t="s">
        <v>110</v>
      </c>
      <c r="O25" s="110" t="s">
        <v>134</v>
      </c>
    </row>
    <row r="26" spans="1:15" ht="14.45" customHeight="1" x14ac:dyDescent="0.45">
      <c r="A26" s="95">
        <f t="shared" si="6"/>
        <v>24</v>
      </c>
      <c r="B26" s="88" t="s">
        <v>56</v>
      </c>
      <c r="C26" s="40" t="s">
        <v>57</v>
      </c>
      <c r="D26" s="18">
        <v>4.5999999999999996</v>
      </c>
      <c r="E26" s="20">
        <v>0.7</v>
      </c>
      <c r="F26" s="20">
        <v>8</v>
      </c>
      <c r="G26" s="20">
        <v>63.4</v>
      </c>
      <c r="H26" s="20">
        <f t="shared" si="0"/>
        <v>87.499999999999986</v>
      </c>
      <c r="I26" s="23">
        <f t="shared" si="1"/>
        <v>8.9221984296930739</v>
      </c>
      <c r="J26" s="23">
        <f t="shared" si="2"/>
        <v>0.40249999999999991</v>
      </c>
      <c r="K26" s="25">
        <f t="shared" si="3"/>
        <v>1.1269999999999998</v>
      </c>
      <c r="L26" s="25">
        <f t="shared" si="5"/>
        <v>0.14087499999999997</v>
      </c>
      <c r="M26" s="25">
        <f t="shared" si="4"/>
        <v>30.624999999999993</v>
      </c>
      <c r="N26" s="79" t="s">
        <v>110</v>
      </c>
      <c r="O26" s="110" t="s">
        <v>135</v>
      </c>
    </row>
    <row r="27" spans="1:15" ht="14.45" customHeight="1" x14ac:dyDescent="0.45">
      <c r="A27" s="95">
        <f t="shared" si="6"/>
        <v>25</v>
      </c>
      <c r="B27" s="88" t="s">
        <v>56</v>
      </c>
      <c r="C27" s="40" t="s">
        <v>58</v>
      </c>
      <c r="D27" s="18">
        <v>5.4</v>
      </c>
      <c r="E27" s="20">
        <v>1.2</v>
      </c>
      <c r="F27" s="20">
        <v>22</v>
      </c>
      <c r="G27" s="20">
        <v>42.3</v>
      </c>
      <c r="H27" s="20">
        <f t="shared" si="0"/>
        <v>54.545454545454547</v>
      </c>
      <c r="I27" s="23">
        <f t="shared" si="1"/>
        <v>5.5618899301982809</v>
      </c>
      <c r="J27" s="23">
        <f t="shared" si="2"/>
        <v>0.29454545454545455</v>
      </c>
      <c r="K27" s="25">
        <f t="shared" si="3"/>
        <v>3.8879999999999999</v>
      </c>
      <c r="L27" s="25">
        <f t="shared" si="5"/>
        <v>0.17672727272727273</v>
      </c>
      <c r="M27" s="25">
        <f t="shared" si="4"/>
        <v>32.727272727272727</v>
      </c>
      <c r="N27" s="79" t="s">
        <v>110</v>
      </c>
      <c r="O27" s="110" t="s">
        <v>135</v>
      </c>
    </row>
    <row r="28" spans="1:15" ht="14.45" customHeight="1" x14ac:dyDescent="0.45">
      <c r="A28" s="95">
        <f t="shared" si="6"/>
        <v>26</v>
      </c>
      <c r="B28" s="88" t="s">
        <v>56</v>
      </c>
      <c r="C28" s="40" t="s">
        <v>59</v>
      </c>
      <c r="D28" s="18">
        <v>6.3</v>
      </c>
      <c r="E28" s="20">
        <v>0.8</v>
      </c>
      <c r="F28" s="20">
        <v>21</v>
      </c>
      <c r="G28" s="20">
        <v>65.8</v>
      </c>
      <c r="H28" s="20">
        <f t="shared" si="0"/>
        <v>38.095238095238095</v>
      </c>
      <c r="I28" s="23">
        <f t="shared" si="1"/>
        <v>3.8844945544241964</v>
      </c>
      <c r="J28" s="23">
        <f t="shared" si="2"/>
        <v>0.24</v>
      </c>
      <c r="K28" s="25">
        <f t="shared" si="3"/>
        <v>2.0160000000000005</v>
      </c>
      <c r="L28" s="25">
        <f t="shared" si="5"/>
        <v>9.6000000000000002E-2</v>
      </c>
      <c r="M28" s="25">
        <f t="shared" si="4"/>
        <v>15.238095238095239</v>
      </c>
      <c r="N28" s="79" t="s">
        <v>110</v>
      </c>
      <c r="O28" s="110" t="s">
        <v>135</v>
      </c>
    </row>
    <row r="29" spans="1:15" ht="14.45" customHeight="1" x14ac:dyDescent="0.45">
      <c r="A29" s="95">
        <f t="shared" si="6"/>
        <v>27</v>
      </c>
      <c r="B29" s="88" t="s">
        <v>56</v>
      </c>
      <c r="C29" s="40" t="s">
        <v>60</v>
      </c>
      <c r="D29" s="18">
        <v>7.7</v>
      </c>
      <c r="E29" s="20">
        <v>1</v>
      </c>
      <c r="F29" s="20">
        <v>11</v>
      </c>
      <c r="G29" s="20">
        <v>55</v>
      </c>
      <c r="H29" s="20">
        <f t="shared" si="0"/>
        <v>90.909090909090921</v>
      </c>
      <c r="I29" s="23">
        <f t="shared" si="1"/>
        <v>9.2698165503304697</v>
      </c>
      <c r="J29" s="23">
        <f t="shared" si="2"/>
        <v>0.70000000000000018</v>
      </c>
      <c r="K29" s="25">
        <f t="shared" si="3"/>
        <v>3.8500000000000005</v>
      </c>
      <c r="L29" s="25">
        <f t="shared" si="5"/>
        <v>0.35000000000000003</v>
      </c>
      <c r="M29" s="25">
        <f t="shared" si="4"/>
        <v>45.454545454545453</v>
      </c>
      <c r="N29" s="79" t="s">
        <v>110</v>
      </c>
      <c r="O29" s="110" t="s">
        <v>135</v>
      </c>
    </row>
    <row r="30" spans="1:15" ht="14.45" customHeight="1" x14ac:dyDescent="0.45">
      <c r="A30" s="95">
        <f t="shared" si="6"/>
        <v>28</v>
      </c>
      <c r="B30" s="88" t="s">
        <v>56</v>
      </c>
      <c r="C30" s="40" t="s">
        <v>61</v>
      </c>
      <c r="D30" s="18">
        <v>11.9</v>
      </c>
      <c r="E30" s="20">
        <v>0.9</v>
      </c>
      <c r="F30" s="20">
        <v>23</v>
      </c>
      <c r="G30" s="20">
        <v>49.9</v>
      </c>
      <c r="H30" s="20">
        <f t="shared" si="0"/>
        <v>39.130434782608695</v>
      </c>
      <c r="I30" s="23">
        <f t="shared" si="1"/>
        <v>3.9900514716639841</v>
      </c>
      <c r="J30" s="23">
        <f t="shared" si="2"/>
        <v>0.46565217391304348</v>
      </c>
      <c r="K30" s="25">
        <f t="shared" si="3"/>
        <v>4.8194999999999997</v>
      </c>
      <c r="L30" s="25">
        <f t="shared" si="5"/>
        <v>0.20954347826086955</v>
      </c>
      <c r="M30" s="25">
        <f t="shared" si="4"/>
        <v>17.60869565217391</v>
      </c>
      <c r="N30" s="79" t="s">
        <v>110</v>
      </c>
      <c r="O30" s="110" t="s">
        <v>135</v>
      </c>
    </row>
    <row r="31" spans="1:15" ht="14.45" customHeight="1" x14ac:dyDescent="0.45">
      <c r="A31" s="95">
        <f t="shared" si="6"/>
        <v>29</v>
      </c>
      <c r="B31" s="88" t="s">
        <v>56</v>
      </c>
      <c r="C31" s="40" t="s">
        <v>62</v>
      </c>
      <c r="D31" s="18">
        <v>14.6</v>
      </c>
      <c r="E31" s="20">
        <v>1</v>
      </c>
      <c r="F31" s="20">
        <v>16</v>
      </c>
      <c r="G31" s="20">
        <v>78.900000000000006</v>
      </c>
      <c r="H31" s="20">
        <f t="shared" si="0"/>
        <v>62.5</v>
      </c>
      <c r="I31" s="23">
        <f t="shared" si="1"/>
        <v>6.3729988783521971</v>
      </c>
      <c r="J31" s="23">
        <f t="shared" si="2"/>
        <v>0.91249999999999987</v>
      </c>
      <c r="K31" s="25">
        <f t="shared" si="3"/>
        <v>7.3</v>
      </c>
      <c r="L31" s="25">
        <f t="shared" si="5"/>
        <v>0.45624999999999993</v>
      </c>
      <c r="M31" s="25">
        <f t="shared" si="4"/>
        <v>31.25</v>
      </c>
      <c r="N31" s="79" t="s">
        <v>110</v>
      </c>
      <c r="O31" s="110" t="s">
        <v>135</v>
      </c>
    </row>
    <row r="32" spans="1:15" ht="14.45" customHeight="1" x14ac:dyDescent="0.45">
      <c r="A32" s="95">
        <f t="shared" si="6"/>
        <v>30</v>
      </c>
      <c r="B32" s="88" t="s">
        <v>56</v>
      </c>
      <c r="C32" s="40" t="s">
        <v>68</v>
      </c>
      <c r="D32" s="18">
        <v>17.399999999999999</v>
      </c>
      <c r="E32" s="20">
        <v>1</v>
      </c>
      <c r="F32" s="20">
        <v>18</v>
      </c>
      <c r="G32" s="20">
        <v>75.2</v>
      </c>
      <c r="H32" s="20">
        <f t="shared" si="0"/>
        <v>55.555555555555557</v>
      </c>
      <c r="I32" s="23">
        <f t="shared" si="1"/>
        <v>5.6648878918686201</v>
      </c>
      <c r="J32" s="23">
        <f t="shared" si="2"/>
        <v>0.96666666666666667</v>
      </c>
      <c r="K32" s="25">
        <f t="shared" si="3"/>
        <v>8.6999999999999993</v>
      </c>
      <c r="L32" s="25">
        <f t="shared" si="5"/>
        <v>0.48333333333333334</v>
      </c>
      <c r="M32" s="25">
        <f t="shared" si="4"/>
        <v>27.777777777777779</v>
      </c>
      <c r="N32" s="79" t="s">
        <v>110</v>
      </c>
      <c r="O32" s="110" t="s">
        <v>135</v>
      </c>
    </row>
    <row r="33" spans="1:15" ht="14.45" customHeight="1" x14ac:dyDescent="0.45">
      <c r="A33" s="95">
        <f t="shared" si="6"/>
        <v>31</v>
      </c>
      <c r="B33" s="88" t="s">
        <v>56</v>
      </c>
      <c r="C33" s="40" t="s">
        <v>63</v>
      </c>
      <c r="D33" s="18">
        <v>19.100000000000001</v>
      </c>
      <c r="E33" s="20">
        <v>1</v>
      </c>
      <c r="F33" s="20">
        <v>24</v>
      </c>
      <c r="G33" s="20">
        <v>69</v>
      </c>
      <c r="H33" s="20">
        <f t="shared" si="0"/>
        <v>41.666666666666664</v>
      </c>
      <c r="I33" s="23">
        <f t="shared" si="1"/>
        <v>4.2486659189014642</v>
      </c>
      <c r="J33" s="23">
        <f t="shared" si="2"/>
        <v>0.79583333333333328</v>
      </c>
      <c r="K33" s="25">
        <f t="shared" si="3"/>
        <v>9.5500000000000007</v>
      </c>
      <c r="L33" s="25">
        <f t="shared" si="5"/>
        <v>0.39791666666666664</v>
      </c>
      <c r="M33" s="25">
        <f t="shared" si="4"/>
        <v>20.833333333333332</v>
      </c>
      <c r="N33" s="79" t="s">
        <v>110</v>
      </c>
      <c r="O33" s="110" t="s">
        <v>135</v>
      </c>
    </row>
    <row r="34" spans="1:15" ht="14.45" customHeight="1" x14ac:dyDescent="0.45">
      <c r="A34" s="95">
        <f t="shared" si="6"/>
        <v>32</v>
      </c>
      <c r="B34" s="88" t="s">
        <v>56</v>
      </c>
      <c r="C34" s="40" t="s">
        <v>64</v>
      </c>
      <c r="D34" s="18">
        <v>220.9</v>
      </c>
      <c r="E34" s="20">
        <v>0.8</v>
      </c>
      <c r="F34" s="20">
        <v>26</v>
      </c>
      <c r="G34" s="20">
        <v>67.900000000000006</v>
      </c>
      <c r="H34" s="20">
        <f t="shared" si="0"/>
        <v>30.769230769230774</v>
      </c>
      <c r="I34" s="23">
        <f t="shared" si="1"/>
        <v>3.1374763708810822</v>
      </c>
      <c r="J34" s="23">
        <f t="shared" si="2"/>
        <v>6.7969230769230782</v>
      </c>
      <c r="K34" s="25">
        <f t="shared" si="3"/>
        <v>70.688000000000002</v>
      </c>
      <c r="L34" s="25">
        <f t="shared" si="5"/>
        <v>2.7187692307692308</v>
      </c>
      <c r="M34" s="25">
        <f t="shared" si="4"/>
        <v>12.307692307692308</v>
      </c>
      <c r="N34" s="79" t="s">
        <v>110</v>
      </c>
      <c r="O34" s="110" t="s">
        <v>135</v>
      </c>
    </row>
    <row r="35" spans="1:15" ht="14.45" customHeight="1" x14ac:dyDescent="0.45">
      <c r="A35" s="95">
        <f t="shared" si="6"/>
        <v>33</v>
      </c>
      <c r="B35" s="89" t="s">
        <v>28</v>
      </c>
      <c r="C35" s="10" t="s">
        <v>112</v>
      </c>
      <c r="D35" s="18">
        <v>415</v>
      </c>
      <c r="E35" s="20">
        <v>1.51</v>
      </c>
      <c r="F35" s="20">
        <v>30.6</v>
      </c>
      <c r="G35" s="20">
        <v>33.799999999999997</v>
      </c>
      <c r="H35" s="20">
        <f t="shared" si="0"/>
        <v>49.346405228758165</v>
      </c>
      <c r="I35" s="23">
        <f t="shared" si="1"/>
        <v>5.0317533627774207</v>
      </c>
      <c r="J35" s="23">
        <f t="shared" si="2"/>
        <v>20.47875816993464</v>
      </c>
      <c r="K35" s="25">
        <f t="shared" si="3"/>
        <v>473.12074999999999</v>
      </c>
      <c r="L35" s="25">
        <f t="shared" si="5"/>
        <v>15.461462418300652</v>
      </c>
      <c r="M35" s="25">
        <f t="shared" si="4"/>
        <v>37.256535947712415</v>
      </c>
      <c r="N35" s="79" t="s">
        <v>99</v>
      </c>
      <c r="O35" s="110" t="s">
        <v>136</v>
      </c>
    </row>
    <row r="36" spans="1:15" ht="14.45" customHeight="1" x14ac:dyDescent="0.45">
      <c r="A36" s="95">
        <f t="shared" si="6"/>
        <v>34</v>
      </c>
      <c r="B36" s="89" t="s">
        <v>28</v>
      </c>
      <c r="C36" s="10" t="s">
        <v>111</v>
      </c>
      <c r="D36" s="18">
        <v>250</v>
      </c>
      <c r="E36" s="20">
        <v>1</v>
      </c>
      <c r="F36" s="20">
        <v>21</v>
      </c>
      <c r="G36" s="20">
        <v>56.8</v>
      </c>
      <c r="H36" s="20">
        <f t="shared" si="0"/>
        <v>47.619047619047613</v>
      </c>
      <c r="I36" s="23">
        <f t="shared" si="1"/>
        <v>4.8556181930302449</v>
      </c>
      <c r="J36" s="23">
        <f t="shared" si="2"/>
        <v>11.904761904761903</v>
      </c>
      <c r="K36" s="25">
        <f t="shared" si="3"/>
        <v>125</v>
      </c>
      <c r="L36" s="25">
        <f t="shared" si="5"/>
        <v>5.9523809523809517</v>
      </c>
      <c r="M36" s="25">
        <f t="shared" si="4"/>
        <v>23.809523809523807</v>
      </c>
      <c r="N36" s="79" t="s">
        <v>99</v>
      </c>
      <c r="O36" s="110" t="s">
        <v>136</v>
      </c>
    </row>
    <row r="37" spans="1:15" ht="14.45" customHeight="1" x14ac:dyDescent="0.45">
      <c r="A37" s="95">
        <f t="shared" si="6"/>
        <v>35</v>
      </c>
      <c r="B37" s="87" t="s">
        <v>65</v>
      </c>
      <c r="C37" s="40" t="s">
        <v>66</v>
      </c>
      <c r="D37" s="18">
        <v>10.7</v>
      </c>
      <c r="E37" s="20">
        <v>1</v>
      </c>
      <c r="F37" s="20">
        <v>19</v>
      </c>
      <c r="G37" s="20">
        <v>137</v>
      </c>
      <c r="H37" s="20">
        <f t="shared" si="0"/>
        <v>52.631578947368425</v>
      </c>
      <c r="I37" s="23">
        <f t="shared" si="1"/>
        <v>5.366735897559745</v>
      </c>
      <c r="J37" s="23">
        <f t="shared" si="2"/>
        <v>0.56315789473684208</v>
      </c>
      <c r="K37" s="25">
        <f t="shared" si="3"/>
        <v>5.35</v>
      </c>
      <c r="L37" s="25">
        <f t="shared" si="5"/>
        <v>0.28157894736842104</v>
      </c>
      <c r="M37" s="25">
        <f t="shared" si="4"/>
        <v>26.315789473684212</v>
      </c>
      <c r="N37" s="79" t="s">
        <v>110</v>
      </c>
      <c r="O37" s="110" t="s">
        <v>162</v>
      </c>
    </row>
    <row r="38" spans="1:15" ht="14.45" customHeight="1" x14ac:dyDescent="0.45">
      <c r="A38" s="95">
        <f t="shared" si="6"/>
        <v>36</v>
      </c>
      <c r="B38" s="87" t="s">
        <v>65</v>
      </c>
      <c r="C38" s="40" t="s">
        <v>67</v>
      </c>
      <c r="D38" s="18">
        <v>3.5</v>
      </c>
      <c r="E38" s="20">
        <v>0.6</v>
      </c>
      <c r="F38" s="20">
        <v>10</v>
      </c>
      <c r="G38" s="20">
        <v>120</v>
      </c>
      <c r="H38" s="20">
        <f t="shared" si="0"/>
        <v>60</v>
      </c>
      <c r="I38" s="23">
        <f t="shared" si="1"/>
        <v>6.1180789232181096</v>
      </c>
      <c r="J38" s="23">
        <f t="shared" si="2"/>
        <v>0.21000000000000002</v>
      </c>
      <c r="K38" s="25">
        <f t="shared" si="3"/>
        <v>0.62999999999999989</v>
      </c>
      <c r="L38" s="25">
        <f t="shared" si="5"/>
        <v>6.2999999999999987E-2</v>
      </c>
      <c r="M38" s="25">
        <f t="shared" si="4"/>
        <v>17.999999999999996</v>
      </c>
      <c r="N38" s="79" t="s">
        <v>110</v>
      </c>
      <c r="O38" s="110" t="s">
        <v>163</v>
      </c>
    </row>
    <row r="39" spans="1:15" ht="14.45" customHeight="1" x14ac:dyDescent="0.45">
      <c r="A39" s="95">
        <f t="shared" si="6"/>
        <v>37</v>
      </c>
      <c r="B39" s="90" t="s">
        <v>71</v>
      </c>
      <c r="C39" s="38" t="s">
        <v>72</v>
      </c>
      <c r="D39" s="18">
        <v>47.5</v>
      </c>
      <c r="E39" s="20">
        <v>0.9</v>
      </c>
      <c r="F39" s="20">
        <v>12</v>
      </c>
      <c r="G39" s="20">
        <v>38.9</v>
      </c>
      <c r="H39" s="20">
        <f t="shared" si="0"/>
        <v>75</v>
      </c>
      <c r="I39" s="23">
        <f t="shared" si="1"/>
        <v>7.6475986540226364</v>
      </c>
      <c r="J39" s="23">
        <f t="shared" si="2"/>
        <v>3.5625</v>
      </c>
      <c r="K39" s="25">
        <f t="shared" si="3"/>
        <v>19.237500000000001</v>
      </c>
      <c r="L39" s="25">
        <f t="shared" si="5"/>
        <v>1.6031249999999999</v>
      </c>
      <c r="M39" s="25">
        <f t="shared" si="4"/>
        <v>33.75</v>
      </c>
      <c r="N39" s="79" t="s">
        <v>113</v>
      </c>
      <c r="O39" s="110" t="s">
        <v>137</v>
      </c>
    </row>
    <row r="40" spans="1:15" ht="14.25" customHeight="1" x14ac:dyDescent="0.45">
      <c r="A40" s="95">
        <f t="shared" si="6"/>
        <v>38</v>
      </c>
      <c r="B40" s="82" t="s">
        <v>19</v>
      </c>
      <c r="C40" s="10" t="s">
        <v>20</v>
      </c>
      <c r="D40" s="18">
        <v>32</v>
      </c>
      <c r="E40" s="78">
        <v>0.69</v>
      </c>
      <c r="F40" s="78">
        <v>16</v>
      </c>
      <c r="G40" s="78">
        <v>13.6</v>
      </c>
      <c r="H40" s="20">
        <f t="shared" si="0"/>
        <v>43.124999999999993</v>
      </c>
      <c r="I40" s="23">
        <f t="shared" si="1"/>
        <v>4.3973692260630157</v>
      </c>
      <c r="J40" s="23">
        <f t="shared" si="2"/>
        <v>1.3799999999999997</v>
      </c>
      <c r="K40" s="25">
        <f t="shared" si="3"/>
        <v>7.6175999999999986</v>
      </c>
      <c r="L40" s="25">
        <f t="shared" si="5"/>
        <v>0.47609999999999991</v>
      </c>
      <c r="M40" s="25">
        <f t="shared" si="4"/>
        <v>14.878124999999999</v>
      </c>
      <c r="N40" s="79" t="s">
        <v>113</v>
      </c>
      <c r="O40" s="110" t="s">
        <v>138</v>
      </c>
    </row>
    <row r="41" spans="1:15" ht="14.45" customHeight="1" thickBot="1" x14ac:dyDescent="0.5">
      <c r="A41" s="96">
        <f t="shared" si="6"/>
        <v>39</v>
      </c>
      <c r="B41" s="91" t="s">
        <v>54</v>
      </c>
      <c r="C41" s="43" t="s">
        <v>55</v>
      </c>
      <c r="D41" s="19">
        <v>50</v>
      </c>
      <c r="E41" s="21">
        <v>1.1000000000000001</v>
      </c>
      <c r="F41" s="21">
        <v>17</v>
      </c>
      <c r="G41" s="21">
        <v>61.7</v>
      </c>
      <c r="H41" s="21">
        <f t="shared" ref="H41" si="7">E41/(F41/1000)</f>
        <v>64.705882352941174</v>
      </c>
      <c r="I41" s="24">
        <f t="shared" ref="I41" si="8">H41/9.807</f>
        <v>6.5979282505293328</v>
      </c>
      <c r="J41" s="24">
        <f t="shared" ref="J41" si="9">((D41/1000000)*H41)*1000</f>
        <v>3.2352941176470589</v>
      </c>
      <c r="K41" s="26">
        <f t="shared" ref="K41" si="10">(0.5*(D41/1000000)*E41*E41)*1000000</f>
        <v>30.250000000000007</v>
      </c>
      <c r="L41" s="26">
        <f t="shared" ref="L41" si="11">((K41/1000000)/(F41/1000))*1000</f>
        <v>1.7794117647058827</v>
      </c>
      <c r="M41" s="26">
        <f t="shared" ref="M41" si="12">(L41/1000)/(D41/1000000)</f>
        <v>35.588235294117652</v>
      </c>
      <c r="N41" s="92" t="s">
        <v>113</v>
      </c>
      <c r="O41" s="111" t="s">
        <v>139</v>
      </c>
    </row>
    <row r="42" spans="1:15" x14ac:dyDescent="0.45">
      <c r="D42" s="114"/>
      <c r="E42" s="115"/>
      <c r="F42" s="115"/>
      <c r="G42" s="115"/>
      <c r="H42" s="115"/>
      <c r="I42" s="115"/>
      <c r="J42" s="115"/>
      <c r="K42" s="115"/>
      <c r="L42" s="115"/>
      <c r="M42" s="115"/>
      <c r="N42" s="8"/>
      <c r="O42" s="9"/>
    </row>
    <row r="43" spans="1:15" x14ac:dyDescent="0.45">
      <c r="D43" s="4"/>
      <c r="E43" s="4"/>
      <c r="F43" s="4"/>
      <c r="G43" s="4"/>
      <c r="H43" s="4"/>
      <c r="I43" s="4"/>
      <c r="J43" s="4"/>
      <c r="K43" s="4"/>
      <c r="L43" s="4"/>
      <c r="M43" s="4"/>
      <c r="N43" s="8"/>
      <c r="O43" s="9"/>
    </row>
  </sheetData>
  <mergeCells count="3">
    <mergeCell ref="E1:H1"/>
    <mergeCell ref="I1:J1"/>
    <mergeCell ref="K1:M1"/>
  </mergeCells>
  <pageMargins left="0.25" right="0.25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zoomScale="85" zoomScaleNormal="85" workbookViewId="0"/>
  </sheetViews>
  <sheetFormatPr defaultRowHeight="14.25" x14ac:dyDescent="0.45"/>
  <cols>
    <col min="1" max="1" width="4" style="2" customWidth="1"/>
    <col min="2" max="2" width="23.3984375" style="2" customWidth="1"/>
    <col min="3" max="3" width="35.3984375" style="5" customWidth="1"/>
    <col min="4" max="4" width="12.1328125" customWidth="1"/>
    <col min="6" max="6" width="9.73046875" customWidth="1"/>
    <col min="7" max="7" width="9.59765625" customWidth="1"/>
    <col min="8" max="8" width="12.73046875" customWidth="1"/>
    <col min="9" max="9" width="11.73046875" customWidth="1"/>
    <col min="10" max="10" width="10.3984375" customWidth="1"/>
    <col min="11" max="11" width="12.86328125" customWidth="1"/>
    <col min="12" max="12" width="14.1328125" customWidth="1"/>
    <col min="13" max="13" width="12.73046875" customWidth="1"/>
    <col min="14" max="14" width="66.06640625" style="1" customWidth="1"/>
    <col min="15" max="15" width="147.59765625" style="2" customWidth="1"/>
  </cols>
  <sheetData>
    <row r="1" spans="1:15" x14ac:dyDescent="0.45">
      <c r="A1" s="93"/>
      <c r="B1" s="99"/>
      <c r="C1" s="14"/>
      <c r="D1" s="113" t="s">
        <v>0</v>
      </c>
      <c r="E1" s="152" t="s">
        <v>1</v>
      </c>
      <c r="F1" s="152"/>
      <c r="G1" s="152"/>
      <c r="H1" s="152"/>
      <c r="I1" s="152" t="s">
        <v>2</v>
      </c>
      <c r="J1" s="152"/>
      <c r="K1" s="152" t="s">
        <v>42</v>
      </c>
      <c r="L1" s="152"/>
      <c r="M1" s="152"/>
      <c r="N1" s="80"/>
      <c r="O1" s="81"/>
    </row>
    <row r="2" spans="1:15" s="7" customFormat="1" ht="60.75" customHeight="1" x14ac:dyDescent="0.45">
      <c r="A2" s="94" t="s">
        <v>31</v>
      </c>
      <c r="B2" s="100" t="s">
        <v>30</v>
      </c>
      <c r="C2" s="12" t="s">
        <v>29</v>
      </c>
      <c r="D2" s="11" t="s">
        <v>32</v>
      </c>
      <c r="E2" s="11" t="s">
        <v>36</v>
      </c>
      <c r="F2" s="11" t="s">
        <v>35</v>
      </c>
      <c r="G2" s="11" t="s">
        <v>37</v>
      </c>
      <c r="H2" s="11" t="s">
        <v>33</v>
      </c>
      <c r="I2" s="11" t="s">
        <v>160</v>
      </c>
      <c r="J2" s="11" t="s">
        <v>38</v>
      </c>
      <c r="K2" s="11" t="s">
        <v>34</v>
      </c>
      <c r="L2" s="11" t="s">
        <v>41</v>
      </c>
      <c r="M2" s="11" t="s">
        <v>171</v>
      </c>
      <c r="N2" s="11" t="s">
        <v>10</v>
      </c>
      <c r="O2" s="41" t="s">
        <v>3</v>
      </c>
    </row>
    <row r="3" spans="1:15" ht="14.45" customHeight="1" x14ac:dyDescent="0.45">
      <c r="A3" s="95">
        <v>1</v>
      </c>
      <c r="B3" s="101" t="s">
        <v>6</v>
      </c>
      <c r="C3" s="10" t="s">
        <v>114</v>
      </c>
      <c r="D3" s="18">
        <v>1700</v>
      </c>
      <c r="E3" s="20">
        <v>3.2</v>
      </c>
      <c r="F3" s="20">
        <v>27</v>
      </c>
      <c r="G3" s="78">
        <v>45</v>
      </c>
      <c r="H3" s="20">
        <f t="shared" ref="H3:H43" si="0">E3/(F3/1000)</f>
        <v>118.51851851851853</v>
      </c>
      <c r="I3" s="23">
        <f t="shared" ref="I3:I43" si="1">H3/9.807</f>
        <v>12.085094169319724</v>
      </c>
      <c r="J3" s="23">
        <f t="shared" ref="J3:J43" si="2">((D3/1000000)*H3)*1000</f>
        <v>201.4814814814815</v>
      </c>
      <c r="K3" s="25">
        <f t="shared" ref="K3:K43" si="3">(0.5*(D3/1000000)*E3*E3)*1000000</f>
        <v>8704.0000000000018</v>
      </c>
      <c r="L3" s="25">
        <f>((K3/1000000)/(F3/1000))*1000</f>
        <v>322.37037037037044</v>
      </c>
      <c r="M3" s="25">
        <f t="shared" ref="M3:M43" si="4">(L3/1000)/(D3/1000000)</f>
        <v>189.62962962962968</v>
      </c>
      <c r="N3" s="79" t="s">
        <v>115</v>
      </c>
      <c r="O3" s="110" t="s">
        <v>140</v>
      </c>
    </row>
    <row r="4" spans="1:15" ht="14.45" customHeight="1" x14ac:dyDescent="0.45">
      <c r="A4" s="95">
        <f t="shared" ref="A4:A44" si="5">A3+1</f>
        <v>2</v>
      </c>
      <c r="B4" s="102" t="s">
        <v>8</v>
      </c>
      <c r="C4" s="10" t="s">
        <v>13</v>
      </c>
      <c r="D4" s="18">
        <v>2.1</v>
      </c>
      <c r="E4" s="20">
        <v>1.8</v>
      </c>
      <c r="F4" s="78">
        <v>3.4</v>
      </c>
      <c r="G4" s="20">
        <v>55</v>
      </c>
      <c r="H4" s="20">
        <f t="shared" si="0"/>
        <v>529.41176470588243</v>
      </c>
      <c r="I4" s="23">
        <f t="shared" si="1"/>
        <v>53.983049322512734</v>
      </c>
      <c r="J4" s="23">
        <f t="shared" si="2"/>
        <v>1.1117647058823534</v>
      </c>
      <c r="K4" s="25">
        <f t="shared" si="3"/>
        <v>3.4020000000000006</v>
      </c>
      <c r="L4" s="25">
        <f t="shared" ref="L4:L25" si="6">((K4/1000000)/(F4/1000))*1000</f>
        <v>1.000588235294118</v>
      </c>
      <c r="M4" s="25">
        <f t="shared" si="4"/>
        <v>476.4705882352942</v>
      </c>
      <c r="N4" s="79" t="s">
        <v>113</v>
      </c>
      <c r="O4" s="110" t="s">
        <v>141</v>
      </c>
    </row>
    <row r="5" spans="1:15" ht="14.45" customHeight="1" x14ac:dyDescent="0.45">
      <c r="A5" s="95">
        <f t="shared" si="5"/>
        <v>3</v>
      </c>
      <c r="B5" s="103" t="s">
        <v>9</v>
      </c>
      <c r="C5" s="10" t="s">
        <v>118</v>
      </c>
      <c r="D5" s="18">
        <v>3.2</v>
      </c>
      <c r="E5" s="20">
        <v>4.2</v>
      </c>
      <c r="F5" s="20">
        <v>1</v>
      </c>
      <c r="G5" s="78">
        <v>55</v>
      </c>
      <c r="H5" s="20">
        <f t="shared" si="0"/>
        <v>4200</v>
      </c>
      <c r="I5" s="23">
        <f t="shared" si="1"/>
        <v>428.26552462526763</v>
      </c>
      <c r="J5" s="23">
        <f t="shared" si="2"/>
        <v>13.440000000000001</v>
      </c>
      <c r="K5" s="25">
        <f t="shared" si="3"/>
        <v>28.224000000000007</v>
      </c>
      <c r="L5" s="25">
        <f t="shared" si="6"/>
        <v>28.224000000000007</v>
      </c>
      <c r="M5" s="25">
        <f t="shared" si="4"/>
        <v>8820.0000000000018</v>
      </c>
      <c r="N5" s="79" t="s">
        <v>110</v>
      </c>
      <c r="O5" s="110" t="s">
        <v>142</v>
      </c>
    </row>
    <row r="6" spans="1:15" ht="14.45" customHeight="1" x14ac:dyDescent="0.45">
      <c r="A6" s="95">
        <f t="shared" si="5"/>
        <v>4</v>
      </c>
      <c r="B6" s="103" t="s">
        <v>9</v>
      </c>
      <c r="C6" s="10" t="s">
        <v>14</v>
      </c>
      <c r="D6" s="18">
        <v>12.3</v>
      </c>
      <c r="E6" s="20">
        <v>4.7</v>
      </c>
      <c r="F6" s="20">
        <v>0.875</v>
      </c>
      <c r="G6" s="78">
        <v>46.8</v>
      </c>
      <c r="H6" s="20">
        <f t="shared" ref="H6:H8" si="7">E6/(F6/1000)</f>
        <v>5371.4285714285716</v>
      </c>
      <c r="I6" s="23">
        <f t="shared" ref="I6:I8" si="8">H6/9.807</f>
        <v>547.71373217381165</v>
      </c>
      <c r="J6" s="23">
        <f t="shared" ref="J6:J8" si="9">((D6/1000000)*H6)*1000</f>
        <v>66.068571428571431</v>
      </c>
      <c r="K6" s="25">
        <f t="shared" ref="K6:K8" si="10">(0.5*(D6/1000000)*E6*E6)*1000000</f>
        <v>135.85350000000003</v>
      </c>
      <c r="L6" s="25">
        <f t="shared" ref="L6:L8" si="11">((K6/1000000)/(F6/1000))*1000</f>
        <v>155.26114285714289</v>
      </c>
      <c r="M6" s="25">
        <f t="shared" ref="M6:M8" si="12">(L6/1000)/(D6/1000000)</f>
        <v>12622.857142857143</v>
      </c>
      <c r="N6" s="79" t="s">
        <v>113</v>
      </c>
      <c r="O6" s="110" t="s">
        <v>142</v>
      </c>
    </row>
    <row r="7" spans="1:15" ht="14.45" customHeight="1" x14ac:dyDescent="0.45">
      <c r="A7" s="95">
        <f t="shared" si="5"/>
        <v>5</v>
      </c>
      <c r="B7" s="103" t="s">
        <v>9</v>
      </c>
      <c r="C7" s="10" t="s">
        <v>117</v>
      </c>
      <c r="D7" s="18">
        <v>17.600000000000001</v>
      </c>
      <c r="E7" s="20">
        <v>4</v>
      </c>
      <c r="F7" s="20">
        <v>1.5</v>
      </c>
      <c r="G7" s="78">
        <v>90</v>
      </c>
      <c r="H7" s="20">
        <f t="shared" si="7"/>
        <v>2666.6666666666665</v>
      </c>
      <c r="I7" s="23">
        <f t="shared" si="8"/>
        <v>271.91461880969371</v>
      </c>
      <c r="J7" s="23">
        <f t="shared" si="9"/>
        <v>46.933333333333337</v>
      </c>
      <c r="K7" s="25">
        <f t="shared" si="10"/>
        <v>140.80000000000001</v>
      </c>
      <c r="L7" s="25">
        <f t="shared" si="11"/>
        <v>93.866666666666674</v>
      </c>
      <c r="M7" s="25">
        <f t="shared" si="12"/>
        <v>5333.333333333333</v>
      </c>
      <c r="N7" s="79" t="s">
        <v>99</v>
      </c>
      <c r="O7" s="110" t="s">
        <v>142</v>
      </c>
    </row>
    <row r="8" spans="1:15" ht="14.45" customHeight="1" x14ac:dyDescent="0.45">
      <c r="A8" s="95">
        <f t="shared" si="5"/>
        <v>6</v>
      </c>
      <c r="B8" s="103" t="s">
        <v>9</v>
      </c>
      <c r="C8" s="10" t="s">
        <v>116</v>
      </c>
      <c r="D8" s="18">
        <v>32.9</v>
      </c>
      <c r="E8" s="20">
        <v>3.8</v>
      </c>
      <c r="F8" s="20">
        <v>1.5</v>
      </c>
      <c r="G8" s="78">
        <v>45</v>
      </c>
      <c r="H8" s="20">
        <f t="shared" si="7"/>
        <v>2533.333333333333</v>
      </c>
      <c r="I8" s="23">
        <f t="shared" si="8"/>
        <v>258.31888786920905</v>
      </c>
      <c r="J8" s="23">
        <f t="shared" si="9"/>
        <v>83.34666666666665</v>
      </c>
      <c r="K8" s="25">
        <f t="shared" si="10"/>
        <v>237.53799999999998</v>
      </c>
      <c r="L8" s="25">
        <f t="shared" si="11"/>
        <v>158.35866666666664</v>
      </c>
      <c r="M8" s="25">
        <f t="shared" si="12"/>
        <v>4813.333333333333</v>
      </c>
      <c r="N8" s="79" t="s">
        <v>110</v>
      </c>
      <c r="O8" s="110" t="s">
        <v>142</v>
      </c>
    </row>
    <row r="9" spans="1:15" ht="14.45" customHeight="1" x14ac:dyDescent="0.45">
      <c r="A9" s="95">
        <f t="shared" si="5"/>
        <v>7</v>
      </c>
      <c r="B9" s="104" t="s">
        <v>73</v>
      </c>
      <c r="C9" s="40" t="s">
        <v>74</v>
      </c>
      <c r="D9" s="18">
        <v>1</v>
      </c>
      <c r="E9" s="20">
        <v>2.5</v>
      </c>
      <c r="F9" s="39">
        <v>0.4</v>
      </c>
      <c r="G9" s="20">
        <v>80</v>
      </c>
      <c r="H9" s="20">
        <f t="shared" si="0"/>
        <v>6250</v>
      </c>
      <c r="I9" s="23">
        <f t="shared" si="1"/>
        <v>637.29988783521969</v>
      </c>
      <c r="J9" s="23">
        <f t="shared" si="2"/>
        <v>6.2499999999999991</v>
      </c>
      <c r="K9" s="25">
        <f t="shared" si="3"/>
        <v>3.1249999999999996</v>
      </c>
      <c r="L9" s="25">
        <f t="shared" si="6"/>
        <v>7.8124999999999991</v>
      </c>
      <c r="M9" s="25">
        <f t="shared" si="4"/>
        <v>7812.4999999999991</v>
      </c>
      <c r="N9" s="79" t="s">
        <v>113</v>
      </c>
      <c r="O9" s="110" t="s">
        <v>143</v>
      </c>
    </row>
    <row r="10" spans="1:15" ht="14.45" customHeight="1" x14ac:dyDescent="0.45">
      <c r="A10" s="95">
        <f t="shared" si="5"/>
        <v>8</v>
      </c>
      <c r="B10" s="104" t="s">
        <v>73</v>
      </c>
      <c r="C10" s="40" t="s">
        <v>75</v>
      </c>
      <c r="D10" s="18">
        <v>1.5</v>
      </c>
      <c r="E10" s="20">
        <v>1.9</v>
      </c>
      <c r="F10" s="39">
        <v>0.8</v>
      </c>
      <c r="G10" s="20">
        <v>62</v>
      </c>
      <c r="H10" s="20">
        <f t="shared" si="0"/>
        <v>2375</v>
      </c>
      <c r="I10" s="23">
        <f t="shared" si="1"/>
        <v>242.17395737738349</v>
      </c>
      <c r="J10" s="23">
        <f t="shared" si="2"/>
        <v>3.5625</v>
      </c>
      <c r="K10" s="25">
        <f t="shared" si="3"/>
        <v>2.7075</v>
      </c>
      <c r="L10" s="25">
        <f t="shared" si="6"/>
        <v>3.3843749999999999</v>
      </c>
      <c r="M10" s="25">
        <f t="shared" si="4"/>
        <v>2256.25</v>
      </c>
      <c r="N10" s="79" t="s">
        <v>113</v>
      </c>
      <c r="O10" s="110" t="s">
        <v>143</v>
      </c>
    </row>
    <row r="11" spans="1:15" ht="14.45" customHeight="1" x14ac:dyDescent="0.45">
      <c r="A11" s="95">
        <f t="shared" si="5"/>
        <v>9</v>
      </c>
      <c r="B11" s="104" t="s">
        <v>73</v>
      </c>
      <c r="C11" s="40" t="s">
        <v>76</v>
      </c>
      <c r="D11" s="18">
        <v>3.6</v>
      </c>
      <c r="E11" s="20">
        <v>2.7</v>
      </c>
      <c r="F11" s="39">
        <v>1</v>
      </c>
      <c r="G11" s="20">
        <v>76</v>
      </c>
      <c r="H11" s="20">
        <f t="shared" si="0"/>
        <v>2700</v>
      </c>
      <c r="I11" s="23">
        <f t="shared" si="1"/>
        <v>275.31355154481491</v>
      </c>
      <c r="J11" s="23">
        <f t="shared" si="2"/>
        <v>9.7200000000000006</v>
      </c>
      <c r="K11" s="25">
        <f t="shared" si="3"/>
        <v>13.122000000000003</v>
      </c>
      <c r="L11" s="25">
        <f t="shared" si="6"/>
        <v>13.122000000000003</v>
      </c>
      <c r="M11" s="25">
        <f t="shared" si="4"/>
        <v>3645.0000000000009</v>
      </c>
      <c r="N11" s="79" t="s">
        <v>113</v>
      </c>
      <c r="O11" s="110" t="s">
        <v>143</v>
      </c>
    </row>
    <row r="12" spans="1:15" ht="14.45" customHeight="1" x14ac:dyDescent="0.45">
      <c r="A12" s="95">
        <f t="shared" si="5"/>
        <v>10</v>
      </c>
      <c r="B12" s="105" t="s">
        <v>77</v>
      </c>
      <c r="C12" s="10" t="s">
        <v>15</v>
      </c>
      <c r="D12" s="18">
        <v>18.399999999999999</v>
      </c>
      <c r="E12" s="20">
        <v>2.9</v>
      </c>
      <c r="F12" s="20">
        <v>2.75</v>
      </c>
      <c r="G12" s="20">
        <v>37.1</v>
      </c>
      <c r="H12" s="20">
        <f t="shared" si="0"/>
        <v>1054.5454545454545</v>
      </c>
      <c r="I12" s="23">
        <f t="shared" si="1"/>
        <v>107.52987198383343</v>
      </c>
      <c r="J12" s="23">
        <f t="shared" si="2"/>
        <v>19.403636363636362</v>
      </c>
      <c r="K12" s="25">
        <f t="shared" si="3"/>
        <v>77.371999999999986</v>
      </c>
      <c r="L12" s="25">
        <f t="shared" si="6"/>
        <v>28.135272727272724</v>
      </c>
      <c r="M12" s="25">
        <f t="shared" si="4"/>
        <v>1529.090909090909</v>
      </c>
      <c r="N12" s="79" t="s">
        <v>113</v>
      </c>
      <c r="O12" s="110" t="s">
        <v>144</v>
      </c>
    </row>
    <row r="13" spans="1:15" ht="14.45" customHeight="1" x14ac:dyDescent="0.45">
      <c r="A13" s="95">
        <f t="shared" si="5"/>
        <v>11</v>
      </c>
      <c r="B13" s="105" t="s">
        <v>77</v>
      </c>
      <c r="C13" s="10" t="s">
        <v>119</v>
      </c>
      <c r="D13" s="18">
        <v>19</v>
      </c>
      <c r="E13" s="20">
        <v>1.6</v>
      </c>
      <c r="F13" s="20">
        <v>5</v>
      </c>
      <c r="G13" s="20">
        <v>34.299999999999997</v>
      </c>
      <c r="H13" s="20">
        <f t="shared" si="0"/>
        <v>320</v>
      </c>
      <c r="I13" s="23">
        <f t="shared" si="1"/>
        <v>32.629754257163249</v>
      </c>
      <c r="J13" s="23">
        <f t="shared" si="2"/>
        <v>6.08</v>
      </c>
      <c r="K13" s="25">
        <f t="shared" si="3"/>
        <v>24.320000000000004</v>
      </c>
      <c r="L13" s="25">
        <f t="shared" si="6"/>
        <v>4.8640000000000008</v>
      </c>
      <c r="M13" s="25">
        <f t="shared" si="4"/>
        <v>256.00000000000006</v>
      </c>
      <c r="N13" s="79" t="s">
        <v>113</v>
      </c>
      <c r="O13" s="110" t="s">
        <v>144</v>
      </c>
    </row>
    <row r="14" spans="1:15" ht="14.45" customHeight="1" x14ac:dyDescent="0.45">
      <c r="A14" s="95">
        <f t="shared" si="5"/>
        <v>12</v>
      </c>
      <c r="B14" s="105" t="s">
        <v>77</v>
      </c>
      <c r="C14" s="10" t="s">
        <v>120</v>
      </c>
      <c r="D14" s="18">
        <v>10.9</v>
      </c>
      <c r="E14" s="20">
        <v>1.6</v>
      </c>
      <c r="F14" s="20">
        <v>5</v>
      </c>
      <c r="G14" s="20">
        <v>34.299999999999997</v>
      </c>
      <c r="H14" s="20">
        <f t="shared" si="0"/>
        <v>320</v>
      </c>
      <c r="I14" s="23">
        <f t="shared" si="1"/>
        <v>32.629754257163249</v>
      </c>
      <c r="J14" s="23">
        <f t="shared" si="2"/>
        <v>3.4880000000000004</v>
      </c>
      <c r="K14" s="25">
        <f t="shared" si="3"/>
        <v>13.952000000000004</v>
      </c>
      <c r="L14" s="25">
        <f t="shared" si="6"/>
        <v>2.7904000000000004</v>
      </c>
      <c r="M14" s="25">
        <f t="shared" si="4"/>
        <v>256.00000000000006</v>
      </c>
      <c r="N14" s="79" t="s">
        <v>113</v>
      </c>
      <c r="O14" s="110" t="s">
        <v>144</v>
      </c>
    </row>
    <row r="15" spans="1:15" ht="14.45" customHeight="1" x14ac:dyDescent="0.45">
      <c r="A15" s="95">
        <f t="shared" si="5"/>
        <v>13</v>
      </c>
      <c r="B15" s="105" t="s">
        <v>77</v>
      </c>
      <c r="C15" s="10" t="s">
        <v>48</v>
      </c>
      <c r="D15" s="18">
        <v>13</v>
      </c>
      <c r="E15" s="20">
        <v>1.85</v>
      </c>
      <c r="F15" s="20">
        <v>4.5</v>
      </c>
      <c r="G15" s="20">
        <v>29.5</v>
      </c>
      <c r="H15" s="20">
        <f t="shared" si="0"/>
        <v>411.11111111111114</v>
      </c>
      <c r="I15" s="23">
        <f t="shared" si="1"/>
        <v>41.920170399827789</v>
      </c>
      <c r="J15" s="23">
        <f t="shared" si="2"/>
        <v>5.3444444444444441</v>
      </c>
      <c r="K15" s="25">
        <f t="shared" si="3"/>
        <v>22.24625</v>
      </c>
      <c r="L15" s="25">
        <f t="shared" si="6"/>
        <v>4.9436111111111112</v>
      </c>
      <c r="M15" s="25">
        <f t="shared" si="4"/>
        <v>380.27777777777783</v>
      </c>
      <c r="N15" s="79" t="s">
        <v>113</v>
      </c>
      <c r="O15" s="110" t="s">
        <v>144</v>
      </c>
    </row>
    <row r="16" spans="1:15" ht="14.45" customHeight="1" x14ac:dyDescent="0.45">
      <c r="A16" s="95">
        <f t="shared" si="5"/>
        <v>14</v>
      </c>
      <c r="B16" s="106" t="s">
        <v>77</v>
      </c>
      <c r="C16" s="10" t="s">
        <v>16</v>
      </c>
      <c r="D16" s="18">
        <v>4</v>
      </c>
      <c r="E16" s="20">
        <v>2</v>
      </c>
      <c r="F16" s="20">
        <v>2.5</v>
      </c>
      <c r="G16" s="20">
        <v>45</v>
      </c>
      <c r="H16" s="20">
        <f t="shared" si="0"/>
        <v>800</v>
      </c>
      <c r="I16" s="23">
        <f t="shared" si="1"/>
        <v>81.574385642908126</v>
      </c>
      <c r="J16" s="23">
        <f t="shared" si="2"/>
        <v>3.1999999999999997</v>
      </c>
      <c r="K16" s="25">
        <f t="shared" si="3"/>
        <v>8</v>
      </c>
      <c r="L16" s="25">
        <f t="shared" si="6"/>
        <v>3.1999999999999997</v>
      </c>
      <c r="M16" s="25">
        <f t="shared" si="4"/>
        <v>800</v>
      </c>
      <c r="N16" s="79" t="s">
        <v>110</v>
      </c>
      <c r="O16" s="110" t="s">
        <v>144</v>
      </c>
    </row>
    <row r="17" spans="1:15" ht="14.45" customHeight="1" x14ac:dyDescent="0.45">
      <c r="A17" s="95">
        <f t="shared" si="5"/>
        <v>15</v>
      </c>
      <c r="B17" s="106" t="s">
        <v>78</v>
      </c>
      <c r="C17" s="10" t="s">
        <v>79</v>
      </c>
      <c r="D17" s="18">
        <v>11.4</v>
      </c>
      <c r="E17" s="20">
        <v>2</v>
      </c>
      <c r="F17" s="20">
        <v>2</v>
      </c>
      <c r="G17" s="20">
        <v>56.3</v>
      </c>
      <c r="H17" s="20">
        <f t="shared" si="0"/>
        <v>1000</v>
      </c>
      <c r="I17" s="23">
        <f t="shared" si="1"/>
        <v>101.96798205363515</v>
      </c>
      <c r="J17" s="23">
        <f t="shared" si="2"/>
        <v>11.4</v>
      </c>
      <c r="K17" s="25">
        <f t="shared" si="3"/>
        <v>22.8</v>
      </c>
      <c r="L17" s="25">
        <f t="shared" si="6"/>
        <v>11.4</v>
      </c>
      <c r="M17" s="25">
        <f t="shared" si="4"/>
        <v>1000</v>
      </c>
      <c r="N17" s="79" t="s">
        <v>113</v>
      </c>
      <c r="O17" s="110" t="s">
        <v>145</v>
      </c>
    </row>
    <row r="18" spans="1:15" ht="14.45" customHeight="1" x14ac:dyDescent="0.45">
      <c r="A18" s="95">
        <f t="shared" si="5"/>
        <v>16</v>
      </c>
      <c r="B18" s="106" t="s">
        <v>78</v>
      </c>
      <c r="C18" s="10" t="s">
        <v>80</v>
      </c>
      <c r="D18" s="18">
        <v>2.5</v>
      </c>
      <c r="E18" s="20">
        <v>2.2999999999999998</v>
      </c>
      <c r="F18" s="20">
        <v>1</v>
      </c>
      <c r="G18" s="20">
        <v>56.3</v>
      </c>
      <c r="H18" s="20">
        <f t="shared" si="0"/>
        <v>2300</v>
      </c>
      <c r="I18" s="23">
        <f t="shared" si="1"/>
        <v>234.52635872336086</v>
      </c>
      <c r="J18" s="23">
        <f t="shared" si="2"/>
        <v>5.7500000000000009</v>
      </c>
      <c r="K18" s="25">
        <f t="shared" si="3"/>
        <v>6.6124999999999998</v>
      </c>
      <c r="L18" s="25">
        <f t="shared" si="6"/>
        <v>6.6124999999999998</v>
      </c>
      <c r="M18" s="25">
        <f t="shared" si="4"/>
        <v>2644.9999999999995</v>
      </c>
      <c r="N18" s="79" t="s">
        <v>113</v>
      </c>
      <c r="O18" s="110" t="s">
        <v>145</v>
      </c>
    </row>
    <row r="19" spans="1:15" ht="14.45" customHeight="1" x14ac:dyDescent="0.45">
      <c r="A19" s="95">
        <f t="shared" si="5"/>
        <v>17</v>
      </c>
      <c r="B19" s="107" t="s">
        <v>5</v>
      </c>
      <c r="C19" s="10" t="s">
        <v>17</v>
      </c>
      <c r="D19" s="18">
        <v>1</v>
      </c>
      <c r="E19" s="20">
        <v>1.9</v>
      </c>
      <c r="F19" s="20">
        <v>1.2</v>
      </c>
      <c r="G19" s="20">
        <v>45</v>
      </c>
      <c r="H19" s="20">
        <f t="shared" si="0"/>
        <v>1583.3333333333335</v>
      </c>
      <c r="I19" s="23">
        <f t="shared" si="1"/>
        <v>161.44930491825568</v>
      </c>
      <c r="J19" s="23">
        <f t="shared" si="2"/>
        <v>1.5833333333333335</v>
      </c>
      <c r="K19" s="25">
        <f t="shared" si="3"/>
        <v>1.8049999999999997</v>
      </c>
      <c r="L19" s="25">
        <f t="shared" si="6"/>
        <v>1.5041666666666664</v>
      </c>
      <c r="M19" s="25">
        <f t="shared" si="4"/>
        <v>1504.1666666666665</v>
      </c>
      <c r="N19" s="79" t="s">
        <v>110</v>
      </c>
      <c r="O19" s="110" t="s">
        <v>146</v>
      </c>
    </row>
    <row r="20" spans="1:15" ht="14.45" customHeight="1" x14ac:dyDescent="0.45">
      <c r="A20" s="95">
        <f t="shared" si="5"/>
        <v>18</v>
      </c>
      <c r="B20" s="107" t="s">
        <v>5</v>
      </c>
      <c r="C20" s="10" t="s">
        <v>18</v>
      </c>
      <c r="D20" s="18">
        <v>0.45</v>
      </c>
      <c r="E20" s="20">
        <v>1</v>
      </c>
      <c r="F20" s="20">
        <v>0.75</v>
      </c>
      <c r="G20" s="78">
        <v>50</v>
      </c>
      <c r="H20" s="20">
        <f t="shared" si="0"/>
        <v>1333.3333333333333</v>
      </c>
      <c r="I20" s="23">
        <f t="shared" si="1"/>
        <v>135.95730940484685</v>
      </c>
      <c r="J20" s="23">
        <f t="shared" si="2"/>
        <v>0.60000000000000009</v>
      </c>
      <c r="K20" s="25">
        <f t="shared" si="3"/>
        <v>0.22500000000000001</v>
      </c>
      <c r="L20" s="25">
        <f t="shared" si="6"/>
        <v>0.30000000000000004</v>
      </c>
      <c r="M20" s="25">
        <f t="shared" si="4"/>
        <v>666.66666666666663</v>
      </c>
      <c r="N20" s="79" t="s">
        <v>110</v>
      </c>
      <c r="O20" s="110" t="s">
        <v>147</v>
      </c>
    </row>
    <row r="21" spans="1:15" ht="14.45" customHeight="1" x14ac:dyDescent="0.45">
      <c r="A21" s="95">
        <f t="shared" si="5"/>
        <v>19</v>
      </c>
      <c r="B21" s="108" t="s">
        <v>81</v>
      </c>
      <c r="C21" s="40" t="s">
        <v>121</v>
      </c>
      <c r="D21" s="18">
        <v>4</v>
      </c>
      <c r="E21" s="20">
        <v>2.6</v>
      </c>
      <c r="F21" s="20">
        <v>1.1000000000000001</v>
      </c>
      <c r="G21" s="20">
        <v>44</v>
      </c>
      <c r="H21" s="20">
        <f t="shared" si="0"/>
        <v>2363.6363636363635</v>
      </c>
      <c r="I21" s="23">
        <f t="shared" si="1"/>
        <v>241.01523030859218</v>
      </c>
      <c r="J21" s="23">
        <f t="shared" si="2"/>
        <v>9.4545454545454533</v>
      </c>
      <c r="K21" s="25">
        <f t="shared" si="3"/>
        <v>13.520000000000001</v>
      </c>
      <c r="L21" s="25">
        <f t="shared" si="6"/>
        <v>12.290909090909093</v>
      </c>
      <c r="M21" s="25">
        <f t="shared" si="4"/>
        <v>3072.727272727273</v>
      </c>
      <c r="N21" s="79" t="s">
        <v>110</v>
      </c>
      <c r="O21" s="110" t="s">
        <v>148</v>
      </c>
    </row>
    <row r="22" spans="1:15" ht="14.45" customHeight="1" x14ac:dyDescent="0.45">
      <c r="A22" s="95">
        <f t="shared" si="5"/>
        <v>20</v>
      </c>
      <c r="B22" s="108" t="s">
        <v>81</v>
      </c>
      <c r="C22" s="40" t="s">
        <v>122</v>
      </c>
      <c r="D22" s="18">
        <v>5.3</v>
      </c>
      <c r="E22" s="20">
        <v>2.7</v>
      </c>
      <c r="F22" s="20">
        <v>1.1000000000000001</v>
      </c>
      <c r="G22" s="20">
        <v>44</v>
      </c>
      <c r="H22" s="20">
        <f t="shared" si="0"/>
        <v>2454.5454545454545</v>
      </c>
      <c r="I22" s="23">
        <f t="shared" si="1"/>
        <v>250.28504685892264</v>
      </c>
      <c r="J22" s="23">
        <f t="shared" si="2"/>
        <v>13.00909090909091</v>
      </c>
      <c r="K22" s="25">
        <f t="shared" si="3"/>
        <v>19.318500000000004</v>
      </c>
      <c r="L22" s="25">
        <f t="shared" si="6"/>
        <v>17.562272727272731</v>
      </c>
      <c r="M22" s="25">
        <f t="shared" si="4"/>
        <v>3313.6363636363644</v>
      </c>
      <c r="N22" s="79" t="s">
        <v>110</v>
      </c>
      <c r="O22" s="110" t="s">
        <v>148</v>
      </c>
    </row>
    <row r="23" spans="1:15" ht="14.45" customHeight="1" x14ac:dyDescent="0.45">
      <c r="A23" s="95">
        <f t="shared" si="5"/>
        <v>21</v>
      </c>
      <c r="B23" s="108" t="s">
        <v>81</v>
      </c>
      <c r="C23" s="40" t="s">
        <v>123</v>
      </c>
      <c r="D23" s="18">
        <v>7</v>
      </c>
      <c r="E23" s="20">
        <v>2.2999999999999998</v>
      </c>
      <c r="F23" s="20">
        <v>1.2</v>
      </c>
      <c r="G23" s="20">
        <v>73</v>
      </c>
      <c r="H23" s="20">
        <f t="shared" si="0"/>
        <v>1916.6666666666667</v>
      </c>
      <c r="I23" s="23">
        <f t="shared" si="1"/>
        <v>195.43863226946738</v>
      </c>
      <c r="J23" s="23">
        <f t="shared" si="2"/>
        <v>13.416666666666668</v>
      </c>
      <c r="K23" s="25">
        <f t="shared" si="3"/>
        <v>18.514999999999997</v>
      </c>
      <c r="L23" s="25">
        <f t="shared" si="6"/>
        <v>15.429166666666665</v>
      </c>
      <c r="M23" s="25">
        <f t="shared" si="4"/>
        <v>2204.1666666666665</v>
      </c>
      <c r="N23" s="79" t="s">
        <v>110</v>
      </c>
      <c r="O23" s="110" t="s">
        <v>148</v>
      </c>
    </row>
    <row r="24" spans="1:15" ht="14.45" customHeight="1" x14ac:dyDescent="0.45">
      <c r="A24" s="95">
        <f t="shared" si="5"/>
        <v>22</v>
      </c>
      <c r="B24" s="108" t="s">
        <v>81</v>
      </c>
      <c r="C24" s="40" t="s">
        <v>82</v>
      </c>
      <c r="D24" s="18">
        <v>24</v>
      </c>
      <c r="E24" s="20">
        <v>2.1</v>
      </c>
      <c r="F24" s="20">
        <v>1.8</v>
      </c>
      <c r="G24" s="20">
        <v>61</v>
      </c>
      <c r="H24" s="20">
        <f t="shared" si="0"/>
        <v>1166.6666666666667</v>
      </c>
      <c r="I24" s="23">
        <f t="shared" si="1"/>
        <v>118.96264572924102</v>
      </c>
      <c r="J24" s="23">
        <f t="shared" si="2"/>
        <v>28.000000000000004</v>
      </c>
      <c r="K24" s="25">
        <f t="shared" si="3"/>
        <v>52.920000000000009</v>
      </c>
      <c r="L24" s="25">
        <f t="shared" si="6"/>
        <v>29.400000000000006</v>
      </c>
      <c r="M24" s="25">
        <f t="shared" si="4"/>
        <v>1225.0000000000002</v>
      </c>
      <c r="N24" s="79" t="s">
        <v>110</v>
      </c>
      <c r="O24" s="110" t="s">
        <v>148</v>
      </c>
    </row>
    <row r="25" spans="1:15" ht="14.45" customHeight="1" x14ac:dyDescent="0.45">
      <c r="A25" s="95">
        <f t="shared" si="5"/>
        <v>23</v>
      </c>
      <c r="B25" s="108" t="s">
        <v>81</v>
      </c>
      <c r="C25" s="40" t="s">
        <v>83</v>
      </c>
      <c r="D25" s="18">
        <v>25</v>
      </c>
      <c r="E25" s="20">
        <v>2.5</v>
      </c>
      <c r="F25" s="20">
        <v>2.5</v>
      </c>
      <c r="G25" s="20">
        <v>82</v>
      </c>
      <c r="H25" s="20">
        <f t="shared" si="0"/>
        <v>1000</v>
      </c>
      <c r="I25" s="23">
        <f t="shared" si="1"/>
        <v>101.96798205363515</v>
      </c>
      <c r="J25" s="23">
        <f t="shared" si="2"/>
        <v>25</v>
      </c>
      <c r="K25" s="25">
        <f t="shared" si="3"/>
        <v>78.125</v>
      </c>
      <c r="L25" s="25">
        <f t="shared" si="6"/>
        <v>31.25</v>
      </c>
      <c r="M25" s="25">
        <f t="shared" si="4"/>
        <v>1250</v>
      </c>
      <c r="N25" s="79" t="s">
        <v>110</v>
      </c>
      <c r="O25" s="110" t="s">
        <v>148</v>
      </c>
    </row>
    <row r="26" spans="1:15" ht="14.45" customHeight="1" x14ac:dyDescent="0.45">
      <c r="A26" s="95">
        <f t="shared" si="5"/>
        <v>24</v>
      </c>
      <c r="B26" s="108" t="s">
        <v>81</v>
      </c>
      <c r="C26" s="40" t="s">
        <v>84</v>
      </c>
      <c r="D26" s="18">
        <v>28</v>
      </c>
      <c r="E26" s="20">
        <v>2.7</v>
      </c>
      <c r="F26" s="20">
        <v>3.5</v>
      </c>
      <c r="G26" s="20">
        <v>54</v>
      </c>
      <c r="H26" s="20">
        <f t="shared" si="0"/>
        <v>771.42857142857144</v>
      </c>
      <c r="I26" s="23">
        <f t="shared" si="1"/>
        <v>78.661014727089977</v>
      </c>
      <c r="J26" s="23">
        <f t="shared" si="2"/>
        <v>21.6</v>
      </c>
      <c r="K26" s="25">
        <f t="shared" si="3"/>
        <v>102.06000000000002</v>
      </c>
      <c r="L26" s="25">
        <f t="shared" ref="L26:L43" si="13">((K26/1000000)/(F26/1000))*1000</f>
        <v>29.160000000000004</v>
      </c>
      <c r="M26" s="25">
        <f t="shared" si="4"/>
        <v>1041.4285714285716</v>
      </c>
      <c r="N26" s="79" t="s">
        <v>110</v>
      </c>
      <c r="O26" s="110" t="s">
        <v>148</v>
      </c>
    </row>
    <row r="27" spans="1:15" ht="14.45" customHeight="1" x14ac:dyDescent="0.45">
      <c r="A27" s="95">
        <f t="shared" si="5"/>
        <v>25</v>
      </c>
      <c r="B27" s="108" t="s">
        <v>81</v>
      </c>
      <c r="C27" s="40" t="s">
        <v>85</v>
      </c>
      <c r="D27" s="18">
        <v>33</v>
      </c>
      <c r="E27" s="20">
        <v>2</v>
      </c>
      <c r="F27" s="20">
        <v>3.4</v>
      </c>
      <c r="G27" s="20">
        <v>52</v>
      </c>
      <c r="H27" s="20">
        <f t="shared" si="0"/>
        <v>588.23529411764707</v>
      </c>
      <c r="I27" s="23">
        <f t="shared" si="1"/>
        <v>59.981165913903034</v>
      </c>
      <c r="J27" s="23">
        <f t="shared" si="2"/>
        <v>19.411764705882355</v>
      </c>
      <c r="K27" s="25">
        <f t="shared" si="3"/>
        <v>66</v>
      </c>
      <c r="L27" s="25">
        <f t="shared" si="13"/>
        <v>19.411764705882355</v>
      </c>
      <c r="M27" s="25">
        <f t="shared" si="4"/>
        <v>588.23529411764707</v>
      </c>
      <c r="N27" s="79" t="s">
        <v>110</v>
      </c>
      <c r="O27" s="110" t="s">
        <v>148</v>
      </c>
    </row>
    <row r="28" spans="1:15" ht="14.25" customHeight="1" x14ac:dyDescent="0.45">
      <c r="A28" s="95">
        <f t="shared" si="5"/>
        <v>26</v>
      </c>
      <c r="B28" s="108" t="s">
        <v>81</v>
      </c>
      <c r="C28" s="40" t="s">
        <v>86</v>
      </c>
      <c r="D28" s="18">
        <v>41</v>
      </c>
      <c r="E28" s="20">
        <v>1.9</v>
      </c>
      <c r="F28" s="20">
        <v>3.4</v>
      </c>
      <c r="G28" s="20">
        <v>62</v>
      </c>
      <c r="H28" s="20">
        <f t="shared" si="0"/>
        <v>558.82352941176475</v>
      </c>
      <c r="I28" s="23">
        <f t="shared" si="1"/>
        <v>56.982107618207884</v>
      </c>
      <c r="J28" s="23">
        <f t="shared" si="2"/>
        <v>22.911764705882355</v>
      </c>
      <c r="K28" s="25">
        <f t="shared" si="3"/>
        <v>74.004999999999995</v>
      </c>
      <c r="L28" s="25">
        <f t="shared" si="13"/>
        <v>21.766176470588235</v>
      </c>
      <c r="M28" s="25">
        <f t="shared" si="4"/>
        <v>530.88235294117646</v>
      </c>
      <c r="N28" s="79" t="s">
        <v>110</v>
      </c>
      <c r="O28" s="110" t="s">
        <v>148</v>
      </c>
    </row>
    <row r="29" spans="1:15" ht="14.25" customHeight="1" x14ac:dyDescent="0.45">
      <c r="A29" s="95">
        <f t="shared" si="5"/>
        <v>27</v>
      </c>
      <c r="B29" s="101" t="s">
        <v>95</v>
      </c>
      <c r="C29" s="10" t="s">
        <v>21</v>
      </c>
      <c r="D29" s="18">
        <v>0.64</v>
      </c>
      <c r="E29" s="20">
        <v>1.7</v>
      </c>
      <c r="F29" s="20">
        <v>1.5</v>
      </c>
      <c r="G29" s="20">
        <v>14</v>
      </c>
      <c r="H29" s="20">
        <f t="shared" si="0"/>
        <v>1133.3333333333333</v>
      </c>
      <c r="I29" s="23">
        <f t="shared" si="1"/>
        <v>115.56371299411984</v>
      </c>
      <c r="J29" s="23">
        <f t="shared" si="2"/>
        <v>0.72533333333333327</v>
      </c>
      <c r="K29" s="25">
        <f t="shared" si="3"/>
        <v>0.92480000000000007</v>
      </c>
      <c r="L29" s="25">
        <f t="shared" si="13"/>
        <v>0.61653333333333327</v>
      </c>
      <c r="M29" s="25">
        <f t="shared" si="4"/>
        <v>963.33333333333314</v>
      </c>
      <c r="N29" s="79" t="s">
        <v>99</v>
      </c>
      <c r="O29" s="110" t="s">
        <v>149</v>
      </c>
    </row>
    <row r="30" spans="1:15" ht="14.25" customHeight="1" x14ac:dyDescent="0.45">
      <c r="A30" s="95">
        <f t="shared" si="5"/>
        <v>28</v>
      </c>
      <c r="B30" s="101" t="s">
        <v>95</v>
      </c>
      <c r="C30" s="10" t="s">
        <v>22</v>
      </c>
      <c r="D30" s="18">
        <v>2.75</v>
      </c>
      <c r="E30" s="20">
        <v>2.7</v>
      </c>
      <c r="F30" s="20">
        <v>1.4</v>
      </c>
      <c r="G30" s="20">
        <v>72</v>
      </c>
      <c r="H30" s="20">
        <f t="shared" si="0"/>
        <v>1928.5714285714287</v>
      </c>
      <c r="I30" s="23">
        <f t="shared" si="1"/>
        <v>196.65253681772495</v>
      </c>
      <c r="J30" s="23">
        <f t="shared" si="2"/>
        <v>5.3035714285714279</v>
      </c>
      <c r="K30" s="25">
        <f t="shared" si="3"/>
        <v>10.02375</v>
      </c>
      <c r="L30" s="25">
        <f t="shared" si="13"/>
        <v>7.159821428571429</v>
      </c>
      <c r="M30" s="25">
        <f t="shared" si="4"/>
        <v>2603.5714285714284</v>
      </c>
      <c r="N30" s="79" t="s">
        <v>99</v>
      </c>
      <c r="O30" s="110" t="s">
        <v>149</v>
      </c>
    </row>
    <row r="31" spans="1:15" ht="14.25" customHeight="1" x14ac:dyDescent="0.45">
      <c r="A31" s="95">
        <f t="shared" si="5"/>
        <v>29</v>
      </c>
      <c r="B31" s="101" t="s">
        <v>95</v>
      </c>
      <c r="C31" s="10" t="s">
        <v>23</v>
      </c>
      <c r="D31" s="18">
        <v>6.11</v>
      </c>
      <c r="E31" s="20">
        <v>2.34</v>
      </c>
      <c r="F31" s="20">
        <v>2.1</v>
      </c>
      <c r="G31" s="20">
        <v>54</v>
      </c>
      <c r="H31" s="20">
        <f t="shared" si="0"/>
        <v>1114.285714285714</v>
      </c>
      <c r="I31" s="23">
        <f t="shared" si="1"/>
        <v>113.62146571690771</v>
      </c>
      <c r="J31" s="23">
        <f t="shared" si="2"/>
        <v>6.8082857142857121</v>
      </c>
      <c r="K31" s="25">
        <f t="shared" si="3"/>
        <v>16.727957999999997</v>
      </c>
      <c r="L31" s="25">
        <f t="shared" si="13"/>
        <v>7.9656942857142843</v>
      </c>
      <c r="M31" s="25">
        <f t="shared" si="4"/>
        <v>1303.7142857142856</v>
      </c>
      <c r="N31" s="79" t="s">
        <v>99</v>
      </c>
      <c r="O31" s="110" t="s">
        <v>149</v>
      </c>
    </row>
    <row r="32" spans="1:15" ht="14.25" customHeight="1" x14ac:dyDescent="0.45">
      <c r="A32" s="95">
        <f t="shared" si="5"/>
        <v>30</v>
      </c>
      <c r="B32" s="101" t="s">
        <v>95</v>
      </c>
      <c r="C32" s="10" t="s">
        <v>24</v>
      </c>
      <c r="D32" s="18">
        <v>2.7</v>
      </c>
      <c r="E32" s="20">
        <v>0.83</v>
      </c>
      <c r="F32" s="20">
        <v>3.6</v>
      </c>
      <c r="G32" s="20">
        <v>51</v>
      </c>
      <c r="H32" s="20">
        <f t="shared" si="0"/>
        <v>230.55555555555554</v>
      </c>
      <c r="I32" s="23">
        <f t="shared" si="1"/>
        <v>23.509284751254771</v>
      </c>
      <c r="J32" s="23">
        <f t="shared" si="2"/>
        <v>0.62250000000000005</v>
      </c>
      <c r="K32" s="25">
        <f t="shared" si="3"/>
        <v>0.93001499999999993</v>
      </c>
      <c r="L32" s="25">
        <f t="shared" si="13"/>
        <v>0.2583375</v>
      </c>
      <c r="M32" s="25">
        <f t="shared" si="4"/>
        <v>95.680555555555557</v>
      </c>
      <c r="N32" s="79" t="s">
        <v>99</v>
      </c>
      <c r="O32" s="110" t="s">
        <v>149</v>
      </c>
    </row>
    <row r="33" spans="1:15" ht="14.25" customHeight="1" x14ac:dyDescent="0.45">
      <c r="A33" s="95">
        <f t="shared" si="5"/>
        <v>31</v>
      </c>
      <c r="B33" s="101" t="s">
        <v>95</v>
      </c>
      <c r="C33" s="10" t="s">
        <v>25</v>
      </c>
      <c r="D33" s="18">
        <v>5.94</v>
      </c>
      <c r="E33" s="20">
        <v>0.72</v>
      </c>
      <c r="F33" s="20">
        <v>5.8</v>
      </c>
      <c r="G33" s="20">
        <v>53</v>
      </c>
      <c r="H33" s="20">
        <f t="shared" si="0"/>
        <v>124.13793103448276</v>
      </c>
      <c r="I33" s="23">
        <f t="shared" si="1"/>
        <v>12.658094323899537</v>
      </c>
      <c r="J33" s="23">
        <f t="shared" si="2"/>
        <v>0.73737931034482762</v>
      </c>
      <c r="K33" s="25">
        <f t="shared" si="3"/>
        <v>1.5396480000000001</v>
      </c>
      <c r="L33" s="25">
        <f t="shared" si="13"/>
        <v>0.26545655172413796</v>
      </c>
      <c r="M33" s="25">
        <f t="shared" si="4"/>
        <v>44.689655172413794</v>
      </c>
      <c r="N33" s="79" t="s">
        <v>99</v>
      </c>
      <c r="O33" s="110" t="s">
        <v>149</v>
      </c>
    </row>
    <row r="34" spans="1:15" ht="14.25" customHeight="1" x14ac:dyDescent="0.45">
      <c r="A34" s="95">
        <f t="shared" si="5"/>
        <v>32</v>
      </c>
      <c r="B34" s="101" t="s">
        <v>95</v>
      </c>
      <c r="C34" s="10" t="s">
        <v>26</v>
      </c>
      <c r="D34" s="18">
        <v>12.16</v>
      </c>
      <c r="E34" s="20">
        <v>0.75</v>
      </c>
      <c r="F34" s="20">
        <v>7.7</v>
      </c>
      <c r="G34" s="20">
        <v>54</v>
      </c>
      <c r="H34" s="20">
        <f t="shared" si="0"/>
        <v>97.402597402597394</v>
      </c>
      <c r="I34" s="23">
        <f t="shared" si="1"/>
        <v>9.9319463039255016</v>
      </c>
      <c r="J34" s="23">
        <f t="shared" si="2"/>
        <v>1.1844155844155844</v>
      </c>
      <c r="K34" s="25">
        <f t="shared" si="3"/>
        <v>3.4200000000000004</v>
      </c>
      <c r="L34" s="25">
        <f t="shared" si="13"/>
        <v>0.44415584415584419</v>
      </c>
      <c r="M34" s="25">
        <f t="shared" si="4"/>
        <v>36.52597402597403</v>
      </c>
      <c r="N34" s="79" t="s">
        <v>99</v>
      </c>
      <c r="O34" s="110" t="s">
        <v>149</v>
      </c>
    </row>
    <row r="35" spans="1:15" ht="14.25" customHeight="1" x14ac:dyDescent="0.45">
      <c r="A35" s="95">
        <f t="shared" si="5"/>
        <v>33</v>
      </c>
      <c r="B35" s="109" t="s">
        <v>27</v>
      </c>
      <c r="C35" s="10" t="s">
        <v>124</v>
      </c>
      <c r="D35" s="18">
        <v>30</v>
      </c>
      <c r="E35" s="20">
        <v>3.8</v>
      </c>
      <c r="F35" s="20">
        <v>1.25</v>
      </c>
      <c r="G35" s="20">
        <v>52</v>
      </c>
      <c r="H35" s="20">
        <f t="shared" si="0"/>
        <v>3040</v>
      </c>
      <c r="I35" s="23">
        <f t="shared" si="1"/>
        <v>309.98266544305085</v>
      </c>
      <c r="J35" s="23">
        <f t="shared" si="2"/>
        <v>91.2</v>
      </c>
      <c r="K35" s="25">
        <f t="shared" si="3"/>
        <v>216.59999999999997</v>
      </c>
      <c r="L35" s="25">
        <f t="shared" si="13"/>
        <v>173.28</v>
      </c>
      <c r="M35" s="25">
        <f t="shared" si="4"/>
        <v>5775.9999999999991</v>
      </c>
      <c r="N35" s="79" t="s">
        <v>110</v>
      </c>
      <c r="O35" s="110" t="s">
        <v>150</v>
      </c>
    </row>
    <row r="36" spans="1:15" ht="14.25" customHeight="1" x14ac:dyDescent="0.45">
      <c r="A36" s="95">
        <f t="shared" si="5"/>
        <v>34</v>
      </c>
      <c r="B36" s="109" t="s">
        <v>27</v>
      </c>
      <c r="C36" s="10" t="s">
        <v>125</v>
      </c>
      <c r="D36" s="18">
        <v>22</v>
      </c>
      <c r="E36" s="20">
        <v>5.5</v>
      </c>
      <c r="F36" s="20">
        <v>0.78</v>
      </c>
      <c r="G36" s="20">
        <v>56</v>
      </c>
      <c r="H36" s="20">
        <f t="shared" si="0"/>
        <v>7051.2820512820517</v>
      </c>
      <c r="I36" s="23">
        <f t="shared" si="1"/>
        <v>719.0050016602479</v>
      </c>
      <c r="J36" s="23">
        <f t="shared" si="2"/>
        <v>155.12820512820514</v>
      </c>
      <c r="K36" s="25">
        <f t="shared" si="3"/>
        <v>332.75</v>
      </c>
      <c r="L36" s="25">
        <f t="shared" si="13"/>
        <v>426.60256410256409</v>
      </c>
      <c r="M36" s="25">
        <f t="shared" si="4"/>
        <v>19391.025641025641</v>
      </c>
      <c r="N36" s="79" t="s">
        <v>110</v>
      </c>
      <c r="O36" s="110" t="s">
        <v>150</v>
      </c>
    </row>
    <row r="37" spans="1:15" ht="14.25" customHeight="1" x14ac:dyDescent="0.45">
      <c r="A37" s="95">
        <f t="shared" si="5"/>
        <v>35</v>
      </c>
      <c r="B37" s="109" t="s">
        <v>87</v>
      </c>
      <c r="C37" s="40" t="s">
        <v>88</v>
      </c>
      <c r="D37" s="18">
        <v>20.8</v>
      </c>
      <c r="E37" s="20">
        <v>3.2</v>
      </c>
      <c r="F37" s="20">
        <v>1.8</v>
      </c>
      <c r="G37" s="20">
        <v>57</v>
      </c>
      <c r="H37" s="20">
        <f t="shared" si="0"/>
        <v>1777.7777777777778</v>
      </c>
      <c r="I37" s="23">
        <f t="shared" si="1"/>
        <v>181.27641253979584</v>
      </c>
      <c r="J37" s="23">
        <f t="shared" si="2"/>
        <v>36.977777777777781</v>
      </c>
      <c r="K37" s="25">
        <f t="shared" si="3"/>
        <v>106.49600000000001</v>
      </c>
      <c r="L37" s="25">
        <f t="shared" si="13"/>
        <v>59.164444444444449</v>
      </c>
      <c r="M37" s="25">
        <f t="shared" si="4"/>
        <v>2844.4444444444448</v>
      </c>
      <c r="N37" s="79" t="s">
        <v>110</v>
      </c>
      <c r="O37" s="110" t="s">
        <v>151</v>
      </c>
    </row>
    <row r="38" spans="1:15" ht="14.25" customHeight="1" x14ac:dyDescent="0.45">
      <c r="A38" s="95">
        <f t="shared" si="5"/>
        <v>36</v>
      </c>
      <c r="B38" s="109" t="s">
        <v>87</v>
      </c>
      <c r="C38" s="40" t="s">
        <v>89</v>
      </c>
      <c r="D38" s="18">
        <v>14.2</v>
      </c>
      <c r="E38" s="20">
        <v>2.8</v>
      </c>
      <c r="F38" s="20">
        <v>1.4</v>
      </c>
      <c r="G38" s="20">
        <v>90</v>
      </c>
      <c r="H38" s="20">
        <f t="shared" si="0"/>
        <v>2000</v>
      </c>
      <c r="I38" s="23">
        <f t="shared" si="1"/>
        <v>203.93596410727031</v>
      </c>
      <c r="J38" s="23">
        <f t="shared" si="2"/>
        <v>28.4</v>
      </c>
      <c r="K38" s="25">
        <f t="shared" si="3"/>
        <v>55.663999999999994</v>
      </c>
      <c r="L38" s="25">
        <f t="shared" si="13"/>
        <v>39.76</v>
      </c>
      <c r="M38" s="25">
        <f t="shared" si="4"/>
        <v>2800</v>
      </c>
      <c r="N38" s="79" t="s">
        <v>113</v>
      </c>
      <c r="O38" s="110" t="s">
        <v>151</v>
      </c>
    </row>
    <row r="39" spans="1:15" ht="14.25" customHeight="1" x14ac:dyDescent="0.45">
      <c r="A39" s="95">
        <f t="shared" si="5"/>
        <v>37</v>
      </c>
      <c r="B39" s="109" t="s">
        <v>87</v>
      </c>
      <c r="C39" s="40" t="s">
        <v>126</v>
      </c>
      <c r="D39" s="18">
        <v>9.6</v>
      </c>
      <c r="E39" s="20">
        <v>2.9</v>
      </c>
      <c r="F39" s="20">
        <v>1.7</v>
      </c>
      <c r="G39" s="20">
        <v>50</v>
      </c>
      <c r="H39" s="20">
        <f t="shared" si="0"/>
        <v>1705.8823529411766</v>
      </c>
      <c r="I39" s="23">
        <f t="shared" si="1"/>
        <v>173.94538115031881</v>
      </c>
      <c r="J39" s="23">
        <f t="shared" si="2"/>
        <v>16.376470588235293</v>
      </c>
      <c r="K39" s="25">
        <f t="shared" si="3"/>
        <v>40.367999999999995</v>
      </c>
      <c r="L39" s="25">
        <f t="shared" si="13"/>
        <v>23.745882352941177</v>
      </c>
      <c r="M39" s="25">
        <f t="shared" si="4"/>
        <v>2473.5294117647059</v>
      </c>
      <c r="N39" s="79" t="s">
        <v>110</v>
      </c>
      <c r="O39" s="110" t="s">
        <v>151</v>
      </c>
    </row>
    <row r="40" spans="1:15" ht="14.25" customHeight="1" x14ac:dyDescent="0.45">
      <c r="A40" s="95">
        <f t="shared" si="5"/>
        <v>38</v>
      </c>
      <c r="B40" s="109" t="s">
        <v>87</v>
      </c>
      <c r="C40" s="40" t="s">
        <v>127</v>
      </c>
      <c r="D40" s="18">
        <v>2.6</v>
      </c>
      <c r="E40" s="20">
        <v>2.2000000000000002</v>
      </c>
      <c r="F40" s="20">
        <v>1.7</v>
      </c>
      <c r="G40" s="20">
        <v>100</v>
      </c>
      <c r="H40" s="20">
        <f t="shared" si="0"/>
        <v>1294.1176470588236</v>
      </c>
      <c r="I40" s="23">
        <f t="shared" si="1"/>
        <v>131.95856501058668</v>
      </c>
      <c r="J40" s="23">
        <f t="shared" si="2"/>
        <v>3.3647058823529417</v>
      </c>
      <c r="K40" s="25">
        <f t="shared" si="3"/>
        <v>6.2920000000000007</v>
      </c>
      <c r="L40" s="25">
        <f>((K40/1000000)/(F40/1000))*1000</f>
        <v>3.7011764705882357</v>
      </c>
      <c r="M40" s="25">
        <f t="shared" si="4"/>
        <v>1423.5294117647061</v>
      </c>
      <c r="N40" s="79" t="s">
        <v>110</v>
      </c>
      <c r="O40" s="110" t="s">
        <v>151</v>
      </c>
    </row>
    <row r="41" spans="1:15" ht="14.25" customHeight="1" x14ac:dyDescent="0.45">
      <c r="A41" s="95">
        <f t="shared" si="5"/>
        <v>39</v>
      </c>
      <c r="B41" s="109" t="s">
        <v>90</v>
      </c>
      <c r="C41" s="40" t="s">
        <v>91</v>
      </c>
      <c r="D41" s="18">
        <v>5.7</v>
      </c>
      <c r="E41" s="20">
        <v>5.8</v>
      </c>
      <c r="F41" s="20">
        <v>1.2</v>
      </c>
      <c r="G41" s="20">
        <v>35</v>
      </c>
      <c r="H41" s="20">
        <f t="shared" si="0"/>
        <v>4833.3333333333339</v>
      </c>
      <c r="I41" s="23">
        <f t="shared" si="1"/>
        <v>492.84524659256999</v>
      </c>
      <c r="J41" s="23">
        <f t="shared" si="2"/>
        <v>27.550000000000004</v>
      </c>
      <c r="K41" s="25">
        <f t="shared" si="3"/>
        <v>95.873999999999995</v>
      </c>
      <c r="L41" s="25">
        <f t="shared" si="13"/>
        <v>79.89500000000001</v>
      </c>
      <c r="M41" s="25">
        <f t="shared" si="4"/>
        <v>14016.666666666666</v>
      </c>
      <c r="N41" s="79" t="s">
        <v>110</v>
      </c>
      <c r="O41" s="110" t="s">
        <v>152</v>
      </c>
    </row>
    <row r="42" spans="1:15" ht="14.25" customHeight="1" x14ac:dyDescent="0.45">
      <c r="A42" s="95">
        <f t="shared" si="5"/>
        <v>40</v>
      </c>
      <c r="B42" s="109" t="s">
        <v>90</v>
      </c>
      <c r="C42" s="40" t="s">
        <v>92</v>
      </c>
      <c r="D42" s="18">
        <v>7.8</v>
      </c>
      <c r="E42" s="20">
        <v>4.4000000000000004</v>
      </c>
      <c r="F42" s="20">
        <v>1.2</v>
      </c>
      <c r="G42" s="20">
        <v>68</v>
      </c>
      <c r="H42" s="20">
        <f t="shared" si="0"/>
        <v>3666.6666666666674</v>
      </c>
      <c r="I42" s="23">
        <f t="shared" si="1"/>
        <v>373.882600863329</v>
      </c>
      <c r="J42" s="23">
        <f t="shared" si="2"/>
        <v>28.600000000000005</v>
      </c>
      <c r="K42" s="25">
        <f t="shared" si="3"/>
        <v>75.504000000000019</v>
      </c>
      <c r="L42" s="25">
        <f>((K42/1000000)/(F42/1000))*1000</f>
        <v>62.920000000000016</v>
      </c>
      <c r="M42" s="25">
        <f t="shared" si="4"/>
        <v>8066.6666666666688</v>
      </c>
      <c r="N42" s="79" t="s">
        <v>110</v>
      </c>
      <c r="O42" s="110" t="s">
        <v>152</v>
      </c>
    </row>
    <row r="43" spans="1:15" ht="14.25" customHeight="1" x14ac:dyDescent="0.45">
      <c r="A43" s="95">
        <f t="shared" si="5"/>
        <v>41</v>
      </c>
      <c r="B43" s="109" t="s">
        <v>90</v>
      </c>
      <c r="C43" s="40" t="s">
        <v>93</v>
      </c>
      <c r="D43" s="18">
        <v>19.3</v>
      </c>
      <c r="E43" s="20">
        <v>4</v>
      </c>
      <c r="F43" s="20">
        <v>1.2</v>
      </c>
      <c r="G43" s="20">
        <v>57</v>
      </c>
      <c r="H43" s="20">
        <f t="shared" si="0"/>
        <v>3333.3333333333335</v>
      </c>
      <c r="I43" s="23">
        <f t="shared" si="1"/>
        <v>339.89327351211722</v>
      </c>
      <c r="J43" s="23">
        <f t="shared" si="2"/>
        <v>64.333333333333343</v>
      </c>
      <c r="K43" s="25">
        <f t="shared" si="3"/>
        <v>154.4</v>
      </c>
      <c r="L43" s="25">
        <f t="shared" si="13"/>
        <v>128.66666666666669</v>
      </c>
      <c r="M43" s="25">
        <f t="shared" si="4"/>
        <v>6666.666666666667</v>
      </c>
      <c r="N43" s="79" t="s">
        <v>110</v>
      </c>
      <c r="O43" s="110" t="s">
        <v>152</v>
      </c>
    </row>
    <row r="44" spans="1:15" ht="14.25" customHeight="1" thickBot="1" x14ac:dyDescent="0.5">
      <c r="A44" s="95">
        <f t="shared" si="5"/>
        <v>42</v>
      </c>
      <c r="B44" s="112" t="s">
        <v>90</v>
      </c>
      <c r="C44" s="43" t="s">
        <v>94</v>
      </c>
      <c r="D44" s="19">
        <v>26.2</v>
      </c>
      <c r="E44" s="21">
        <v>4.4000000000000004</v>
      </c>
      <c r="F44" s="21">
        <v>2</v>
      </c>
      <c r="G44" s="21">
        <v>75</v>
      </c>
      <c r="H44" s="21">
        <f t="shared" ref="H44" si="14">E44/(F44/1000)</f>
        <v>2200</v>
      </c>
      <c r="I44" s="24">
        <f t="shared" ref="I44" si="15">H44/9.807</f>
        <v>224.32956051799735</v>
      </c>
      <c r="J44" s="24">
        <f t="shared" ref="J44" si="16">((D44/1000000)*H44)*1000</f>
        <v>57.639999999999993</v>
      </c>
      <c r="K44" s="26">
        <f t="shared" ref="K44" si="17">(0.5*(D44/1000000)*E44*E44)*1000000</f>
        <v>253.61600000000001</v>
      </c>
      <c r="L44" s="26">
        <f>((K44/1000000)/(F44/1000))*1000</f>
        <v>126.80800000000001</v>
      </c>
      <c r="M44" s="26">
        <f t="shared" ref="M44" si="18">(L44/1000)/(D44/1000000)</f>
        <v>4840</v>
      </c>
      <c r="N44" s="92" t="s">
        <v>110</v>
      </c>
      <c r="O44" s="111" t="s">
        <v>152</v>
      </c>
    </row>
    <row r="45" spans="1:15" x14ac:dyDescent="0.45">
      <c r="D45" s="114"/>
      <c r="E45" s="115"/>
      <c r="F45" s="115"/>
      <c r="G45" s="115"/>
      <c r="H45" s="115"/>
      <c r="I45" s="115"/>
      <c r="J45" s="115"/>
      <c r="K45" s="115"/>
      <c r="L45" s="114"/>
      <c r="M45" s="115"/>
      <c r="N45" s="97"/>
      <c r="O45" s="98"/>
    </row>
    <row r="46" spans="1:15" x14ac:dyDescent="0.45">
      <c r="D46" s="4"/>
      <c r="E46" s="4"/>
      <c r="F46" s="4"/>
      <c r="G46" s="4"/>
      <c r="H46" s="4"/>
      <c r="I46" s="4"/>
      <c r="J46" s="4"/>
      <c r="K46" s="4"/>
      <c r="L46" s="4"/>
      <c r="M46" s="4"/>
      <c r="N46" s="8"/>
      <c r="O46" s="9"/>
    </row>
  </sheetData>
  <mergeCells count="3">
    <mergeCell ref="E1:H1"/>
    <mergeCell ref="I1:J1"/>
    <mergeCell ref="K1:M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 Page</vt:lpstr>
      <vt:lpstr>Regius</vt:lpstr>
      <vt:lpstr>Spiders- Max level jump</vt:lpstr>
      <vt:lpstr>Muscle</vt:lpstr>
      <vt:lpstr>Catapult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 Nabawy</dc:creator>
  <cp:lastModifiedBy>Mostafa Nabawy</cp:lastModifiedBy>
  <cp:lastPrinted>2017-04-15T23:03:39Z</cp:lastPrinted>
  <dcterms:created xsi:type="dcterms:W3CDTF">2017-04-14T11:06:37Z</dcterms:created>
  <dcterms:modified xsi:type="dcterms:W3CDTF">2018-03-11T12:28:03Z</dcterms:modified>
</cp:coreProperties>
</file>