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cdc\private\M135\nqp3\Publications\2018 Direct RNA\Scientific_Reports\R&amp;R\Clean\_For_Submission\"/>
    </mc:Choice>
  </mc:AlternateContent>
  <bookViews>
    <workbookView xWindow="0" yWindow="0" windowWidth="21195" windowHeight="11610" activeTab="5"/>
  </bookViews>
  <sheets>
    <sheet name="S1_Read_Length" sheetId="10" r:id="rId1"/>
    <sheet name="S2_RTA" sheetId="9" r:id="rId2"/>
    <sheet name="S3_Seq_Results" sheetId="7" r:id="rId3"/>
    <sheet name="S4_LOD_Samples" sheetId="8" r:id="rId4"/>
    <sheet name="S5_LOD_Results" sheetId="1" r:id="rId5"/>
    <sheet name="S6_Run_Detail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T26" i="1"/>
  <c r="T22" i="1"/>
  <c r="T21" i="1"/>
  <c r="T17" i="1"/>
  <c r="T16" i="1"/>
  <c r="T12" i="1"/>
  <c r="T11" i="1"/>
  <c r="T7" i="1"/>
  <c r="T6" i="1"/>
  <c r="S12" i="1"/>
  <c r="S11" i="1"/>
  <c r="S7" i="1"/>
  <c r="S6" i="1"/>
  <c r="AG11" i="7" l="1"/>
  <c r="G7" i="7"/>
  <c r="G6" i="7"/>
  <c r="G4" i="7"/>
  <c r="G5" i="7"/>
  <c r="G3" i="7"/>
  <c r="I20" i="7"/>
  <c r="I19" i="7"/>
  <c r="I18" i="7"/>
  <c r="I17" i="7"/>
  <c r="I16" i="7"/>
  <c r="I15" i="7"/>
  <c r="I14" i="7"/>
  <c r="I13" i="7"/>
  <c r="I9" i="7"/>
  <c r="I10" i="7"/>
  <c r="I8" i="7"/>
  <c r="H12" i="7"/>
  <c r="H11" i="7"/>
  <c r="I3" i="1" l="1"/>
  <c r="I4" i="1"/>
  <c r="I5" i="1"/>
  <c r="I6" i="1"/>
  <c r="I7" i="1"/>
  <c r="I8" i="1"/>
  <c r="I9" i="1"/>
  <c r="I10" i="1"/>
  <c r="I11" i="1" s="1"/>
  <c r="I13" i="1"/>
  <c r="I14" i="1"/>
  <c r="I15" i="1"/>
  <c r="I18" i="1"/>
  <c r="I21" i="1" s="1"/>
  <c r="I19" i="1"/>
  <c r="I20" i="1"/>
  <c r="I23" i="1"/>
  <c r="I26" i="1" s="1"/>
  <c r="I24" i="1"/>
  <c r="I25" i="1"/>
  <c r="I27" i="1"/>
  <c r="F25" i="1"/>
  <c r="F24" i="1"/>
  <c r="F23" i="1"/>
  <c r="F20" i="1"/>
  <c r="F21" i="1" s="1"/>
  <c r="F19" i="1"/>
  <c r="F18" i="1"/>
  <c r="F15" i="1"/>
  <c r="F14" i="1"/>
  <c r="F17" i="1" s="1"/>
  <c r="F13" i="1"/>
  <c r="F10" i="1"/>
  <c r="F9" i="1"/>
  <c r="F8" i="1"/>
  <c r="F4" i="1"/>
  <c r="F5" i="1"/>
  <c r="F3" i="1"/>
  <c r="F6" i="1" l="1"/>
  <c r="F26" i="1"/>
  <c r="I22" i="1"/>
  <c r="I16" i="1"/>
  <c r="I17" i="1"/>
  <c r="I12" i="1"/>
  <c r="F7" i="1"/>
  <c r="F27" i="1"/>
  <c r="F11" i="1"/>
  <c r="F16" i="1"/>
  <c r="F12" i="1"/>
  <c r="F22" i="1"/>
  <c r="AC7" i="1" l="1"/>
  <c r="AC6" i="1"/>
  <c r="AC12" i="1"/>
  <c r="AC11" i="1"/>
  <c r="AC17" i="1"/>
  <c r="AC16" i="1"/>
  <c r="AC22" i="1"/>
  <c r="AC21" i="1"/>
  <c r="AC27" i="1"/>
  <c r="AC26" i="1"/>
  <c r="S27" i="1"/>
  <c r="S26" i="1"/>
  <c r="S22" i="1"/>
  <c r="S21" i="1"/>
  <c r="S17" i="1"/>
  <c r="S16" i="1"/>
  <c r="W12" i="7" l="1"/>
  <c r="W11" i="7"/>
  <c r="AG12" i="7"/>
  <c r="AF12" i="7" l="1"/>
  <c r="AE12" i="7"/>
  <c r="AD12" i="7"/>
  <c r="AC12" i="7"/>
  <c r="AB12" i="7"/>
  <c r="AA12" i="7"/>
  <c r="Z12" i="7"/>
  <c r="Y12" i="7"/>
  <c r="AF11" i="7"/>
  <c r="AE11" i="7"/>
  <c r="AD11" i="7"/>
  <c r="AC11" i="7"/>
  <c r="AB11" i="7"/>
  <c r="AA11" i="7"/>
  <c r="Z11" i="7"/>
  <c r="Y11" i="7"/>
  <c r="P11" i="7"/>
  <c r="Q11" i="7"/>
  <c r="R11" i="7"/>
  <c r="S11" i="7"/>
  <c r="T11" i="7"/>
  <c r="U11" i="7"/>
  <c r="V11" i="7"/>
  <c r="P12" i="7"/>
  <c r="Q12" i="7"/>
  <c r="R12" i="7"/>
  <c r="S12" i="7"/>
  <c r="T12" i="7"/>
  <c r="U12" i="7"/>
  <c r="V12" i="7"/>
  <c r="O12" i="7"/>
  <c r="O11" i="7"/>
  <c r="L6" i="1" l="1"/>
  <c r="M6" i="1"/>
  <c r="N6" i="1"/>
  <c r="O6" i="1"/>
  <c r="P6" i="1"/>
  <c r="Q6" i="1"/>
  <c r="R6" i="1"/>
  <c r="U6" i="1"/>
  <c r="V6" i="1"/>
  <c r="W6" i="1"/>
  <c r="X6" i="1"/>
  <c r="Y6" i="1"/>
  <c r="Z6" i="1"/>
  <c r="AA6" i="1"/>
  <c r="AB6" i="1"/>
  <c r="L7" i="1"/>
  <c r="M7" i="1"/>
  <c r="N7" i="1"/>
  <c r="O7" i="1"/>
  <c r="P7" i="1"/>
  <c r="Q7" i="1"/>
  <c r="R7" i="1"/>
  <c r="U7" i="1"/>
  <c r="V7" i="1"/>
  <c r="W7" i="1"/>
  <c r="X7" i="1"/>
  <c r="Y7" i="1"/>
  <c r="Z7" i="1"/>
  <c r="AA7" i="1"/>
  <c r="AB7" i="1"/>
  <c r="L11" i="1"/>
  <c r="M11" i="1"/>
  <c r="N11" i="1"/>
  <c r="O11" i="1"/>
  <c r="P11" i="1"/>
  <c r="Q11" i="1"/>
  <c r="R11" i="1"/>
  <c r="U11" i="1"/>
  <c r="V11" i="1"/>
  <c r="W11" i="1"/>
  <c r="X11" i="1"/>
  <c r="Y11" i="1"/>
  <c r="Z11" i="1"/>
  <c r="AA11" i="1"/>
  <c r="AB11" i="1"/>
  <c r="L12" i="1"/>
  <c r="M12" i="1"/>
  <c r="N12" i="1"/>
  <c r="O12" i="1"/>
  <c r="P12" i="1"/>
  <c r="Q12" i="1"/>
  <c r="R12" i="1"/>
  <c r="U12" i="1"/>
  <c r="V12" i="1"/>
  <c r="W12" i="1"/>
  <c r="X12" i="1"/>
  <c r="Y12" i="1"/>
  <c r="Z12" i="1"/>
  <c r="AA12" i="1"/>
  <c r="AB12" i="1"/>
  <c r="L16" i="1"/>
  <c r="M16" i="1"/>
  <c r="N16" i="1"/>
  <c r="O16" i="1"/>
  <c r="P16" i="1"/>
  <c r="Q16" i="1"/>
  <c r="R16" i="1"/>
  <c r="U16" i="1"/>
  <c r="V16" i="1"/>
  <c r="W16" i="1"/>
  <c r="X16" i="1"/>
  <c r="Y16" i="1"/>
  <c r="Z16" i="1"/>
  <c r="AA16" i="1"/>
  <c r="AB16" i="1"/>
  <c r="L17" i="1"/>
  <c r="M17" i="1"/>
  <c r="N17" i="1"/>
  <c r="O17" i="1"/>
  <c r="P17" i="1"/>
  <c r="Q17" i="1"/>
  <c r="R17" i="1"/>
  <c r="U17" i="1"/>
  <c r="V17" i="1"/>
  <c r="W17" i="1"/>
  <c r="X17" i="1"/>
  <c r="Y17" i="1"/>
  <c r="Z17" i="1"/>
  <c r="AA17" i="1"/>
  <c r="AB17" i="1"/>
  <c r="L21" i="1"/>
  <c r="M21" i="1"/>
  <c r="N21" i="1"/>
  <c r="O21" i="1"/>
  <c r="P21" i="1"/>
  <c r="Q21" i="1"/>
  <c r="R21" i="1"/>
  <c r="U21" i="1"/>
  <c r="V21" i="1"/>
  <c r="W21" i="1"/>
  <c r="X21" i="1"/>
  <c r="Y21" i="1"/>
  <c r="Z21" i="1"/>
  <c r="AA21" i="1"/>
  <c r="AB21" i="1"/>
  <c r="L22" i="1"/>
  <c r="M22" i="1"/>
  <c r="N22" i="1"/>
  <c r="O22" i="1"/>
  <c r="P22" i="1"/>
  <c r="Q22" i="1"/>
  <c r="R22" i="1"/>
  <c r="U22" i="1"/>
  <c r="V22" i="1"/>
  <c r="W22" i="1"/>
  <c r="X22" i="1"/>
  <c r="Y22" i="1"/>
  <c r="Z22" i="1"/>
  <c r="AA22" i="1"/>
  <c r="AB22" i="1"/>
  <c r="L26" i="1"/>
  <c r="M26" i="1"/>
  <c r="N26" i="1"/>
  <c r="O26" i="1"/>
  <c r="P26" i="1"/>
  <c r="Q26" i="1"/>
  <c r="R26" i="1"/>
  <c r="U26" i="1"/>
  <c r="V26" i="1"/>
  <c r="W26" i="1"/>
  <c r="X26" i="1"/>
  <c r="Y26" i="1"/>
  <c r="Z26" i="1"/>
  <c r="AA26" i="1"/>
  <c r="AB26" i="1"/>
  <c r="L27" i="1"/>
  <c r="M27" i="1"/>
  <c r="N27" i="1"/>
  <c r="O27" i="1"/>
  <c r="P27" i="1"/>
  <c r="Q27" i="1"/>
  <c r="R27" i="1"/>
  <c r="U27" i="1"/>
  <c r="V27" i="1"/>
  <c r="W27" i="1"/>
  <c r="X27" i="1"/>
  <c r="Y27" i="1"/>
  <c r="Z27" i="1"/>
  <c r="AA27" i="1"/>
  <c r="AB27" i="1"/>
  <c r="X7" i="7"/>
  <c r="X6" i="7"/>
  <c r="E7" i="7" l="1"/>
  <c r="B6" i="8" l="1"/>
  <c r="B5" i="8"/>
  <c r="B4" i="8"/>
  <c r="B3" i="8"/>
  <c r="B2" i="8"/>
  <c r="L11" i="7" l="1"/>
  <c r="I11" i="7" l="1"/>
  <c r="M12" i="7"/>
  <c r="L12" i="7"/>
  <c r="K12" i="7"/>
  <c r="J12" i="7"/>
  <c r="E12" i="7"/>
  <c r="M11" i="7"/>
  <c r="K11" i="7"/>
  <c r="J11" i="7"/>
  <c r="E11" i="7"/>
  <c r="F6" i="7"/>
  <c r="J6" i="7"/>
  <c r="K6" i="7"/>
  <c r="L6" i="7"/>
  <c r="M6" i="7"/>
  <c r="F7" i="7"/>
  <c r="J7" i="7"/>
  <c r="K7" i="7"/>
  <c r="L7" i="7"/>
  <c r="M7" i="7"/>
  <c r="I12" i="7" l="1"/>
  <c r="E6" i="7"/>
  <c r="H25" i="1" l="1"/>
  <c r="H24" i="1"/>
  <c r="H23" i="1"/>
  <c r="H20" i="1"/>
  <c r="H19" i="1"/>
  <c r="H18" i="1"/>
  <c r="H15" i="1"/>
  <c r="H14" i="1"/>
  <c r="H13" i="1"/>
  <c r="H10" i="1"/>
  <c r="H9" i="1"/>
  <c r="H8" i="1"/>
  <c r="H4" i="1"/>
  <c r="H5" i="1"/>
  <c r="H3" i="1"/>
  <c r="G27" i="1"/>
  <c r="G26" i="1"/>
  <c r="G22" i="1"/>
  <c r="G21" i="1"/>
  <c r="G17" i="1"/>
  <c r="G16" i="1"/>
  <c r="G12" i="1"/>
  <c r="G11" i="1"/>
  <c r="K12" i="1"/>
  <c r="J12" i="1"/>
  <c r="E12" i="1"/>
  <c r="D12" i="1"/>
  <c r="K11" i="1"/>
  <c r="J11" i="1"/>
  <c r="E11" i="1"/>
  <c r="D11" i="1"/>
  <c r="J27" i="1"/>
  <c r="E27" i="1"/>
  <c r="D27" i="1"/>
  <c r="J26" i="1"/>
  <c r="E26" i="1"/>
  <c r="D26" i="1"/>
  <c r="K22" i="1"/>
  <c r="J22" i="1"/>
  <c r="E22" i="1"/>
  <c r="D22" i="1"/>
  <c r="K21" i="1"/>
  <c r="J21" i="1"/>
  <c r="E21" i="1"/>
  <c r="D21" i="1"/>
  <c r="K17" i="1"/>
  <c r="J17" i="1"/>
  <c r="E17" i="1"/>
  <c r="D17" i="1"/>
  <c r="K16" i="1"/>
  <c r="J16" i="1"/>
  <c r="E16" i="1"/>
  <c r="D16" i="1"/>
  <c r="E6" i="1"/>
  <c r="G6" i="1"/>
  <c r="J6" i="1"/>
  <c r="K6" i="1"/>
  <c r="E7" i="1"/>
  <c r="G7" i="1"/>
  <c r="J7" i="1"/>
  <c r="K7" i="1"/>
  <c r="D7" i="1"/>
  <c r="D6" i="1"/>
  <c r="H16" i="1" l="1"/>
  <c r="H17" i="1"/>
  <c r="H7" i="1"/>
  <c r="H22" i="1"/>
  <c r="H26" i="1"/>
  <c r="H12" i="1"/>
  <c r="H6" i="1"/>
  <c r="H27" i="1"/>
  <c r="H21" i="1"/>
  <c r="H11" i="1"/>
  <c r="K27" i="1"/>
  <c r="K26" i="1"/>
</calcChain>
</file>

<file path=xl/sharedStrings.xml><?xml version="1.0" encoding="utf-8"?>
<sst xmlns="http://schemas.openxmlformats.org/spreadsheetml/2006/main" count="480" uniqueCount="160">
  <si>
    <t>LOD 1.1</t>
  </si>
  <si>
    <t>FAH49740</t>
  </si>
  <si>
    <t>LOD 1.2</t>
  </si>
  <si>
    <t>FAH48654</t>
  </si>
  <si>
    <t>LOD 1.3</t>
  </si>
  <si>
    <t>FAH48800</t>
  </si>
  <si>
    <t>LOD 2.1</t>
  </si>
  <si>
    <t>FAH44972</t>
  </si>
  <si>
    <t>LOD 2.2</t>
  </si>
  <si>
    <t>FAH50841</t>
  </si>
  <si>
    <r>
      <t>LOD 2.3</t>
    </r>
    <r>
      <rPr>
        <sz val="8"/>
        <color theme="1"/>
        <rFont val="Calibri"/>
        <family val="2"/>
        <scheme val="minor"/>
      </rPr>
      <t> </t>
    </r>
  </si>
  <si>
    <t>FAH44739</t>
  </si>
  <si>
    <t>LOD 3.1</t>
  </si>
  <si>
    <t>FAH60285</t>
  </si>
  <si>
    <t>LOD 3.2</t>
  </si>
  <si>
    <t>FAH53688</t>
  </si>
  <si>
    <t>LOD 3.3</t>
  </si>
  <si>
    <t>FAH48639</t>
  </si>
  <si>
    <t>LOD 4.1</t>
  </si>
  <si>
    <t>FAH50834</t>
  </si>
  <si>
    <t>LOD 4.2</t>
  </si>
  <si>
    <t>FAH51055</t>
  </si>
  <si>
    <t>LOD 4.3</t>
  </si>
  <si>
    <t>FAH50785</t>
  </si>
  <si>
    <t>LOD 5.1</t>
  </si>
  <si>
    <t>FAH44848</t>
  </si>
  <si>
    <t>LOD 5.2</t>
  </si>
  <si>
    <t>FAH50899</t>
  </si>
  <si>
    <t>LOD 5.3</t>
  </si>
  <si>
    <t>FAH50696</t>
  </si>
  <si>
    <t>Date</t>
  </si>
  <si>
    <t>Sample</t>
  </si>
  <si>
    <t>Flowcell</t>
  </si>
  <si>
    <t>Avg</t>
  </si>
  <si>
    <t>Stdev</t>
  </si>
  <si>
    <t>%Flu</t>
  </si>
  <si>
    <t>RNA (ng)</t>
  </si>
  <si>
    <t>Library (ng)</t>
  </si>
  <si>
    <t>Pores</t>
  </si>
  <si>
    <t>Occupancy</t>
  </si>
  <si>
    <t>Time (hours)</t>
  </si>
  <si>
    <t>Yield (Mb)</t>
  </si>
  <si>
    <t>Enolase 1</t>
  </si>
  <si>
    <t>FAH04399</t>
  </si>
  <si>
    <t>745*</t>
  </si>
  <si>
    <t>Enolase 2</t>
  </si>
  <si>
    <t>FAH14471</t>
  </si>
  <si>
    <t>Enolase 3</t>
  </si>
  <si>
    <t>FAH28081</t>
  </si>
  <si>
    <t>H1N1 Pure 1</t>
  </si>
  <si>
    <t>FAB49814</t>
  </si>
  <si>
    <t>656*</t>
  </si>
  <si>
    <t>H1N1 Pure 2</t>
  </si>
  <si>
    <t>FAH15505</t>
  </si>
  <si>
    <t>H1N1 Crude 1</t>
  </si>
  <si>
    <t>FAH36033</t>
  </si>
  <si>
    <t>H1N1 Crude 2</t>
  </si>
  <si>
    <t>FAH28243</t>
  </si>
  <si>
    <t>H1N1 Crude 3</t>
  </si>
  <si>
    <t>FAH36048</t>
  </si>
  <si>
    <t>H1N1pdm09</t>
  </si>
  <si>
    <t>FAH58473</t>
  </si>
  <si>
    <t>H3N2</t>
  </si>
  <si>
    <t>FAH36037</t>
  </si>
  <si>
    <t>HPAI H5N1</t>
  </si>
  <si>
    <t>FAH53875</t>
  </si>
  <si>
    <t>LPAI H7N9</t>
  </si>
  <si>
    <t>FAH53883</t>
  </si>
  <si>
    <t>Low</t>
  </si>
  <si>
    <t>LOD 2.3 </t>
  </si>
  <si>
    <t>*</t>
  </si>
  <si>
    <t>Mux 1/2/3/4</t>
  </si>
  <si>
    <t>420/202/44/12</t>
  </si>
  <si>
    <t>509/492/403/180</t>
  </si>
  <si>
    <t>291/110/13/1</t>
  </si>
  <si>
    <t>483/390/229/58</t>
  </si>
  <si>
    <t>506/456/327/134</t>
  </si>
  <si>
    <t>449/393/230/53</t>
  </si>
  <si>
    <t>509/480/353/155</t>
  </si>
  <si>
    <t>499/412/225/70</t>
  </si>
  <si>
    <t>475/359/175/50</t>
  </si>
  <si>
    <t>483/388/191/53</t>
  </si>
  <si>
    <t>508/453/303/109</t>
  </si>
  <si>
    <t>505/469/353/156</t>
  </si>
  <si>
    <t>494/435/265/75</t>
  </si>
  <si>
    <t>484/434/331/140</t>
  </si>
  <si>
    <t>501/440/292/106</t>
  </si>
  <si>
    <t>474/383/222/66</t>
  </si>
  <si>
    <t>490/428/311/141</t>
  </si>
  <si>
    <t>486/376/206/49</t>
  </si>
  <si>
    <t>490/407/248/76</t>
  </si>
  <si>
    <t>511/498/424/238</t>
  </si>
  <si>
    <t>503/440/297/113</t>
  </si>
  <si>
    <t>494/425/266/83</t>
  </si>
  <si>
    <t>477/383/248/78</t>
  </si>
  <si>
    <t>495/440/297/126</t>
  </si>
  <si>
    <t>Accuracy</t>
  </si>
  <si>
    <t>Insertion</t>
  </si>
  <si>
    <t>Deletion</t>
  </si>
  <si>
    <t>≡ 100%</t>
  </si>
  <si>
    <t>Substitutuion</t>
  </si>
  <si>
    <t>Ct</t>
  </si>
  <si>
    <t>LOD 1</t>
  </si>
  <si>
    <t>LOD 2</t>
  </si>
  <si>
    <t>LOD 3</t>
  </si>
  <si>
    <t>LOD 4</t>
  </si>
  <si>
    <t>LOD 5</t>
  </si>
  <si>
    <r>
      <t>TCID</t>
    </r>
    <r>
      <rPr>
        <b/>
        <vertAlign val="subscript"/>
        <sz val="11"/>
        <color theme="1"/>
        <rFont val="Calibri"/>
        <family val="2"/>
        <scheme val="minor"/>
      </rPr>
      <t>50</t>
    </r>
  </si>
  <si>
    <t>Dilution Factor</t>
  </si>
  <si>
    <t>Name</t>
  </si>
  <si>
    <t>Sequence</t>
  </si>
  <si>
    <t>RTA-A</t>
  </si>
  <si>
    <r>
      <t>/5PHOS/</t>
    </r>
    <r>
      <rPr>
        <u/>
        <sz val="11"/>
        <color rgb="FF000000"/>
        <rFont val="Calibri"/>
        <family val="2"/>
        <scheme val="minor"/>
      </rPr>
      <t>GGCTTCTTCTTGCTCTTAGG</t>
    </r>
    <r>
      <rPr>
        <sz val="11"/>
        <color rgb="FF000000"/>
        <rFont val="Calibri"/>
        <family val="2"/>
        <scheme val="minor"/>
      </rPr>
      <t>TAGTAGGTTC</t>
    </r>
  </si>
  <si>
    <t>RTA-B</t>
  </si>
  <si>
    <r>
      <t>GAGGCGAGCGGTCAATTTT</t>
    </r>
    <r>
      <rPr>
        <u/>
        <sz val="11"/>
        <color rgb="FF000000"/>
        <rFont val="Calibri"/>
        <family val="2"/>
        <scheme val="minor"/>
      </rPr>
      <t>CCTAAGAGCAAGAAGAAGCC</t>
    </r>
    <r>
      <rPr>
        <sz val="11"/>
        <color rgb="FFFF0000"/>
        <rFont val="Calibri"/>
        <family val="2"/>
        <scheme val="minor"/>
      </rPr>
      <t>TTTTTTTTTT</t>
    </r>
  </si>
  <si>
    <t>RTA-B-U12</t>
  </si>
  <si>
    <r>
      <t>GAGGCGAGCGGTCAATTTT</t>
    </r>
    <r>
      <rPr>
        <u/>
        <sz val="11"/>
        <color rgb="FF000000"/>
        <rFont val="Calibri"/>
        <family val="2"/>
        <scheme val="minor"/>
      </rPr>
      <t>CCTAAGAGCAAGAAGAAGCC</t>
    </r>
    <r>
      <rPr>
        <sz val="11"/>
        <color rgb="FF1F4E79"/>
        <rFont val="Calibri"/>
        <family val="2"/>
        <scheme val="minor"/>
      </rPr>
      <t>AGC</t>
    </r>
    <r>
      <rPr>
        <b/>
        <sz val="11"/>
        <color rgb="FF1F4E79"/>
        <rFont val="Calibri"/>
        <family val="2"/>
        <scheme val="minor"/>
      </rPr>
      <t>A</t>
    </r>
    <r>
      <rPr>
        <sz val="11"/>
        <color rgb="FF1F4E79"/>
        <rFont val="Calibri"/>
        <family val="2"/>
        <scheme val="minor"/>
      </rPr>
      <t>AAAGCAGG</t>
    </r>
    <r>
      <rPr>
        <sz val="11"/>
        <color rgb="FF000000"/>
        <rFont val="Calibri"/>
        <family val="2"/>
        <scheme val="minor"/>
      </rPr>
      <t xml:space="preserve"> </t>
    </r>
  </si>
  <si>
    <t>RTA-B-U12.4</t>
  </si>
  <si>
    <r>
      <t>GAGGCGAGCGGTCAATTTT</t>
    </r>
    <r>
      <rPr>
        <u/>
        <sz val="11"/>
        <color rgb="FF000000"/>
        <rFont val="Calibri"/>
        <family val="2"/>
        <scheme val="minor"/>
      </rPr>
      <t>CCTAAGAGCAAGAAGAAGCC</t>
    </r>
    <r>
      <rPr>
        <sz val="11"/>
        <color rgb="FF1F4E79"/>
        <rFont val="Calibri"/>
        <family val="2"/>
        <scheme val="minor"/>
      </rPr>
      <t>AGC</t>
    </r>
    <r>
      <rPr>
        <b/>
        <sz val="11"/>
        <color rgb="FF1F4E79"/>
        <rFont val="Calibri"/>
        <family val="2"/>
        <scheme val="minor"/>
      </rPr>
      <t>G</t>
    </r>
    <r>
      <rPr>
        <sz val="11"/>
        <color rgb="FF1F4E79"/>
        <rFont val="Calibri"/>
        <family val="2"/>
        <scheme val="minor"/>
      </rPr>
      <t>AAAGCAGG</t>
    </r>
    <r>
      <rPr>
        <sz val="11"/>
        <color rgb="FF000000"/>
        <rFont val="Calibri"/>
        <family val="2"/>
        <scheme val="minor"/>
      </rPr>
      <t xml:space="preserve"> </t>
    </r>
  </si>
  <si>
    <t>Average Length</t>
  </si>
  <si>
    <t>Mode Length</t>
  </si>
  <si>
    <t>-</t>
  </si>
  <si>
    <t>440/2,240</t>
  </si>
  <si>
    <t>280/2,240</t>
  </si>
  <si>
    <t>580/2,260</t>
  </si>
  <si>
    <t>260/2,260</t>
  </si>
  <si>
    <t>500/2,160</t>
  </si>
  <si>
    <t>280/2,140</t>
  </si>
  <si>
    <t>920/1,020</t>
  </si>
  <si>
    <t>Group</t>
  </si>
  <si>
    <t>Enolase</t>
  </si>
  <si>
    <t>Reads</t>
  </si>
  <si>
    <t>QC passed</t>
  </si>
  <si>
    <t>Sample Information</t>
  </si>
  <si>
    <t>Read Level</t>
  </si>
  <si>
    <t>Average Coverage Depth</t>
  </si>
  <si>
    <t>PB2</t>
  </si>
  <si>
    <t>PB1</t>
  </si>
  <si>
    <t>PA</t>
  </si>
  <si>
    <t>HA</t>
  </si>
  <si>
    <t>NP</t>
  </si>
  <si>
    <t>NA</t>
  </si>
  <si>
    <t>M</t>
  </si>
  <si>
    <t>NS</t>
  </si>
  <si>
    <t>Plurality Consensus Identity</t>
  </si>
  <si>
    <t>Flu</t>
  </si>
  <si>
    <t>511/492/402/202</t>
  </si>
  <si>
    <t>MiSeq Crude</t>
  </si>
  <si>
    <t>MiSeq Pure</t>
  </si>
  <si>
    <t>Flu Genome</t>
  </si>
  <si>
    <t>%Enolase</t>
  </si>
  <si>
    <t>Flu/Enolase</t>
  </si>
  <si>
    <t>Length</t>
  </si>
  <si>
    <t>Gene</t>
  </si>
  <si>
    <t>Pure</t>
  </si>
  <si>
    <t>Crude</t>
  </si>
  <si>
    <t>Contemporary influenza A viruses</t>
  </si>
  <si>
    <t>rA/Puerto Rico/8/1934</t>
  </si>
  <si>
    <t>Crude rA/Puerto Rico/8/1943</t>
  </si>
  <si>
    <t>Pure rA/Puerto Rico/8/1934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</si>
</sst>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"/>
    <numFmt numFmtId="165" formatCode="0.000%"/>
    <numFmt numFmtId="166" formatCode="0.000\ 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1F4E79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1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1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0" fontId="0" fillId="0" borderId="5" xfId="1" applyNumberFormat="1" applyFont="1" applyBorder="1" applyAlignment="1">
      <alignment horizontal="center" vertical="center"/>
    </xf>
    <xf numFmtId="3" fontId="0" fillId="0" borderId="9" xfId="1" applyNumberFormat="1" applyFont="1" applyBorder="1" applyAlignment="1">
      <alignment horizontal="center" vertical="center"/>
    </xf>
    <xf numFmtId="49" fontId="0" fillId="0" borderId="0" xfId="1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3" fontId="0" fillId="0" borderId="11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3" fontId="0" fillId="0" borderId="10" xfId="1" applyNumberFormat="1" applyFon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3" fontId="0" fillId="0" borderId="5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3" fontId="0" fillId="0" borderId="6" xfId="1" applyNumberFormat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3" fontId="0" fillId="0" borderId="4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1" applyNumberFormat="1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3" fontId="0" fillId="0" borderId="2" xfId="1" applyNumberFormat="1" applyFont="1" applyBorder="1" applyAlignment="1">
      <alignment horizontal="center" vertical="center"/>
    </xf>
    <xf numFmtId="3" fontId="0" fillId="0" borderId="3" xfId="1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1" applyNumberFormat="1" applyFont="1" applyFill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center" vertical="center"/>
    </xf>
    <xf numFmtId="10" fontId="1" fillId="0" borderId="5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2" sqref="G2:H2"/>
    </sheetView>
  </sheetViews>
  <sheetFormatPr defaultRowHeight="15" x14ac:dyDescent="0.25"/>
  <cols>
    <col min="1" max="1" width="7.85546875" style="44" bestFit="1" customWidth="1"/>
    <col min="2" max="2" width="7" style="44" bestFit="1" customWidth="1"/>
    <col min="3" max="3" width="7.85546875" style="42" bestFit="1" customWidth="1"/>
    <col min="4" max="5" width="11.42578125" style="44" customWidth="1"/>
    <col min="6" max="6" width="7.85546875" style="44" bestFit="1" customWidth="1"/>
    <col min="7" max="8" width="11.42578125" style="44" customWidth="1"/>
    <col min="9" max="16384" width="9.140625" style="44"/>
  </cols>
  <sheetData>
    <row r="1" spans="1:9" x14ac:dyDescent="0.25">
      <c r="A1" s="117" t="s">
        <v>153</v>
      </c>
      <c r="B1" s="117" t="s">
        <v>152</v>
      </c>
      <c r="C1" s="118" t="s">
        <v>119</v>
      </c>
      <c r="D1" s="117"/>
      <c r="E1" s="119"/>
      <c r="F1" s="120" t="s">
        <v>120</v>
      </c>
      <c r="G1" s="120"/>
      <c r="H1" s="120"/>
      <c r="I1" s="45"/>
    </row>
    <row r="2" spans="1:9" x14ac:dyDescent="0.25">
      <c r="A2" s="117"/>
      <c r="B2" s="117"/>
      <c r="C2" s="113" t="s">
        <v>130</v>
      </c>
      <c r="D2" s="120" t="s">
        <v>157</v>
      </c>
      <c r="E2" s="121"/>
      <c r="F2" s="110" t="s">
        <v>130</v>
      </c>
      <c r="G2" s="120" t="s">
        <v>157</v>
      </c>
      <c r="H2" s="120"/>
      <c r="I2" s="45"/>
    </row>
    <row r="3" spans="1:9" x14ac:dyDescent="0.25">
      <c r="A3" s="117"/>
      <c r="B3" s="117"/>
      <c r="C3" s="113"/>
      <c r="D3" s="111" t="s">
        <v>154</v>
      </c>
      <c r="E3" s="112" t="s">
        <v>155</v>
      </c>
      <c r="F3" s="110"/>
      <c r="G3" s="111" t="s">
        <v>154</v>
      </c>
      <c r="H3" s="110" t="s">
        <v>155</v>
      </c>
      <c r="I3" s="45"/>
    </row>
    <row r="4" spans="1:9" x14ac:dyDescent="0.25">
      <c r="A4" s="106" t="s">
        <v>130</v>
      </c>
      <c r="B4" s="114">
        <v>1314</v>
      </c>
      <c r="C4" s="115">
        <v>975</v>
      </c>
      <c r="D4" s="106" t="s">
        <v>121</v>
      </c>
      <c r="E4" s="108" t="s">
        <v>121</v>
      </c>
      <c r="F4" s="107">
        <v>1380</v>
      </c>
      <c r="G4" s="107" t="s">
        <v>121</v>
      </c>
      <c r="H4" s="107" t="s">
        <v>121</v>
      </c>
      <c r="I4" s="45"/>
    </row>
    <row r="5" spans="1:9" x14ac:dyDescent="0.25">
      <c r="A5" s="42" t="s">
        <v>136</v>
      </c>
      <c r="B5" s="49">
        <v>2341</v>
      </c>
      <c r="C5" s="48" t="s">
        <v>121</v>
      </c>
      <c r="D5" s="49">
        <v>1177</v>
      </c>
      <c r="E5" s="109">
        <v>752</v>
      </c>
      <c r="F5" s="43" t="s">
        <v>121</v>
      </c>
      <c r="G5" s="4" t="s">
        <v>122</v>
      </c>
      <c r="H5" s="4" t="s">
        <v>123</v>
      </c>
      <c r="I5" s="45"/>
    </row>
    <row r="6" spans="1:9" x14ac:dyDescent="0.25">
      <c r="A6" s="42" t="s">
        <v>137</v>
      </c>
      <c r="B6" s="49">
        <v>2341</v>
      </c>
      <c r="C6" s="48" t="s">
        <v>121</v>
      </c>
      <c r="D6" s="104">
        <v>1061</v>
      </c>
      <c r="E6" s="109">
        <v>718</v>
      </c>
      <c r="F6" s="43" t="s">
        <v>121</v>
      </c>
      <c r="G6" s="4" t="s">
        <v>124</v>
      </c>
      <c r="H6" s="4" t="s">
        <v>125</v>
      </c>
      <c r="I6" s="45"/>
    </row>
    <row r="7" spans="1:9" x14ac:dyDescent="0.25">
      <c r="A7" s="42" t="s">
        <v>138</v>
      </c>
      <c r="B7" s="49">
        <v>2233</v>
      </c>
      <c r="C7" s="48" t="s">
        <v>121</v>
      </c>
      <c r="D7" s="104">
        <v>1089</v>
      </c>
      <c r="E7" s="109">
        <v>833</v>
      </c>
      <c r="F7" s="43" t="s">
        <v>121</v>
      </c>
      <c r="G7" s="4" t="s">
        <v>126</v>
      </c>
      <c r="H7" s="4" t="s">
        <v>127</v>
      </c>
      <c r="I7" s="45"/>
    </row>
    <row r="8" spans="1:9" x14ac:dyDescent="0.25">
      <c r="A8" s="42" t="s">
        <v>139</v>
      </c>
      <c r="B8" s="49">
        <v>1778</v>
      </c>
      <c r="C8" s="48" t="s">
        <v>121</v>
      </c>
      <c r="D8" s="104">
        <v>1111</v>
      </c>
      <c r="E8" s="109">
        <v>828</v>
      </c>
      <c r="F8" s="43" t="s">
        <v>121</v>
      </c>
      <c r="G8" s="105">
        <v>1720</v>
      </c>
      <c r="H8" s="105">
        <v>1720</v>
      </c>
      <c r="I8" s="45"/>
    </row>
    <row r="9" spans="1:9" x14ac:dyDescent="0.25">
      <c r="A9" s="42" t="s">
        <v>140</v>
      </c>
      <c r="B9" s="49">
        <v>1565</v>
      </c>
      <c r="C9" s="48" t="s">
        <v>121</v>
      </c>
      <c r="D9" s="104">
        <v>1025</v>
      </c>
      <c r="E9" s="109">
        <v>741</v>
      </c>
      <c r="F9" s="43" t="s">
        <v>121</v>
      </c>
      <c r="G9" s="105">
        <v>1520</v>
      </c>
      <c r="H9" s="105">
        <v>1520</v>
      </c>
      <c r="I9" s="45"/>
    </row>
    <row r="10" spans="1:9" x14ac:dyDescent="0.25">
      <c r="A10" s="42" t="s">
        <v>141</v>
      </c>
      <c r="B10" s="49">
        <v>1413</v>
      </c>
      <c r="C10" s="48" t="s">
        <v>121</v>
      </c>
      <c r="D10" s="103">
        <v>980</v>
      </c>
      <c r="E10" s="109">
        <v>711</v>
      </c>
      <c r="F10" s="43" t="s">
        <v>121</v>
      </c>
      <c r="G10" s="105">
        <v>1420</v>
      </c>
      <c r="H10" s="105">
        <v>1400</v>
      </c>
      <c r="I10" s="45"/>
    </row>
    <row r="11" spans="1:9" x14ac:dyDescent="0.25">
      <c r="A11" s="42" t="s">
        <v>142</v>
      </c>
      <c r="B11" s="49">
        <v>1027</v>
      </c>
      <c r="C11" s="48" t="s">
        <v>121</v>
      </c>
      <c r="D11" s="103">
        <v>809</v>
      </c>
      <c r="E11" s="109">
        <v>649</v>
      </c>
      <c r="F11" s="43" t="s">
        <v>121</v>
      </c>
      <c r="G11" s="105">
        <v>1020</v>
      </c>
      <c r="H11" s="4" t="s">
        <v>128</v>
      </c>
      <c r="I11" s="45"/>
    </row>
    <row r="12" spans="1:9" x14ac:dyDescent="0.25">
      <c r="A12" s="42" t="s">
        <v>143</v>
      </c>
      <c r="B12" s="42">
        <v>890</v>
      </c>
      <c r="C12" s="45" t="s">
        <v>121</v>
      </c>
      <c r="D12" s="103">
        <v>698</v>
      </c>
      <c r="E12" s="109">
        <v>607</v>
      </c>
      <c r="F12" s="43" t="s">
        <v>121</v>
      </c>
      <c r="G12" s="4">
        <v>880</v>
      </c>
      <c r="H12" s="4">
        <v>880</v>
      </c>
      <c r="I12" s="45"/>
    </row>
  </sheetData>
  <mergeCells count="6">
    <mergeCell ref="A1:A3"/>
    <mergeCell ref="C1:E1"/>
    <mergeCell ref="F1:H1"/>
    <mergeCell ref="D2:E2"/>
    <mergeCell ref="G2:H2"/>
    <mergeCell ref="B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9" sqref="B19"/>
    </sheetView>
  </sheetViews>
  <sheetFormatPr defaultColWidth="12.7109375" defaultRowHeight="15" x14ac:dyDescent="0.25"/>
  <cols>
    <col min="1" max="1" width="11.85546875" bestFit="1" customWidth="1"/>
    <col min="2" max="2" width="66.7109375" customWidth="1"/>
  </cols>
  <sheetData>
    <row r="1" spans="1:2" ht="15.75" thickBot="1" x14ac:dyDescent="0.3">
      <c r="A1" s="29" t="s">
        <v>109</v>
      </c>
      <c r="B1" s="29" t="s">
        <v>110</v>
      </c>
    </row>
    <row r="2" spans="1:2" x14ac:dyDescent="0.25">
      <c r="A2" s="33" t="s">
        <v>111</v>
      </c>
      <c r="B2" s="33" t="s">
        <v>112</v>
      </c>
    </row>
    <row r="3" spans="1:2" x14ac:dyDescent="0.25">
      <c r="A3" s="33" t="s">
        <v>113</v>
      </c>
      <c r="B3" s="33" t="s">
        <v>114</v>
      </c>
    </row>
    <row r="4" spans="1:2" x14ac:dyDescent="0.25">
      <c r="A4" s="33" t="s">
        <v>115</v>
      </c>
      <c r="B4" s="33" t="s">
        <v>116</v>
      </c>
    </row>
    <row r="5" spans="1:2" x14ac:dyDescent="0.25">
      <c r="A5" s="33" t="s">
        <v>117</v>
      </c>
      <c r="B5" s="3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zoomScaleNormal="100" workbookViewId="0">
      <pane xSplit="1" topLeftCell="B1" activePane="topRight" state="frozen"/>
      <selection pane="topRight" activeCell="H10" sqref="H10"/>
    </sheetView>
  </sheetViews>
  <sheetFormatPr defaultRowHeight="15" x14ac:dyDescent="0.25"/>
  <cols>
    <col min="1" max="1" width="12.85546875" style="1" bestFit="1" customWidth="1"/>
    <col min="2" max="2" width="26.28515625" style="1" bestFit="1" customWidth="1"/>
    <col min="3" max="3" width="10.42578125" style="1" bestFit="1" customWidth="1"/>
    <col min="4" max="4" width="9.5703125" style="1" bestFit="1" customWidth="1"/>
    <col min="5" max="5" width="10.140625" style="1" bestFit="1" customWidth="1"/>
    <col min="6" max="6" width="7.85546875" style="1" bestFit="1" customWidth="1"/>
    <col min="7" max="7" width="10.5703125" style="1" bestFit="1" customWidth="1"/>
    <col min="8" max="8" width="7.5703125" style="1" bestFit="1" customWidth="1"/>
    <col min="9" max="9" width="7.140625" style="1" bestFit="1" customWidth="1"/>
    <col min="10" max="10" width="8.7109375" style="1" bestFit="1" customWidth="1"/>
    <col min="11" max="11" width="9" style="1" bestFit="1" customWidth="1"/>
    <col min="12" max="12" width="8.7109375" style="1" bestFit="1" customWidth="1"/>
    <col min="13" max="13" width="13.140625" style="1" bestFit="1" customWidth="1"/>
    <col min="14" max="14" width="7.85546875" style="1" bestFit="1" customWidth="1"/>
    <col min="15" max="19" width="5.5703125" style="1" bestFit="1" customWidth="1"/>
    <col min="20" max="22" width="6.5703125" style="1" bestFit="1" customWidth="1"/>
    <col min="23" max="23" width="11.85546875" style="1" bestFit="1" customWidth="1"/>
    <col min="24" max="24" width="7.85546875" style="1" bestFit="1" customWidth="1"/>
    <col min="25" max="32" width="7.140625" style="1" bestFit="1" customWidth="1"/>
    <col min="33" max="33" width="11.85546875" style="1" bestFit="1" customWidth="1"/>
    <col min="34" max="16384" width="9.140625" style="1"/>
  </cols>
  <sheetData>
    <row r="1" spans="1:33" x14ac:dyDescent="0.25">
      <c r="A1" s="123" t="s">
        <v>133</v>
      </c>
      <c r="B1" s="123"/>
      <c r="C1" s="123"/>
      <c r="D1" s="124"/>
      <c r="E1" s="122" t="s">
        <v>131</v>
      </c>
      <c r="F1" s="123"/>
      <c r="G1" s="123"/>
      <c r="H1" s="123"/>
      <c r="I1" s="124"/>
      <c r="J1" s="122" t="s">
        <v>134</v>
      </c>
      <c r="K1" s="131"/>
      <c r="L1" s="131"/>
      <c r="M1" s="132"/>
      <c r="N1" s="122" t="s">
        <v>135</v>
      </c>
      <c r="O1" s="123"/>
      <c r="P1" s="123"/>
      <c r="Q1" s="123"/>
      <c r="R1" s="123"/>
      <c r="S1" s="123"/>
      <c r="T1" s="123"/>
      <c r="U1" s="123"/>
      <c r="V1" s="123"/>
      <c r="W1" s="124"/>
      <c r="X1" s="122" t="s">
        <v>144</v>
      </c>
      <c r="Y1" s="123"/>
      <c r="Z1" s="123"/>
      <c r="AA1" s="123"/>
      <c r="AB1" s="123"/>
      <c r="AC1" s="123"/>
      <c r="AD1" s="123"/>
      <c r="AE1" s="123"/>
      <c r="AF1" s="123"/>
      <c r="AG1" s="124"/>
    </row>
    <row r="2" spans="1:33" ht="15.75" thickBot="1" x14ac:dyDescent="0.3">
      <c r="A2" s="18" t="s">
        <v>31</v>
      </c>
      <c r="B2" s="18" t="s">
        <v>129</v>
      </c>
      <c r="C2" s="18" t="s">
        <v>30</v>
      </c>
      <c r="D2" s="47" t="s">
        <v>32</v>
      </c>
      <c r="E2" s="46" t="s">
        <v>132</v>
      </c>
      <c r="F2" s="18" t="s">
        <v>130</v>
      </c>
      <c r="G2" s="18" t="s">
        <v>150</v>
      </c>
      <c r="H2" s="18" t="s">
        <v>145</v>
      </c>
      <c r="I2" s="47" t="s">
        <v>35</v>
      </c>
      <c r="J2" s="18" t="s">
        <v>96</v>
      </c>
      <c r="K2" s="18" t="s">
        <v>97</v>
      </c>
      <c r="L2" s="18" t="s">
        <v>98</v>
      </c>
      <c r="M2" s="47" t="s">
        <v>100</v>
      </c>
      <c r="N2" s="46" t="s">
        <v>130</v>
      </c>
      <c r="O2" s="18" t="s">
        <v>136</v>
      </c>
      <c r="P2" s="18" t="s">
        <v>137</v>
      </c>
      <c r="Q2" s="18" t="s">
        <v>138</v>
      </c>
      <c r="R2" s="18" t="s">
        <v>139</v>
      </c>
      <c r="S2" s="18" t="s">
        <v>140</v>
      </c>
      <c r="T2" s="18" t="s">
        <v>141</v>
      </c>
      <c r="U2" s="18" t="s">
        <v>142</v>
      </c>
      <c r="V2" s="18" t="s">
        <v>143</v>
      </c>
      <c r="W2" s="47" t="s">
        <v>149</v>
      </c>
      <c r="X2" s="46" t="s">
        <v>130</v>
      </c>
      <c r="Y2" s="18" t="s">
        <v>136</v>
      </c>
      <c r="Z2" s="18" t="s">
        <v>137</v>
      </c>
      <c r="AA2" s="18" t="s">
        <v>138</v>
      </c>
      <c r="AB2" s="18" t="s">
        <v>139</v>
      </c>
      <c r="AC2" s="18" t="s">
        <v>140</v>
      </c>
      <c r="AD2" s="18" t="s">
        <v>141</v>
      </c>
      <c r="AE2" s="18" t="s">
        <v>142</v>
      </c>
      <c r="AF2" s="18" t="s">
        <v>143</v>
      </c>
      <c r="AG2" s="47" t="s">
        <v>149</v>
      </c>
    </row>
    <row r="3" spans="1:33" x14ac:dyDescent="0.25">
      <c r="A3" s="40" t="s">
        <v>42</v>
      </c>
      <c r="B3" s="125" t="s">
        <v>130</v>
      </c>
      <c r="C3" s="23">
        <v>42905</v>
      </c>
      <c r="D3" s="34" t="s">
        <v>1</v>
      </c>
      <c r="E3" s="48">
        <v>147961</v>
      </c>
      <c r="F3" s="49">
        <v>143023</v>
      </c>
      <c r="G3" s="51">
        <f>F3/E3</f>
        <v>0.96662634072492071</v>
      </c>
      <c r="H3" s="49" t="s">
        <v>121</v>
      </c>
      <c r="I3" s="86" t="s">
        <v>121</v>
      </c>
      <c r="J3" s="51">
        <v>0.90851983299999994</v>
      </c>
      <c r="K3" s="51">
        <v>1.5083625999999999E-2</v>
      </c>
      <c r="L3" s="51">
        <v>5.1352185000000002E-2</v>
      </c>
      <c r="M3" s="52">
        <v>4.4524335999999998E-2</v>
      </c>
      <c r="N3" s="53">
        <v>119888.61111111111</v>
      </c>
      <c r="O3" s="54" t="s">
        <v>121</v>
      </c>
      <c r="P3" s="54" t="s">
        <v>121</v>
      </c>
      <c r="Q3" s="54" t="s">
        <v>121</v>
      </c>
      <c r="R3" s="54" t="s">
        <v>121</v>
      </c>
      <c r="S3" s="54" t="s">
        <v>121</v>
      </c>
      <c r="T3" s="54" t="s">
        <v>121</v>
      </c>
      <c r="U3" s="54" t="s">
        <v>121</v>
      </c>
      <c r="V3" s="54" t="s">
        <v>121</v>
      </c>
      <c r="W3" s="68" t="s">
        <v>121</v>
      </c>
      <c r="X3" s="67">
        <v>0.9969558599695586</v>
      </c>
      <c r="Y3" s="54" t="s">
        <v>121</v>
      </c>
      <c r="Z3" s="54" t="s">
        <v>121</v>
      </c>
      <c r="AA3" s="54" t="s">
        <v>121</v>
      </c>
      <c r="AB3" s="54" t="s">
        <v>121</v>
      </c>
      <c r="AC3" s="54" t="s">
        <v>121</v>
      </c>
      <c r="AD3" s="54" t="s">
        <v>121</v>
      </c>
      <c r="AE3" s="54" t="s">
        <v>121</v>
      </c>
      <c r="AF3" s="54" t="s">
        <v>121</v>
      </c>
      <c r="AG3" s="52" t="s">
        <v>121</v>
      </c>
    </row>
    <row r="4" spans="1:33" x14ac:dyDescent="0.25">
      <c r="A4" s="40" t="s">
        <v>45</v>
      </c>
      <c r="B4" s="126"/>
      <c r="C4" s="23">
        <v>42951</v>
      </c>
      <c r="D4" s="34" t="s">
        <v>3</v>
      </c>
      <c r="E4" s="48">
        <v>200677</v>
      </c>
      <c r="F4" s="49">
        <v>199892</v>
      </c>
      <c r="G4" s="51">
        <f t="shared" ref="G4:G5" si="0">F4/E4</f>
        <v>0.99608824130318874</v>
      </c>
      <c r="H4" s="49" t="s">
        <v>121</v>
      </c>
      <c r="I4" s="94" t="s">
        <v>121</v>
      </c>
      <c r="J4" s="51">
        <v>0.89186529700000006</v>
      </c>
      <c r="K4" s="51">
        <v>1.5030918000000001E-2</v>
      </c>
      <c r="L4" s="51">
        <v>6.1374146999999997E-2</v>
      </c>
      <c r="M4" s="52">
        <v>5.2194544000000002E-2</v>
      </c>
      <c r="N4" s="53">
        <v>133113.57229832571</v>
      </c>
      <c r="O4" s="54" t="s">
        <v>121</v>
      </c>
      <c r="P4" s="54" t="s">
        <v>121</v>
      </c>
      <c r="Q4" s="54" t="s">
        <v>121</v>
      </c>
      <c r="R4" s="54" t="s">
        <v>121</v>
      </c>
      <c r="S4" s="54" t="s">
        <v>121</v>
      </c>
      <c r="T4" s="54" t="s">
        <v>121</v>
      </c>
      <c r="U4" s="54" t="s">
        <v>121</v>
      </c>
      <c r="V4" s="54" t="s">
        <v>121</v>
      </c>
      <c r="W4" s="68" t="s">
        <v>121</v>
      </c>
      <c r="X4" s="67">
        <v>0.9969558599695586</v>
      </c>
      <c r="Y4" s="54" t="s">
        <v>121</v>
      </c>
      <c r="Z4" s="54" t="s">
        <v>121</v>
      </c>
      <c r="AA4" s="54" t="s">
        <v>121</v>
      </c>
      <c r="AB4" s="54" t="s">
        <v>121</v>
      </c>
      <c r="AC4" s="54" t="s">
        <v>121</v>
      </c>
      <c r="AD4" s="54" t="s">
        <v>121</v>
      </c>
      <c r="AE4" s="54" t="s">
        <v>121</v>
      </c>
      <c r="AF4" s="54" t="s">
        <v>121</v>
      </c>
      <c r="AG4" s="52" t="s">
        <v>121</v>
      </c>
    </row>
    <row r="5" spans="1:33" x14ac:dyDescent="0.25">
      <c r="A5" s="6" t="s">
        <v>47</v>
      </c>
      <c r="B5" s="126"/>
      <c r="C5" s="22">
        <v>43048</v>
      </c>
      <c r="D5" s="35" t="s">
        <v>5</v>
      </c>
      <c r="E5" s="55">
        <v>164766</v>
      </c>
      <c r="F5" s="15">
        <v>164208</v>
      </c>
      <c r="G5" s="57">
        <f t="shared" si="0"/>
        <v>0.99661337897381741</v>
      </c>
      <c r="H5" s="15" t="s">
        <v>121</v>
      </c>
      <c r="I5" s="87" t="s">
        <v>121</v>
      </c>
      <c r="J5" s="57">
        <v>0.91057083699999997</v>
      </c>
      <c r="K5" s="57">
        <v>1.4589782000000001E-2</v>
      </c>
      <c r="L5" s="57">
        <v>4.9361479999999999E-2</v>
      </c>
      <c r="M5" s="58">
        <v>4.4161046000000002E-2</v>
      </c>
      <c r="N5" s="59">
        <v>113619.13622526637</v>
      </c>
      <c r="O5" s="60" t="s">
        <v>121</v>
      </c>
      <c r="P5" s="60" t="s">
        <v>121</v>
      </c>
      <c r="Q5" s="60" t="s">
        <v>121</v>
      </c>
      <c r="R5" s="60" t="s">
        <v>121</v>
      </c>
      <c r="S5" s="60" t="s">
        <v>121</v>
      </c>
      <c r="T5" s="60" t="s">
        <v>121</v>
      </c>
      <c r="U5" s="60" t="s">
        <v>121</v>
      </c>
      <c r="V5" s="60" t="s">
        <v>121</v>
      </c>
      <c r="W5" s="70" t="s">
        <v>121</v>
      </c>
      <c r="X5" s="69">
        <v>0.99771689497716887</v>
      </c>
      <c r="Y5" s="60" t="s">
        <v>121</v>
      </c>
      <c r="Z5" s="60" t="s">
        <v>121</v>
      </c>
      <c r="AA5" s="60" t="s">
        <v>121</v>
      </c>
      <c r="AB5" s="60" t="s">
        <v>121</v>
      </c>
      <c r="AC5" s="60" t="s">
        <v>121</v>
      </c>
      <c r="AD5" s="60" t="s">
        <v>121</v>
      </c>
      <c r="AE5" s="60" t="s">
        <v>121</v>
      </c>
      <c r="AF5" s="60" t="s">
        <v>121</v>
      </c>
      <c r="AG5" s="58" t="s">
        <v>121</v>
      </c>
    </row>
    <row r="6" spans="1:33" x14ac:dyDescent="0.25">
      <c r="A6" s="40" t="s">
        <v>33</v>
      </c>
      <c r="B6" s="126"/>
      <c r="C6" s="23"/>
      <c r="D6" s="34"/>
      <c r="E6" s="48">
        <f>AVERAGE(E3:E5)</f>
        <v>171134.66666666666</v>
      </c>
      <c r="F6" s="49">
        <f t="shared" ref="F6:M6" si="1">AVERAGE(F3:F5)</f>
        <v>169041</v>
      </c>
      <c r="G6" s="51">
        <f t="shared" si="1"/>
        <v>0.98644265366730899</v>
      </c>
      <c r="H6" s="49" t="s">
        <v>121</v>
      </c>
      <c r="I6" s="94" t="s">
        <v>121</v>
      </c>
      <c r="J6" s="51">
        <f t="shared" si="1"/>
        <v>0.90365198899999999</v>
      </c>
      <c r="K6" s="51">
        <f t="shared" si="1"/>
        <v>1.4901442000000001E-2</v>
      </c>
      <c r="L6" s="51">
        <f t="shared" si="1"/>
        <v>5.4029270666666664E-2</v>
      </c>
      <c r="M6" s="52">
        <f t="shared" si="1"/>
        <v>4.6959975333333341E-2</v>
      </c>
      <c r="N6" s="53">
        <v>122207.10654490108</v>
      </c>
      <c r="O6" s="54" t="s">
        <v>121</v>
      </c>
      <c r="P6" s="54" t="s">
        <v>121</v>
      </c>
      <c r="Q6" s="54" t="s">
        <v>121</v>
      </c>
      <c r="R6" s="54" t="s">
        <v>121</v>
      </c>
      <c r="S6" s="54" t="s">
        <v>121</v>
      </c>
      <c r="T6" s="54" t="s">
        <v>121</v>
      </c>
      <c r="U6" s="54" t="s">
        <v>121</v>
      </c>
      <c r="V6" s="54" t="s">
        <v>121</v>
      </c>
      <c r="W6" s="68" t="s">
        <v>121</v>
      </c>
      <c r="X6" s="67">
        <f t="shared" ref="X6" si="2">AVERAGE(X3:X5)</f>
        <v>0.9972095383054288</v>
      </c>
      <c r="Y6" s="54" t="s">
        <v>121</v>
      </c>
      <c r="Z6" s="54" t="s">
        <v>121</v>
      </c>
      <c r="AA6" s="54" t="s">
        <v>121</v>
      </c>
      <c r="AB6" s="54" t="s">
        <v>121</v>
      </c>
      <c r="AC6" s="54" t="s">
        <v>121</v>
      </c>
      <c r="AD6" s="54" t="s">
        <v>121</v>
      </c>
      <c r="AE6" s="54" t="s">
        <v>121</v>
      </c>
      <c r="AF6" s="54" t="s">
        <v>121</v>
      </c>
      <c r="AG6" s="52" t="s">
        <v>121</v>
      </c>
    </row>
    <row r="7" spans="1:33" ht="15.75" thickBot="1" x14ac:dyDescent="0.3">
      <c r="A7" s="41" t="s">
        <v>34</v>
      </c>
      <c r="B7" s="127"/>
      <c r="C7" s="24"/>
      <c r="D7" s="36"/>
      <c r="E7" s="61">
        <f>_xlfn.STDEV.P(E3:E5)</f>
        <v>21987.331205845687</v>
      </c>
      <c r="F7" s="62">
        <f t="shared" ref="F7:M7" si="3">_xlfn.STDEV.P(F3:F5)</f>
        <v>23466.84479572545</v>
      </c>
      <c r="G7" s="64">
        <f t="shared" si="3"/>
        <v>1.4013889214306312E-2</v>
      </c>
      <c r="H7" s="62" t="s">
        <v>121</v>
      </c>
      <c r="I7" s="89" t="s">
        <v>121</v>
      </c>
      <c r="J7" s="64">
        <f t="shared" si="3"/>
        <v>8.3764047808571919E-3</v>
      </c>
      <c r="K7" s="64">
        <f t="shared" si="3"/>
        <v>2.2142493086973401E-4</v>
      </c>
      <c r="L7" s="64">
        <f t="shared" si="3"/>
        <v>5.2568135382077431E-3</v>
      </c>
      <c r="M7" s="63">
        <f t="shared" si="3"/>
        <v>3.7043691996129242E-3</v>
      </c>
      <c r="N7" s="65">
        <v>8125.672290505282</v>
      </c>
      <c r="O7" s="66" t="s">
        <v>121</v>
      </c>
      <c r="P7" s="66" t="s">
        <v>121</v>
      </c>
      <c r="Q7" s="66" t="s">
        <v>121</v>
      </c>
      <c r="R7" s="66" t="s">
        <v>121</v>
      </c>
      <c r="S7" s="66" t="s">
        <v>121</v>
      </c>
      <c r="T7" s="66" t="s">
        <v>121</v>
      </c>
      <c r="U7" s="66" t="s">
        <v>121</v>
      </c>
      <c r="V7" s="66" t="s">
        <v>121</v>
      </c>
      <c r="W7" s="73" t="s">
        <v>121</v>
      </c>
      <c r="X7" s="72">
        <f t="shared" ref="X7" si="4">_xlfn.STDEV.P(X3:X5)</f>
        <v>3.5875534306771697E-4</v>
      </c>
      <c r="Y7" s="66" t="s">
        <v>121</v>
      </c>
      <c r="Z7" s="66" t="s">
        <v>121</v>
      </c>
      <c r="AA7" s="66" t="s">
        <v>121</v>
      </c>
      <c r="AB7" s="66" t="s">
        <v>121</v>
      </c>
      <c r="AC7" s="66" t="s">
        <v>121</v>
      </c>
      <c r="AD7" s="66" t="s">
        <v>121</v>
      </c>
      <c r="AE7" s="66" t="s">
        <v>121</v>
      </c>
      <c r="AF7" s="66" t="s">
        <v>121</v>
      </c>
      <c r="AG7" s="63" t="s">
        <v>121</v>
      </c>
    </row>
    <row r="8" spans="1:33" ht="15" customHeight="1" x14ac:dyDescent="0.25">
      <c r="A8" s="40" t="s">
        <v>54</v>
      </c>
      <c r="B8" s="128" t="s">
        <v>158</v>
      </c>
      <c r="C8" s="23">
        <v>43061</v>
      </c>
      <c r="D8" s="37" t="s">
        <v>55</v>
      </c>
      <c r="E8" s="48">
        <v>75902</v>
      </c>
      <c r="F8" s="49" t="s">
        <v>121</v>
      </c>
      <c r="G8" s="49" t="s">
        <v>121</v>
      </c>
      <c r="H8" s="49">
        <v>75035</v>
      </c>
      <c r="I8" s="50">
        <f>H8/E8</f>
        <v>0.98857737609022156</v>
      </c>
      <c r="J8" s="51">
        <v>0.86573483800000006</v>
      </c>
      <c r="K8" s="51">
        <v>1.6532265000000001E-2</v>
      </c>
      <c r="L8" s="51">
        <v>8.0300705999999999E-2</v>
      </c>
      <c r="M8" s="52">
        <v>6.2856070999999999E-2</v>
      </c>
      <c r="N8" s="67" t="s">
        <v>121</v>
      </c>
      <c r="O8" s="82">
        <v>2171.8353293413174</v>
      </c>
      <c r="P8" s="82">
        <v>1817.2428388200085</v>
      </c>
      <c r="Q8" s="82">
        <v>2393.6284815813119</v>
      </c>
      <c r="R8" s="82">
        <v>4406.6582207207211</v>
      </c>
      <c r="S8" s="82">
        <v>5100.1113243761993</v>
      </c>
      <c r="T8" s="82">
        <v>5730.5628997867807</v>
      </c>
      <c r="U8" s="82">
        <v>5539.9258536585367</v>
      </c>
      <c r="V8" s="82">
        <v>9062.1159909909911</v>
      </c>
      <c r="W8" s="49">
        <v>3852.8252422148184</v>
      </c>
      <c r="X8" s="67" t="s">
        <v>121</v>
      </c>
      <c r="Y8" s="51">
        <v>0.99040000000000006</v>
      </c>
      <c r="Z8" s="51">
        <v>0.98939999999999995</v>
      </c>
      <c r="AA8" s="51">
        <v>0.99159999999999993</v>
      </c>
      <c r="AB8" s="51">
        <v>0.98650000000000004</v>
      </c>
      <c r="AC8" s="51">
        <v>0.99400000000000011</v>
      </c>
      <c r="AD8" s="51">
        <v>0.98109999999999997</v>
      </c>
      <c r="AE8" s="51">
        <v>0.99590000000000001</v>
      </c>
      <c r="AF8" s="51">
        <v>0.99290000000000012</v>
      </c>
      <c r="AG8" s="90">
        <v>0.98988864934867071</v>
      </c>
    </row>
    <row r="9" spans="1:33" x14ac:dyDescent="0.25">
      <c r="A9" s="40" t="s">
        <v>56</v>
      </c>
      <c r="B9" s="129"/>
      <c r="C9" s="23">
        <v>43066</v>
      </c>
      <c r="D9" s="37" t="s">
        <v>57</v>
      </c>
      <c r="E9" s="48">
        <v>45453</v>
      </c>
      <c r="F9" s="49" t="s">
        <v>121</v>
      </c>
      <c r="G9" s="49" t="s">
        <v>121</v>
      </c>
      <c r="H9" s="49">
        <v>44883</v>
      </c>
      <c r="I9" s="50">
        <f t="shared" ref="I9:I10" si="5">H9/E9</f>
        <v>0.9874595736255033</v>
      </c>
      <c r="J9" s="51">
        <v>0.85886721599999993</v>
      </c>
      <c r="K9" s="51">
        <v>1.6619111999999998E-2</v>
      </c>
      <c r="L9" s="51">
        <v>8.5112568999999999E-2</v>
      </c>
      <c r="M9" s="52">
        <v>6.5605253000000002E-2</v>
      </c>
      <c r="N9" s="67" t="s">
        <v>121</v>
      </c>
      <c r="O9" s="82">
        <v>1224.2998289136015</v>
      </c>
      <c r="P9" s="82">
        <v>1090.8900769888794</v>
      </c>
      <c r="Q9" s="82">
        <v>1337.3183856502242</v>
      </c>
      <c r="R9" s="82">
        <v>2528.6120495495497</v>
      </c>
      <c r="S9" s="82">
        <v>2975.5388069275177</v>
      </c>
      <c r="T9" s="82">
        <v>3445.9729921819476</v>
      </c>
      <c r="U9" s="82">
        <v>3462.9824902723735</v>
      </c>
      <c r="V9" s="82">
        <v>5429.9279279279281</v>
      </c>
      <c r="W9" s="49">
        <v>2267.9541281376214</v>
      </c>
      <c r="X9" s="67" t="s">
        <v>121</v>
      </c>
      <c r="Y9" s="51">
        <v>0.99040000000000006</v>
      </c>
      <c r="Z9" s="51">
        <v>0.98849999999999993</v>
      </c>
      <c r="AA9" s="51">
        <v>0.99159999999999993</v>
      </c>
      <c r="AB9" s="51">
        <v>0.9859</v>
      </c>
      <c r="AC9" s="51">
        <v>0.99400000000000011</v>
      </c>
      <c r="AD9" s="51">
        <v>0.98180000000000012</v>
      </c>
      <c r="AE9" s="51">
        <v>0.9948999999999999</v>
      </c>
      <c r="AF9" s="51">
        <v>0.99290000000000012</v>
      </c>
      <c r="AG9" s="50">
        <v>0.9896590919478937</v>
      </c>
    </row>
    <row r="10" spans="1:33" x14ac:dyDescent="0.25">
      <c r="A10" s="6" t="s">
        <v>58</v>
      </c>
      <c r="B10" s="129"/>
      <c r="C10" s="22">
        <v>43067</v>
      </c>
      <c r="D10" s="38" t="s">
        <v>59</v>
      </c>
      <c r="E10" s="55">
        <v>41704</v>
      </c>
      <c r="F10" s="15" t="s">
        <v>121</v>
      </c>
      <c r="G10" s="15" t="s">
        <v>121</v>
      </c>
      <c r="H10" s="15">
        <v>41244</v>
      </c>
      <c r="I10" s="56">
        <f t="shared" si="5"/>
        <v>0.98896988298484556</v>
      </c>
      <c r="J10" s="57">
        <v>0.86500686299999996</v>
      </c>
      <c r="K10" s="57">
        <v>1.6654515000000002E-2</v>
      </c>
      <c r="L10" s="57">
        <v>8.1577992000000002E-2</v>
      </c>
      <c r="M10" s="58">
        <v>6.2382173999999999E-2</v>
      </c>
      <c r="N10" s="69" t="s">
        <v>121</v>
      </c>
      <c r="O10" s="83">
        <v>1362.4279606669518</v>
      </c>
      <c r="P10" s="83">
        <v>1048.1028277634962</v>
      </c>
      <c r="Q10" s="83">
        <v>1399.2300089847261</v>
      </c>
      <c r="R10" s="83">
        <v>2811.6120495495497</v>
      </c>
      <c r="S10" s="83">
        <v>2930.5335892514395</v>
      </c>
      <c r="T10" s="83">
        <v>3448.7418207681367</v>
      </c>
      <c r="U10" s="83">
        <v>3071.9570731707317</v>
      </c>
      <c r="V10" s="83">
        <v>4674.6013513513517</v>
      </c>
      <c r="W10" s="87">
        <v>2247.6620390528847</v>
      </c>
      <c r="X10" s="69" t="s">
        <v>121</v>
      </c>
      <c r="Y10" s="57">
        <v>0.98909999999999998</v>
      </c>
      <c r="Z10" s="57">
        <v>0.98939999999999995</v>
      </c>
      <c r="AA10" s="57">
        <v>0.99159999999999993</v>
      </c>
      <c r="AB10" s="57">
        <v>0.9859</v>
      </c>
      <c r="AC10" s="57">
        <v>0.99400000000000011</v>
      </c>
      <c r="AD10" s="57">
        <v>0.98109999999999997</v>
      </c>
      <c r="AE10" s="57">
        <v>0.99590000000000001</v>
      </c>
      <c r="AF10" s="57">
        <v>0.99400000000000011</v>
      </c>
      <c r="AG10" s="56">
        <v>0.98965377466290838</v>
      </c>
    </row>
    <row r="11" spans="1:33" x14ac:dyDescent="0.25">
      <c r="A11" s="40" t="s">
        <v>33</v>
      </c>
      <c r="B11" s="129"/>
      <c r="C11" s="23"/>
      <c r="D11" s="34"/>
      <c r="E11" s="48">
        <f>AVERAGE(E8:E10)</f>
        <v>54353</v>
      </c>
      <c r="F11" s="49" t="s">
        <v>121</v>
      </c>
      <c r="G11" s="49" t="s">
        <v>121</v>
      </c>
      <c r="H11" s="49">
        <f>AVERAGE(H8:H10)</f>
        <v>53720.666666666664</v>
      </c>
      <c r="I11" s="52">
        <f t="shared" ref="I11" si="6">AVERAGE(I8:I10)</f>
        <v>0.98833561090019018</v>
      </c>
      <c r="J11" s="51">
        <f t="shared" ref="J11" si="7">AVERAGE(J8:J10)</f>
        <v>0.86320297233333332</v>
      </c>
      <c r="K11" s="51">
        <f t="shared" ref="K11" si="8">AVERAGE(K8:K10)</f>
        <v>1.6601964E-2</v>
      </c>
      <c r="L11" s="51">
        <f>AVERAGE(L8:L10)</f>
        <v>8.2330422333333333E-2</v>
      </c>
      <c r="M11" s="52">
        <f t="shared" ref="M11" si="9">AVERAGE(M8:M10)</f>
        <v>6.3614499333333338E-2</v>
      </c>
      <c r="N11" s="67" t="s">
        <v>121</v>
      </c>
      <c r="O11" s="82">
        <f>AVERAGE(O8:O10)</f>
        <v>1586.18770630729</v>
      </c>
      <c r="P11" s="82">
        <f t="shared" ref="P11:V11" si="10">AVERAGE(P8:P10)</f>
        <v>1318.7452478574614</v>
      </c>
      <c r="Q11" s="82">
        <f t="shared" si="10"/>
        <v>1710.058958738754</v>
      </c>
      <c r="R11" s="82">
        <f t="shared" si="10"/>
        <v>3248.9607732732734</v>
      </c>
      <c r="S11" s="82">
        <f t="shared" si="10"/>
        <v>3668.7279068517187</v>
      </c>
      <c r="T11" s="82">
        <f t="shared" si="10"/>
        <v>4208.4259042456215</v>
      </c>
      <c r="U11" s="82">
        <f t="shared" si="10"/>
        <v>4024.9551390338806</v>
      </c>
      <c r="V11" s="82">
        <f t="shared" si="10"/>
        <v>6388.8817567567576</v>
      </c>
      <c r="W11" s="68">
        <f>AVERAGE(W8:W10)</f>
        <v>2789.4804698017747</v>
      </c>
      <c r="X11" s="67" t="s">
        <v>121</v>
      </c>
      <c r="Y11" s="51">
        <f>AVERAGE(Y8:Y10)</f>
        <v>0.98996666666666666</v>
      </c>
      <c r="Z11" s="51">
        <f t="shared" ref="Z11" si="11">AVERAGE(Z8:Z10)</f>
        <v>0.98909999999999998</v>
      </c>
      <c r="AA11" s="51">
        <f t="shared" ref="AA11" si="12">AVERAGE(AA8:AA10)</f>
        <v>0.99159999999999993</v>
      </c>
      <c r="AB11" s="51">
        <f t="shared" ref="AB11" si="13">AVERAGE(AB8:AB10)</f>
        <v>0.98609999999999998</v>
      </c>
      <c r="AC11" s="51">
        <f t="shared" ref="AC11" si="14">AVERAGE(AC8:AC10)</f>
        <v>0.99400000000000011</v>
      </c>
      <c r="AD11" s="51">
        <f t="shared" ref="AD11" si="15">AVERAGE(AD8:AD10)</f>
        <v>0.98133333333333328</v>
      </c>
      <c r="AE11" s="51">
        <f t="shared" ref="AE11" si="16">AVERAGE(AE8:AE10)</f>
        <v>0.9955666666666666</v>
      </c>
      <c r="AF11" s="51">
        <f t="shared" ref="AF11" si="17">AVERAGE(AF8:AF10)</f>
        <v>0.99326666666666685</v>
      </c>
      <c r="AG11" s="52">
        <f>AVERAGE(AG8:AG10)</f>
        <v>0.98973383865315745</v>
      </c>
    </row>
    <row r="12" spans="1:33" x14ac:dyDescent="0.25">
      <c r="A12" s="6" t="s">
        <v>34</v>
      </c>
      <c r="B12" s="129"/>
      <c r="C12" s="22"/>
      <c r="D12" s="35"/>
      <c r="E12" s="55">
        <f>_xlfn.STDEV.P(E8:E10)</f>
        <v>15314.117691420119</v>
      </c>
      <c r="F12" s="15" t="s">
        <v>121</v>
      </c>
      <c r="G12" s="15" t="s">
        <v>121</v>
      </c>
      <c r="H12" s="15">
        <f>_xlfn.STDEV.P(H8:H10)</f>
        <v>15144.552031084386</v>
      </c>
      <c r="I12" s="58">
        <f t="shared" ref="I12:M12" si="18">_xlfn.STDEV.P(I8:I10)</f>
        <v>6.3984185314935871E-4</v>
      </c>
      <c r="J12" s="57">
        <f t="shared" si="18"/>
        <v>3.0802136437468866E-3</v>
      </c>
      <c r="K12" s="57">
        <f t="shared" si="18"/>
        <v>5.1360205431832152E-5</v>
      </c>
      <c r="L12" s="57">
        <f t="shared" si="18"/>
        <v>2.0352100526452349E-3</v>
      </c>
      <c r="M12" s="58">
        <f t="shared" si="18"/>
        <v>1.4209080928904445E-3</v>
      </c>
      <c r="N12" s="69" t="s">
        <v>121</v>
      </c>
      <c r="O12" s="83">
        <f>_xlfn.STDEV.P(O8:O10)</f>
        <v>417.93715553854281</v>
      </c>
      <c r="P12" s="83">
        <f t="shared" ref="P12:V12" si="19">_xlfn.STDEV.P(P8:P10)</f>
        <v>352.92357371029158</v>
      </c>
      <c r="Q12" s="83">
        <f t="shared" si="19"/>
        <v>484.01703254835985</v>
      </c>
      <c r="R12" s="83">
        <f t="shared" si="19"/>
        <v>826.72840557212839</v>
      </c>
      <c r="S12" s="83">
        <f t="shared" si="19"/>
        <v>1012.3076717340957</v>
      </c>
      <c r="T12" s="83">
        <f t="shared" si="19"/>
        <v>1076.3139850121922</v>
      </c>
      <c r="U12" s="83">
        <f t="shared" si="19"/>
        <v>1083.075072446544</v>
      </c>
      <c r="V12" s="83">
        <f t="shared" si="19"/>
        <v>1915.2485500376745</v>
      </c>
      <c r="W12" s="70">
        <f>_xlfn.STDEV.P(W8:W10)</f>
        <v>751.9439345161602</v>
      </c>
      <c r="X12" s="69" t="s">
        <v>121</v>
      </c>
      <c r="Y12" s="91">
        <f>_xlfn.STDEV.P(Y8:Y10)</f>
        <v>6.1282587702837842E-4</v>
      </c>
      <c r="Z12" s="91">
        <f t="shared" ref="Z12:AF12" si="20">_xlfn.STDEV.P(Z8:Z10)</f>
        <v>4.2426406871193413E-4</v>
      </c>
      <c r="AA12" s="91">
        <f t="shared" si="20"/>
        <v>0</v>
      </c>
      <c r="AB12" s="91">
        <f t="shared" si="20"/>
        <v>2.8284271247464021E-4</v>
      </c>
      <c r="AC12" s="91">
        <f t="shared" si="20"/>
        <v>0</v>
      </c>
      <c r="AD12" s="91">
        <f t="shared" si="20"/>
        <v>3.2998316455379052E-4</v>
      </c>
      <c r="AE12" s="91">
        <f t="shared" si="20"/>
        <v>4.7140452079108444E-4</v>
      </c>
      <c r="AF12" s="91">
        <f t="shared" si="20"/>
        <v>5.1854497287013007E-4</v>
      </c>
      <c r="AG12" s="92">
        <f>_xlfn.STDEV.P(AG8:AG10)</f>
        <v>1.0948921397058446E-4</v>
      </c>
    </row>
    <row r="13" spans="1:33" ht="15.75" thickBot="1" x14ac:dyDescent="0.3">
      <c r="A13" s="41" t="s">
        <v>147</v>
      </c>
      <c r="B13" s="130"/>
      <c r="C13" s="24"/>
      <c r="D13" s="36"/>
      <c r="E13" s="61">
        <v>143572</v>
      </c>
      <c r="F13" s="62" t="s">
        <v>121</v>
      </c>
      <c r="G13" s="62" t="s">
        <v>121</v>
      </c>
      <c r="H13" s="62">
        <v>143378</v>
      </c>
      <c r="I13" s="77">
        <f t="shared" ref="I13:I20" si="21">H13/E13</f>
        <v>0.9986487615969688</v>
      </c>
      <c r="J13" s="64">
        <v>0.996</v>
      </c>
      <c r="K13" s="64">
        <v>3.0000000000000001E-3</v>
      </c>
      <c r="L13" s="64">
        <v>5.9999999999999995E-4</v>
      </c>
      <c r="M13" s="63">
        <v>3.5999999999999999E-3</v>
      </c>
      <c r="N13" s="72" t="s">
        <v>121</v>
      </c>
      <c r="O13" s="84">
        <v>1329.4792823579667</v>
      </c>
      <c r="P13" s="84">
        <v>910.03842869342441</v>
      </c>
      <c r="Q13" s="84">
        <v>1016.5510295434199</v>
      </c>
      <c r="R13" s="84">
        <v>1746.1967397414278</v>
      </c>
      <c r="S13" s="84">
        <v>2013.0753512132821</v>
      </c>
      <c r="T13" s="84">
        <v>1556.9327671620665</v>
      </c>
      <c r="U13" s="84">
        <v>2172.7324902723735</v>
      </c>
      <c r="V13" s="84">
        <v>2110.8146067415732</v>
      </c>
      <c r="W13" s="88">
        <v>1477.6153522196448</v>
      </c>
      <c r="X13" s="72" t="s">
        <v>121</v>
      </c>
      <c r="Y13" s="64" t="s">
        <v>99</v>
      </c>
      <c r="Z13" s="64" t="s">
        <v>99</v>
      </c>
      <c r="AA13" s="64" t="s">
        <v>99</v>
      </c>
      <c r="AB13" s="64" t="s">
        <v>99</v>
      </c>
      <c r="AC13" s="64" t="s">
        <v>99</v>
      </c>
      <c r="AD13" s="64" t="s">
        <v>99</v>
      </c>
      <c r="AE13" s="64" t="s">
        <v>99</v>
      </c>
      <c r="AF13" s="64" t="s">
        <v>99</v>
      </c>
      <c r="AG13" s="79" t="s">
        <v>99</v>
      </c>
    </row>
    <row r="14" spans="1:33" ht="15" customHeight="1" x14ac:dyDescent="0.25">
      <c r="A14" s="40" t="s">
        <v>49</v>
      </c>
      <c r="B14" s="128" t="s">
        <v>159</v>
      </c>
      <c r="C14" s="23">
        <v>42929</v>
      </c>
      <c r="D14" s="37" t="s">
        <v>50</v>
      </c>
      <c r="E14" s="48">
        <v>119860</v>
      </c>
      <c r="F14" s="49" t="s">
        <v>121</v>
      </c>
      <c r="G14" s="49" t="s">
        <v>121</v>
      </c>
      <c r="H14" s="49">
        <v>119350</v>
      </c>
      <c r="I14" s="50">
        <f t="shared" si="21"/>
        <v>0.9957450358751877</v>
      </c>
      <c r="J14" s="51">
        <v>0.85199999999999998</v>
      </c>
      <c r="K14" s="51">
        <v>2.1499999999999998E-2</v>
      </c>
      <c r="L14" s="51">
        <v>8.6999999999999994E-2</v>
      </c>
      <c r="M14" s="52">
        <v>7.0999999999999994E-2</v>
      </c>
      <c r="N14" s="67" t="s">
        <v>121</v>
      </c>
      <c r="O14" s="82">
        <v>7347.9743040685225</v>
      </c>
      <c r="P14" s="82">
        <v>4379.9012820512817</v>
      </c>
      <c r="Q14" s="82">
        <v>6620.3197492163008</v>
      </c>
      <c r="R14" s="82">
        <v>7916.1661036036039</v>
      </c>
      <c r="S14" s="82">
        <v>8483.8093410108759</v>
      </c>
      <c r="T14" s="82">
        <v>12510.273885350318</v>
      </c>
      <c r="U14" s="82">
        <v>15257.66926070039</v>
      </c>
      <c r="V14" s="82">
        <v>11978.429054054053</v>
      </c>
      <c r="W14" s="49">
        <v>8360.1472539625483</v>
      </c>
      <c r="X14" s="67" t="s">
        <v>121</v>
      </c>
      <c r="Y14" s="51">
        <v>0.98480000000000001</v>
      </c>
      <c r="Z14" s="51">
        <v>0.98580000000000001</v>
      </c>
      <c r="AA14" s="51">
        <v>0.99209999999999998</v>
      </c>
      <c r="AB14" s="51">
        <v>0.98530000000000006</v>
      </c>
      <c r="AC14" s="51">
        <v>0.99269999999999992</v>
      </c>
      <c r="AD14" s="51">
        <v>0.97689999999999999</v>
      </c>
      <c r="AE14" s="51">
        <v>0.99180000000000001</v>
      </c>
      <c r="AF14" s="51">
        <v>0.99170000000000003</v>
      </c>
      <c r="AG14" s="50">
        <v>0.98723575836063071</v>
      </c>
    </row>
    <row r="15" spans="1:33" x14ac:dyDescent="0.25">
      <c r="A15" s="6" t="s">
        <v>52</v>
      </c>
      <c r="B15" s="129"/>
      <c r="C15" s="22">
        <v>42986</v>
      </c>
      <c r="D15" s="38" t="s">
        <v>53</v>
      </c>
      <c r="E15" s="55">
        <v>13848</v>
      </c>
      <c r="F15" s="15" t="s">
        <v>121</v>
      </c>
      <c r="G15" s="15" t="s">
        <v>121</v>
      </c>
      <c r="H15" s="15">
        <v>13721</v>
      </c>
      <c r="I15" s="56">
        <f t="shared" si="21"/>
        <v>0.99082900057770074</v>
      </c>
      <c r="J15" s="57">
        <v>0.83799999999999997</v>
      </c>
      <c r="K15" s="57">
        <v>1.8499999999999999E-2</v>
      </c>
      <c r="L15" s="57">
        <v>9.7000000000000003E-2</v>
      </c>
      <c r="M15" s="58">
        <v>7.9000000000000001E-2</v>
      </c>
      <c r="N15" s="69" t="s">
        <v>121</v>
      </c>
      <c r="O15" s="83">
        <v>734.09040274207371</v>
      </c>
      <c r="P15" s="83">
        <v>369.16580976863753</v>
      </c>
      <c r="Q15" s="83">
        <v>655.68996415770607</v>
      </c>
      <c r="R15" s="83">
        <v>1056.2629796839728</v>
      </c>
      <c r="S15" s="83">
        <v>984.22215108834826</v>
      </c>
      <c r="T15" s="83">
        <v>1524.422206506365</v>
      </c>
      <c r="U15" s="83">
        <v>1767.7590243902439</v>
      </c>
      <c r="V15" s="83">
        <v>1449.400900900901</v>
      </c>
      <c r="W15" s="49">
        <v>936.4649415239312</v>
      </c>
      <c r="X15" s="69" t="s">
        <v>121</v>
      </c>
      <c r="Y15" s="57">
        <v>0.98739999999999994</v>
      </c>
      <c r="Z15" s="57">
        <v>0.97829999999999995</v>
      </c>
      <c r="AA15" s="57">
        <v>0.99069999999999991</v>
      </c>
      <c r="AB15" s="57">
        <v>0.98120000000000007</v>
      </c>
      <c r="AC15" s="57">
        <v>0.99199999999999999</v>
      </c>
      <c r="AD15" s="57">
        <v>0.97409999999999997</v>
      </c>
      <c r="AE15" s="57">
        <v>0.99180000000000001</v>
      </c>
      <c r="AF15" s="57">
        <v>0.98809999999999998</v>
      </c>
      <c r="AG15" s="50">
        <v>0.98503587262893266</v>
      </c>
    </row>
    <row r="16" spans="1:33" ht="15.75" thickBot="1" x14ac:dyDescent="0.3">
      <c r="A16" s="74" t="s">
        <v>148</v>
      </c>
      <c r="B16" s="130"/>
      <c r="C16" s="25"/>
      <c r="D16" s="39"/>
      <c r="E16" s="75">
        <v>163264</v>
      </c>
      <c r="F16" s="76" t="s">
        <v>121</v>
      </c>
      <c r="G16" s="76" t="s">
        <v>121</v>
      </c>
      <c r="H16" s="76">
        <v>163130</v>
      </c>
      <c r="I16" s="77">
        <f t="shared" si="21"/>
        <v>0.99917924343394748</v>
      </c>
      <c r="J16" s="78">
        <v>0.996</v>
      </c>
      <c r="K16" s="78">
        <v>3.0000000000000001E-3</v>
      </c>
      <c r="L16" s="78">
        <v>6.9999999999999999E-4</v>
      </c>
      <c r="M16" s="79">
        <v>3.2000000000000002E-3</v>
      </c>
      <c r="N16" s="80" t="s">
        <v>121</v>
      </c>
      <c r="O16" s="85">
        <v>1293.6732165741137</v>
      </c>
      <c r="P16" s="85">
        <v>740.21605465414177</v>
      </c>
      <c r="Q16" s="85">
        <v>923.36078782453001</v>
      </c>
      <c r="R16" s="85">
        <v>2322.3097245643621</v>
      </c>
      <c r="S16" s="85">
        <v>2219.7431309904155</v>
      </c>
      <c r="T16" s="85">
        <v>2027.3677510608204</v>
      </c>
      <c r="U16" s="85">
        <v>2766.3142023346304</v>
      </c>
      <c r="V16" s="85">
        <v>2508.6230425055928</v>
      </c>
      <c r="W16" s="88">
        <v>1645.9018206733545</v>
      </c>
      <c r="X16" s="80" t="s">
        <v>121</v>
      </c>
      <c r="Y16" s="64" t="s">
        <v>99</v>
      </c>
      <c r="Z16" s="64" t="s">
        <v>99</v>
      </c>
      <c r="AA16" s="64" t="s">
        <v>99</v>
      </c>
      <c r="AB16" s="64" t="s">
        <v>99</v>
      </c>
      <c r="AC16" s="64" t="s">
        <v>99</v>
      </c>
      <c r="AD16" s="64" t="s">
        <v>99</v>
      </c>
      <c r="AE16" s="64" t="s">
        <v>99</v>
      </c>
      <c r="AF16" s="64" t="s">
        <v>99</v>
      </c>
      <c r="AG16" s="79" t="s">
        <v>99</v>
      </c>
    </row>
    <row r="17" spans="1:34" ht="15" customHeight="1" x14ac:dyDescent="0.25">
      <c r="A17" s="40" t="s">
        <v>60</v>
      </c>
      <c r="B17" s="128" t="s">
        <v>156</v>
      </c>
      <c r="C17" s="23">
        <v>43272</v>
      </c>
      <c r="D17" s="37" t="s">
        <v>61</v>
      </c>
      <c r="E17" s="48">
        <v>106425</v>
      </c>
      <c r="F17" s="49" t="s">
        <v>121</v>
      </c>
      <c r="G17" s="49" t="s">
        <v>121</v>
      </c>
      <c r="H17" s="49">
        <v>103913</v>
      </c>
      <c r="I17" s="50">
        <f t="shared" si="21"/>
        <v>0.97639652337326754</v>
      </c>
      <c r="J17" s="51">
        <v>0.86033259000000006</v>
      </c>
      <c r="K17" s="51">
        <v>1.9994637999999999E-2</v>
      </c>
      <c r="L17" s="51">
        <v>7.5655258000000003E-2</v>
      </c>
      <c r="M17" s="52">
        <v>7.2894233000000003E-2</v>
      </c>
      <c r="N17" s="67" t="s">
        <v>121</v>
      </c>
      <c r="O17" s="82">
        <v>2463</v>
      </c>
      <c r="P17" s="82">
        <v>2508</v>
      </c>
      <c r="Q17" s="82">
        <v>3649</v>
      </c>
      <c r="R17" s="82">
        <v>6440</v>
      </c>
      <c r="S17" s="82">
        <v>4278</v>
      </c>
      <c r="T17" s="82">
        <v>6019</v>
      </c>
      <c r="U17" s="82">
        <v>15140</v>
      </c>
      <c r="V17" s="82">
        <v>9787</v>
      </c>
      <c r="W17" s="49">
        <v>5202.7358698851931</v>
      </c>
      <c r="X17" s="67" t="s">
        <v>121</v>
      </c>
      <c r="Y17" s="51">
        <v>0.98310225303292897</v>
      </c>
      <c r="Z17" s="51">
        <v>0.99008674101610905</v>
      </c>
      <c r="AA17" s="51">
        <v>0.98494525547445244</v>
      </c>
      <c r="AB17" s="51">
        <v>0.98943661971830987</v>
      </c>
      <c r="AC17" s="51">
        <v>0.95209580838323349</v>
      </c>
      <c r="AD17" s="51">
        <v>0.98030203545633621</v>
      </c>
      <c r="AE17" s="51">
        <v>0.99693877551020404</v>
      </c>
      <c r="AF17" s="51">
        <v>0.98571428571428588</v>
      </c>
      <c r="AG17" s="50">
        <v>0.98279180551638667</v>
      </c>
    </row>
    <row r="18" spans="1:34" x14ac:dyDescent="0.25">
      <c r="A18" s="40" t="s">
        <v>62</v>
      </c>
      <c r="B18" s="129"/>
      <c r="C18" s="23">
        <v>43264</v>
      </c>
      <c r="D18" s="37" t="s">
        <v>63</v>
      </c>
      <c r="E18" s="48">
        <v>277452</v>
      </c>
      <c r="F18" s="49" t="s">
        <v>121</v>
      </c>
      <c r="G18" s="49" t="s">
        <v>121</v>
      </c>
      <c r="H18" s="49">
        <v>277269</v>
      </c>
      <c r="I18" s="50">
        <f t="shared" si="21"/>
        <v>0.99934042645214305</v>
      </c>
      <c r="J18" s="51">
        <v>0.85912137399999999</v>
      </c>
      <c r="K18" s="51">
        <v>1.6428808E-2</v>
      </c>
      <c r="L18" s="51">
        <v>8.2052730000000004E-2</v>
      </c>
      <c r="M18" s="52">
        <v>6.8181564E-2</v>
      </c>
      <c r="N18" s="67" t="s">
        <v>121</v>
      </c>
      <c r="O18" s="82">
        <v>1286</v>
      </c>
      <c r="P18" s="82">
        <v>1563</v>
      </c>
      <c r="Q18" s="82">
        <v>2200</v>
      </c>
      <c r="R18" s="82">
        <v>2075</v>
      </c>
      <c r="S18" s="82">
        <v>2478</v>
      </c>
      <c r="T18" s="82">
        <v>2303</v>
      </c>
      <c r="U18" s="82">
        <v>4696</v>
      </c>
      <c r="V18" s="82">
        <v>3373</v>
      </c>
      <c r="W18" s="49">
        <v>2224.6415955254638</v>
      </c>
      <c r="X18" s="67" t="s">
        <v>121</v>
      </c>
      <c r="Y18" s="51">
        <v>0.98180242634315429</v>
      </c>
      <c r="Z18" s="51">
        <v>0.98389095415117722</v>
      </c>
      <c r="AA18" s="51">
        <v>0.98220802919708039</v>
      </c>
      <c r="AB18" s="51">
        <v>0.99119718309859151</v>
      </c>
      <c r="AC18" s="51">
        <v>0.98403193612774453</v>
      </c>
      <c r="AD18" s="51">
        <v>0.98818122127380159</v>
      </c>
      <c r="AE18" s="51">
        <v>0.96326530612244898</v>
      </c>
      <c r="AF18" s="51">
        <v>0.9821428571428571</v>
      </c>
      <c r="AG18" s="50">
        <v>0.98299955714073484</v>
      </c>
    </row>
    <row r="19" spans="1:34" x14ac:dyDescent="0.25">
      <c r="A19" s="40" t="s">
        <v>64</v>
      </c>
      <c r="B19" s="129"/>
      <c r="C19" s="23">
        <v>43273</v>
      </c>
      <c r="D19" s="37" t="s">
        <v>65</v>
      </c>
      <c r="E19" s="48">
        <v>1741</v>
      </c>
      <c r="F19" s="49" t="s">
        <v>121</v>
      </c>
      <c r="G19" s="49" t="s">
        <v>121</v>
      </c>
      <c r="H19" s="49">
        <v>1709</v>
      </c>
      <c r="I19" s="50">
        <f t="shared" si="21"/>
        <v>0.98161975875933372</v>
      </c>
      <c r="J19" s="51">
        <v>0.85044761599999996</v>
      </c>
      <c r="K19" s="51">
        <v>3.8377798999999997E-2</v>
      </c>
      <c r="L19" s="51">
        <v>7.8608602999999999E-2</v>
      </c>
      <c r="M19" s="52">
        <v>8.1040814000000003E-2</v>
      </c>
      <c r="N19" s="67" t="s">
        <v>121</v>
      </c>
      <c r="O19" s="82">
        <v>1503</v>
      </c>
      <c r="P19" s="82">
        <v>865</v>
      </c>
      <c r="Q19" s="82">
        <v>1055</v>
      </c>
      <c r="R19" s="82">
        <v>3392</v>
      </c>
      <c r="S19" s="82">
        <v>2610</v>
      </c>
      <c r="T19" s="82">
        <v>2642</v>
      </c>
      <c r="U19" s="82">
        <v>6162</v>
      </c>
      <c r="V19" s="82">
        <v>5269</v>
      </c>
      <c r="W19" s="49">
        <v>2411.3820282602296</v>
      </c>
      <c r="X19" s="67" t="s">
        <v>121</v>
      </c>
      <c r="Y19" s="51">
        <v>0.96750433275563252</v>
      </c>
      <c r="Z19" s="51">
        <v>0.98141263940520451</v>
      </c>
      <c r="AA19" s="51">
        <v>0.98357664233576647</v>
      </c>
      <c r="AB19" s="51">
        <v>0.97007042253521125</v>
      </c>
      <c r="AC19" s="51">
        <v>0.98003992015968067</v>
      </c>
      <c r="AD19" s="51">
        <v>0.93893630991464216</v>
      </c>
      <c r="AE19" s="51">
        <v>0.99081632653061225</v>
      </c>
      <c r="AF19" s="51">
        <v>0.98928571428571432</v>
      </c>
      <c r="AG19" s="50">
        <v>0.9745391977813076</v>
      </c>
    </row>
    <row r="20" spans="1:34" ht="15.75" thickBot="1" x14ac:dyDescent="0.3">
      <c r="A20" s="41" t="s">
        <v>66</v>
      </c>
      <c r="B20" s="130"/>
      <c r="C20" s="24">
        <v>43273</v>
      </c>
      <c r="D20" s="81" t="s">
        <v>67</v>
      </c>
      <c r="E20" s="61">
        <v>2949</v>
      </c>
      <c r="F20" s="62" t="s">
        <v>121</v>
      </c>
      <c r="G20" s="62" t="s">
        <v>121</v>
      </c>
      <c r="H20" s="62">
        <v>2837</v>
      </c>
      <c r="I20" s="71">
        <f t="shared" si="21"/>
        <v>0.96202102407595791</v>
      </c>
      <c r="J20" s="64">
        <v>0.85502130900000006</v>
      </c>
      <c r="K20" s="64">
        <v>3.2613621000000002E-2</v>
      </c>
      <c r="L20" s="64">
        <v>7.6330001999999994E-2</v>
      </c>
      <c r="M20" s="63">
        <v>7.7971126000000002E-2</v>
      </c>
      <c r="N20" s="72" t="s">
        <v>121</v>
      </c>
      <c r="O20" s="84">
        <v>522</v>
      </c>
      <c r="P20" s="84">
        <v>409</v>
      </c>
      <c r="Q20" s="84">
        <v>279</v>
      </c>
      <c r="R20" s="84">
        <v>717</v>
      </c>
      <c r="S20" s="84">
        <v>744</v>
      </c>
      <c r="T20" s="84">
        <v>339</v>
      </c>
      <c r="U20" s="84">
        <v>1561</v>
      </c>
      <c r="V20" s="84">
        <v>1729</v>
      </c>
      <c r="W20" s="89">
        <v>652.2393288195467</v>
      </c>
      <c r="X20" s="72" t="s">
        <v>121</v>
      </c>
      <c r="Y20" s="64">
        <v>0.9805025996533796</v>
      </c>
      <c r="Z20" s="64">
        <v>0.98884758364312264</v>
      </c>
      <c r="AA20" s="64">
        <v>0.98631386861313852</v>
      </c>
      <c r="AB20" s="64">
        <v>0.97535211267605637</v>
      </c>
      <c r="AC20" s="64">
        <v>0.98602794411177641</v>
      </c>
      <c r="AD20" s="64">
        <v>0.9724228496388706</v>
      </c>
      <c r="AE20" s="64">
        <v>0.98469387755102045</v>
      </c>
      <c r="AF20" s="64">
        <v>0.99285714285714288</v>
      </c>
      <c r="AG20" s="71">
        <v>0.98314353786507858</v>
      </c>
    </row>
    <row r="21" spans="1:34" x14ac:dyDescent="0.25">
      <c r="W21" s="95"/>
      <c r="X21" s="11"/>
      <c r="AG21" s="51"/>
      <c r="AH21" s="93"/>
    </row>
    <row r="22" spans="1:34" x14ac:dyDescent="0.25">
      <c r="B22" s="26"/>
      <c r="W22" s="95"/>
      <c r="X22" s="11"/>
      <c r="AG22" s="51"/>
      <c r="AH22" s="93"/>
    </row>
    <row r="23" spans="1:34" x14ac:dyDescent="0.25">
      <c r="B23" s="40"/>
      <c r="W23" s="95"/>
      <c r="X23" s="11"/>
      <c r="AG23" s="51"/>
      <c r="AH23" s="93"/>
    </row>
    <row r="24" spans="1:34" x14ac:dyDescent="0.25">
      <c r="B24" s="40"/>
      <c r="W24" s="95"/>
      <c r="X24" s="11"/>
      <c r="AG24" s="51"/>
      <c r="AH24" s="93"/>
    </row>
    <row r="25" spans="1:34" x14ac:dyDescent="0.25">
      <c r="B25" s="40"/>
      <c r="W25" s="95"/>
      <c r="X25" s="11"/>
      <c r="AG25" s="51"/>
      <c r="AH25" s="93"/>
    </row>
    <row r="26" spans="1:34" x14ac:dyDescent="0.25">
      <c r="B26" s="40"/>
      <c r="W26" s="95"/>
      <c r="X26" s="11"/>
      <c r="AG26" s="51"/>
      <c r="AH26" s="93"/>
    </row>
    <row r="27" spans="1:34" x14ac:dyDescent="0.25">
      <c r="B27" s="40"/>
      <c r="W27" s="95"/>
      <c r="X27" s="11"/>
      <c r="AG27" s="51"/>
      <c r="AH27" s="93"/>
    </row>
    <row r="28" spans="1:34" x14ac:dyDescent="0.25">
      <c r="B28" s="40"/>
      <c r="W28" s="95"/>
      <c r="X28" s="11"/>
      <c r="AG28" s="51"/>
      <c r="AH28" s="93"/>
    </row>
    <row r="29" spans="1:34" x14ac:dyDescent="0.25">
      <c r="B29" s="40"/>
      <c r="W29" s="95"/>
      <c r="X29" s="11"/>
      <c r="AG29" s="51"/>
      <c r="AH29" s="93"/>
    </row>
    <row r="30" spans="1:34" x14ac:dyDescent="0.25">
      <c r="B30" s="40"/>
      <c r="W30" s="95"/>
      <c r="X30" s="11"/>
      <c r="AG30" s="51"/>
      <c r="AH30" s="93"/>
    </row>
    <row r="31" spans="1:34" x14ac:dyDescent="0.25">
      <c r="B31" s="40"/>
      <c r="W31" s="95"/>
      <c r="X31" s="11"/>
      <c r="AG31" s="51"/>
      <c r="AH31" s="93"/>
    </row>
    <row r="32" spans="1:34" x14ac:dyDescent="0.25">
      <c r="B32" s="40"/>
      <c r="W32" s="95"/>
      <c r="X32" s="11"/>
      <c r="AG32" s="51"/>
      <c r="AH32" s="93"/>
    </row>
    <row r="33" spans="2:34" x14ac:dyDescent="0.25">
      <c r="B33" s="40"/>
      <c r="W33" s="95"/>
      <c r="X33" s="11"/>
      <c r="AG33" s="51"/>
      <c r="AH33" s="93"/>
    </row>
    <row r="34" spans="2:34" x14ac:dyDescent="0.25">
      <c r="B34" s="40"/>
      <c r="AG34" s="51"/>
    </row>
    <row r="35" spans="2:34" x14ac:dyDescent="0.25">
      <c r="B35" s="40"/>
      <c r="AG35" s="51"/>
    </row>
    <row r="36" spans="2:34" x14ac:dyDescent="0.25">
      <c r="B36" s="40"/>
      <c r="AG36" s="51"/>
    </row>
    <row r="37" spans="2:34" x14ac:dyDescent="0.25">
      <c r="B37" s="40"/>
      <c r="AG37" s="51"/>
    </row>
    <row r="38" spans="2:34" x14ac:dyDescent="0.25">
      <c r="B38" s="40"/>
      <c r="AG38" s="51"/>
    </row>
    <row r="39" spans="2:34" x14ac:dyDescent="0.25">
      <c r="B39" s="40"/>
      <c r="AG39" s="51"/>
    </row>
    <row r="40" spans="2:34" x14ac:dyDescent="0.25">
      <c r="B40" s="40"/>
      <c r="AG40" s="51"/>
    </row>
  </sheetData>
  <mergeCells count="9">
    <mergeCell ref="X1:AG1"/>
    <mergeCell ref="B3:B7"/>
    <mergeCell ref="B8:B13"/>
    <mergeCell ref="B14:B16"/>
    <mergeCell ref="B17:B20"/>
    <mergeCell ref="E1:I1"/>
    <mergeCell ref="A1:D1"/>
    <mergeCell ref="J1:M1"/>
    <mergeCell ref="N1:W1"/>
  </mergeCells>
  <pageMargins left="0.7" right="0.7" top="0.75" bottom="0.75" header="0.3" footer="0.3"/>
  <pageSetup orientation="portrait" r:id="rId1"/>
  <ignoredErrors>
    <ignoredError sqref="E11:E12 J11:M1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I9" sqref="I9"/>
    </sheetView>
  </sheetViews>
  <sheetFormatPr defaultRowHeight="15" x14ac:dyDescent="0.25"/>
  <cols>
    <col min="2" max="2" width="8.140625" bestFit="1" customWidth="1"/>
    <col min="3" max="3" width="7.42578125" customWidth="1"/>
    <col min="4" max="4" width="8.5703125" bestFit="1" customWidth="1"/>
    <col min="5" max="5" width="9.42578125" customWidth="1"/>
  </cols>
  <sheetData>
    <row r="1" spans="1:5" ht="36" customHeight="1" thickBot="1" x14ac:dyDescent="0.3">
      <c r="A1" s="28" t="s">
        <v>31</v>
      </c>
      <c r="B1" s="28" t="s">
        <v>108</v>
      </c>
      <c r="C1" s="28" t="s">
        <v>101</v>
      </c>
      <c r="D1" s="28" t="s">
        <v>107</v>
      </c>
      <c r="E1" s="116"/>
    </row>
    <row r="2" spans="1:5" x14ac:dyDescent="0.25">
      <c r="A2" s="4" t="s">
        <v>102</v>
      </c>
      <c r="B2" s="27">
        <f>5^1</f>
        <v>5</v>
      </c>
      <c r="C2" s="100">
        <v>11.6</v>
      </c>
      <c r="D2" s="30">
        <v>7710000</v>
      </c>
      <c r="E2" s="30"/>
    </row>
    <row r="3" spans="1:5" x14ac:dyDescent="0.25">
      <c r="A3" s="4" t="s">
        <v>103</v>
      </c>
      <c r="B3" s="27">
        <f>5^2</f>
        <v>25</v>
      </c>
      <c r="C3" s="100">
        <v>14.2</v>
      </c>
      <c r="D3" s="30">
        <v>135000000</v>
      </c>
      <c r="E3" s="30"/>
    </row>
    <row r="4" spans="1:5" x14ac:dyDescent="0.25">
      <c r="A4" s="4" t="s">
        <v>104</v>
      </c>
      <c r="B4" s="27">
        <f>5^3</f>
        <v>125</v>
      </c>
      <c r="C4" s="100">
        <v>17</v>
      </c>
      <c r="D4" s="30">
        <v>18700000</v>
      </c>
      <c r="E4" s="30"/>
    </row>
    <row r="5" spans="1:5" x14ac:dyDescent="0.25">
      <c r="A5" s="4" t="s">
        <v>105</v>
      </c>
      <c r="B5" s="27">
        <f>5^4</f>
        <v>625</v>
      </c>
      <c r="C5" s="100">
        <v>19.600000000000001</v>
      </c>
      <c r="D5" s="30">
        <v>2990000</v>
      </c>
      <c r="E5" s="30"/>
    </row>
    <row r="6" spans="1:5" ht="15.75" thickBot="1" x14ac:dyDescent="0.3">
      <c r="A6" s="9" t="s">
        <v>106</v>
      </c>
      <c r="B6" s="31">
        <f>5^5</f>
        <v>3125</v>
      </c>
      <c r="C6" s="101">
        <v>22.3</v>
      </c>
      <c r="D6" s="32">
        <v>49000</v>
      </c>
      <c r="E6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C44"/>
  <sheetViews>
    <sheetView zoomScaleNormal="100" workbookViewId="0">
      <pane xSplit="1" topLeftCell="B1" activePane="topRight" state="frozen"/>
      <selection pane="topRight" activeCell="AB40" sqref="AB40"/>
    </sheetView>
  </sheetViews>
  <sheetFormatPr defaultRowHeight="15" x14ac:dyDescent="0.25"/>
  <cols>
    <col min="1" max="1" width="9" style="3" customWidth="1"/>
    <col min="2" max="2" width="9.7109375" style="3" bestFit="1" customWidth="1"/>
    <col min="3" max="3" width="9.5703125" style="3" bestFit="1" customWidth="1"/>
    <col min="4" max="4" width="16" style="3" bestFit="1" customWidth="1"/>
    <col min="5" max="5" width="13.7109375" style="3" bestFit="1" customWidth="1"/>
    <col min="6" max="6" width="12.28515625" style="3" bestFit="1" customWidth="1"/>
    <col min="7" max="7" width="9.42578125" style="40" customWidth="1"/>
    <col min="8" max="8" width="9.42578125" style="20" customWidth="1"/>
    <col min="9" max="9" width="16.7109375" style="3" customWidth="1"/>
    <col min="10" max="10" width="13.7109375" style="3" bestFit="1" customWidth="1"/>
    <col min="11" max="11" width="10.42578125" style="20" bestFit="1" customWidth="1"/>
    <col min="12" max="18" width="9.140625" style="3"/>
    <col min="19" max="19" width="11.42578125" style="3" bestFit="1" customWidth="1"/>
    <col min="20" max="28" width="9.140625" style="3"/>
    <col min="29" max="29" width="11.42578125" style="3" bestFit="1" customWidth="1"/>
    <col min="30" max="16384" width="9.140625" style="3"/>
  </cols>
  <sheetData>
    <row r="1" spans="1:29" s="40" customFormat="1" x14ac:dyDescent="0.25">
      <c r="D1" s="133" t="s">
        <v>131</v>
      </c>
      <c r="E1" s="126"/>
      <c r="F1" s="126"/>
      <c r="G1" s="126"/>
      <c r="H1" s="126"/>
      <c r="I1" s="132"/>
      <c r="J1" s="122" t="s">
        <v>135</v>
      </c>
      <c r="K1" s="123"/>
      <c r="L1" s="123"/>
      <c r="M1" s="123"/>
      <c r="N1" s="123"/>
      <c r="O1" s="123"/>
      <c r="P1" s="123"/>
      <c r="Q1" s="123"/>
      <c r="R1" s="123"/>
      <c r="S1" s="123"/>
      <c r="T1" s="122" t="s">
        <v>144</v>
      </c>
      <c r="U1" s="123"/>
      <c r="V1" s="123"/>
      <c r="W1" s="123"/>
      <c r="X1" s="123"/>
      <c r="Y1" s="123"/>
      <c r="Z1" s="123"/>
      <c r="AA1" s="123"/>
      <c r="AB1" s="123"/>
      <c r="AC1" s="124"/>
    </row>
    <row r="2" spans="1:29" ht="15.75" thickBot="1" x14ac:dyDescent="0.3">
      <c r="A2" s="18" t="s">
        <v>31</v>
      </c>
      <c r="B2" s="18" t="s">
        <v>30</v>
      </c>
      <c r="C2" s="18" t="s">
        <v>32</v>
      </c>
      <c r="D2" s="46" t="s">
        <v>132</v>
      </c>
      <c r="E2" s="18" t="s">
        <v>130</v>
      </c>
      <c r="F2" s="18" t="s">
        <v>150</v>
      </c>
      <c r="G2" s="18" t="s">
        <v>145</v>
      </c>
      <c r="H2" s="19" t="s">
        <v>35</v>
      </c>
      <c r="I2" s="18" t="s">
        <v>151</v>
      </c>
      <c r="J2" s="46" t="s">
        <v>130</v>
      </c>
      <c r="K2" s="18" t="s">
        <v>136</v>
      </c>
      <c r="L2" s="18" t="s">
        <v>137</v>
      </c>
      <c r="M2" s="18" t="s">
        <v>138</v>
      </c>
      <c r="N2" s="18" t="s">
        <v>139</v>
      </c>
      <c r="O2" s="18" t="s">
        <v>140</v>
      </c>
      <c r="P2" s="18" t="s">
        <v>141</v>
      </c>
      <c r="Q2" s="18" t="s">
        <v>142</v>
      </c>
      <c r="R2" s="18" t="s">
        <v>143</v>
      </c>
      <c r="S2" s="18" t="s">
        <v>149</v>
      </c>
      <c r="T2" s="46" t="s">
        <v>130</v>
      </c>
      <c r="U2" s="18" t="s">
        <v>136</v>
      </c>
      <c r="V2" s="18" t="s">
        <v>137</v>
      </c>
      <c r="W2" s="18" t="s">
        <v>138</v>
      </c>
      <c r="X2" s="18" t="s">
        <v>139</v>
      </c>
      <c r="Y2" s="18" t="s">
        <v>140</v>
      </c>
      <c r="Z2" s="18" t="s">
        <v>141</v>
      </c>
      <c r="AA2" s="18" t="s">
        <v>142</v>
      </c>
      <c r="AB2" s="18" t="s">
        <v>143</v>
      </c>
      <c r="AC2" s="47" t="s">
        <v>149</v>
      </c>
    </row>
    <row r="3" spans="1:29" x14ac:dyDescent="0.25">
      <c r="A3" s="3" t="s">
        <v>0</v>
      </c>
      <c r="B3" s="2">
        <v>43290</v>
      </c>
      <c r="C3" s="4" t="s">
        <v>1</v>
      </c>
      <c r="D3" s="48">
        <v>94577</v>
      </c>
      <c r="E3" s="49">
        <v>75475</v>
      </c>
      <c r="F3" s="51">
        <f>E3/D3</f>
        <v>0.7980270044513994</v>
      </c>
      <c r="G3" s="49">
        <v>17392</v>
      </c>
      <c r="H3" s="51">
        <f>G3/D3</f>
        <v>0.18389248971737315</v>
      </c>
      <c r="I3" s="96">
        <f>G3/E3</f>
        <v>0.23043391851606493</v>
      </c>
      <c r="J3" s="48">
        <v>58478.525875190258</v>
      </c>
      <c r="K3" s="49">
        <v>448.47407732864673</v>
      </c>
      <c r="L3" s="49">
        <v>570.51605807303122</v>
      </c>
      <c r="M3" s="49">
        <v>879.54976744186047</v>
      </c>
      <c r="N3" s="49">
        <v>806.17674691720492</v>
      </c>
      <c r="O3" s="49">
        <v>486.66510695187168</v>
      </c>
      <c r="P3" s="49">
        <v>671.25886524822693</v>
      </c>
      <c r="Q3" s="49">
        <v>2136.2657841140531</v>
      </c>
      <c r="R3" s="49">
        <v>1590.1051373954599</v>
      </c>
      <c r="S3" s="49">
        <v>817.05409149501816</v>
      </c>
      <c r="T3" s="67">
        <v>0.99695354150799997</v>
      </c>
      <c r="U3" s="51">
        <v>0.99297934770584106</v>
      </c>
      <c r="V3" s="51">
        <v>0.9960404634475708</v>
      </c>
      <c r="W3" s="51">
        <v>0.9934883713722229</v>
      </c>
      <c r="X3" s="51">
        <v>0.99354082345962524</v>
      </c>
      <c r="Y3" s="51">
        <v>0.98150593042373657</v>
      </c>
      <c r="Z3" s="51">
        <v>0.99433028697967529</v>
      </c>
      <c r="AA3" s="51">
        <v>0.98587286472320557</v>
      </c>
      <c r="AB3" s="51">
        <v>0.9940263032913208</v>
      </c>
      <c r="AC3" s="52">
        <v>0.99201433720274956</v>
      </c>
    </row>
    <row r="4" spans="1:29" x14ac:dyDescent="0.25">
      <c r="A4" s="3" t="s">
        <v>2</v>
      </c>
      <c r="B4" s="2">
        <v>43290</v>
      </c>
      <c r="C4" s="4" t="s">
        <v>3</v>
      </c>
      <c r="D4" s="48">
        <v>26380</v>
      </c>
      <c r="E4" s="49">
        <v>21711</v>
      </c>
      <c r="F4" s="51">
        <f t="shared" ref="F4:F5" si="0">E4/D4</f>
        <v>0.82300985595147835</v>
      </c>
      <c r="G4" s="49">
        <v>4280</v>
      </c>
      <c r="H4" s="51">
        <f>G4/D4</f>
        <v>0.16224412433661864</v>
      </c>
      <c r="I4" s="96">
        <f>G4/E4</f>
        <v>0.19713509281009625</v>
      </c>
      <c r="J4" s="48">
        <v>16299.991628614916</v>
      </c>
      <c r="K4" s="82">
        <v>117.98590308370044</v>
      </c>
      <c r="L4" s="49">
        <v>148.71950682518715</v>
      </c>
      <c r="M4" s="82">
        <v>221.61080074487896</v>
      </c>
      <c r="N4" s="49">
        <v>203.37918871252205</v>
      </c>
      <c r="O4" s="82">
        <v>112.37977227059612</v>
      </c>
      <c r="P4" s="49">
        <v>164.0077958894401</v>
      </c>
      <c r="Q4" s="82">
        <v>536.26476578411405</v>
      </c>
      <c r="R4" s="49">
        <v>396.97013142174433</v>
      </c>
      <c r="S4" s="49">
        <v>205.51127250601883</v>
      </c>
      <c r="T4" s="67">
        <v>0.99695354150799997</v>
      </c>
      <c r="U4" s="51">
        <v>0.98815268278121948</v>
      </c>
      <c r="V4" s="51">
        <v>0.99035930633544922</v>
      </c>
      <c r="W4" s="51">
        <v>0.9934883713722229</v>
      </c>
      <c r="X4" s="51">
        <v>0.99470901489257813</v>
      </c>
      <c r="Y4" s="51">
        <v>0.98018491268157959</v>
      </c>
      <c r="Z4" s="51">
        <v>0.99361699819564819</v>
      </c>
      <c r="AA4" s="51">
        <v>0.9848637580871582</v>
      </c>
      <c r="AB4" s="51">
        <v>0.9928315281867981</v>
      </c>
      <c r="AC4" s="52">
        <v>0.98997601374110866</v>
      </c>
    </row>
    <row r="5" spans="1:29" x14ac:dyDescent="0.25">
      <c r="A5" s="6" t="s">
        <v>4</v>
      </c>
      <c r="B5" s="5">
        <v>43290</v>
      </c>
      <c r="C5" s="7" t="s">
        <v>5</v>
      </c>
      <c r="D5" s="55">
        <v>51717</v>
      </c>
      <c r="E5" s="15">
        <v>41156</v>
      </c>
      <c r="F5" s="57">
        <f t="shared" si="0"/>
        <v>0.79579248602973873</v>
      </c>
      <c r="G5" s="15">
        <v>9586</v>
      </c>
      <c r="H5" s="57">
        <f>G5/D5</f>
        <v>0.18535491231123227</v>
      </c>
      <c r="I5" s="97">
        <f>G5/E5</f>
        <v>0.23291865098649042</v>
      </c>
      <c r="J5" s="55">
        <v>31541.849315068492</v>
      </c>
      <c r="K5" s="83">
        <v>241.82798064232293</v>
      </c>
      <c r="L5" s="15">
        <v>315.18882042253523</v>
      </c>
      <c r="M5" s="83">
        <v>426.29734760353654</v>
      </c>
      <c r="N5" s="15">
        <v>418.14873603762493</v>
      </c>
      <c r="O5" s="83">
        <v>255.39130434782609</v>
      </c>
      <c r="P5" s="15">
        <v>351.73087818696882</v>
      </c>
      <c r="Q5" s="83">
        <v>1105.7871690427698</v>
      </c>
      <c r="R5" s="15">
        <v>835.37753882915172</v>
      </c>
      <c r="S5" s="87">
        <v>425.02055604311391</v>
      </c>
      <c r="T5" s="69">
        <v>0.99695354150799997</v>
      </c>
      <c r="U5" s="57">
        <v>0.98946905136108398</v>
      </c>
      <c r="V5" s="57">
        <v>0.99123573303222656</v>
      </c>
      <c r="W5" s="57">
        <v>0.99488371610641479</v>
      </c>
      <c r="X5" s="57">
        <v>0.99412113428115845</v>
      </c>
      <c r="Y5" s="57">
        <v>0.98216646909713745</v>
      </c>
      <c r="Z5" s="57">
        <v>0.99362605810165405</v>
      </c>
      <c r="AA5" s="57">
        <v>0.98587286472320557</v>
      </c>
      <c r="AB5" s="57">
        <v>0.99522101879119873</v>
      </c>
      <c r="AC5" s="58">
        <v>0.9909681261489417</v>
      </c>
    </row>
    <row r="6" spans="1:29" x14ac:dyDescent="0.25">
      <c r="A6" s="3" t="s">
        <v>33</v>
      </c>
      <c r="B6" s="2"/>
      <c r="C6" s="4"/>
      <c r="D6" s="48">
        <f>AVERAGE(D3:D5)</f>
        <v>57558</v>
      </c>
      <c r="E6" s="49">
        <f t="shared" ref="E6" si="1">AVERAGE(E3:E5)</f>
        <v>46114</v>
      </c>
      <c r="F6" s="51">
        <f>AVERAGE(F3:F5)</f>
        <v>0.80560978214420553</v>
      </c>
      <c r="G6" s="49">
        <f>AVERAGE(G3:G5)</f>
        <v>10419.333333333334</v>
      </c>
      <c r="H6" s="51">
        <f t="shared" ref="H6" si="2">AVERAGE(H3:H5)</f>
        <v>0.17716384212174133</v>
      </c>
      <c r="I6" s="96">
        <f t="shared" ref="I6" si="3">AVERAGE(I3:I5)</f>
        <v>0.22016255410421723</v>
      </c>
      <c r="J6" s="48">
        <f t="shared" ref="J6:R6" si="4">AVERAGE(J2:J5)</f>
        <v>35440.122272957888</v>
      </c>
      <c r="K6" s="82">
        <f t="shared" si="4"/>
        <v>269.42932035155667</v>
      </c>
      <c r="L6" s="49">
        <f t="shared" si="4"/>
        <v>344.80812844025121</v>
      </c>
      <c r="M6" s="82">
        <f t="shared" si="4"/>
        <v>509.15263859675866</v>
      </c>
      <c r="N6" s="49">
        <f t="shared" si="4"/>
        <v>475.90155722245066</v>
      </c>
      <c r="O6" s="82">
        <f t="shared" si="4"/>
        <v>284.81206119009795</v>
      </c>
      <c r="P6" s="49">
        <f t="shared" si="4"/>
        <v>395.66584644154528</v>
      </c>
      <c r="Q6" s="82">
        <f t="shared" si="4"/>
        <v>1259.4392396469791</v>
      </c>
      <c r="R6" s="49">
        <f t="shared" si="4"/>
        <v>940.8176025487852</v>
      </c>
      <c r="S6" s="68">
        <f>AVERAGE(S3:S5)</f>
        <v>482.52864001471698</v>
      </c>
      <c r="T6" s="67">
        <f>AVERAGE(T3:T5)</f>
        <v>0.99695354150800009</v>
      </c>
      <c r="U6" s="51">
        <f t="shared" ref="U6:AB6" si="5">AVERAGE(U2:U5)</f>
        <v>0.99020036061604821</v>
      </c>
      <c r="V6" s="51">
        <f t="shared" si="5"/>
        <v>0.99254516760508216</v>
      </c>
      <c r="W6" s="51">
        <f t="shared" si="5"/>
        <v>0.99395348628362024</v>
      </c>
      <c r="X6" s="51">
        <f t="shared" si="5"/>
        <v>0.99412365754445398</v>
      </c>
      <c r="Y6" s="51">
        <f t="shared" si="5"/>
        <v>0.98128577073415124</v>
      </c>
      <c r="Z6" s="51">
        <f t="shared" si="5"/>
        <v>0.99385778109232581</v>
      </c>
      <c r="AA6" s="51">
        <f t="shared" si="5"/>
        <v>0.98553649584452307</v>
      </c>
      <c r="AB6" s="51">
        <f t="shared" si="5"/>
        <v>0.99402628342310584</v>
      </c>
      <c r="AC6" s="99">
        <f>AVERAGE(AC3:AC5)</f>
        <v>0.99098615903093323</v>
      </c>
    </row>
    <row r="7" spans="1:29" ht="15.75" thickBot="1" x14ac:dyDescent="0.3">
      <c r="A7" s="8" t="s">
        <v>34</v>
      </c>
      <c r="B7" s="10"/>
      <c r="C7" s="9"/>
      <c r="D7" s="61">
        <f>_xlfn.STDEV.P(D3:D5)</f>
        <v>28145.996316823937</v>
      </c>
      <c r="E7" s="62">
        <f t="shared" ref="E7" si="6">_xlfn.STDEV.P(E3:E5)</f>
        <v>22227.284239570668</v>
      </c>
      <c r="F7" s="64">
        <f>_xlfn.STDEV.P(F3:F5)</f>
        <v>1.2337482036949907E-2</v>
      </c>
      <c r="G7" s="62">
        <f>_xlfn.STDEV.P(G3:G5)</f>
        <v>5385.286704427991</v>
      </c>
      <c r="H7" s="64">
        <f t="shared" ref="H7:I7" si="7">_xlfn.STDEV.P(H3:H5)</f>
        <v>1.0566713587220885E-2</v>
      </c>
      <c r="I7" s="98">
        <f t="shared" si="7"/>
        <v>1.6314440517561438E-2</v>
      </c>
      <c r="J7" s="61">
        <f t="shared" ref="J7:R7" si="8">_xlfn.STDEV.P(J2:J5)</f>
        <v>17438.550911472765</v>
      </c>
      <c r="K7" s="84">
        <f t="shared" si="8"/>
        <v>136.32555102706141</v>
      </c>
      <c r="L7" s="62">
        <f t="shared" si="8"/>
        <v>173.46673113641518</v>
      </c>
      <c r="M7" s="84">
        <f t="shared" si="8"/>
        <v>274.91777001951158</v>
      </c>
      <c r="N7" s="62">
        <f t="shared" si="8"/>
        <v>249.45642947615369</v>
      </c>
      <c r="O7" s="84">
        <f t="shared" si="8"/>
        <v>154.21103211562109</v>
      </c>
      <c r="P7" s="62">
        <f t="shared" si="8"/>
        <v>209.40172383571914</v>
      </c>
      <c r="Q7" s="84">
        <f t="shared" si="8"/>
        <v>662.17194834621364</v>
      </c>
      <c r="R7" s="62">
        <f t="shared" si="8"/>
        <v>492.76836403992417</v>
      </c>
      <c r="S7" s="73">
        <f>_xlfn.STDEV.P(S3:S5)</f>
        <v>252.95129920706964</v>
      </c>
      <c r="T7" s="72">
        <f>_xlfn.STDEV.P(T3:T5)</f>
        <v>1.1102230246251565E-16</v>
      </c>
      <c r="U7" s="64">
        <f t="shared" ref="U7:AB7" si="9">_xlfn.STDEV.P(U2:U5)</f>
        <v>2.0372012653704229E-3</v>
      </c>
      <c r="V7" s="64">
        <f t="shared" si="9"/>
        <v>2.4973119827252418E-3</v>
      </c>
      <c r="W7" s="64">
        <f t="shared" si="9"/>
        <v>6.5777181576001957E-4</v>
      </c>
      <c r="X7" s="64">
        <f t="shared" si="9"/>
        <v>4.7691549296800307E-4</v>
      </c>
      <c r="Y7" s="64">
        <f t="shared" si="9"/>
        <v>8.2380991889244857E-4</v>
      </c>
      <c r="Z7" s="64">
        <f t="shared" si="9"/>
        <v>3.3413258911109395E-4</v>
      </c>
      <c r="AA7" s="64">
        <f t="shared" si="9"/>
        <v>4.7569743019295729E-4</v>
      </c>
      <c r="AB7" s="64">
        <f t="shared" si="9"/>
        <v>9.7550545442718641E-4</v>
      </c>
      <c r="AC7" s="63">
        <f>_xlfn.STDEV.P(AC3:AC5)</f>
        <v>8.3223975799991221E-4</v>
      </c>
    </row>
    <row r="8" spans="1:29" x14ac:dyDescent="0.25">
      <c r="A8" s="3" t="s">
        <v>6</v>
      </c>
      <c r="B8" s="2">
        <v>43305</v>
      </c>
      <c r="C8" s="4" t="s">
        <v>7</v>
      </c>
      <c r="D8" s="48">
        <v>227322</v>
      </c>
      <c r="E8" s="49">
        <v>219983</v>
      </c>
      <c r="F8" s="51">
        <f>E8/D8</f>
        <v>0.96771539930143147</v>
      </c>
      <c r="G8" s="49">
        <v>6820</v>
      </c>
      <c r="H8" s="51">
        <f>G8/D8</f>
        <v>3.00014956757375E-2</v>
      </c>
      <c r="I8" s="96">
        <f>G8/E8</f>
        <v>3.1002395639663064E-2</v>
      </c>
      <c r="J8" s="48">
        <v>179839.42465753425</v>
      </c>
      <c r="K8" s="82">
        <v>259.26308842938846</v>
      </c>
      <c r="L8" s="49">
        <v>366.35638766519821</v>
      </c>
      <c r="M8" s="82">
        <v>444.21544904606793</v>
      </c>
      <c r="N8" s="49">
        <v>354.4308416715715</v>
      </c>
      <c r="O8" s="82">
        <v>154.59652638610555</v>
      </c>
      <c r="P8" s="49">
        <v>341.01063829787233</v>
      </c>
      <c r="Q8" s="82">
        <v>1073.6873727087577</v>
      </c>
      <c r="R8" s="49">
        <v>711.51493428912784</v>
      </c>
      <c r="S8" s="49">
        <v>408.18392307533981</v>
      </c>
      <c r="T8" s="67">
        <v>0.99619192688500002</v>
      </c>
      <c r="U8" s="51">
        <v>0.99122422933578491</v>
      </c>
      <c r="V8" s="51">
        <v>0.98992109298706055</v>
      </c>
      <c r="W8" s="51">
        <v>0.99441862106323242</v>
      </c>
      <c r="X8" s="51">
        <v>0.99294531345367432</v>
      </c>
      <c r="Y8" s="51">
        <v>0.98414796590805054</v>
      </c>
      <c r="Z8" s="51">
        <v>0.97567754983901978</v>
      </c>
      <c r="AA8" s="51">
        <v>0.98587286472320557</v>
      </c>
      <c r="AB8" s="51">
        <v>0.9940263032913208</v>
      </c>
      <c r="AC8" s="52">
        <v>0.98909725745372779</v>
      </c>
    </row>
    <row r="9" spans="1:29" x14ac:dyDescent="0.25">
      <c r="A9" s="3" t="s">
        <v>8</v>
      </c>
      <c r="B9" s="2">
        <v>43308</v>
      </c>
      <c r="C9" s="4" t="s">
        <v>9</v>
      </c>
      <c r="D9" s="48">
        <v>269154</v>
      </c>
      <c r="E9" s="49">
        <v>260890</v>
      </c>
      <c r="F9" s="51">
        <f t="shared" ref="F9:F10" si="10">E9/D9</f>
        <v>0.96929638794147588</v>
      </c>
      <c r="G9" s="49">
        <v>7429</v>
      </c>
      <c r="H9" s="51">
        <f>G9/D9</f>
        <v>2.7601298884653395E-2</v>
      </c>
      <c r="I9" s="96">
        <f>G9/E9</f>
        <v>2.8475602744451683E-2</v>
      </c>
      <c r="J9" s="48">
        <v>191443.29984779301</v>
      </c>
      <c r="K9" s="82">
        <v>272.19515418502203</v>
      </c>
      <c r="L9" s="49">
        <v>268.43441901408448</v>
      </c>
      <c r="M9" s="82">
        <v>425.19404374127504</v>
      </c>
      <c r="N9" s="49">
        <v>401.68959435626101</v>
      </c>
      <c r="O9" s="82">
        <v>183.31396125584502</v>
      </c>
      <c r="P9" s="49">
        <v>326.70276008492567</v>
      </c>
      <c r="Q9" s="82">
        <v>1073.8350305498982</v>
      </c>
      <c r="R9" s="49">
        <v>691.71804062126648</v>
      </c>
      <c r="S9" s="49">
        <v>397.13358928406518</v>
      </c>
      <c r="T9" s="67">
        <v>0.99695354150799997</v>
      </c>
      <c r="U9" s="51">
        <v>0.98903030157089233</v>
      </c>
      <c r="V9" s="51">
        <v>0.99211215972900391</v>
      </c>
      <c r="W9" s="51">
        <v>0.99441862106323242</v>
      </c>
      <c r="X9" s="51">
        <v>0.99353700876235962</v>
      </c>
      <c r="Y9" s="51">
        <v>0.98150593042373657</v>
      </c>
      <c r="Z9" s="51">
        <v>0.99433428049087524</v>
      </c>
      <c r="AA9" s="51">
        <v>0.98587286472320557</v>
      </c>
      <c r="AB9" s="51">
        <v>0.99163681268692017</v>
      </c>
      <c r="AC9" s="52">
        <v>0.99065347358887079</v>
      </c>
    </row>
    <row r="10" spans="1:29" x14ac:dyDescent="0.25">
      <c r="A10" s="6" t="s">
        <v>10</v>
      </c>
      <c r="B10" s="5">
        <v>43308</v>
      </c>
      <c r="C10" s="7" t="s">
        <v>11</v>
      </c>
      <c r="D10" s="55">
        <v>205113</v>
      </c>
      <c r="E10" s="15">
        <v>198447</v>
      </c>
      <c r="F10" s="57">
        <f t="shared" si="10"/>
        <v>0.96750084099983913</v>
      </c>
      <c r="G10" s="15">
        <v>6113</v>
      </c>
      <c r="H10" s="57">
        <f>G10/D10</f>
        <v>2.9803084153612887E-2</v>
      </c>
      <c r="I10" s="97">
        <f>G10/E10</f>
        <v>3.0804194570842592E-2</v>
      </c>
      <c r="J10" s="55">
        <v>145732.7595129376</v>
      </c>
      <c r="K10" s="83">
        <v>240.10659000442283</v>
      </c>
      <c r="L10" s="15">
        <v>216.22369000440335</v>
      </c>
      <c r="M10" s="83">
        <v>351.52094972067039</v>
      </c>
      <c r="N10" s="15">
        <v>327.78209658421673</v>
      </c>
      <c r="O10" s="83">
        <v>153.3235294117647</v>
      </c>
      <c r="P10" s="15">
        <v>259.06321022727275</v>
      </c>
      <c r="Q10" s="83">
        <v>932.79327902240323</v>
      </c>
      <c r="R10" s="15">
        <v>592.79808841099168</v>
      </c>
      <c r="S10" s="87">
        <v>333.20493595643177</v>
      </c>
      <c r="T10" s="69">
        <v>0.99695354150799997</v>
      </c>
      <c r="U10" s="57">
        <v>0.9820096492767334</v>
      </c>
      <c r="V10" s="57">
        <v>0.98860651254653931</v>
      </c>
      <c r="W10" s="57">
        <v>0.99255812168121338</v>
      </c>
      <c r="X10" s="57">
        <v>0.99060481786727905</v>
      </c>
      <c r="Y10" s="57">
        <v>0.97952443361282349</v>
      </c>
      <c r="Z10" s="57">
        <v>0.99432224035263062</v>
      </c>
      <c r="AA10" s="57">
        <v>0.98587286472320557</v>
      </c>
      <c r="AB10" s="57">
        <v>0.9928315281867981</v>
      </c>
      <c r="AC10" s="58">
        <v>0.98799931138429287</v>
      </c>
    </row>
    <row r="11" spans="1:29" x14ac:dyDescent="0.25">
      <c r="A11" s="3" t="s">
        <v>33</v>
      </c>
      <c r="B11" s="2"/>
      <c r="C11" s="4"/>
      <c r="D11" s="48">
        <f>AVERAGE(D8:D10)</f>
        <v>233863</v>
      </c>
      <c r="E11" s="49">
        <f t="shared" ref="E11" si="11">AVERAGE(E8:E10)</f>
        <v>226440</v>
      </c>
      <c r="F11" s="51">
        <f t="shared" ref="F11:G11" si="12">AVERAGE(F8:F10)</f>
        <v>0.96817087608091545</v>
      </c>
      <c r="G11" s="49">
        <f t="shared" si="12"/>
        <v>6787.333333333333</v>
      </c>
      <c r="H11" s="51">
        <f t="shared" ref="H11" si="13">AVERAGE(H8:H10)</f>
        <v>2.9135292904667931E-2</v>
      </c>
      <c r="I11" s="96">
        <f t="shared" ref="I11" si="14">AVERAGE(I8:I10)</f>
        <v>3.0094064318319111E-2</v>
      </c>
      <c r="J11" s="48">
        <f t="shared" ref="J11:AB11" si="15">AVERAGE(J8:J10)</f>
        <v>172338.49467275498</v>
      </c>
      <c r="K11" s="82">
        <f t="shared" ref="K11:AA11" si="16">AVERAGE(K8:K10)</f>
        <v>257.18827753961108</v>
      </c>
      <c r="L11" s="49">
        <f t="shared" si="15"/>
        <v>283.67149889456203</v>
      </c>
      <c r="M11" s="82">
        <f t="shared" si="16"/>
        <v>406.97681416933779</v>
      </c>
      <c r="N11" s="49">
        <f t="shared" si="15"/>
        <v>361.30084420401641</v>
      </c>
      <c r="O11" s="82">
        <f t="shared" si="16"/>
        <v>163.74467235123842</v>
      </c>
      <c r="P11" s="49">
        <f t="shared" si="15"/>
        <v>308.9255362033569</v>
      </c>
      <c r="Q11" s="82">
        <f t="shared" si="16"/>
        <v>1026.7718940936863</v>
      </c>
      <c r="R11" s="49">
        <f t="shared" si="15"/>
        <v>665.3436877737953</v>
      </c>
      <c r="S11" s="68">
        <f>AVERAGE(S8:S10)</f>
        <v>379.5074827719456</v>
      </c>
      <c r="T11" s="67">
        <f>AVERAGE(T8:T10)</f>
        <v>0.99669966996699999</v>
      </c>
      <c r="U11" s="51">
        <f t="shared" si="16"/>
        <v>0.98742139339447021</v>
      </c>
      <c r="V11" s="51">
        <f t="shared" si="15"/>
        <v>0.99021325508753455</v>
      </c>
      <c r="W11" s="51">
        <f t="shared" si="16"/>
        <v>0.99379845460255944</v>
      </c>
      <c r="X11" s="51">
        <f t="shared" si="15"/>
        <v>0.992362380027771</v>
      </c>
      <c r="Y11" s="51">
        <f t="shared" si="16"/>
        <v>0.98172610998153687</v>
      </c>
      <c r="Z11" s="51">
        <f t="shared" si="15"/>
        <v>0.98811135689417517</v>
      </c>
      <c r="AA11" s="51">
        <f t="shared" si="16"/>
        <v>0.98587286472320557</v>
      </c>
      <c r="AB11" s="51">
        <f t="shared" si="15"/>
        <v>0.99283154805501306</v>
      </c>
      <c r="AC11" s="99">
        <f>AVERAGE(AC8:AC10)</f>
        <v>0.98925001414229718</v>
      </c>
    </row>
    <row r="12" spans="1:29" ht="15.75" thickBot="1" x14ac:dyDescent="0.3">
      <c r="A12" s="8" t="s">
        <v>34</v>
      </c>
      <c r="B12" s="10"/>
      <c r="C12" s="9"/>
      <c r="D12" s="61">
        <f>_xlfn.STDEV.P(D8:D10)</f>
        <v>26550.592347441139</v>
      </c>
      <c r="E12" s="62">
        <f t="shared" ref="E12:K12" si="17">_xlfn.STDEV.P(E8:E10)</f>
        <v>25897.898228749502</v>
      </c>
      <c r="F12" s="64">
        <f>_xlfn.STDEV.P(F8:F10)</f>
        <v>8.006628617972842E-4</v>
      </c>
      <c r="G12" s="62">
        <f>_xlfn.STDEV.P(G8:G10)</f>
        <v>537.7510783087489</v>
      </c>
      <c r="H12" s="64">
        <f t="shared" si="17"/>
        <v>1.0877178013646155E-3</v>
      </c>
      <c r="I12" s="98">
        <f t="shared" si="17"/>
        <v>1.1472820970986088E-3</v>
      </c>
      <c r="J12" s="61">
        <f t="shared" si="17"/>
        <v>19400.36661858952</v>
      </c>
      <c r="K12" s="84">
        <f t="shared" si="17"/>
        <v>13.181998279582212</v>
      </c>
      <c r="L12" s="62">
        <f t="shared" ref="L12:AB12" si="18">_xlfn.STDEV.P(L8:L10)</f>
        <v>62.231198923529988</v>
      </c>
      <c r="M12" s="84">
        <f t="shared" si="18"/>
        <v>39.974726526094209</v>
      </c>
      <c r="N12" s="62">
        <f t="shared" si="18"/>
        <v>30.561165529999364</v>
      </c>
      <c r="O12" s="84">
        <f t="shared" si="18"/>
        <v>13.84733263118784</v>
      </c>
      <c r="P12" s="62">
        <f t="shared" si="18"/>
        <v>35.738564684367489</v>
      </c>
      <c r="Q12" s="84">
        <f t="shared" si="18"/>
        <v>66.45294334462956</v>
      </c>
      <c r="R12" s="62">
        <f t="shared" si="18"/>
        <v>51.930256048572595</v>
      </c>
      <c r="S12" s="73">
        <f>_xlfn.STDEV.P(S8:S10)</f>
        <v>33.050182555489592</v>
      </c>
      <c r="T12" s="72">
        <f>_xlfn.STDEV.P(T8:T10)</f>
        <v>3.5902857638273414E-4</v>
      </c>
      <c r="U12" s="64">
        <f t="shared" si="18"/>
        <v>3.9301026751885175E-3</v>
      </c>
      <c r="V12" s="64">
        <f t="shared" si="18"/>
        <v>1.4460081976935789E-3</v>
      </c>
      <c r="W12" s="64">
        <f t="shared" si="18"/>
        <v>8.7704781961269753E-4</v>
      </c>
      <c r="X12" s="64">
        <f t="shared" si="18"/>
        <v>1.2660422308845994E-3</v>
      </c>
      <c r="Y12" s="64">
        <f t="shared" si="18"/>
        <v>1.8939591687796456E-3</v>
      </c>
      <c r="Z12" s="64">
        <f t="shared" si="18"/>
        <v>8.7920306586839227E-3</v>
      </c>
      <c r="AA12" s="64">
        <f t="shared" si="18"/>
        <v>0</v>
      </c>
      <c r="AB12" s="64">
        <f t="shared" si="18"/>
        <v>9.7550545442718641E-4</v>
      </c>
      <c r="AC12" s="63">
        <f>_xlfn.STDEV.P(AC8:AC10)</f>
        <v>1.0889276702271511E-3</v>
      </c>
    </row>
    <row r="13" spans="1:29" x14ac:dyDescent="0.25">
      <c r="A13" s="3" t="s">
        <v>12</v>
      </c>
      <c r="B13" s="2">
        <v>43297</v>
      </c>
      <c r="C13" s="4" t="s">
        <v>13</v>
      </c>
      <c r="D13" s="48">
        <v>28802</v>
      </c>
      <c r="E13" s="49">
        <v>28563</v>
      </c>
      <c r="F13" s="51">
        <f>E13/D13</f>
        <v>0.99170196514130959</v>
      </c>
      <c r="G13" s="49">
        <v>180</v>
      </c>
      <c r="H13" s="51">
        <f>G13/D13</f>
        <v>6.2495660023609472E-3</v>
      </c>
      <c r="I13" s="96">
        <f>G13/E13</f>
        <v>6.3018590484192833E-3</v>
      </c>
      <c r="J13" s="48">
        <v>23401.978691019787</v>
      </c>
      <c r="K13" s="82">
        <v>6.0506953790937636</v>
      </c>
      <c r="L13" s="49">
        <v>12.156871409633231</v>
      </c>
      <c r="M13" s="82">
        <v>11.142524452724732</v>
      </c>
      <c r="N13" s="49">
        <v>6.6038961038961039</v>
      </c>
      <c r="O13" s="82">
        <v>2.7814207650273226</v>
      </c>
      <c r="P13" s="49">
        <v>8.2024233784746965</v>
      </c>
      <c r="Q13" s="82">
        <v>31.542769857433807</v>
      </c>
      <c r="R13" s="49">
        <v>16.708133971291865</v>
      </c>
      <c r="S13" s="49">
        <v>10.483846764583328</v>
      </c>
      <c r="T13" s="67">
        <v>0.99695354150799997</v>
      </c>
      <c r="U13" s="51">
        <v>0.94826829433441162</v>
      </c>
      <c r="V13" s="51">
        <v>0.9828420877456665</v>
      </c>
      <c r="W13" s="51">
        <v>0.95654141902923584</v>
      </c>
      <c r="X13" s="51">
        <v>0.96124488115310669</v>
      </c>
      <c r="Y13" s="51">
        <v>0.91479521989822388</v>
      </c>
      <c r="Z13" s="51">
        <v>0.98154717683792114</v>
      </c>
      <c r="AA13" s="51">
        <v>0.9808274507522583</v>
      </c>
      <c r="AB13" s="51">
        <v>0.98924732208251953</v>
      </c>
      <c r="AC13" s="52">
        <v>0.96203270388730389</v>
      </c>
    </row>
    <row r="14" spans="1:29" x14ac:dyDescent="0.25">
      <c r="A14" s="3" t="s">
        <v>14</v>
      </c>
      <c r="B14" s="2">
        <v>43297</v>
      </c>
      <c r="C14" s="4" t="s">
        <v>15</v>
      </c>
      <c r="D14" s="48">
        <v>28249</v>
      </c>
      <c r="E14" s="49">
        <v>28044</v>
      </c>
      <c r="F14" s="51">
        <f t="shared" ref="F14:F15" si="19">E14/D14</f>
        <v>0.99274310595065307</v>
      </c>
      <c r="G14" s="49">
        <v>161</v>
      </c>
      <c r="H14" s="51">
        <f>G14/D14</f>
        <v>5.6993167899748662E-3</v>
      </c>
      <c r="I14" s="96">
        <f>G14/E14</f>
        <v>5.7409784624162033E-3</v>
      </c>
      <c r="J14" s="48">
        <v>23480.125570776258</v>
      </c>
      <c r="K14" s="82">
        <v>7.8863129736959428</v>
      </c>
      <c r="L14" s="49">
        <v>6.8904293381037567</v>
      </c>
      <c r="M14" s="82">
        <v>7.5642823749415617</v>
      </c>
      <c r="N14" s="49">
        <v>10.784991066110781</v>
      </c>
      <c r="O14" s="82">
        <v>0</v>
      </c>
      <c r="P14" s="49">
        <v>14.102127659574467</v>
      </c>
      <c r="Q14" s="82">
        <v>24.242362525458248</v>
      </c>
      <c r="R14" s="49">
        <v>17</v>
      </c>
      <c r="S14" s="49">
        <v>9.6123287538517008</v>
      </c>
      <c r="T14" s="67">
        <v>0.99695354150799997</v>
      </c>
      <c r="U14" s="51">
        <v>0.96138656139373779</v>
      </c>
      <c r="V14" s="51">
        <v>0.95556533336639404</v>
      </c>
      <c r="W14" s="51">
        <v>0.96978151798248291</v>
      </c>
      <c r="X14" s="51">
        <v>0.98280972242355347</v>
      </c>
      <c r="Y14" s="51">
        <v>0</v>
      </c>
      <c r="Z14" s="51">
        <v>0.98935413360595703</v>
      </c>
      <c r="AA14" s="51">
        <v>0.98284560441970825</v>
      </c>
      <c r="AB14" s="51">
        <v>0.98327362537384033</v>
      </c>
      <c r="AC14" s="52">
        <v>0.85980244001062756</v>
      </c>
    </row>
    <row r="15" spans="1:29" x14ac:dyDescent="0.25">
      <c r="A15" s="6" t="s">
        <v>16</v>
      </c>
      <c r="B15" s="5">
        <v>43297</v>
      </c>
      <c r="C15" s="7" t="s">
        <v>17</v>
      </c>
      <c r="D15" s="55">
        <v>70507</v>
      </c>
      <c r="E15" s="15">
        <v>69951</v>
      </c>
      <c r="F15" s="57">
        <f t="shared" si="19"/>
        <v>0.99211425815876442</v>
      </c>
      <c r="G15" s="15">
        <v>429</v>
      </c>
      <c r="H15" s="57">
        <f>G15/D15</f>
        <v>6.0845022480037446E-3</v>
      </c>
      <c r="I15" s="97">
        <f>G15/E15</f>
        <v>6.1328644336750013E-3</v>
      </c>
      <c r="J15" s="55">
        <v>59515.391933028921</v>
      </c>
      <c r="K15" s="83">
        <v>14.339831634913603</v>
      </c>
      <c r="L15" s="15">
        <v>14.270723104056437</v>
      </c>
      <c r="M15" s="83">
        <v>32.221033038622615</v>
      </c>
      <c r="N15" s="15">
        <v>26.149411764705881</v>
      </c>
      <c r="O15" s="83">
        <v>6.7527247956403267</v>
      </c>
      <c r="P15" s="15">
        <v>20.092841956059534</v>
      </c>
      <c r="Q15" s="83">
        <v>79.162932790224033</v>
      </c>
      <c r="R15" s="15">
        <v>52.107526881720432</v>
      </c>
      <c r="S15" s="87">
        <v>25.909314132043033</v>
      </c>
      <c r="T15" s="69">
        <v>0.99619192688500002</v>
      </c>
      <c r="U15" s="57">
        <v>0.97542780637741089</v>
      </c>
      <c r="V15" s="57">
        <v>0.98203331232070923</v>
      </c>
      <c r="W15" s="57">
        <v>0.99302327632904053</v>
      </c>
      <c r="X15" s="57">
        <v>0.98824912309646606</v>
      </c>
      <c r="Y15" s="57">
        <v>0.94824153184890747</v>
      </c>
      <c r="Z15" s="57">
        <v>0.99007093906402588</v>
      </c>
      <c r="AA15" s="57">
        <v>0.98284560441970825</v>
      </c>
      <c r="AB15" s="57">
        <v>0.98924732208251953</v>
      </c>
      <c r="AC15" s="58">
        <v>0.98099243320680418</v>
      </c>
    </row>
    <row r="16" spans="1:29" x14ac:dyDescent="0.25">
      <c r="A16" s="3" t="s">
        <v>33</v>
      </c>
      <c r="B16" s="2"/>
      <c r="C16" s="4"/>
      <c r="D16" s="48">
        <f>AVERAGE(D13:D15)</f>
        <v>42519.333333333336</v>
      </c>
      <c r="E16" s="49">
        <f t="shared" ref="E16" si="20">AVERAGE(E13:E15)</f>
        <v>42186</v>
      </c>
      <c r="F16" s="51">
        <f t="shared" ref="F16:G16" si="21">AVERAGE(F13:F15)</f>
        <v>0.99218644308357573</v>
      </c>
      <c r="G16" s="49">
        <f t="shared" si="21"/>
        <v>256.66666666666669</v>
      </c>
      <c r="H16" s="51">
        <f t="shared" ref="H16" si="22">AVERAGE(H13:H15)</f>
        <v>6.0111283467798524E-3</v>
      </c>
      <c r="I16" s="96">
        <f t="shared" ref="I16" si="23">AVERAGE(I13:I15)</f>
        <v>6.0585673148368284E-3</v>
      </c>
      <c r="J16" s="48">
        <f t="shared" ref="J16:AB16" si="24">AVERAGE(J13:J15)</f>
        <v>35465.832064941656</v>
      </c>
      <c r="K16" s="82">
        <f t="shared" ref="K16:AA16" si="25">AVERAGE(K13:K15)</f>
        <v>9.4256133292344373</v>
      </c>
      <c r="L16" s="49">
        <f t="shared" si="24"/>
        <v>11.106007950597808</v>
      </c>
      <c r="M16" s="82">
        <f t="shared" si="25"/>
        <v>16.975946622096302</v>
      </c>
      <c r="N16" s="49">
        <f t="shared" si="24"/>
        <v>14.512766311570923</v>
      </c>
      <c r="O16" s="82">
        <f t="shared" si="25"/>
        <v>3.1780485202225499</v>
      </c>
      <c r="P16" s="49">
        <f t="shared" si="24"/>
        <v>14.132464331369567</v>
      </c>
      <c r="Q16" s="82">
        <f t="shared" si="25"/>
        <v>44.9826883910387</v>
      </c>
      <c r="R16" s="49">
        <f t="shared" si="24"/>
        <v>28.605220284337435</v>
      </c>
      <c r="S16" s="68">
        <f>AVERAGE(S13:S15)</f>
        <v>15.33516321682602</v>
      </c>
      <c r="T16" s="67">
        <f>AVERAGE(T13:T15)</f>
        <v>0.99669966996699999</v>
      </c>
      <c r="U16" s="51">
        <f t="shared" si="25"/>
        <v>0.9616942207018534</v>
      </c>
      <c r="V16" s="51">
        <f t="shared" si="24"/>
        <v>0.97348024447758996</v>
      </c>
      <c r="W16" s="51">
        <f t="shared" si="25"/>
        <v>0.9731154044469198</v>
      </c>
      <c r="X16" s="51">
        <f t="shared" si="24"/>
        <v>0.97743457555770874</v>
      </c>
      <c r="Y16" s="51">
        <f t="shared" si="25"/>
        <v>0.62101225058237708</v>
      </c>
      <c r="Z16" s="51">
        <f t="shared" si="24"/>
        <v>0.98699074983596802</v>
      </c>
      <c r="AA16" s="51">
        <f t="shared" si="25"/>
        <v>0.98217288653055823</v>
      </c>
      <c r="AB16" s="51">
        <f t="shared" si="24"/>
        <v>0.98725608984629309</v>
      </c>
      <c r="AC16" s="99">
        <f>AVERAGE(AC13:AC15)</f>
        <v>0.93427585903491195</v>
      </c>
    </row>
    <row r="17" spans="1:29" ht="15.75" thickBot="1" x14ac:dyDescent="0.3">
      <c r="A17" s="8" t="s">
        <v>34</v>
      </c>
      <c r="B17" s="10"/>
      <c r="C17" s="9"/>
      <c r="D17" s="61">
        <f>_xlfn.STDEV.P(D13:D15)</f>
        <v>19791.55655548317</v>
      </c>
      <c r="E17" s="62">
        <f t="shared" ref="E17:K17" si="26">_xlfn.STDEV.P(E13:E15)</f>
        <v>19633.963074224215</v>
      </c>
      <c r="F17" s="64">
        <f>_xlfn.STDEV.P(F13:F15)</f>
        <v>4.28097764338634E-4</v>
      </c>
      <c r="G17" s="62">
        <f>_xlfn.STDEV.P(G13:G15)</f>
        <v>122.10469096457987</v>
      </c>
      <c r="H17" s="64">
        <f t="shared" si="26"/>
        <v>2.3055201288571989E-4</v>
      </c>
      <c r="I17" s="98">
        <f t="shared" si="26"/>
        <v>2.3492808025653254E-4</v>
      </c>
      <c r="J17" s="61">
        <f t="shared" si="26"/>
        <v>17005.636793334903</v>
      </c>
      <c r="K17" s="84">
        <f t="shared" si="26"/>
        <v>3.55476479815542</v>
      </c>
      <c r="L17" s="62">
        <f t="shared" ref="L17:AB17" si="27">_xlfn.STDEV.P(L13:L15)</f>
        <v>3.1032691928665437</v>
      </c>
      <c r="M17" s="84">
        <f t="shared" si="27"/>
        <v>10.87843276020098</v>
      </c>
      <c r="N17" s="62">
        <f t="shared" si="27"/>
        <v>8.4035320678168421</v>
      </c>
      <c r="O17" s="84">
        <f t="shared" si="27"/>
        <v>2.7710176498364065</v>
      </c>
      <c r="P17" s="62">
        <f t="shared" si="27"/>
        <v>4.8542904543496608</v>
      </c>
      <c r="Q17" s="84">
        <f t="shared" si="27"/>
        <v>24.352150037785446</v>
      </c>
      <c r="R17" s="62">
        <f t="shared" si="27"/>
        <v>16.619067522832971</v>
      </c>
      <c r="S17" s="73">
        <f>_xlfn.STDEV.P(S13:S15)</f>
        <v>7.4855143040451146</v>
      </c>
      <c r="T17" s="72">
        <f>_xlfn.STDEV.P(T13:T15)</f>
        <v>3.5902857638273414E-4</v>
      </c>
      <c r="U17" s="64">
        <f t="shared" si="27"/>
        <v>1.1089958349511755E-2</v>
      </c>
      <c r="V17" s="64">
        <f t="shared" si="27"/>
        <v>1.2672057436568617E-2</v>
      </c>
      <c r="W17" s="64">
        <f t="shared" si="27"/>
        <v>1.5079071086092464E-2</v>
      </c>
      <c r="X17" s="64">
        <f t="shared" si="27"/>
        <v>1.166122988384795E-2</v>
      </c>
      <c r="Y17" s="64">
        <f t="shared" si="27"/>
        <v>0.43933421255032218</v>
      </c>
      <c r="Z17" s="64">
        <f t="shared" si="27"/>
        <v>3.8602951316342041E-3</v>
      </c>
      <c r="AA17" s="64">
        <f t="shared" si="27"/>
        <v>9.5136676248690731E-4</v>
      </c>
      <c r="AB17" s="64">
        <f t="shared" si="27"/>
        <v>2.8160276343058813E-3</v>
      </c>
      <c r="AC17" s="63">
        <f>_xlfn.STDEV.P(AC13:AC15)</f>
        <v>5.3226468602517396E-2</v>
      </c>
    </row>
    <row r="18" spans="1:29" x14ac:dyDescent="0.25">
      <c r="A18" s="3" t="s">
        <v>18</v>
      </c>
      <c r="B18" s="2">
        <v>43301</v>
      </c>
      <c r="C18" s="4" t="s">
        <v>19</v>
      </c>
      <c r="D18" s="48">
        <v>3974</v>
      </c>
      <c r="E18" s="49">
        <v>3951</v>
      </c>
      <c r="F18" s="51">
        <f>E18/D18</f>
        <v>0.99421238047307503</v>
      </c>
      <c r="G18" s="49">
        <v>0</v>
      </c>
      <c r="H18" s="51">
        <f>G18/D18</f>
        <v>0</v>
      </c>
      <c r="I18" s="96">
        <f>G18/E18</f>
        <v>0</v>
      </c>
      <c r="J18" s="48">
        <v>3045.992389649924</v>
      </c>
      <c r="K18" s="82">
        <v>0</v>
      </c>
      <c r="L18" s="49">
        <v>0</v>
      </c>
      <c r="M18" s="82">
        <v>0</v>
      </c>
      <c r="N18" s="49">
        <v>0</v>
      </c>
      <c r="O18" s="82">
        <v>0</v>
      </c>
      <c r="P18" s="49">
        <v>0</v>
      </c>
      <c r="Q18" s="82">
        <v>2.3933901918976548</v>
      </c>
      <c r="R18" s="49">
        <v>0</v>
      </c>
      <c r="S18" s="49">
        <v>0.18089577031784601</v>
      </c>
      <c r="T18" s="67">
        <v>0.99695354150799997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0.90231621265411377</v>
      </c>
      <c r="AB18" s="51">
        <v>0</v>
      </c>
      <c r="AC18" s="52">
        <v>6.8198318398276045E-2</v>
      </c>
    </row>
    <row r="19" spans="1:29" x14ac:dyDescent="0.25">
      <c r="A19" s="3" t="s">
        <v>20</v>
      </c>
      <c r="B19" s="2">
        <v>43305</v>
      </c>
      <c r="C19" s="4" t="s">
        <v>21</v>
      </c>
      <c r="D19" s="48">
        <v>45577</v>
      </c>
      <c r="E19" s="49">
        <v>45475</v>
      </c>
      <c r="F19" s="51">
        <f t="shared" ref="F19:F20" si="28">E19/D19</f>
        <v>0.99776202909362177</v>
      </c>
      <c r="G19" s="49">
        <v>47</v>
      </c>
      <c r="H19" s="51">
        <f>G19/D19</f>
        <v>1.0312218882331001E-3</v>
      </c>
      <c r="I19" s="96">
        <f>G19/E19</f>
        <v>1.0335349092908191E-3</v>
      </c>
      <c r="J19" s="48">
        <v>37174.018264840182</v>
      </c>
      <c r="K19" s="82">
        <v>1.2795348837209302</v>
      </c>
      <c r="L19" s="49">
        <v>1.2970137207425343</v>
      </c>
      <c r="M19" s="82">
        <v>6.1271028037383175</v>
      </c>
      <c r="N19" s="49">
        <v>3.2184523809523808</v>
      </c>
      <c r="O19" s="82">
        <v>1.7212420606916019</v>
      </c>
      <c r="P19" s="49">
        <v>0</v>
      </c>
      <c r="Q19" s="82">
        <v>3.321318228630278</v>
      </c>
      <c r="R19" s="49">
        <v>5.0948379351740698</v>
      </c>
      <c r="S19" s="49">
        <v>2.6549214443053089</v>
      </c>
      <c r="T19" s="67">
        <v>0.99619192688500002</v>
      </c>
      <c r="U19" s="51">
        <v>0.83584016561508179</v>
      </c>
      <c r="V19" s="51">
        <v>0.81302046775817871</v>
      </c>
      <c r="W19" s="51">
        <v>0.9753488302230835</v>
      </c>
      <c r="X19" s="51">
        <v>0.93768370151519775</v>
      </c>
      <c r="Y19" s="51">
        <v>0.84882199764251709</v>
      </c>
      <c r="Z19" s="51">
        <v>0</v>
      </c>
      <c r="AA19" s="51">
        <v>0.91897231340408325</v>
      </c>
      <c r="AB19" s="51">
        <v>0.92931634187698364</v>
      </c>
      <c r="AC19" s="52">
        <v>0.79514430662025448</v>
      </c>
    </row>
    <row r="20" spans="1:29" x14ac:dyDescent="0.25">
      <c r="A20" s="6" t="s">
        <v>22</v>
      </c>
      <c r="B20" s="5">
        <v>43308</v>
      </c>
      <c r="C20" s="7" t="s">
        <v>23</v>
      </c>
      <c r="D20" s="55">
        <v>275400</v>
      </c>
      <c r="E20" s="15">
        <v>274403</v>
      </c>
      <c r="F20" s="57">
        <f t="shared" si="28"/>
        <v>0.99637981118373276</v>
      </c>
      <c r="G20" s="15">
        <v>419</v>
      </c>
      <c r="H20" s="57">
        <f>G20/D20</f>
        <v>1.5214233841684822E-3</v>
      </c>
      <c r="I20" s="97">
        <f>G20/E20</f>
        <v>1.5269512359558752E-3</v>
      </c>
      <c r="J20" s="55">
        <v>196433.00380517505</v>
      </c>
      <c r="K20" s="83">
        <v>16.29032258064516</v>
      </c>
      <c r="L20" s="15">
        <v>18.025991189427312</v>
      </c>
      <c r="M20" s="83">
        <v>23.322926374650514</v>
      </c>
      <c r="N20" s="15">
        <v>18.93392330383481</v>
      </c>
      <c r="O20" s="83">
        <v>10.514112903225806</v>
      </c>
      <c r="P20" s="15">
        <v>21.042462845010615</v>
      </c>
      <c r="Q20" s="83">
        <v>60.60692464358452</v>
      </c>
      <c r="R20" s="15">
        <v>37.412186379928315</v>
      </c>
      <c r="S20" s="87">
        <v>22.652844049543596</v>
      </c>
      <c r="T20" s="69">
        <v>0.99695354150799997</v>
      </c>
      <c r="U20" s="57">
        <v>0.97893810272216797</v>
      </c>
      <c r="V20" s="57">
        <v>0.98812144994735718</v>
      </c>
      <c r="W20" s="57">
        <v>0.98790699243545532</v>
      </c>
      <c r="X20" s="57">
        <v>0.98706644773483276</v>
      </c>
      <c r="Y20" s="57">
        <v>0.9676353931427002</v>
      </c>
      <c r="Z20" s="57">
        <v>0.97154754400253296</v>
      </c>
      <c r="AA20" s="57">
        <v>0.9848637580871582</v>
      </c>
      <c r="AB20" s="57">
        <v>0.99163681268692017</v>
      </c>
      <c r="AC20" s="58">
        <v>0.98226705797549585</v>
      </c>
    </row>
    <row r="21" spans="1:29" x14ac:dyDescent="0.25">
      <c r="A21" s="3" t="s">
        <v>33</v>
      </c>
      <c r="B21" s="2"/>
      <c r="C21" s="4"/>
      <c r="D21" s="48">
        <f>AVERAGE(D18:D20)</f>
        <v>108317</v>
      </c>
      <c r="E21" s="49">
        <f t="shared" ref="E21" si="29">AVERAGE(E18:E20)</f>
        <v>107943</v>
      </c>
      <c r="F21" s="51">
        <f t="shared" ref="F21:G21" si="30">AVERAGE(F18:F20)</f>
        <v>0.99611807358347659</v>
      </c>
      <c r="G21" s="49">
        <f t="shared" si="30"/>
        <v>155.33333333333334</v>
      </c>
      <c r="H21" s="51">
        <f t="shared" ref="H21" si="31">AVERAGE(H18:H20)</f>
        <v>8.5088175746719406E-4</v>
      </c>
      <c r="I21" s="96">
        <f t="shared" ref="I21" si="32">AVERAGE(I18:I20)</f>
        <v>8.5349538174889813E-4</v>
      </c>
      <c r="J21" s="48">
        <f t="shared" ref="J21:AB21" si="33">AVERAGE(J18:J20)</f>
        <v>78884.338153221717</v>
      </c>
      <c r="K21" s="82">
        <f t="shared" ref="K21:AA21" si="34">AVERAGE(K18:K20)</f>
        <v>5.8566191547886968</v>
      </c>
      <c r="L21" s="49">
        <f t="shared" si="33"/>
        <v>6.4410016367232821</v>
      </c>
      <c r="M21" s="82">
        <f t="shared" si="34"/>
        <v>9.8166763927962766</v>
      </c>
      <c r="N21" s="49">
        <f t="shared" si="33"/>
        <v>7.3841252282623975</v>
      </c>
      <c r="O21" s="82">
        <f t="shared" si="34"/>
        <v>4.0784516546391361</v>
      </c>
      <c r="P21" s="49">
        <f t="shared" si="33"/>
        <v>7.0141542816702049</v>
      </c>
      <c r="Q21" s="82">
        <f t="shared" si="34"/>
        <v>22.107211021370816</v>
      </c>
      <c r="R21" s="49">
        <f t="shared" si="33"/>
        <v>14.169008105034129</v>
      </c>
      <c r="S21" s="68">
        <f>AVERAGE(S18:S20)</f>
        <v>8.4962204213889176</v>
      </c>
      <c r="T21" s="67">
        <f>AVERAGE(T18:T20)</f>
        <v>0.99669966996699999</v>
      </c>
      <c r="U21" s="51">
        <f t="shared" si="34"/>
        <v>0.60492608944574988</v>
      </c>
      <c r="V21" s="51">
        <f t="shared" si="33"/>
        <v>0.60038063923517859</v>
      </c>
      <c r="W21" s="51">
        <f t="shared" si="34"/>
        <v>0.65441860755284631</v>
      </c>
      <c r="X21" s="51">
        <f t="shared" si="33"/>
        <v>0.64158338308334351</v>
      </c>
      <c r="Y21" s="51">
        <f t="shared" si="34"/>
        <v>0.60548579692840576</v>
      </c>
      <c r="Z21" s="51">
        <f t="shared" si="33"/>
        <v>0.32384918133417767</v>
      </c>
      <c r="AA21" s="51">
        <f t="shared" si="34"/>
        <v>0.93538409471511841</v>
      </c>
      <c r="AB21" s="51">
        <f t="shared" si="33"/>
        <v>0.6403177181879679</v>
      </c>
      <c r="AC21" s="99">
        <f>AVERAGE(AC18:AC20)</f>
        <v>0.61520322766467539</v>
      </c>
    </row>
    <row r="22" spans="1:29" ht="15.75" thickBot="1" x14ac:dyDescent="0.3">
      <c r="A22" s="8" t="s">
        <v>34</v>
      </c>
      <c r="B22" s="10"/>
      <c r="C22" s="9"/>
      <c r="D22" s="61">
        <f>_xlfn.STDEV.P(D18:D20)</f>
        <v>119360.09681910729</v>
      </c>
      <c r="E22" s="62">
        <f t="shared" ref="E22:K22" si="35">_xlfn.STDEV.P(E18:E20)</f>
        <v>118919.46671031899</v>
      </c>
      <c r="F22" s="64">
        <f>_xlfn.STDEV.P(F18:F20)</f>
        <v>1.4609086808965316E-3</v>
      </c>
      <c r="G22" s="62">
        <f>_xlfn.STDEV.P(G18:G20)</f>
        <v>187.42524435684277</v>
      </c>
      <c r="H22" s="64">
        <f t="shared" si="35"/>
        <v>6.3407370788532531E-4</v>
      </c>
      <c r="I22" s="98">
        <f t="shared" si="35"/>
        <v>6.3624193137250978E-4</v>
      </c>
      <c r="J22" s="61">
        <f t="shared" si="35"/>
        <v>84279.088489575108</v>
      </c>
      <c r="K22" s="84">
        <f t="shared" si="35"/>
        <v>7.3962119928024137</v>
      </c>
      <c r="L22" s="62">
        <f t="shared" ref="L22:AB22" si="36">_xlfn.STDEV.P(L18:L20)</f>
        <v>8.2089198782034156</v>
      </c>
      <c r="M22" s="84">
        <f t="shared" si="36"/>
        <v>9.8725018315571074</v>
      </c>
      <c r="N22" s="62">
        <f t="shared" si="36"/>
        <v>8.271960091054062</v>
      </c>
      <c r="O22" s="84">
        <f t="shared" si="36"/>
        <v>4.6046331984059696</v>
      </c>
      <c r="P22" s="62">
        <f t="shared" si="36"/>
        <v>9.9195121137153173</v>
      </c>
      <c r="Q22" s="84">
        <f t="shared" si="36"/>
        <v>27.226044202254688</v>
      </c>
      <c r="R22" s="62">
        <f t="shared" si="36"/>
        <v>16.566499240642383</v>
      </c>
      <c r="S22" s="73">
        <f>_xlfn.STDEV.P(S18:S20)</f>
        <v>10.061070028275912</v>
      </c>
      <c r="T22" s="72">
        <f>_xlfn.STDEV.P(T18:T20)</f>
        <v>3.5902857638273414E-4</v>
      </c>
      <c r="U22" s="64">
        <f t="shared" si="36"/>
        <v>0.43171822227788925</v>
      </c>
      <c r="V22" s="64">
        <f t="shared" si="36"/>
        <v>0.43050959917074633</v>
      </c>
      <c r="W22" s="64">
        <f t="shared" si="36"/>
        <v>0.46277223504519854</v>
      </c>
      <c r="X22" s="64">
        <f t="shared" si="36"/>
        <v>0.45411569156809178</v>
      </c>
      <c r="Y22" s="64">
        <f t="shared" si="36"/>
        <v>0.43088199734118288</v>
      </c>
      <c r="Z22" s="64">
        <f t="shared" si="36"/>
        <v>0.45799190440621779</v>
      </c>
      <c r="AA22" s="64">
        <f t="shared" si="36"/>
        <v>3.5642056044379797E-2</v>
      </c>
      <c r="AB22" s="64">
        <f t="shared" si="36"/>
        <v>0.45348726218022745</v>
      </c>
      <c r="AC22" s="63">
        <f>_xlfn.STDEV.P(AC18:AC20)</f>
        <v>0.39426261052742106</v>
      </c>
    </row>
    <row r="23" spans="1:29" x14ac:dyDescent="0.25">
      <c r="A23" s="3" t="s">
        <v>24</v>
      </c>
      <c r="B23" s="2">
        <v>43301</v>
      </c>
      <c r="C23" s="4" t="s">
        <v>25</v>
      </c>
      <c r="D23" s="48">
        <v>21938</v>
      </c>
      <c r="E23" s="49">
        <v>21882</v>
      </c>
      <c r="F23" s="51">
        <f>E23/D23</f>
        <v>0.99744735162731335</v>
      </c>
      <c r="G23" s="49">
        <v>0</v>
      </c>
      <c r="H23" s="51">
        <f>G23/D23</f>
        <v>0</v>
      </c>
      <c r="I23" s="96">
        <f>G23/E23</f>
        <v>0</v>
      </c>
      <c r="J23" s="48">
        <v>17078.011415525114</v>
      </c>
      <c r="K23" s="82">
        <v>0</v>
      </c>
      <c r="L23" s="49">
        <v>0</v>
      </c>
      <c r="M23" s="82">
        <v>0</v>
      </c>
      <c r="N23" s="49">
        <v>0</v>
      </c>
      <c r="O23" s="82">
        <v>0</v>
      </c>
      <c r="P23" s="49">
        <v>0</v>
      </c>
      <c r="Q23" s="82">
        <v>3.4270941054808688</v>
      </c>
      <c r="R23" s="49">
        <v>0</v>
      </c>
      <c r="S23" s="49">
        <v>0.25902455448401918</v>
      </c>
      <c r="T23" s="67">
        <v>0.99619192688500002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0.94599999999999995</v>
      </c>
      <c r="AB23" s="51">
        <v>0</v>
      </c>
      <c r="AC23" s="52">
        <v>7.1499999999999994E-2</v>
      </c>
    </row>
    <row r="24" spans="1:29" x14ac:dyDescent="0.25">
      <c r="A24" s="3" t="s">
        <v>26</v>
      </c>
      <c r="B24" s="2">
        <v>43305</v>
      </c>
      <c r="C24" s="4" t="s">
        <v>27</v>
      </c>
      <c r="D24" s="48">
        <v>84999</v>
      </c>
      <c r="E24" s="49">
        <v>84839</v>
      </c>
      <c r="F24" s="51">
        <f t="shared" ref="F24:F25" si="37">E24/D24</f>
        <v>0.9981176249132343</v>
      </c>
      <c r="G24" s="49">
        <v>42</v>
      </c>
      <c r="H24" s="51">
        <f>G24/D24</f>
        <v>4.9412346027600325E-4</v>
      </c>
      <c r="I24" s="96">
        <f>G24/E24</f>
        <v>4.9505534011480567E-4</v>
      </c>
      <c r="J24" s="48">
        <v>69613.837138508374</v>
      </c>
      <c r="K24" s="82">
        <v>0</v>
      </c>
      <c r="L24" s="49">
        <v>0</v>
      </c>
      <c r="M24" s="82">
        <v>3.0847208619000979</v>
      </c>
      <c r="N24" s="49">
        <v>2.5877675840978593</v>
      </c>
      <c r="O24" s="82">
        <v>0</v>
      </c>
      <c r="P24" s="49">
        <v>1.7135605511240029</v>
      </c>
      <c r="Q24" s="82">
        <v>2.8854447439353099</v>
      </c>
      <c r="R24" s="49">
        <v>4.0559610705596105</v>
      </c>
      <c r="S24" s="49">
        <v>1.5074809105612852</v>
      </c>
      <c r="T24" s="67">
        <v>0.99619192688500002</v>
      </c>
      <c r="U24" s="51">
        <v>0</v>
      </c>
      <c r="V24" s="51">
        <v>0</v>
      </c>
      <c r="W24" s="51">
        <v>0.872</v>
      </c>
      <c r="X24" s="51">
        <v>0.92800000000000005</v>
      </c>
      <c r="Y24" s="51">
        <v>0</v>
      </c>
      <c r="Z24" s="51">
        <v>0.88300000000000001</v>
      </c>
      <c r="AA24" s="51">
        <v>0</v>
      </c>
      <c r="AB24" s="51">
        <v>0</v>
      </c>
      <c r="AC24" s="52">
        <v>0.35655276714748307</v>
      </c>
    </row>
    <row r="25" spans="1:29" x14ac:dyDescent="0.25">
      <c r="A25" s="6" t="s">
        <v>28</v>
      </c>
      <c r="B25" s="5">
        <v>43308</v>
      </c>
      <c r="C25" s="7" t="s">
        <v>29</v>
      </c>
      <c r="D25" s="55">
        <v>149844</v>
      </c>
      <c r="E25" s="15">
        <v>149427</v>
      </c>
      <c r="F25" s="57">
        <f t="shared" si="37"/>
        <v>0.99721710579002165</v>
      </c>
      <c r="G25" s="15">
        <v>68</v>
      </c>
      <c r="H25" s="57">
        <f>G25/D25</f>
        <v>4.5380529083580259E-4</v>
      </c>
      <c r="I25" s="97">
        <f>G25/E25</f>
        <v>4.5507170725504764E-4</v>
      </c>
      <c r="J25" s="55">
        <v>110279.17123287672</v>
      </c>
      <c r="K25" s="83">
        <v>2.2228103946102022</v>
      </c>
      <c r="L25" s="15">
        <v>2.6419529837251354</v>
      </c>
      <c r="M25" s="83">
        <v>2.8853868194842405</v>
      </c>
      <c r="N25" s="15">
        <v>2.2526946107784429</v>
      </c>
      <c r="O25" s="83">
        <v>0</v>
      </c>
      <c r="P25" s="15">
        <v>2.606709493219129</v>
      </c>
      <c r="Q25" s="83">
        <v>11.385947046843178</v>
      </c>
      <c r="R25" s="15">
        <v>3.2133168927250306</v>
      </c>
      <c r="S25" s="87">
        <v>2.9491662511118086</v>
      </c>
      <c r="T25" s="69">
        <v>0.99695354150799997</v>
      </c>
      <c r="U25" s="57">
        <v>0.86499999999999999</v>
      </c>
      <c r="V25" s="57">
        <v>0.92700000000000005</v>
      </c>
      <c r="W25" s="57">
        <v>0.89700000000000002</v>
      </c>
      <c r="X25" s="57">
        <v>0.85699999999999998</v>
      </c>
      <c r="Y25" s="57">
        <v>0</v>
      </c>
      <c r="Z25" s="57">
        <v>0.92700000000000005</v>
      </c>
      <c r="AA25" s="57">
        <v>0.97699999999999998</v>
      </c>
      <c r="AB25" s="57">
        <v>0.92</v>
      </c>
      <c r="AC25" s="58">
        <v>0.79878193994701208</v>
      </c>
    </row>
    <row r="26" spans="1:29" x14ac:dyDescent="0.25">
      <c r="A26" s="3" t="s">
        <v>33</v>
      </c>
      <c r="B26" s="2"/>
      <c r="C26" s="4"/>
      <c r="D26" s="48">
        <f>AVERAGE(D23:D25)</f>
        <v>85593.666666666672</v>
      </c>
      <c r="E26" s="49">
        <f t="shared" ref="E26" si="38">AVERAGE(E23:E25)</f>
        <v>85382.666666666672</v>
      </c>
      <c r="F26" s="51">
        <f t="shared" ref="F26:G26" si="39">AVERAGE(F23:F25)</f>
        <v>0.99759402744352299</v>
      </c>
      <c r="G26" s="49">
        <f t="shared" si="39"/>
        <v>36.666666666666664</v>
      </c>
      <c r="H26" s="51">
        <f t="shared" ref="H26" si="40">AVERAGE(H23:H25)</f>
        <v>3.1597625037060195E-4</v>
      </c>
      <c r="I26" s="96">
        <f t="shared" ref="I26" si="41">AVERAGE(I23:I25)</f>
        <v>3.1670901578995109E-4</v>
      </c>
      <c r="J26" s="48">
        <f t="shared" ref="J26:AB26" si="42">AVERAGE(J23:J25)</f>
        <v>65657.006595636733</v>
      </c>
      <c r="K26" s="82">
        <f t="shared" ref="K26:AA26" si="43">AVERAGE(K23:K25)</f>
        <v>0.74093679820340075</v>
      </c>
      <c r="L26" s="49">
        <f t="shared" si="42"/>
        <v>0.88065099457504514</v>
      </c>
      <c r="M26" s="82">
        <f t="shared" si="43"/>
        <v>1.9900358937947793</v>
      </c>
      <c r="N26" s="49">
        <f t="shared" si="42"/>
        <v>1.6134873982921007</v>
      </c>
      <c r="O26" s="82">
        <f t="shared" si="43"/>
        <v>0</v>
      </c>
      <c r="P26" s="49">
        <f t="shared" si="42"/>
        <v>1.4400900147810438</v>
      </c>
      <c r="Q26" s="82">
        <f t="shared" si="43"/>
        <v>5.8994952987531191</v>
      </c>
      <c r="R26" s="49">
        <f t="shared" si="42"/>
        <v>2.4230926544282139</v>
      </c>
      <c r="S26" s="68">
        <f>AVERAGE(S23:S25)</f>
        <v>1.5718905720523708</v>
      </c>
      <c r="T26" s="67">
        <f>AVERAGE(T23:T25)</f>
        <v>0.99644579842600001</v>
      </c>
      <c r="U26" s="51">
        <f t="shared" si="43"/>
        <v>0.28833333333333333</v>
      </c>
      <c r="V26" s="51">
        <f t="shared" si="42"/>
        <v>0.309</v>
      </c>
      <c r="W26" s="51">
        <f t="shared" si="43"/>
        <v>0.58966666666666667</v>
      </c>
      <c r="X26" s="51">
        <f t="shared" si="42"/>
        <v>0.59500000000000008</v>
      </c>
      <c r="Y26" s="51">
        <f t="shared" si="43"/>
        <v>0</v>
      </c>
      <c r="Z26" s="51">
        <f t="shared" si="42"/>
        <v>0.60333333333333339</v>
      </c>
      <c r="AA26" s="51">
        <f t="shared" si="43"/>
        <v>0.64100000000000001</v>
      </c>
      <c r="AB26" s="51">
        <f t="shared" si="42"/>
        <v>0.3066666666666667</v>
      </c>
      <c r="AC26" s="99">
        <f>AVERAGE(AC23:AC25)</f>
        <v>0.40894490236483172</v>
      </c>
    </row>
    <row r="27" spans="1:29" ht="15.75" thickBot="1" x14ac:dyDescent="0.3">
      <c r="A27" s="8" t="s">
        <v>34</v>
      </c>
      <c r="B27" s="10"/>
      <c r="C27" s="9"/>
      <c r="D27" s="61">
        <f>_xlfn.STDEV.P(D23:D25)</f>
        <v>52219.098870900569</v>
      </c>
      <c r="E27" s="62">
        <f t="shared" ref="E27:K27" si="44">_xlfn.STDEV.P(E23:E25)</f>
        <v>52071.447302933899</v>
      </c>
      <c r="F27" s="64">
        <f>_xlfn.STDEV.P(F23:F25)</f>
        <v>3.8198518218513655E-4</v>
      </c>
      <c r="G27" s="62">
        <f>_xlfn.STDEV.P(G23:G25)</f>
        <v>28.015868519267592</v>
      </c>
      <c r="H27" s="64">
        <f t="shared" si="44"/>
        <v>2.2403441967020927E-4</v>
      </c>
      <c r="I27" s="98">
        <f t="shared" si="44"/>
        <v>2.2454119627386213E-4</v>
      </c>
      <c r="J27" s="61">
        <f t="shared" si="44"/>
        <v>38151.945592884505</v>
      </c>
      <c r="K27" s="84">
        <f t="shared" si="44"/>
        <v>1.0478428688805463</v>
      </c>
      <c r="L27" s="62">
        <f t="shared" ref="L27:AB27" si="45">_xlfn.STDEV.P(L23:L25)</f>
        <v>1.2454285802453839</v>
      </c>
      <c r="M27" s="84">
        <f t="shared" si="45"/>
        <v>1.4095189862881476</v>
      </c>
      <c r="N27" s="62">
        <f t="shared" si="45"/>
        <v>1.1490792437709525</v>
      </c>
      <c r="O27" s="84">
        <f t="shared" si="45"/>
        <v>0</v>
      </c>
      <c r="P27" s="62">
        <f t="shared" si="45"/>
        <v>1.0816108962085091</v>
      </c>
      <c r="Q27" s="84">
        <f t="shared" si="45"/>
        <v>3.8858041292038066</v>
      </c>
      <c r="R27" s="62">
        <f t="shared" si="45"/>
        <v>1.747578479223485</v>
      </c>
      <c r="S27" s="73">
        <f>_xlfn.STDEV.P(S23:S25)</f>
        <v>1.0991897137903928</v>
      </c>
      <c r="T27" s="72">
        <f>_xlfn.STDEV.P(T23:T25)</f>
        <v>3.5902857638273414E-4</v>
      </c>
      <c r="U27" s="64">
        <f t="shared" si="45"/>
        <v>0.4077649104842424</v>
      </c>
      <c r="V27" s="64">
        <f t="shared" si="45"/>
        <v>0.43699199077328638</v>
      </c>
      <c r="W27" s="64">
        <f t="shared" si="45"/>
        <v>0.41708219280563336</v>
      </c>
      <c r="X27" s="64">
        <f t="shared" si="45"/>
        <v>0.42172581930285774</v>
      </c>
      <c r="Y27" s="64">
        <f t="shared" si="45"/>
        <v>0</v>
      </c>
      <c r="Z27" s="64">
        <f t="shared" si="45"/>
        <v>0.42699908925221636</v>
      </c>
      <c r="AA27" s="64">
        <f t="shared" si="45"/>
        <v>0.45343209708474169</v>
      </c>
      <c r="AB27" s="64">
        <f t="shared" si="45"/>
        <v>0.43369215912774917</v>
      </c>
      <c r="AC27" s="63">
        <f>_xlfn.STDEV.P(AC23:AC25)</f>
        <v>0.29921392226715987</v>
      </c>
    </row>
    <row r="28" spans="1:29" x14ac:dyDescent="0.25">
      <c r="A28" s="26"/>
      <c r="B28" s="26"/>
      <c r="C28" s="26"/>
    </row>
    <row r="30" spans="1:29" x14ac:dyDescent="0.25">
      <c r="U30" s="102"/>
    </row>
    <row r="31" spans="1:29" x14ac:dyDescent="0.25">
      <c r="U31" s="102"/>
    </row>
    <row r="32" spans="1:29" x14ac:dyDescent="0.25">
      <c r="U32" s="102"/>
    </row>
    <row r="33" spans="21:21" x14ac:dyDescent="0.25">
      <c r="U33" s="102"/>
    </row>
    <row r="34" spans="21:21" x14ac:dyDescent="0.25">
      <c r="U34" s="102"/>
    </row>
    <row r="35" spans="21:21" x14ac:dyDescent="0.25">
      <c r="U35" s="102"/>
    </row>
    <row r="36" spans="21:21" x14ac:dyDescent="0.25">
      <c r="U36" s="102"/>
    </row>
    <row r="37" spans="21:21" x14ac:dyDescent="0.25">
      <c r="U37" s="102"/>
    </row>
    <row r="38" spans="21:21" x14ac:dyDescent="0.25">
      <c r="U38" s="102"/>
    </row>
    <row r="39" spans="21:21" x14ac:dyDescent="0.25">
      <c r="U39" s="102"/>
    </row>
    <row r="40" spans="21:21" x14ac:dyDescent="0.25">
      <c r="U40" s="102"/>
    </row>
    <row r="41" spans="21:21" x14ac:dyDescent="0.25">
      <c r="U41" s="102"/>
    </row>
    <row r="42" spans="21:21" x14ac:dyDescent="0.25">
      <c r="U42" s="102"/>
    </row>
    <row r="43" spans="21:21" x14ac:dyDescent="0.25">
      <c r="U43" s="102"/>
    </row>
    <row r="44" spans="21:21" x14ac:dyDescent="0.25">
      <c r="U44" s="102"/>
    </row>
  </sheetData>
  <mergeCells count="3">
    <mergeCell ref="J1:S1"/>
    <mergeCell ref="T1:AC1"/>
    <mergeCell ref="D1:I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G2" sqref="G2"/>
    </sheetView>
  </sheetViews>
  <sheetFormatPr defaultColWidth="15.42578125" defaultRowHeight="15" x14ac:dyDescent="0.25"/>
  <cols>
    <col min="1" max="6" width="15.42578125" style="1"/>
    <col min="7" max="7" width="19" style="1" bestFit="1" customWidth="1"/>
    <col min="8" max="16384" width="15.42578125" style="1"/>
  </cols>
  <sheetData>
    <row r="1" spans="1:10" x14ac:dyDescent="0.25">
      <c r="A1" s="14" t="s">
        <v>30</v>
      </c>
      <c r="B1" s="14" t="s">
        <v>31</v>
      </c>
      <c r="C1" s="14" t="s">
        <v>36</v>
      </c>
      <c r="D1" s="14" t="s">
        <v>37</v>
      </c>
      <c r="E1" s="14" t="s">
        <v>32</v>
      </c>
      <c r="F1" s="14" t="s">
        <v>38</v>
      </c>
      <c r="G1" s="14" t="s">
        <v>71</v>
      </c>
      <c r="H1" s="14" t="s">
        <v>39</v>
      </c>
      <c r="I1" s="14" t="s">
        <v>40</v>
      </c>
      <c r="J1" s="14" t="s">
        <v>41</v>
      </c>
    </row>
    <row r="2" spans="1:10" x14ac:dyDescent="0.25">
      <c r="A2" s="21">
        <v>42905</v>
      </c>
      <c r="B2" s="1" t="s">
        <v>42</v>
      </c>
      <c r="C2" s="1">
        <v>500</v>
      </c>
      <c r="D2" s="1">
        <v>180</v>
      </c>
      <c r="E2" s="1" t="s">
        <v>43</v>
      </c>
      <c r="F2" s="1" t="s">
        <v>44</v>
      </c>
      <c r="G2" s="1" t="s">
        <v>70</v>
      </c>
      <c r="H2" s="13">
        <v>0.35</v>
      </c>
      <c r="I2" s="1">
        <v>48</v>
      </c>
      <c r="J2" s="1">
        <v>179</v>
      </c>
    </row>
    <row r="3" spans="1:10" x14ac:dyDescent="0.25">
      <c r="A3" s="21">
        <v>42951</v>
      </c>
      <c r="B3" s="1" t="s">
        <v>45</v>
      </c>
      <c r="C3" s="1">
        <v>500</v>
      </c>
      <c r="D3" s="1">
        <v>133</v>
      </c>
      <c r="E3" s="1" t="s">
        <v>46</v>
      </c>
      <c r="F3" s="1">
        <v>678</v>
      </c>
      <c r="G3" s="1" t="s">
        <v>72</v>
      </c>
      <c r="H3" s="13">
        <v>0.21</v>
      </c>
      <c r="I3" s="1">
        <v>48</v>
      </c>
      <c r="J3" s="1">
        <v>196</v>
      </c>
    </row>
    <row r="4" spans="1:10" x14ac:dyDescent="0.25">
      <c r="A4" s="22">
        <v>43048</v>
      </c>
      <c r="B4" s="6" t="s">
        <v>47</v>
      </c>
      <c r="C4" s="6">
        <v>500</v>
      </c>
      <c r="D4" s="6">
        <v>32</v>
      </c>
      <c r="E4" s="6" t="s">
        <v>48</v>
      </c>
      <c r="F4" s="15">
        <v>1584</v>
      </c>
      <c r="G4" s="15" t="s">
        <v>73</v>
      </c>
      <c r="H4" s="16">
        <v>0.27</v>
      </c>
      <c r="I4" s="6">
        <v>48</v>
      </c>
      <c r="J4" s="6">
        <v>171</v>
      </c>
    </row>
    <row r="5" spans="1:10" x14ac:dyDescent="0.25">
      <c r="A5" s="21">
        <v>42929</v>
      </c>
      <c r="B5" s="1" t="s">
        <v>49</v>
      </c>
      <c r="C5" s="1">
        <v>216</v>
      </c>
      <c r="D5" s="1">
        <v>60</v>
      </c>
      <c r="E5" s="1" t="s">
        <v>50</v>
      </c>
      <c r="F5" s="1" t="s">
        <v>51</v>
      </c>
      <c r="G5" s="1" t="s">
        <v>70</v>
      </c>
      <c r="H5" s="13">
        <v>0.45</v>
      </c>
      <c r="I5" s="1">
        <v>24</v>
      </c>
      <c r="J5" s="1">
        <v>127</v>
      </c>
    </row>
    <row r="6" spans="1:10" x14ac:dyDescent="0.25">
      <c r="A6" s="22">
        <v>42986</v>
      </c>
      <c r="B6" s="6" t="s">
        <v>52</v>
      </c>
      <c r="C6" s="6">
        <v>257</v>
      </c>
      <c r="D6" s="6">
        <v>254</v>
      </c>
      <c r="E6" s="6" t="s">
        <v>53</v>
      </c>
      <c r="F6" s="6">
        <v>415</v>
      </c>
      <c r="G6" s="6" t="s">
        <v>74</v>
      </c>
      <c r="H6" s="16">
        <v>0.05</v>
      </c>
      <c r="I6" s="6">
        <v>14</v>
      </c>
      <c r="J6" s="6">
        <v>14</v>
      </c>
    </row>
    <row r="7" spans="1:10" x14ac:dyDescent="0.25">
      <c r="A7" s="21">
        <v>43061</v>
      </c>
      <c r="B7" s="1" t="s">
        <v>54</v>
      </c>
      <c r="C7" s="1">
        <v>200</v>
      </c>
      <c r="D7" s="1">
        <v>18</v>
      </c>
      <c r="E7" s="1" t="s">
        <v>55</v>
      </c>
      <c r="F7" s="11">
        <v>1160</v>
      </c>
      <c r="G7" s="11" t="s">
        <v>75</v>
      </c>
      <c r="H7" s="13">
        <v>0.18</v>
      </c>
      <c r="I7" s="1">
        <v>18</v>
      </c>
      <c r="J7" s="1">
        <v>59</v>
      </c>
    </row>
    <row r="8" spans="1:10" x14ac:dyDescent="0.25">
      <c r="A8" s="21">
        <v>43066</v>
      </c>
      <c r="B8" s="1" t="s">
        <v>56</v>
      </c>
      <c r="C8" s="1">
        <v>200</v>
      </c>
      <c r="D8" s="1">
        <v>15</v>
      </c>
      <c r="E8" s="1" t="s">
        <v>57</v>
      </c>
      <c r="F8" s="11">
        <v>1423</v>
      </c>
      <c r="G8" s="11" t="s">
        <v>76</v>
      </c>
      <c r="H8" s="13">
        <v>0.1</v>
      </c>
      <c r="I8" s="1">
        <v>16</v>
      </c>
      <c r="J8" s="1">
        <v>35</v>
      </c>
    </row>
    <row r="9" spans="1:10" x14ac:dyDescent="0.25">
      <c r="A9" s="22">
        <v>43067</v>
      </c>
      <c r="B9" s="6" t="s">
        <v>58</v>
      </c>
      <c r="C9" s="6">
        <v>200</v>
      </c>
      <c r="D9" s="6">
        <v>15</v>
      </c>
      <c r="E9" s="6" t="s">
        <v>59</v>
      </c>
      <c r="F9" s="15">
        <v>1125</v>
      </c>
      <c r="G9" s="15" t="s">
        <v>77</v>
      </c>
      <c r="H9" s="16">
        <v>0.1</v>
      </c>
      <c r="I9" s="6">
        <v>17</v>
      </c>
      <c r="J9" s="6">
        <v>34</v>
      </c>
    </row>
    <row r="10" spans="1:10" x14ac:dyDescent="0.25">
      <c r="A10" s="21">
        <v>43272</v>
      </c>
      <c r="B10" s="1" t="s">
        <v>60</v>
      </c>
      <c r="C10" s="11">
        <v>1100</v>
      </c>
      <c r="D10" s="1">
        <v>14</v>
      </c>
      <c r="E10" s="1" t="s">
        <v>61</v>
      </c>
      <c r="F10" s="11">
        <v>1497</v>
      </c>
      <c r="G10" s="12" t="s">
        <v>78</v>
      </c>
      <c r="H10" s="13">
        <v>0.33</v>
      </c>
      <c r="I10" s="1">
        <v>19</v>
      </c>
      <c r="J10" s="1">
        <v>81</v>
      </c>
    </row>
    <row r="11" spans="1:10" x14ac:dyDescent="0.25">
      <c r="A11" s="21">
        <v>43264</v>
      </c>
      <c r="B11" s="1" t="s">
        <v>62</v>
      </c>
      <c r="C11" s="1">
        <v>624</v>
      </c>
      <c r="D11" s="1">
        <v>8</v>
      </c>
      <c r="E11" s="1" t="s">
        <v>63</v>
      </c>
      <c r="F11" s="11">
        <v>1206</v>
      </c>
      <c r="G11" s="11" t="s">
        <v>79</v>
      </c>
      <c r="H11" s="13">
        <v>0.55000000000000004</v>
      </c>
      <c r="I11" s="1">
        <v>18</v>
      </c>
      <c r="J11" s="1">
        <v>36</v>
      </c>
    </row>
    <row r="12" spans="1:10" x14ac:dyDescent="0.25">
      <c r="A12" s="21">
        <v>43273</v>
      </c>
      <c r="B12" s="1" t="s">
        <v>64</v>
      </c>
      <c r="C12" s="1">
        <v>264</v>
      </c>
      <c r="D12" s="1">
        <v>14</v>
      </c>
      <c r="E12" s="1" t="s">
        <v>65</v>
      </c>
      <c r="F12" s="11">
        <v>1059</v>
      </c>
      <c r="G12" s="11" t="s">
        <v>80</v>
      </c>
      <c r="H12" s="13">
        <v>0.49</v>
      </c>
      <c r="I12" s="1">
        <v>48</v>
      </c>
      <c r="J12" s="1">
        <v>37</v>
      </c>
    </row>
    <row r="13" spans="1:10" x14ac:dyDescent="0.25">
      <c r="A13" s="22">
        <v>43273</v>
      </c>
      <c r="B13" s="6" t="s">
        <v>66</v>
      </c>
      <c r="C13" s="6">
        <v>13</v>
      </c>
      <c r="D13" s="6">
        <v>7.2</v>
      </c>
      <c r="E13" s="6" t="s">
        <v>67</v>
      </c>
      <c r="F13" s="15">
        <v>1115</v>
      </c>
      <c r="G13" s="15" t="s">
        <v>81</v>
      </c>
      <c r="H13" s="16">
        <v>0.21</v>
      </c>
      <c r="I13" s="6">
        <v>48</v>
      </c>
      <c r="J13" s="6">
        <v>10</v>
      </c>
    </row>
    <row r="14" spans="1:10" x14ac:dyDescent="0.25">
      <c r="A14" s="21">
        <v>43290</v>
      </c>
      <c r="B14" s="1" t="s">
        <v>0</v>
      </c>
      <c r="C14" s="1">
        <v>219</v>
      </c>
      <c r="D14" s="1">
        <v>6.5</v>
      </c>
      <c r="E14" s="1" t="s">
        <v>1</v>
      </c>
      <c r="F14" s="11">
        <v>1373</v>
      </c>
      <c r="G14" s="11" t="s">
        <v>82</v>
      </c>
      <c r="H14" s="13">
        <v>0.22</v>
      </c>
      <c r="I14" s="1">
        <v>48</v>
      </c>
      <c r="J14" s="1">
        <v>53</v>
      </c>
    </row>
    <row r="15" spans="1:10" x14ac:dyDescent="0.25">
      <c r="A15" s="21">
        <v>43290</v>
      </c>
      <c r="B15" s="1" t="s">
        <v>2</v>
      </c>
      <c r="C15" s="1">
        <v>219</v>
      </c>
      <c r="D15" s="1">
        <v>6.6</v>
      </c>
      <c r="E15" s="1" t="s">
        <v>3</v>
      </c>
      <c r="F15" s="11">
        <v>1483</v>
      </c>
      <c r="G15" s="11" t="s">
        <v>83</v>
      </c>
      <c r="H15" s="13">
        <v>0.18</v>
      </c>
      <c r="I15" s="1">
        <v>48</v>
      </c>
      <c r="J15" s="1">
        <v>100</v>
      </c>
    </row>
    <row r="16" spans="1:10" x14ac:dyDescent="0.25">
      <c r="A16" s="21">
        <v>43290</v>
      </c>
      <c r="B16" s="1" t="s">
        <v>4</v>
      </c>
      <c r="C16" s="1">
        <v>219</v>
      </c>
      <c r="D16" s="1">
        <v>6.2</v>
      </c>
      <c r="E16" s="1" t="s">
        <v>5</v>
      </c>
      <c r="F16" s="11">
        <v>1269</v>
      </c>
      <c r="G16" s="11" t="s">
        <v>84</v>
      </c>
      <c r="H16" s="13">
        <v>0.27</v>
      </c>
      <c r="I16" s="1">
        <v>48</v>
      </c>
      <c r="J16" s="1">
        <v>27</v>
      </c>
    </row>
    <row r="17" spans="1:10" x14ac:dyDescent="0.25">
      <c r="A17" s="21">
        <v>43305</v>
      </c>
      <c r="B17" s="1" t="s">
        <v>6</v>
      </c>
      <c r="C17" s="1">
        <v>48.9</v>
      </c>
      <c r="D17" s="1">
        <v>5.2</v>
      </c>
      <c r="E17" s="1" t="s">
        <v>7</v>
      </c>
      <c r="F17" s="11">
        <v>1389</v>
      </c>
      <c r="G17" s="11" t="s">
        <v>85</v>
      </c>
      <c r="H17" s="13">
        <v>0.56999999999999995</v>
      </c>
      <c r="I17" s="1">
        <v>48</v>
      </c>
      <c r="J17" s="1">
        <v>268</v>
      </c>
    </row>
    <row r="18" spans="1:10" x14ac:dyDescent="0.25">
      <c r="A18" s="21">
        <v>43308</v>
      </c>
      <c r="B18" s="1" t="s">
        <v>8</v>
      </c>
      <c r="C18" s="1">
        <v>48.9</v>
      </c>
      <c r="D18" s="1">
        <v>9.1</v>
      </c>
      <c r="E18" s="1" t="s">
        <v>9</v>
      </c>
      <c r="F18" s="11">
        <v>1339</v>
      </c>
      <c r="G18" s="11" t="s">
        <v>86</v>
      </c>
      <c r="H18" s="13">
        <v>0.46</v>
      </c>
      <c r="I18" s="1">
        <v>48</v>
      </c>
      <c r="J18" s="1">
        <v>218</v>
      </c>
    </row>
    <row r="19" spans="1:10" x14ac:dyDescent="0.25">
      <c r="A19" s="21">
        <v>43308</v>
      </c>
      <c r="B19" s="1" t="s">
        <v>69</v>
      </c>
      <c r="C19" s="1">
        <v>48.9</v>
      </c>
      <c r="D19" s="1">
        <v>9</v>
      </c>
      <c r="E19" s="1" t="s">
        <v>11</v>
      </c>
      <c r="F19" s="11">
        <v>1145</v>
      </c>
      <c r="G19" s="11" t="s">
        <v>87</v>
      </c>
      <c r="H19" s="13">
        <v>0.54</v>
      </c>
      <c r="I19" s="1">
        <v>48</v>
      </c>
      <c r="J19" s="1">
        <v>288</v>
      </c>
    </row>
    <row r="20" spans="1:10" x14ac:dyDescent="0.25">
      <c r="A20" s="21">
        <v>43297</v>
      </c>
      <c r="B20" s="1" t="s">
        <v>12</v>
      </c>
      <c r="C20" s="1">
        <v>9.4</v>
      </c>
      <c r="D20" s="1">
        <v>8.9</v>
      </c>
      <c r="E20" s="1" t="s">
        <v>13</v>
      </c>
      <c r="F20" s="11">
        <v>1370</v>
      </c>
      <c r="G20" s="11" t="s">
        <v>88</v>
      </c>
      <c r="H20" s="13">
        <v>0.34</v>
      </c>
      <c r="I20" s="1">
        <v>48</v>
      </c>
      <c r="J20" s="1">
        <v>87</v>
      </c>
    </row>
    <row r="21" spans="1:10" x14ac:dyDescent="0.25">
      <c r="A21" s="21">
        <v>43297</v>
      </c>
      <c r="B21" s="1" t="s">
        <v>14</v>
      </c>
      <c r="C21" s="1">
        <v>9.4</v>
      </c>
      <c r="D21" s="1">
        <v>9.9</v>
      </c>
      <c r="E21" s="1" t="s">
        <v>15</v>
      </c>
      <c r="F21" s="11">
        <v>1117</v>
      </c>
      <c r="G21" s="11" t="s">
        <v>89</v>
      </c>
      <c r="H21" s="13">
        <v>0.39</v>
      </c>
      <c r="I21" s="1">
        <v>48</v>
      </c>
      <c r="J21" s="1">
        <v>34</v>
      </c>
    </row>
    <row r="22" spans="1:10" x14ac:dyDescent="0.25">
      <c r="A22" s="21">
        <v>43297</v>
      </c>
      <c r="B22" s="1" t="s">
        <v>16</v>
      </c>
      <c r="C22" s="1">
        <v>9.4</v>
      </c>
      <c r="D22" s="1">
        <v>9.9</v>
      </c>
      <c r="E22" s="1" t="s">
        <v>17</v>
      </c>
      <c r="F22" s="11">
        <v>1607</v>
      </c>
      <c r="G22" s="1" t="s">
        <v>146</v>
      </c>
      <c r="H22" s="13">
        <v>0.26</v>
      </c>
      <c r="I22" s="1">
        <v>48</v>
      </c>
      <c r="J22" s="1">
        <v>34</v>
      </c>
    </row>
    <row r="23" spans="1:10" x14ac:dyDescent="0.25">
      <c r="A23" s="21">
        <v>43301</v>
      </c>
      <c r="B23" s="1" t="s">
        <v>18</v>
      </c>
      <c r="C23" s="1" t="s">
        <v>68</v>
      </c>
      <c r="D23" s="1">
        <v>7.2</v>
      </c>
      <c r="E23" s="1" t="s">
        <v>19</v>
      </c>
      <c r="F23" s="11">
        <v>1221</v>
      </c>
      <c r="G23" s="11" t="s">
        <v>90</v>
      </c>
      <c r="H23" s="13">
        <v>0.12</v>
      </c>
      <c r="I23" s="1">
        <v>48</v>
      </c>
      <c r="J23" s="1">
        <v>4.5</v>
      </c>
    </row>
    <row r="24" spans="1:10" x14ac:dyDescent="0.25">
      <c r="A24" s="21">
        <v>43305</v>
      </c>
      <c r="B24" s="1" t="s">
        <v>20</v>
      </c>
      <c r="C24" s="1" t="s">
        <v>68</v>
      </c>
      <c r="D24" s="1">
        <v>6.6</v>
      </c>
      <c r="E24" s="1" t="s">
        <v>21</v>
      </c>
      <c r="F24" s="11">
        <v>1671</v>
      </c>
      <c r="G24" s="11" t="s">
        <v>91</v>
      </c>
      <c r="H24" s="13">
        <v>0.41</v>
      </c>
      <c r="I24" s="1">
        <v>48</v>
      </c>
      <c r="J24" s="1">
        <v>54</v>
      </c>
    </row>
    <row r="25" spans="1:10" x14ac:dyDescent="0.25">
      <c r="A25" s="21">
        <v>43308</v>
      </c>
      <c r="B25" s="1" t="s">
        <v>22</v>
      </c>
      <c r="C25" s="1" t="s">
        <v>68</v>
      </c>
      <c r="D25" s="1">
        <v>7.3</v>
      </c>
      <c r="E25" s="1" t="s">
        <v>23</v>
      </c>
      <c r="F25" s="11">
        <v>1353</v>
      </c>
      <c r="G25" s="17" t="s">
        <v>92</v>
      </c>
      <c r="H25" s="13">
        <v>0.55000000000000004</v>
      </c>
      <c r="I25" s="1">
        <v>48</v>
      </c>
      <c r="J25" s="1">
        <v>290</v>
      </c>
    </row>
    <row r="26" spans="1:10" x14ac:dyDescent="0.25">
      <c r="A26" s="21">
        <v>43301</v>
      </c>
      <c r="B26" s="1" t="s">
        <v>24</v>
      </c>
      <c r="C26" s="1" t="s">
        <v>68</v>
      </c>
      <c r="D26" s="1">
        <v>4.7</v>
      </c>
      <c r="E26" s="1" t="s">
        <v>25</v>
      </c>
      <c r="F26" s="11">
        <v>1268</v>
      </c>
      <c r="G26" s="11" t="s">
        <v>93</v>
      </c>
      <c r="H26" s="13">
        <v>0.23</v>
      </c>
      <c r="I26" s="1">
        <v>48</v>
      </c>
      <c r="J26" s="1">
        <v>25</v>
      </c>
    </row>
    <row r="27" spans="1:10" x14ac:dyDescent="0.25">
      <c r="A27" s="21">
        <v>43305</v>
      </c>
      <c r="B27" s="1" t="s">
        <v>26</v>
      </c>
      <c r="C27" s="1" t="s">
        <v>68</v>
      </c>
      <c r="D27" s="1">
        <v>8</v>
      </c>
      <c r="E27" s="1" t="s">
        <v>27</v>
      </c>
      <c r="F27" s="1">
        <v>1358</v>
      </c>
      <c r="G27" s="1" t="s">
        <v>95</v>
      </c>
      <c r="H27" s="13">
        <v>0.46</v>
      </c>
      <c r="I27" s="1">
        <v>48</v>
      </c>
      <c r="J27" s="1">
        <v>102</v>
      </c>
    </row>
    <row r="28" spans="1:10" x14ac:dyDescent="0.25">
      <c r="A28" s="22">
        <v>43308</v>
      </c>
      <c r="B28" s="6" t="s">
        <v>28</v>
      </c>
      <c r="C28" s="6" t="s">
        <v>68</v>
      </c>
      <c r="D28" s="6">
        <v>4.7</v>
      </c>
      <c r="E28" s="6" t="s">
        <v>29</v>
      </c>
      <c r="F28" s="15">
        <v>1186</v>
      </c>
      <c r="G28" s="15" t="s">
        <v>94</v>
      </c>
      <c r="H28" s="16">
        <v>0.32</v>
      </c>
      <c r="I28" s="6">
        <v>48</v>
      </c>
      <c r="J28" s="6">
        <v>163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S1_Read_Length</vt:lpstr>
      <vt:lpstr>S2_RTA</vt:lpstr>
      <vt:lpstr>S3_Seq_Results</vt:lpstr>
      <vt:lpstr>S4_LOD_Samples</vt:lpstr>
      <vt:lpstr>S5_LOD_Results</vt:lpstr>
      <vt:lpstr>S6_Run_Details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Matthew (CDC/OID/NCIRD)</dc:creator>
  <cp:lastModifiedBy>nqp3</cp:lastModifiedBy>
  <dcterms:created xsi:type="dcterms:W3CDTF">2018-07-31T14:30:38Z</dcterms:created>
  <dcterms:modified xsi:type="dcterms:W3CDTF">2018-09-18T19:15:55Z</dcterms:modified>
</cp:coreProperties>
</file>