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artella L-M\LAVORI\HIGH-LIGHT\HL_2018\SciRep Decision_27.04.2018\DA INVIARE A MATTOO PER SOTTOMETTERE\"/>
    </mc:Choice>
  </mc:AlternateContent>
  <bookViews>
    <workbookView xWindow="0" yWindow="0" windowWidth="23040" windowHeight="9192" tabRatio="601"/>
  </bookViews>
  <sheets>
    <sheet name="ng per cell 10^6" sheetId="5" r:id="rId1"/>
  </sheets>
  <calcPr calcId="162913"/>
</workbook>
</file>

<file path=xl/calcChain.xml><?xml version="1.0" encoding="utf-8"?>
<calcChain xmlns="http://schemas.openxmlformats.org/spreadsheetml/2006/main">
  <c r="I239" i="5" l="1"/>
  <c r="N291" i="5" l="1"/>
  <c r="P293" i="5"/>
  <c r="O296" i="5"/>
  <c r="O276" i="5"/>
  <c r="O280" i="5"/>
  <c r="N277" i="5"/>
  <c r="W4" i="5"/>
  <c r="X4" i="5"/>
  <c r="W5" i="5"/>
  <c r="X5" i="5"/>
  <c r="W6" i="5"/>
  <c r="X6" i="5"/>
  <c r="O292" i="5" s="1"/>
  <c r="I11" i="5"/>
  <c r="M11" i="5"/>
  <c r="O11" i="5"/>
  <c r="I12" i="5"/>
  <c r="M12" i="5"/>
  <c r="N12" i="5"/>
  <c r="P12" i="5"/>
  <c r="I13" i="5"/>
  <c r="M13" i="5"/>
  <c r="O13" i="5"/>
  <c r="I14" i="5"/>
  <c r="M14" i="5"/>
  <c r="N14" i="5"/>
  <c r="P14" i="5"/>
  <c r="I15" i="5"/>
  <c r="M15" i="5"/>
  <c r="O15" i="5"/>
  <c r="I16" i="5"/>
  <c r="M16" i="5"/>
  <c r="N16" i="5"/>
  <c r="P16" i="5"/>
  <c r="I17" i="5"/>
  <c r="M17" i="5"/>
  <c r="O17" i="5"/>
  <c r="I18" i="5"/>
  <c r="M18" i="5"/>
  <c r="N18" i="5"/>
  <c r="P18" i="5"/>
  <c r="I25" i="5"/>
  <c r="M25" i="5"/>
  <c r="O25" i="5"/>
  <c r="I26" i="5"/>
  <c r="M26" i="5"/>
  <c r="N26" i="5"/>
  <c r="P26" i="5"/>
  <c r="I27" i="5"/>
  <c r="M27" i="5"/>
  <c r="O27" i="5"/>
  <c r="P27" i="5"/>
  <c r="I28" i="5"/>
  <c r="M28" i="5"/>
  <c r="N28" i="5"/>
  <c r="O28" i="5"/>
  <c r="S28" i="5" s="1"/>
  <c r="T28" i="5" s="1"/>
  <c r="P28" i="5"/>
  <c r="Q28" i="5"/>
  <c r="R28" i="5" s="1"/>
  <c r="I29" i="5"/>
  <c r="M29" i="5"/>
  <c r="N29" i="5"/>
  <c r="O29" i="5"/>
  <c r="P29" i="5"/>
  <c r="I30" i="5"/>
  <c r="M30" i="5"/>
  <c r="N30" i="5"/>
  <c r="O30" i="5"/>
  <c r="S30" i="5" s="1"/>
  <c r="T30" i="5" s="1"/>
  <c r="P30" i="5"/>
  <c r="Q30" i="5"/>
  <c r="R30" i="5" s="1"/>
  <c r="I31" i="5"/>
  <c r="M31" i="5"/>
  <c r="N31" i="5"/>
  <c r="O31" i="5"/>
  <c r="P31" i="5"/>
  <c r="I32" i="5"/>
  <c r="M32" i="5"/>
  <c r="N32" i="5"/>
  <c r="O32" i="5"/>
  <c r="S32" i="5" s="1"/>
  <c r="T32" i="5" s="1"/>
  <c r="P32" i="5"/>
  <c r="Q32" i="5"/>
  <c r="R32" i="5" s="1"/>
  <c r="I39" i="5"/>
  <c r="M39" i="5"/>
  <c r="N39" i="5"/>
  <c r="O39" i="5"/>
  <c r="P39" i="5"/>
  <c r="I40" i="5"/>
  <c r="M40" i="5"/>
  <c r="N40" i="5"/>
  <c r="O40" i="5"/>
  <c r="S40" i="5" s="1"/>
  <c r="T40" i="5" s="1"/>
  <c r="P40" i="5"/>
  <c r="Q40" i="5"/>
  <c r="R40" i="5" s="1"/>
  <c r="I41" i="5"/>
  <c r="M41" i="5"/>
  <c r="N41" i="5"/>
  <c r="O41" i="5"/>
  <c r="P41" i="5"/>
  <c r="I42" i="5"/>
  <c r="M42" i="5"/>
  <c r="N42" i="5"/>
  <c r="O42" i="5"/>
  <c r="S42" i="5" s="1"/>
  <c r="T42" i="5" s="1"/>
  <c r="P42" i="5"/>
  <c r="Q42" i="5"/>
  <c r="R42" i="5" s="1"/>
  <c r="I43" i="5"/>
  <c r="M43" i="5"/>
  <c r="N43" i="5"/>
  <c r="O43" i="5"/>
  <c r="P43" i="5"/>
  <c r="I44" i="5"/>
  <c r="M44" i="5"/>
  <c r="N44" i="5"/>
  <c r="O44" i="5"/>
  <c r="S44" i="5" s="1"/>
  <c r="T44" i="5" s="1"/>
  <c r="P44" i="5"/>
  <c r="Q44" i="5"/>
  <c r="R44" i="5" s="1"/>
  <c r="I45" i="5"/>
  <c r="M45" i="5"/>
  <c r="N45" i="5"/>
  <c r="O45" i="5"/>
  <c r="P45" i="5"/>
  <c r="I46" i="5"/>
  <c r="M46" i="5"/>
  <c r="N46" i="5"/>
  <c r="O46" i="5"/>
  <c r="S46" i="5" s="1"/>
  <c r="T46" i="5" s="1"/>
  <c r="P46" i="5"/>
  <c r="Q46" i="5"/>
  <c r="R46" i="5" s="1"/>
  <c r="I53" i="5"/>
  <c r="M53" i="5"/>
  <c r="N53" i="5"/>
  <c r="O53" i="5"/>
  <c r="P53" i="5"/>
  <c r="I54" i="5"/>
  <c r="M54" i="5"/>
  <c r="N54" i="5"/>
  <c r="O54" i="5"/>
  <c r="S54" i="5" s="1"/>
  <c r="T54" i="5" s="1"/>
  <c r="P54" i="5"/>
  <c r="Q54" i="5"/>
  <c r="R54" i="5" s="1"/>
  <c r="I55" i="5"/>
  <c r="M55" i="5"/>
  <c r="N55" i="5"/>
  <c r="O55" i="5"/>
  <c r="P55" i="5"/>
  <c r="I56" i="5"/>
  <c r="M56" i="5"/>
  <c r="N56" i="5"/>
  <c r="O56" i="5"/>
  <c r="S56" i="5" s="1"/>
  <c r="T56" i="5" s="1"/>
  <c r="P56" i="5"/>
  <c r="Q56" i="5"/>
  <c r="R56" i="5" s="1"/>
  <c r="I57" i="5"/>
  <c r="M57" i="5"/>
  <c r="N57" i="5"/>
  <c r="O57" i="5"/>
  <c r="P57" i="5"/>
  <c r="I58" i="5"/>
  <c r="M58" i="5"/>
  <c r="N58" i="5"/>
  <c r="O58" i="5"/>
  <c r="S58" i="5" s="1"/>
  <c r="T58" i="5" s="1"/>
  <c r="P58" i="5"/>
  <c r="Q58" i="5"/>
  <c r="R58" i="5" s="1"/>
  <c r="I59" i="5"/>
  <c r="M59" i="5"/>
  <c r="N59" i="5"/>
  <c r="O59" i="5"/>
  <c r="P59" i="5"/>
  <c r="I60" i="5"/>
  <c r="M60" i="5"/>
  <c r="N60" i="5"/>
  <c r="O60" i="5"/>
  <c r="S60" i="5" s="1"/>
  <c r="T60" i="5" s="1"/>
  <c r="P60" i="5"/>
  <c r="Q60" i="5"/>
  <c r="R60" i="5" s="1"/>
  <c r="I67" i="5"/>
  <c r="M67" i="5"/>
  <c r="N67" i="5"/>
  <c r="O67" i="5"/>
  <c r="P67" i="5"/>
  <c r="I68" i="5"/>
  <c r="M68" i="5"/>
  <c r="N68" i="5"/>
  <c r="O68" i="5"/>
  <c r="S68" i="5" s="1"/>
  <c r="T68" i="5" s="1"/>
  <c r="P68" i="5"/>
  <c r="Q68" i="5"/>
  <c r="R68" i="5" s="1"/>
  <c r="I69" i="5"/>
  <c r="M69" i="5"/>
  <c r="N69" i="5"/>
  <c r="O69" i="5"/>
  <c r="P69" i="5"/>
  <c r="I70" i="5"/>
  <c r="M70" i="5"/>
  <c r="N70" i="5"/>
  <c r="O70" i="5"/>
  <c r="S70" i="5" s="1"/>
  <c r="T70" i="5" s="1"/>
  <c r="P70" i="5"/>
  <c r="Q70" i="5"/>
  <c r="R70" i="5" s="1"/>
  <c r="I71" i="5"/>
  <c r="M71" i="5"/>
  <c r="N71" i="5"/>
  <c r="O71" i="5"/>
  <c r="P71" i="5"/>
  <c r="I72" i="5"/>
  <c r="M72" i="5"/>
  <c r="N72" i="5"/>
  <c r="O72" i="5"/>
  <c r="S72" i="5" s="1"/>
  <c r="T72" i="5" s="1"/>
  <c r="P72" i="5"/>
  <c r="Q72" i="5"/>
  <c r="R72" i="5" s="1"/>
  <c r="I73" i="5"/>
  <c r="M73" i="5"/>
  <c r="N73" i="5"/>
  <c r="O73" i="5"/>
  <c r="P73" i="5"/>
  <c r="I74" i="5"/>
  <c r="M74" i="5"/>
  <c r="N74" i="5"/>
  <c r="O74" i="5"/>
  <c r="S74" i="5" s="1"/>
  <c r="T74" i="5" s="1"/>
  <c r="P74" i="5"/>
  <c r="Q74" i="5"/>
  <c r="R74" i="5" s="1"/>
  <c r="I82" i="5"/>
  <c r="M82" i="5"/>
  <c r="N82" i="5"/>
  <c r="O82" i="5"/>
  <c r="P82" i="5"/>
  <c r="I83" i="5"/>
  <c r="M83" i="5"/>
  <c r="N83" i="5"/>
  <c r="O83" i="5"/>
  <c r="S83" i="5" s="1"/>
  <c r="T83" i="5" s="1"/>
  <c r="P83" i="5"/>
  <c r="Q83" i="5"/>
  <c r="R83" i="5" s="1"/>
  <c r="I84" i="5"/>
  <c r="M84" i="5"/>
  <c r="N84" i="5"/>
  <c r="O84" i="5"/>
  <c r="P84" i="5"/>
  <c r="I85" i="5"/>
  <c r="M85" i="5"/>
  <c r="N85" i="5"/>
  <c r="O85" i="5"/>
  <c r="S85" i="5" s="1"/>
  <c r="T85" i="5" s="1"/>
  <c r="P85" i="5"/>
  <c r="Q85" i="5"/>
  <c r="R85" i="5" s="1"/>
  <c r="I86" i="5"/>
  <c r="M86" i="5"/>
  <c r="N86" i="5"/>
  <c r="O86" i="5"/>
  <c r="P86" i="5"/>
  <c r="I87" i="5"/>
  <c r="M87" i="5"/>
  <c r="N87" i="5"/>
  <c r="O87" i="5"/>
  <c r="S87" i="5" s="1"/>
  <c r="T87" i="5" s="1"/>
  <c r="P87" i="5"/>
  <c r="Q87" i="5"/>
  <c r="R87" i="5" s="1"/>
  <c r="I88" i="5"/>
  <c r="M88" i="5"/>
  <c r="N88" i="5"/>
  <c r="O88" i="5"/>
  <c r="P88" i="5"/>
  <c r="I89" i="5"/>
  <c r="M89" i="5"/>
  <c r="N89" i="5"/>
  <c r="O89" i="5"/>
  <c r="S89" i="5" s="1"/>
  <c r="T89" i="5" s="1"/>
  <c r="P89" i="5"/>
  <c r="Q89" i="5"/>
  <c r="R89" i="5" s="1"/>
  <c r="I96" i="5"/>
  <c r="M96" i="5"/>
  <c r="N96" i="5"/>
  <c r="O96" i="5"/>
  <c r="P96" i="5"/>
  <c r="I97" i="5"/>
  <c r="M97" i="5"/>
  <c r="N97" i="5"/>
  <c r="O97" i="5"/>
  <c r="S97" i="5" s="1"/>
  <c r="T97" i="5" s="1"/>
  <c r="P97" i="5"/>
  <c r="Q97" i="5"/>
  <c r="R97" i="5" s="1"/>
  <c r="I98" i="5"/>
  <c r="M98" i="5"/>
  <c r="N98" i="5"/>
  <c r="O98" i="5"/>
  <c r="P98" i="5"/>
  <c r="I99" i="5"/>
  <c r="M99" i="5"/>
  <c r="N99" i="5"/>
  <c r="O99" i="5"/>
  <c r="S99" i="5" s="1"/>
  <c r="T99" i="5" s="1"/>
  <c r="P99" i="5"/>
  <c r="Q99" i="5"/>
  <c r="R99" i="5" s="1"/>
  <c r="I100" i="5"/>
  <c r="M100" i="5"/>
  <c r="N100" i="5"/>
  <c r="O100" i="5"/>
  <c r="P100" i="5"/>
  <c r="I101" i="5"/>
  <c r="M101" i="5"/>
  <c r="N101" i="5"/>
  <c r="O101" i="5"/>
  <c r="S101" i="5" s="1"/>
  <c r="T101" i="5" s="1"/>
  <c r="P101" i="5"/>
  <c r="Q101" i="5"/>
  <c r="R101" i="5" s="1"/>
  <c r="I102" i="5"/>
  <c r="M102" i="5"/>
  <c r="N102" i="5"/>
  <c r="O102" i="5"/>
  <c r="P102" i="5"/>
  <c r="I103" i="5"/>
  <c r="M103" i="5"/>
  <c r="N103" i="5"/>
  <c r="O103" i="5"/>
  <c r="S103" i="5" s="1"/>
  <c r="T103" i="5" s="1"/>
  <c r="P103" i="5"/>
  <c r="Q103" i="5"/>
  <c r="R103" i="5" s="1"/>
  <c r="I110" i="5"/>
  <c r="M110" i="5"/>
  <c r="N110" i="5"/>
  <c r="O110" i="5"/>
  <c r="P110" i="5"/>
  <c r="I111" i="5"/>
  <c r="M111" i="5"/>
  <c r="N111" i="5"/>
  <c r="O111" i="5"/>
  <c r="S111" i="5" s="1"/>
  <c r="T111" i="5" s="1"/>
  <c r="P111" i="5"/>
  <c r="Q111" i="5"/>
  <c r="R111" i="5" s="1"/>
  <c r="I112" i="5"/>
  <c r="M112" i="5"/>
  <c r="N112" i="5"/>
  <c r="O112" i="5"/>
  <c r="P112" i="5"/>
  <c r="I113" i="5"/>
  <c r="M113" i="5"/>
  <c r="N113" i="5"/>
  <c r="O113" i="5"/>
  <c r="S113" i="5" s="1"/>
  <c r="T113" i="5" s="1"/>
  <c r="P113" i="5"/>
  <c r="Q113" i="5"/>
  <c r="R113" i="5" s="1"/>
  <c r="I114" i="5"/>
  <c r="M114" i="5"/>
  <c r="N114" i="5"/>
  <c r="O114" i="5"/>
  <c r="P114" i="5"/>
  <c r="I115" i="5"/>
  <c r="M115" i="5"/>
  <c r="N115" i="5"/>
  <c r="O115" i="5"/>
  <c r="S115" i="5" s="1"/>
  <c r="T115" i="5" s="1"/>
  <c r="P115" i="5"/>
  <c r="Q115" i="5"/>
  <c r="R115" i="5" s="1"/>
  <c r="I116" i="5"/>
  <c r="M116" i="5"/>
  <c r="N116" i="5"/>
  <c r="O116" i="5"/>
  <c r="P116" i="5"/>
  <c r="I117" i="5"/>
  <c r="M117" i="5"/>
  <c r="N117" i="5"/>
  <c r="O117" i="5"/>
  <c r="S117" i="5" s="1"/>
  <c r="T117" i="5" s="1"/>
  <c r="P117" i="5"/>
  <c r="Q117" i="5"/>
  <c r="R117" i="5" s="1"/>
  <c r="I124" i="5"/>
  <c r="M124" i="5"/>
  <c r="N124" i="5"/>
  <c r="O124" i="5"/>
  <c r="P124" i="5"/>
  <c r="I125" i="5"/>
  <c r="M125" i="5"/>
  <c r="N125" i="5"/>
  <c r="O125" i="5"/>
  <c r="S125" i="5" s="1"/>
  <c r="T125" i="5" s="1"/>
  <c r="P125" i="5"/>
  <c r="Q125" i="5"/>
  <c r="R125" i="5" s="1"/>
  <c r="I126" i="5"/>
  <c r="M126" i="5"/>
  <c r="N126" i="5"/>
  <c r="O126" i="5"/>
  <c r="P126" i="5"/>
  <c r="I127" i="5"/>
  <c r="M127" i="5"/>
  <c r="N127" i="5"/>
  <c r="O127" i="5"/>
  <c r="S127" i="5" s="1"/>
  <c r="T127" i="5" s="1"/>
  <c r="P127" i="5"/>
  <c r="Q127" i="5"/>
  <c r="R127" i="5" s="1"/>
  <c r="I128" i="5"/>
  <c r="M128" i="5"/>
  <c r="N128" i="5"/>
  <c r="O128" i="5"/>
  <c r="P128" i="5"/>
  <c r="I129" i="5"/>
  <c r="M129" i="5"/>
  <c r="N129" i="5"/>
  <c r="O129" i="5"/>
  <c r="S129" i="5" s="1"/>
  <c r="T129" i="5" s="1"/>
  <c r="P129" i="5"/>
  <c r="Q129" i="5"/>
  <c r="R129" i="5" s="1"/>
  <c r="I130" i="5"/>
  <c r="M130" i="5"/>
  <c r="N130" i="5"/>
  <c r="O130" i="5"/>
  <c r="P130" i="5"/>
  <c r="I131" i="5"/>
  <c r="M131" i="5"/>
  <c r="N131" i="5"/>
  <c r="O131" i="5"/>
  <c r="S131" i="5" s="1"/>
  <c r="T131" i="5" s="1"/>
  <c r="P131" i="5"/>
  <c r="Q131" i="5"/>
  <c r="R131" i="5" s="1"/>
  <c r="I138" i="5"/>
  <c r="M138" i="5"/>
  <c r="N138" i="5"/>
  <c r="O138" i="5"/>
  <c r="P138" i="5"/>
  <c r="I139" i="5"/>
  <c r="M139" i="5"/>
  <c r="N139" i="5"/>
  <c r="O139" i="5"/>
  <c r="S139" i="5" s="1"/>
  <c r="T139" i="5" s="1"/>
  <c r="P139" i="5"/>
  <c r="Q139" i="5"/>
  <c r="R139" i="5" s="1"/>
  <c r="I140" i="5"/>
  <c r="M140" i="5"/>
  <c r="N140" i="5"/>
  <c r="O140" i="5"/>
  <c r="P140" i="5"/>
  <c r="I141" i="5"/>
  <c r="M141" i="5"/>
  <c r="N141" i="5"/>
  <c r="O141" i="5"/>
  <c r="S141" i="5" s="1"/>
  <c r="T141" i="5" s="1"/>
  <c r="P141" i="5"/>
  <c r="Q141" i="5"/>
  <c r="R141" i="5" s="1"/>
  <c r="I142" i="5"/>
  <c r="M142" i="5"/>
  <c r="N142" i="5"/>
  <c r="S142" i="5" s="1"/>
  <c r="T142" i="5" s="1"/>
  <c r="O142" i="5"/>
  <c r="P142" i="5"/>
  <c r="I143" i="5"/>
  <c r="M143" i="5"/>
  <c r="N143" i="5"/>
  <c r="O143" i="5"/>
  <c r="S143" i="5" s="1"/>
  <c r="T143" i="5" s="1"/>
  <c r="P143" i="5"/>
  <c r="Q143" i="5"/>
  <c r="R143" i="5" s="1"/>
  <c r="I144" i="5"/>
  <c r="M144" i="5"/>
  <c r="N144" i="5"/>
  <c r="O144" i="5"/>
  <c r="P144" i="5"/>
  <c r="I145" i="5"/>
  <c r="M145" i="5"/>
  <c r="N145" i="5"/>
  <c r="O145" i="5"/>
  <c r="S145" i="5" s="1"/>
  <c r="T145" i="5" s="1"/>
  <c r="P145" i="5"/>
  <c r="Q145" i="5"/>
  <c r="R145" i="5" s="1"/>
  <c r="I152" i="5"/>
  <c r="M152" i="5"/>
  <c r="N152" i="5"/>
  <c r="O152" i="5"/>
  <c r="P152" i="5"/>
  <c r="I153" i="5"/>
  <c r="M153" i="5"/>
  <c r="N153" i="5"/>
  <c r="O153" i="5"/>
  <c r="S153" i="5" s="1"/>
  <c r="T153" i="5" s="1"/>
  <c r="P153" i="5"/>
  <c r="Q153" i="5"/>
  <c r="R153" i="5" s="1"/>
  <c r="I154" i="5"/>
  <c r="M154" i="5"/>
  <c r="N154" i="5"/>
  <c r="O154" i="5"/>
  <c r="P154" i="5"/>
  <c r="I155" i="5"/>
  <c r="M155" i="5"/>
  <c r="N155" i="5"/>
  <c r="O155" i="5"/>
  <c r="S155" i="5" s="1"/>
  <c r="T155" i="5" s="1"/>
  <c r="P155" i="5"/>
  <c r="Q155" i="5"/>
  <c r="R155" i="5" s="1"/>
  <c r="I156" i="5"/>
  <c r="M156" i="5"/>
  <c r="N156" i="5"/>
  <c r="O156" i="5"/>
  <c r="P156" i="5"/>
  <c r="I157" i="5"/>
  <c r="M157" i="5"/>
  <c r="N157" i="5"/>
  <c r="O157" i="5"/>
  <c r="S157" i="5" s="1"/>
  <c r="T157" i="5" s="1"/>
  <c r="P157" i="5"/>
  <c r="Q157" i="5"/>
  <c r="R157" i="5" s="1"/>
  <c r="I158" i="5"/>
  <c r="M158" i="5"/>
  <c r="N158" i="5"/>
  <c r="O158" i="5"/>
  <c r="P158" i="5"/>
  <c r="I159" i="5"/>
  <c r="M159" i="5"/>
  <c r="N159" i="5"/>
  <c r="O159" i="5"/>
  <c r="S159" i="5" s="1"/>
  <c r="T159" i="5" s="1"/>
  <c r="P159" i="5"/>
  <c r="Q159" i="5"/>
  <c r="R159" i="5" s="1"/>
  <c r="I166" i="5"/>
  <c r="M166" i="5"/>
  <c r="N166" i="5"/>
  <c r="O166" i="5"/>
  <c r="P166" i="5"/>
  <c r="I167" i="5"/>
  <c r="M167" i="5"/>
  <c r="N167" i="5"/>
  <c r="O167" i="5"/>
  <c r="S167" i="5" s="1"/>
  <c r="T167" i="5" s="1"/>
  <c r="P167" i="5"/>
  <c r="Q167" i="5"/>
  <c r="R167" i="5" s="1"/>
  <c r="I168" i="5"/>
  <c r="M168" i="5"/>
  <c r="N168" i="5"/>
  <c r="O168" i="5"/>
  <c r="P168" i="5"/>
  <c r="I169" i="5"/>
  <c r="M169" i="5"/>
  <c r="N169" i="5"/>
  <c r="O169" i="5"/>
  <c r="S169" i="5" s="1"/>
  <c r="T169" i="5" s="1"/>
  <c r="P169" i="5"/>
  <c r="Q169" i="5"/>
  <c r="R169" i="5" s="1"/>
  <c r="I170" i="5"/>
  <c r="M170" i="5"/>
  <c r="N170" i="5"/>
  <c r="O170" i="5"/>
  <c r="P170" i="5"/>
  <c r="I171" i="5"/>
  <c r="M171" i="5"/>
  <c r="N171" i="5"/>
  <c r="O171" i="5"/>
  <c r="S171" i="5" s="1"/>
  <c r="T171" i="5" s="1"/>
  <c r="P171" i="5"/>
  <c r="Q171" i="5"/>
  <c r="R171" i="5" s="1"/>
  <c r="I172" i="5"/>
  <c r="M172" i="5"/>
  <c r="N172" i="5"/>
  <c r="O172" i="5"/>
  <c r="P172" i="5"/>
  <c r="I173" i="5"/>
  <c r="M173" i="5"/>
  <c r="N173" i="5"/>
  <c r="O173" i="5"/>
  <c r="S173" i="5" s="1"/>
  <c r="T173" i="5" s="1"/>
  <c r="P173" i="5"/>
  <c r="Q173" i="5"/>
  <c r="R173" i="5" s="1"/>
  <c r="I181" i="5"/>
  <c r="M181" i="5"/>
  <c r="N181" i="5"/>
  <c r="O181" i="5"/>
  <c r="P181" i="5"/>
  <c r="I182" i="5"/>
  <c r="M182" i="5"/>
  <c r="N182" i="5"/>
  <c r="O182" i="5"/>
  <c r="S182" i="5" s="1"/>
  <c r="T182" i="5" s="1"/>
  <c r="P182" i="5"/>
  <c r="Q182" i="5"/>
  <c r="R182" i="5" s="1"/>
  <c r="I183" i="5"/>
  <c r="M183" i="5"/>
  <c r="N183" i="5"/>
  <c r="O183" i="5"/>
  <c r="P183" i="5"/>
  <c r="I184" i="5"/>
  <c r="M184" i="5"/>
  <c r="N184" i="5"/>
  <c r="O184" i="5"/>
  <c r="S184" i="5" s="1"/>
  <c r="T184" i="5" s="1"/>
  <c r="P184" i="5"/>
  <c r="Q184" i="5"/>
  <c r="R184" i="5" s="1"/>
  <c r="I185" i="5"/>
  <c r="M185" i="5"/>
  <c r="N185" i="5"/>
  <c r="O185" i="5"/>
  <c r="P185" i="5"/>
  <c r="I186" i="5"/>
  <c r="M186" i="5"/>
  <c r="N186" i="5"/>
  <c r="O186" i="5"/>
  <c r="S186" i="5" s="1"/>
  <c r="T186" i="5" s="1"/>
  <c r="P186" i="5"/>
  <c r="Q186" i="5"/>
  <c r="R186" i="5" s="1"/>
  <c r="I187" i="5"/>
  <c r="M187" i="5"/>
  <c r="N187" i="5"/>
  <c r="O187" i="5"/>
  <c r="P187" i="5"/>
  <c r="I188" i="5"/>
  <c r="M188" i="5"/>
  <c r="N188" i="5"/>
  <c r="O188" i="5"/>
  <c r="S188" i="5" s="1"/>
  <c r="T188" i="5" s="1"/>
  <c r="P188" i="5"/>
  <c r="Q188" i="5"/>
  <c r="R188" i="5" s="1"/>
  <c r="I195" i="5"/>
  <c r="M195" i="5"/>
  <c r="N195" i="5"/>
  <c r="O195" i="5"/>
  <c r="P195" i="5"/>
  <c r="I196" i="5"/>
  <c r="M196" i="5"/>
  <c r="N196" i="5"/>
  <c r="O196" i="5"/>
  <c r="S196" i="5" s="1"/>
  <c r="T196" i="5" s="1"/>
  <c r="P196" i="5"/>
  <c r="Q196" i="5"/>
  <c r="R196" i="5" s="1"/>
  <c r="I197" i="5"/>
  <c r="M197" i="5"/>
  <c r="N197" i="5"/>
  <c r="O197" i="5"/>
  <c r="P197" i="5"/>
  <c r="I198" i="5"/>
  <c r="M198" i="5"/>
  <c r="N198" i="5"/>
  <c r="O198" i="5"/>
  <c r="S198" i="5" s="1"/>
  <c r="T198" i="5" s="1"/>
  <c r="P198" i="5"/>
  <c r="Q198" i="5"/>
  <c r="R198" i="5" s="1"/>
  <c r="I199" i="5"/>
  <c r="M199" i="5"/>
  <c r="N199" i="5"/>
  <c r="O199" i="5"/>
  <c r="P199" i="5"/>
  <c r="I200" i="5"/>
  <c r="M200" i="5"/>
  <c r="N200" i="5"/>
  <c r="O200" i="5"/>
  <c r="S200" i="5" s="1"/>
  <c r="T200" i="5" s="1"/>
  <c r="P200" i="5"/>
  <c r="Q200" i="5"/>
  <c r="R200" i="5" s="1"/>
  <c r="I201" i="5"/>
  <c r="M201" i="5"/>
  <c r="N201" i="5"/>
  <c r="O201" i="5"/>
  <c r="P201" i="5"/>
  <c r="I202" i="5"/>
  <c r="M202" i="5"/>
  <c r="N202" i="5"/>
  <c r="O202" i="5"/>
  <c r="S202" i="5" s="1"/>
  <c r="T202" i="5" s="1"/>
  <c r="P202" i="5"/>
  <c r="Q202" i="5"/>
  <c r="R202" i="5" s="1"/>
  <c r="I209" i="5"/>
  <c r="M209" i="5"/>
  <c r="N209" i="5"/>
  <c r="O209" i="5"/>
  <c r="P209" i="5"/>
  <c r="I210" i="5"/>
  <c r="M210" i="5"/>
  <c r="N210" i="5"/>
  <c r="O210" i="5"/>
  <c r="S210" i="5" s="1"/>
  <c r="T210" i="5" s="1"/>
  <c r="P210" i="5"/>
  <c r="Q210" i="5"/>
  <c r="R210" i="5" s="1"/>
  <c r="I211" i="5"/>
  <c r="M211" i="5"/>
  <c r="N211" i="5"/>
  <c r="O211" i="5"/>
  <c r="P211" i="5"/>
  <c r="I212" i="5"/>
  <c r="M212" i="5"/>
  <c r="N212" i="5"/>
  <c r="O212" i="5"/>
  <c r="S212" i="5" s="1"/>
  <c r="T212" i="5" s="1"/>
  <c r="P212" i="5"/>
  <c r="Q212" i="5"/>
  <c r="R212" i="5" s="1"/>
  <c r="I213" i="5"/>
  <c r="M213" i="5"/>
  <c r="N213" i="5"/>
  <c r="O213" i="5"/>
  <c r="P213" i="5"/>
  <c r="I214" i="5"/>
  <c r="M214" i="5"/>
  <c r="N214" i="5"/>
  <c r="O214" i="5"/>
  <c r="S214" i="5" s="1"/>
  <c r="T214" i="5" s="1"/>
  <c r="P214" i="5"/>
  <c r="Q214" i="5"/>
  <c r="R214" i="5" s="1"/>
  <c r="I215" i="5"/>
  <c r="M215" i="5"/>
  <c r="N215" i="5"/>
  <c r="O215" i="5"/>
  <c r="P215" i="5"/>
  <c r="I216" i="5"/>
  <c r="M216" i="5"/>
  <c r="N216" i="5"/>
  <c r="O216" i="5"/>
  <c r="S216" i="5" s="1"/>
  <c r="T216" i="5" s="1"/>
  <c r="P216" i="5"/>
  <c r="Q216" i="5"/>
  <c r="R216" i="5" s="1"/>
  <c r="I222" i="5"/>
  <c r="M222" i="5"/>
  <c r="N222" i="5"/>
  <c r="O222" i="5"/>
  <c r="P222" i="5"/>
  <c r="I223" i="5"/>
  <c r="M223" i="5"/>
  <c r="N223" i="5"/>
  <c r="O223" i="5"/>
  <c r="S223" i="5" s="1"/>
  <c r="T223" i="5" s="1"/>
  <c r="P223" i="5"/>
  <c r="Q223" i="5"/>
  <c r="R223" i="5" s="1"/>
  <c r="I224" i="5"/>
  <c r="M224" i="5"/>
  <c r="N224" i="5"/>
  <c r="O224" i="5"/>
  <c r="P224" i="5"/>
  <c r="I225" i="5"/>
  <c r="M225" i="5"/>
  <c r="N225" i="5"/>
  <c r="O225" i="5"/>
  <c r="S225" i="5" s="1"/>
  <c r="T225" i="5" s="1"/>
  <c r="P225" i="5"/>
  <c r="Q225" i="5"/>
  <c r="R225" i="5" s="1"/>
  <c r="I226" i="5"/>
  <c r="M226" i="5"/>
  <c r="N226" i="5"/>
  <c r="O226" i="5"/>
  <c r="P226" i="5"/>
  <c r="I227" i="5"/>
  <c r="M227" i="5"/>
  <c r="N227" i="5"/>
  <c r="O227" i="5"/>
  <c r="S227" i="5" s="1"/>
  <c r="T227" i="5" s="1"/>
  <c r="P227" i="5"/>
  <c r="Q227" i="5"/>
  <c r="R227" i="5" s="1"/>
  <c r="I228" i="5"/>
  <c r="M228" i="5"/>
  <c r="N228" i="5"/>
  <c r="O228" i="5"/>
  <c r="P228" i="5"/>
  <c r="I229" i="5"/>
  <c r="M229" i="5"/>
  <c r="N229" i="5"/>
  <c r="O229" i="5"/>
  <c r="S229" i="5" s="1"/>
  <c r="T229" i="5" s="1"/>
  <c r="P229" i="5"/>
  <c r="Q229" i="5"/>
  <c r="R229" i="5" s="1"/>
  <c r="I236" i="5"/>
  <c r="M236" i="5"/>
  <c r="N236" i="5"/>
  <c r="O236" i="5"/>
  <c r="P236" i="5"/>
  <c r="I237" i="5"/>
  <c r="M237" i="5"/>
  <c r="N237" i="5"/>
  <c r="O237" i="5"/>
  <c r="S237" i="5" s="1"/>
  <c r="T237" i="5" s="1"/>
  <c r="P237" i="5"/>
  <c r="Q237" i="5"/>
  <c r="R237" i="5" s="1"/>
  <c r="I238" i="5"/>
  <c r="M238" i="5"/>
  <c r="N238" i="5"/>
  <c r="O238" i="5"/>
  <c r="P238" i="5"/>
  <c r="M239" i="5"/>
  <c r="N239" i="5"/>
  <c r="O239" i="5"/>
  <c r="P239" i="5"/>
  <c r="S239" i="5"/>
  <c r="T239" i="5" s="1"/>
  <c r="I240" i="5"/>
  <c r="M240" i="5"/>
  <c r="N240" i="5"/>
  <c r="O240" i="5"/>
  <c r="P240" i="5"/>
  <c r="I241" i="5"/>
  <c r="M241" i="5"/>
  <c r="N241" i="5"/>
  <c r="O241" i="5"/>
  <c r="P241" i="5"/>
  <c r="I242" i="5"/>
  <c r="M242" i="5"/>
  <c r="N242" i="5"/>
  <c r="O242" i="5"/>
  <c r="P242" i="5"/>
  <c r="I243" i="5"/>
  <c r="M243" i="5"/>
  <c r="N243" i="5"/>
  <c r="O243" i="5"/>
  <c r="P243" i="5"/>
  <c r="S243" i="5"/>
  <c r="T243" i="5" s="1"/>
  <c r="I250" i="5"/>
  <c r="M250" i="5"/>
  <c r="N250" i="5"/>
  <c r="O250" i="5"/>
  <c r="P250" i="5"/>
  <c r="I251" i="5"/>
  <c r="M251" i="5"/>
  <c r="N251" i="5"/>
  <c r="O251" i="5"/>
  <c r="P251" i="5"/>
  <c r="I252" i="5"/>
  <c r="M252" i="5"/>
  <c r="N252" i="5"/>
  <c r="O252" i="5"/>
  <c r="P252" i="5"/>
  <c r="I253" i="5"/>
  <c r="M253" i="5"/>
  <c r="N253" i="5"/>
  <c r="O253" i="5"/>
  <c r="P253" i="5"/>
  <c r="S253" i="5"/>
  <c r="T253" i="5" s="1"/>
  <c r="I254" i="5"/>
  <c r="M254" i="5"/>
  <c r="N254" i="5"/>
  <c r="O254" i="5"/>
  <c r="P254" i="5"/>
  <c r="I255" i="5"/>
  <c r="M255" i="5"/>
  <c r="N255" i="5"/>
  <c r="O255" i="5"/>
  <c r="P255" i="5"/>
  <c r="I256" i="5"/>
  <c r="M256" i="5"/>
  <c r="N256" i="5"/>
  <c r="O256" i="5"/>
  <c r="P256" i="5"/>
  <c r="I257" i="5"/>
  <c r="M257" i="5"/>
  <c r="N257" i="5"/>
  <c r="O257" i="5"/>
  <c r="P257" i="5"/>
  <c r="S257" i="5"/>
  <c r="T257" i="5" s="1"/>
  <c r="I263" i="5"/>
  <c r="M263" i="5"/>
  <c r="N263" i="5"/>
  <c r="O263" i="5"/>
  <c r="P263" i="5"/>
  <c r="I264" i="5"/>
  <c r="M264" i="5"/>
  <c r="N264" i="5"/>
  <c r="O264" i="5"/>
  <c r="P264" i="5"/>
  <c r="I265" i="5"/>
  <c r="M265" i="5"/>
  <c r="N265" i="5"/>
  <c r="O265" i="5"/>
  <c r="P265" i="5"/>
  <c r="I266" i="5"/>
  <c r="M266" i="5"/>
  <c r="N266" i="5"/>
  <c r="O266" i="5"/>
  <c r="P266" i="5"/>
  <c r="S266" i="5"/>
  <c r="T266" i="5" s="1"/>
  <c r="I267" i="5"/>
  <c r="M267" i="5"/>
  <c r="N267" i="5"/>
  <c r="O267" i="5"/>
  <c r="P267" i="5"/>
  <c r="I268" i="5"/>
  <c r="M268" i="5"/>
  <c r="N268" i="5"/>
  <c r="O268" i="5"/>
  <c r="P268" i="5"/>
  <c r="I269" i="5"/>
  <c r="M269" i="5"/>
  <c r="N269" i="5"/>
  <c r="O269" i="5"/>
  <c r="P269" i="5"/>
  <c r="I270" i="5"/>
  <c r="M270" i="5"/>
  <c r="N270" i="5"/>
  <c r="O270" i="5"/>
  <c r="P270" i="5"/>
  <c r="I276" i="5"/>
  <c r="M276" i="5"/>
  <c r="N276" i="5"/>
  <c r="I277" i="5"/>
  <c r="M277" i="5"/>
  <c r="I278" i="5"/>
  <c r="M278" i="5"/>
  <c r="I279" i="5"/>
  <c r="M279" i="5"/>
  <c r="I280" i="5"/>
  <c r="M280" i="5"/>
  <c r="I281" i="5"/>
  <c r="M281" i="5"/>
  <c r="I282" i="5"/>
  <c r="M282" i="5"/>
  <c r="I283" i="5"/>
  <c r="M283" i="5"/>
  <c r="I289" i="5"/>
  <c r="M289" i="5"/>
  <c r="I290" i="5"/>
  <c r="M290" i="5"/>
  <c r="I291" i="5"/>
  <c r="M291" i="5"/>
  <c r="I292" i="5"/>
  <c r="M292" i="5"/>
  <c r="I293" i="5"/>
  <c r="M293" i="5"/>
  <c r="I294" i="5"/>
  <c r="M294" i="5"/>
  <c r="I295" i="5"/>
  <c r="M295" i="5"/>
  <c r="I296" i="5"/>
  <c r="M296" i="5"/>
  <c r="Q268" i="5" l="1"/>
  <c r="R268" i="5" s="1"/>
  <c r="Q264" i="5"/>
  <c r="R264" i="5" s="1"/>
  <c r="Q255" i="5"/>
  <c r="R255" i="5" s="1"/>
  <c r="Q251" i="5"/>
  <c r="R251" i="5" s="1"/>
  <c r="Q241" i="5"/>
  <c r="R241" i="5" s="1"/>
  <c r="Q185" i="5"/>
  <c r="R185" i="5" s="1"/>
  <c r="Q181" i="5"/>
  <c r="R181" i="5" s="1"/>
  <c r="Q170" i="5"/>
  <c r="R170" i="5" s="1"/>
  <c r="Q166" i="5"/>
  <c r="R166" i="5" s="1"/>
  <c r="Q270" i="5"/>
  <c r="R270" i="5" s="1"/>
  <c r="S268" i="5"/>
  <c r="T268" i="5" s="1"/>
  <c r="Q266" i="5"/>
  <c r="R266" i="5" s="1"/>
  <c r="S264" i="5"/>
  <c r="T264" i="5" s="1"/>
  <c r="Q257" i="5"/>
  <c r="R257" i="5" s="1"/>
  <c r="S255" i="5"/>
  <c r="T255" i="5" s="1"/>
  <c r="Q253" i="5"/>
  <c r="R253" i="5" s="1"/>
  <c r="S251" i="5"/>
  <c r="T251" i="5" s="1"/>
  <c r="Q243" i="5"/>
  <c r="R243" i="5" s="1"/>
  <c r="S241" i="5"/>
  <c r="T241" i="5" s="1"/>
  <c r="Q239" i="5"/>
  <c r="R239" i="5" s="1"/>
  <c r="Q183" i="5"/>
  <c r="R183" i="5" s="1"/>
  <c r="Q172" i="5"/>
  <c r="R172" i="5" s="1"/>
  <c r="Q168" i="5"/>
  <c r="R168" i="5" s="1"/>
  <c r="Q158" i="5"/>
  <c r="R158" i="5" s="1"/>
  <c r="Q156" i="5"/>
  <c r="R156" i="5" s="1"/>
  <c r="Q154" i="5"/>
  <c r="R154" i="5" s="1"/>
  <c r="Q152" i="5"/>
  <c r="R152" i="5" s="1"/>
  <c r="Q144" i="5"/>
  <c r="R144" i="5" s="1"/>
  <c r="S270" i="5"/>
  <c r="T270" i="5" s="1"/>
  <c r="N281" i="5"/>
  <c r="O282" i="5"/>
  <c r="O278" i="5"/>
  <c r="N289" i="5"/>
  <c r="N295" i="5"/>
  <c r="Q269" i="5"/>
  <c r="R269" i="5" s="1"/>
  <c r="S269" i="5"/>
  <c r="T269" i="5" s="1"/>
  <c r="Q267" i="5"/>
  <c r="R267" i="5" s="1"/>
  <c r="S267" i="5"/>
  <c r="T267" i="5" s="1"/>
  <c r="Q265" i="5"/>
  <c r="R265" i="5" s="1"/>
  <c r="S265" i="5"/>
  <c r="T265" i="5" s="1"/>
  <c r="Q263" i="5"/>
  <c r="R263" i="5" s="1"/>
  <c r="S263" i="5"/>
  <c r="T263" i="5" s="1"/>
  <c r="Q256" i="5"/>
  <c r="R256" i="5" s="1"/>
  <c r="S256" i="5"/>
  <c r="T256" i="5" s="1"/>
  <c r="Q254" i="5"/>
  <c r="R254" i="5" s="1"/>
  <c r="S254" i="5"/>
  <c r="T254" i="5" s="1"/>
  <c r="Q252" i="5"/>
  <c r="R252" i="5" s="1"/>
  <c r="S252" i="5"/>
  <c r="T252" i="5" s="1"/>
  <c r="Q250" i="5"/>
  <c r="R250" i="5" s="1"/>
  <c r="S250" i="5"/>
  <c r="T250" i="5" s="1"/>
  <c r="Q242" i="5"/>
  <c r="R242" i="5" s="1"/>
  <c r="S242" i="5"/>
  <c r="T242" i="5" s="1"/>
  <c r="Q240" i="5"/>
  <c r="R240" i="5" s="1"/>
  <c r="S240" i="5"/>
  <c r="T240" i="5" s="1"/>
  <c r="Q238" i="5"/>
  <c r="R238" i="5" s="1"/>
  <c r="S238" i="5"/>
  <c r="T238" i="5" s="1"/>
  <c r="Q236" i="5"/>
  <c r="R236" i="5" s="1"/>
  <c r="S236" i="5"/>
  <c r="T236" i="5" s="1"/>
  <c r="Q228" i="5"/>
  <c r="R228" i="5" s="1"/>
  <c r="S228" i="5"/>
  <c r="T228" i="5" s="1"/>
  <c r="Q226" i="5"/>
  <c r="R226" i="5" s="1"/>
  <c r="S226" i="5"/>
  <c r="T226" i="5" s="1"/>
  <c r="Q224" i="5"/>
  <c r="R224" i="5" s="1"/>
  <c r="S224" i="5"/>
  <c r="T224" i="5" s="1"/>
  <c r="Q222" i="5"/>
  <c r="R222" i="5" s="1"/>
  <c r="S222" i="5"/>
  <c r="T222" i="5" s="1"/>
  <c r="Q215" i="5"/>
  <c r="R215" i="5" s="1"/>
  <c r="S215" i="5"/>
  <c r="T215" i="5" s="1"/>
  <c r="Q213" i="5"/>
  <c r="R213" i="5" s="1"/>
  <c r="S213" i="5"/>
  <c r="T213" i="5" s="1"/>
  <c r="Q211" i="5"/>
  <c r="R211" i="5" s="1"/>
  <c r="S211" i="5"/>
  <c r="T211" i="5" s="1"/>
  <c r="Q209" i="5"/>
  <c r="R209" i="5" s="1"/>
  <c r="S209" i="5"/>
  <c r="T209" i="5" s="1"/>
  <c r="Q201" i="5"/>
  <c r="R201" i="5" s="1"/>
  <c r="S201" i="5"/>
  <c r="T201" i="5" s="1"/>
  <c r="Q199" i="5"/>
  <c r="R199" i="5" s="1"/>
  <c r="S199" i="5"/>
  <c r="T199" i="5" s="1"/>
  <c r="Q197" i="5"/>
  <c r="R197" i="5" s="1"/>
  <c r="S197" i="5"/>
  <c r="T197" i="5" s="1"/>
  <c r="Q195" i="5"/>
  <c r="R195" i="5" s="1"/>
  <c r="S195" i="5"/>
  <c r="T195" i="5" s="1"/>
  <c r="Q187" i="5"/>
  <c r="R187" i="5" s="1"/>
  <c r="S187" i="5"/>
  <c r="T187" i="5" s="1"/>
  <c r="S185" i="5"/>
  <c r="T185" i="5" s="1"/>
  <c r="S183" i="5"/>
  <c r="T183" i="5" s="1"/>
  <c r="S181" i="5"/>
  <c r="T181" i="5" s="1"/>
  <c r="S172" i="5"/>
  <c r="T172" i="5" s="1"/>
  <c r="S170" i="5"/>
  <c r="T170" i="5" s="1"/>
  <c r="S168" i="5"/>
  <c r="T168" i="5" s="1"/>
  <c r="S166" i="5"/>
  <c r="T166" i="5" s="1"/>
  <c r="S158" i="5"/>
  <c r="T158" i="5" s="1"/>
  <c r="S156" i="5"/>
  <c r="T156" i="5" s="1"/>
  <c r="S154" i="5"/>
  <c r="T154" i="5" s="1"/>
  <c r="S152" i="5"/>
  <c r="T152" i="5" s="1"/>
  <c r="S144" i="5"/>
  <c r="T144" i="5" s="1"/>
  <c r="Q142" i="5"/>
  <c r="R142" i="5" s="1"/>
  <c r="Q140" i="5"/>
  <c r="R140" i="5" s="1"/>
  <c r="S140" i="5"/>
  <c r="T140" i="5" s="1"/>
  <c r="Q138" i="5"/>
  <c r="R138" i="5" s="1"/>
  <c r="S138" i="5"/>
  <c r="T138" i="5" s="1"/>
  <c r="Q130" i="5"/>
  <c r="R130" i="5" s="1"/>
  <c r="S130" i="5"/>
  <c r="T130" i="5" s="1"/>
  <c r="Q128" i="5"/>
  <c r="R128" i="5" s="1"/>
  <c r="S128" i="5"/>
  <c r="T128" i="5" s="1"/>
  <c r="Q126" i="5"/>
  <c r="R126" i="5" s="1"/>
  <c r="S126" i="5"/>
  <c r="T126" i="5" s="1"/>
  <c r="Q124" i="5"/>
  <c r="R124" i="5" s="1"/>
  <c r="S124" i="5"/>
  <c r="T124" i="5" s="1"/>
  <c r="Q116" i="5"/>
  <c r="R116" i="5" s="1"/>
  <c r="S116" i="5"/>
  <c r="T116" i="5" s="1"/>
  <c r="Q114" i="5"/>
  <c r="R114" i="5" s="1"/>
  <c r="S114" i="5"/>
  <c r="T114" i="5" s="1"/>
  <c r="Q112" i="5"/>
  <c r="R112" i="5" s="1"/>
  <c r="S112" i="5"/>
  <c r="T112" i="5" s="1"/>
  <c r="Q110" i="5"/>
  <c r="R110" i="5" s="1"/>
  <c r="S110" i="5"/>
  <c r="T110" i="5" s="1"/>
  <c r="Q102" i="5"/>
  <c r="R102" i="5" s="1"/>
  <c r="S102" i="5"/>
  <c r="T102" i="5" s="1"/>
  <c r="Q100" i="5"/>
  <c r="R100" i="5" s="1"/>
  <c r="S100" i="5"/>
  <c r="T100" i="5" s="1"/>
  <c r="Q98" i="5"/>
  <c r="R98" i="5" s="1"/>
  <c r="S98" i="5"/>
  <c r="T98" i="5" s="1"/>
  <c r="Q96" i="5"/>
  <c r="R96" i="5" s="1"/>
  <c r="S96" i="5"/>
  <c r="T96" i="5" s="1"/>
  <c r="Q88" i="5"/>
  <c r="R88" i="5" s="1"/>
  <c r="S88" i="5"/>
  <c r="T88" i="5" s="1"/>
  <c r="Q86" i="5"/>
  <c r="R86" i="5" s="1"/>
  <c r="S86" i="5"/>
  <c r="T86" i="5" s="1"/>
  <c r="Q84" i="5"/>
  <c r="R84" i="5" s="1"/>
  <c r="S84" i="5"/>
  <c r="T84" i="5" s="1"/>
  <c r="Q82" i="5"/>
  <c r="R82" i="5" s="1"/>
  <c r="S82" i="5"/>
  <c r="T82" i="5" s="1"/>
  <c r="Q73" i="5"/>
  <c r="R73" i="5" s="1"/>
  <c r="S73" i="5"/>
  <c r="T73" i="5" s="1"/>
  <c r="Q71" i="5"/>
  <c r="R71" i="5" s="1"/>
  <c r="S71" i="5"/>
  <c r="T71" i="5" s="1"/>
  <c r="Q69" i="5"/>
  <c r="R69" i="5" s="1"/>
  <c r="S69" i="5"/>
  <c r="T69" i="5" s="1"/>
  <c r="Q67" i="5"/>
  <c r="R67" i="5" s="1"/>
  <c r="S67" i="5"/>
  <c r="T67" i="5" s="1"/>
  <c r="Q59" i="5"/>
  <c r="R59" i="5" s="1"/>
  <c r="S59" i="5"/>
  <c r="T59" i="5" s="1"/>
  <c r="Q57" i="5"/>
  <c r="R57" i="5" s="1"/>
  <c r="S57" i="5"/>
  <c r="T57" i="5" s="1"/>
  <c r="Q55" i="5"/>
  <c r="R55" i="5" s="1"/>
  <c r="S55" i="5"/>
  <c r="T55" i="5" s="1"/>
  <c r="Q53" i="5"/>
  <c r="R53" i="5" s="1"/>
  <c r="S53" i="5"/>
  <c r="T53" i="5" s="1"/>
  <c r="Q45" i="5"/>
  <c r="R45" i="5" s="1"/>
  <c r="S45" i="5"/>
  <c r="T45" i="5" s="1"/>
  <c r="Q43" i="5"/>
  <c r="R43" i="5" s="1"/>
  <c r="S43" i="5"/>
  <c r="T43" i="5" s="1"/>
  <c r="Q41" i="5"/>
  <c r="R41" i="5" s="1"/>
  <c r="S41" i="5"/>
  <c r="T41" i="5" s="1"/>
  <c r="Q39" i="5"/>
  <c r="R39" i="5" s="1"/>
  <c r="S39" i="5"/>
  <c r="T39" i="5" s="1"/>
  <c r="Q31" i="5"/>
  <c r="R31" i="5" s="1"/>
  <c r="S31" i="5"/>
  <c r="T31" i="5" s="1"/>
  <c r="Q29" i="5"/>
  <c r="R29" i="5" s="1"/>
  <c r="S29" i="5"/>
  <c r="T29" i="5" s="1"/>
  <c r="N290" i="5"/>
  <c r="P290" i="5"/>
  <c r="O291" i="5"/>
  <c r="N292" i="5"/>
  <c r="P292" i="5"/>
  <c r="O293" i="5"/>
  <c r="N294" i="5"/>
  <c r="P294" i="5"/>
  <c r="O295" i="5"/>
  <c r="N296" i="5"/>
  <c r="P296" i="5"/>
  <c r="P289" i="5"/>
  <c r="P276" i="5"/>
  <c r="S276" i="5" s="1"/>
  <c r="T276" i="5" s="1"/>
  <c r="P277" i="5"/>
  <c r="P278" i="5"/>
  <c r="P279" i="5"/>
  <c r="P280" i="5"/>
  <c r="P281" i="5"/>
  <c r="P282" i="5"/>
  <c r="P283" i="5"/>
  <c r="N278" i="5"/>
  <c r="N280" i="5"/>
  <c r="N282" i="5"/>
  <c r="N25" i="5"/>
  <c r="P25" i="5"/>
  <c r="O26" i="5"/>
  <c r="S26" i="5" s="1"/>
  <c r="T26" i="5" s="1"/>
  <c r="N27" i="5"/>
  <c r="N11" i="5"/>
  <c r="P11" i="5"/>
  <c r="O12" i="5"/>
  <c r="S12" i="5" s="1"/>
  <c r="T12" i="5" s="1"/>
  <c r="N13" i="5"/>
  <c r="P13" i="5"/>
  <c r="O14" i="5"/>
  <c r="S14" i="5" s="1"/>
  <c r="T14" i="5" s="1"/>
  <c r="N15" i="5"/>
  <c r="P15" i="5"/>
  <c r="O16" i="5"/>
  <c r="S16" i="5" s="1"/>
  <c r="T16" i="5" s="1"/>
  <c r="N17" i="5"/>
  <c r="P17" i="5"/>
  <c r="O18" i="5"/>
  <c r="S18" i="5" s="1"/>
  <c r="T18" i="5" s="1"/>
  <c r="N283" i="5"/>
  <c r="N279" i="5"/>
  <c r="O283" i="5"/>
  <c r="O281" i="5"/>
  <c r="O279" i="5"/>
  <c r="O277" i="5"/>
  <c r="O289" i="5"/>
  <c r="S289" i="5" s="1"/>
  <c r="T289" i="5" s="1"/>
  <c r="P295" i="5"/>
  <c r="O294" i="5"/>
  <c r="N293" i="5"/>
  <c r="P291" i="5"/>
  <c r="O290" i="5"/>
  <c r="Q12" i="5" l="1"/>
  <c r="R12" i="5" s="1"/>
  <c r="Q26" i="5"/>
  <c r="R26" i="5" s="1"/>
  <c r="Q289" i="5"/>
  <c r="R289" i="5" s="1"/>
  <c r="Q277" i="5"/>
  <c r="R277" i="5" s="1"/>
  <c r="Q281" i="5"/>
  <c r="R281" i="5" s="1"/>
  <c r="Q295" i="5"/>
  <c r="R295" i="5" s="1"/>
  <c r="Q291" i="5"/>
  <c r="R291" i="5" s="1"/>
  <c r="Q16" i="5"/>
  <c r="R16" i="5" s="1"/>
  <c r="S293" i="5"/>
  <c r="T293" i="5" s="1"/>
  <c r="Q293" i="5"/>
  <c r="R293" i="5" s="1"/>
  <c r="S279" i="5"/>
  <c r="T279" i="5" s="1"/>
  <c r="Q279" i="5"/>
  <c r="R279" i="5" s="1"/>
  <c r="S17" i="5"/>
  <c r="T17" i="5" s="1"/>
  <c r="Q17" i="5"/>
  <c r="R17" i="5" s="1"/>
  <c r="S13" i="5"/>
  <c r="T13" i="5" s="1"/>
  <c r="Q13" i="5"/>
  <c r="R13" i="5" s="1"/>
  <c r="Q27" i="5"/>
  <c r="R27" i="5" s="1"/>
  <c r="S27" i="5"/>
  <c r="T27" i="5" s="1"/>
  <c r="S282" i="5"/>
  <c r="T282" i="5" s="1"/>
  <c r="Q282" i="5"/>
  <c r="R282" i="5" s="1"/>
  <c r="S278" i="5"/>
  <c r="T278" i="5" s="1"/>
  <c r="Q278" i="5"/>
  <c r="R278" i="5" s="1"/>
  <c r="S294" i="5"/>
  <c r="T294" i="5" s="1"/>
  <c r="Q294" i="5"/>
  <c r="R294" i="5" s="1"/>
  <c r="S290" i="5"/>
  <c r="T290" i="5" s="1"/>
  <c r="Q290" i="5"/>
  <c r="R290" i="5" s="1"/>
  <c r="S291" i="5"/>
  <c r="T291" i="5" s="1"/>
  <c r="S277" i="5"/>
  <c r="T277" i="5" s="1"/>
  <c r="S295" i="5"/>
  <c r="T295" i="5" s="1"/>
  <c r="S281" i="5"/>
  <c r="T281" i="5" s="1"/>
  <c r="Q14" i="5"/>
  <c r="R14" i="5" s="1"/>
  <c r="Q18" i="5"/>
  <c r="R18" i="5" s="1"/>
  <c r="Q276" i="5"/>
  <c r="R276" i="5" s="1"/>
  <c r="S283" i="5"/>
  <c r="T283" i="5" s="1"/>
  <c r="Q283" i="5"/>
  <c r="R283" i="5" s="1"/>
  <c r="Q15" i="5"/>
  <c r="R15" i="5" s="1"/>
  <c r="S15" i="5"/>
  <c r="T15" i="5" s="1"/>
  <c r="Q11" i="5"/>
  <c r="R11" i="5" s="1"/>
  <c r="S11" i="5"/>
  <c r="T11" i="5" s="1"/>
  <c r="Q25" i="5"/>
  <c r="R25" i="5" s="1"/>
  <c r="S25" i="5"/>
  <c r="T25" i="5" s="1"/>
  <c r="Q280" i="5"/>
  <c r="R280" i="5" s="1"/>
  <c r="S280" i="5"/>
  <c r="T280" i="5" s="1"/>
  <c r="S296" i="5"/>
  <c r="T296" i="5" s="1"/>
  <c r="Q296" i="5"/>
  <c r="R296" i="5" s="1"/>
  <c r="S292" i="5"/>
  <c r="T292" i="5" s="1"/>
  <c r="Q292" i="5"/>
  <c r="R292" i="5" s="1"/>
</calcChain>
</file>

<file path=xl/sharedStrings.xml><?xml version="1.0" encoding="utf-8"?>
<sst xmlns="http://schemas.openxmlformats.org/spreadsheetml/2006/main" count="551" uniqueCount="52">
  <si>
    <t>Standard</t>
  </si>
  <si>
    <t>RT</t>
  </si>
  <si>
    <t>area</t>
  </si>
  <si>
    <t>ng STD</t>
  </si>
  <si>
    <t>VIO</t>
  </si>
  <si>
    <t>ANTER</t>
  </si>
  <si>
    <t>CHL b</t>
  </si>
  <si>
    <t>ZEA</t>
  </si>
  <si>
    <t>CHL a</t>
  </si>
  <si>
    <t>α-CAR</t>
  </si>
  <si>
    <t>β-CAR</t>
  </si>
  <si>
    <t>∑/num.anal.</t>
  </si>
  <si>
    <t>Sample   242-243     IL T0</t>
  </si>
  <si>
    <t>Sample    246-247   S264K T0</t>
  </si>
  <si>
    <t>Sample    248-249    IL CTRL T15'</t>
  </si>
  <si>
    <t>Sample    250-251 IL HL/HT T15'</t>
  </si>
  <si>
    <t>Sample    252-253  A250R CTRL T15'</t>
  </si>
  <si>
    <t>Sample    254-255  A250R HL/HT T15'</t>
  </si>
  <si>
    <t>Sample    256-257  S264K CTRL T15'</t>
  </si>
  <si>
    <t>Sample    258-259  S264K HL/HT T15'</t>
  </si>
  <si>
    <t>Sample    260-261  IL CTRL T30'</t>
  </si>
  <si>
    <t>Sample    262-263  IL HL/HT T 30'</t>
  </si>
  <si>
    <t>Sample    264-265  A250R CTRL  T30'</t>
  </si>
  <si>
    <t>Sample    266-267  A250R HL/HT  T30'</t>
  </si>
  <si>
    <t>Sample    268-269  S264K CTRL  T30'</t>
  </si>
  <si>
    <t>Sample    298-299  S264K HL/HT  T30'</t>
  </si>
  <si>
    <t>Sample    300-301  IL  CTRL T90'</t>
  </si>
  <si>
    <t>Sample    302-303  IL     HL/HT T90'</t>
  </si>
  <si>
    <t>Sample    304-305  A250R     CTRL  T90'</t>
  </si>
  <si>
    <t>Sample    306-307  A250R     HL/HT  T90'</t>
  </si>
  <si>
    <t>Sample    308-309  S264K     CTRL  T90'</t>
  </si>
  <si>
    <t>Sample    310-311  S264K     HL/HT  T90'</t>
  </si>
  <si>
    <t>Dry weight (mg) :</t>
  </si>
  <si>
    <t>A</t>
  </si>
  <si>
    <t>B</t>
  </si>
  <si>
    <t>C</t>
  </si>
  <si>
    <t>D</t>
  </si>
  <si>
    <t>LUTEIN</t>
  </si>
  <si>
    <t>Sample  244-245  A250R T0</t>
  </si>
  <si>
    <t>ng</t>
  </si>
  <si>
    <t xml:space="preserve">ng </t>
  </si>
  <si>
    <t>IL</t>
  </si>
  <si>
    <t>A250R</t>
  </si>
  <si>
    <t>S264K</t>
  </si>
  <si>
    <t>cells numbers/ml</t>
  </si>
  <si>
    <t>cells in 10 ml</t>
  </si>
  <si>
    <t>ng/cell</t>
  </si>
  <si>
    <t xml:space="preserve"> ng/cell x 10^6</t>
  </si>
  <si>
    <t>SD</t>
  </si>
  <si>
    <t>ng/cell average</t>
  </si>
  <si>
    <t>ng average</t>
  </si>
  <si>
    <t>SD x10^6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</si>
</sst>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8" x14ac:knownFonts="1"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  <font>
      <b/>
      <sz val="14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" fontId="1" fillId="0" borderId="3" xfId="0" applyNumberFormat="1" applyFont="1" applyFill="1" applyBorder="1" applyAlignment="1">
      <alignment horizontal="center" vertical="top" wrapText="1"/>
    </xf>
    <xf numFmtId="164" fontId="1" fillId="0" borderId="3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1" fontId="1" fillId="0" borderId="0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Fill="1" applyBorder="1" applyAlignment="1">
      <alignment horizontal="center" wrapText="1"/>
    </xf>
    <xf numFmtId="0" fontId="0" fillId="0" borderId="0" xfId="0" applyFill="1" applyBorder="1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  <xf numFmtId="0" fontId="0" fillId="0" borderId="0" xfId="0" applyBorder="1"/>
    <xf numFmtId="0" fontId="0" fillId="0" borderId="0" xfId="0" applyFill="1" applyBorder="1" applyAlignment="1"/>
    <xf numFmtId="0" fontId="2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1" fontId="1" fillId="0" borderId="0" xfId="0" applyNumberFormat="1" applyFont="1" applyFill="1" applyBorder="1" applyAlignment="1">
      <alignment horizontal="center" vertical="top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/>
    <xf numFmtId="0" fontId="3" fillId="0" borderId="0" xfId="0" applyFont="1" applyFill="1" applyBorder="1" applyAlignment="1">
      <alignment horizontal="center" vertical="top"/>
    </xf>
    <xf numFmtId="165" fontId="1" fillId="0" borderId="0" xfId="0" applyNumberFormat="1" applyFont="1" applyFill="1" applyBorder="1" applyAlignment="1">
      <alignment horizontal="center" vertical="top"/>
    </xf>
    <xf numFmtId="165" fontId="1" fillId="3" borderId="0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/>
    <xf numFmtId="0" fontId="1" fillId="0" borderId="4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0" fillId="4" borderId="0" xfId="0" applyFill="1"/>
    <xf numFmtId="2" fontId="0" fillId="4" borderId="0" xfId="0" applyNumberFormat="1" applyFill="1"/>
    <xf numFmtId="0" fontId="0" fillId="0" borderId="0" xfId="0" applyFill="1"/>
    <xf numFmtId="0" fontId="3" fillId="4" borderId="0" xfId="0" applyFont="1" applyFill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" fontId="1" fillId="0" borderId="13" xfId="0" applyNumberFormat="1" applyFont="1" applyFill="1" applyBorder="1" applyAlignment="1">
      <alignment horizontal="center" vertical="top" wrapText="1"/>
    </xf>
    <xf numFmtId="164" fontId="1" fillId="0" borderId="13" xfId="0" applyNumberFormat="1" applyFont="1" applyFill="1" applyBorder="1" applyAlignment="1">
      <alignment horizontal="center" wrapText="1"/>
    </xf>
    <xf numFmtId="2" fontId="0" fillId="0" borderId="0" xfId="0" applyNumberFormat="1"/>
    <xf numFmtId="2" fontId="3" fillId="2" borderId="2" xfId="0" applyNumberFormat="1" applyFont="1" applyFill="1" applyBorder="1" applyAlignment="1">
      <alignment horizontal="center" vertical="top" wrapText="1"/>
    </xf>
    <xf numFmtId="0" fontId="7" fillId="0" borderId="0" xfId="0" applyFont="1"/>
    <xf numFmtId="0" fontId="5" fillId="0" borderId="0" xfId="0" applyFont="1" applyFill="1"/>
    <xf numFmtId="2" fontId="5" fillId="4" borderId="0" xfId="0" applyNumberFormat="1" applyFont="1" applyFill="1"/>
    <xf numFmtId="0" fontId="2" fillId="2" borderId="14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2" fontId="0" fillId="0" borderId="0" xfId="0" applyNumberFormat="1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zea</c:v>
          </c:tx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Lit>
              <c:formatCode>General</c:formatCode>
              <c:ptCount val="4"/>
              <c:pt idx="0">
                <c:v>0</c:v>
              </c:pt>
              <c:pt idx="1">
                <c:v>15</c:v>
              </c:pt>
              <c:pt idx="2">
                <c:v>30</c:v>
              </c:pt>
              <c:pt idx="3">
                <c:v>90</c:v>
              </c:pt>
            </c:numLit>
          </c:cat>
          <c:val>
            <c:numRef>
              <c:f>('ng per cell 10^6'!$R$15,'ng per cell 10^6'!$R$100,'ng per cell 10^6'!$R$156,'ng per cell 10^6'!$R$240)</c:f>
              <c:numCache>
                <c:formatCode>0.00</c:formatCode>
                <c:ptCount val="4"/>
                <c:pt idx="0">
                  <c:v>0.18251455618939705</c:v>
                </c:pt>
                <c:pt idx="1">
                  <c:v>4.9496718275058159E-2</c:v>
                </c:pt>
                <c:pt idx="2">
                  <c:v>9.9437102535054418</c:v>
                </c:pt>
                <c:pt idx="3">
                  <c:v>19.124473275805542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66-40F2-83C3-9ADF33E11FB0}"/>
            </c:ext>
          </c:extLst>
        </c:ser>
        <c:ser>
          <c:idx val="1"/>
          <c:order val="1"/>
          <c:tx>
            <c:v>anth</c:v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Lit>
              <c:formatCode>General</c:formatCode>
              <c:ptCount val="4"/>
              <c:pt idx="0">
                <c:v>0</c:v>
              </c:pt>
              <c:pt idx="1">
                <c:v>15</c:v>
              </c:pt>
              <c:pt idx="2">
                <c:v>30</c:v>
              </c:pt>
              <c:pt idx="3">
                <c:v>90</c:v>
              </c:pt>
            </c:numLit>
          </c:cat>
          <c:val>
            <c:numRef>
              <c:f>('ng per cell 10^6'!$R$12,'ng per cell 10^6'!$R$68,'ng per cell 10^6'!$R$153,'ng per cell 10^6'!$R$237)</c:f>
              <c:numCache>
                <c:formatCode>0.00</c:formatCode>
                <c:ptCount val="4"/>
                <c:pt idx="0">
                  <c:v>0.60733117414187787</c:v>
                </c:pt>
                <c:pt idx="1">
                  <c:v>1.8918529645403024</c:v>
                </c:pt>
                <c:pt idx="2">
                  <c:v>0.39895367999530423</c:v>
                </c:pt>
                <c:pt idx="3">
                  <c:v>13.1535239648077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66-40F2-83C3-9ADF33E11FB0}"/>
            </c:ext>
          </c:extLst>
        </c:ser>
        <c:ser>
          <c:idx val="2"/>
          <c:order val="2"/>
          <c:tx>
            <c:v>vio</c:v>
          </c:tx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Lit>
              <c:formatCode>General</c:formatCode>
              <c:ptCount val="4"/>
              <c:pt idx="0">
                <c:v>0</c:v>
              </c:pt>
              <c:pt idx="1">
                <c:v>15</c:v>
              </c:pt>
              <c:pt idx="2">
                <c:v>30</c:v>
              </c:pt>
              <c:pt idx="3">
                <c:v>90</c:v>
              </c:pt>
            </c:numLit>
          </c:cat>
          <c:val>
            <c:numRef>
              <c:f>('ng per cell 10^6'!$R$11,'ng per cell 10^6'!$R$67,'ng per cell 10^6'!$R$152,'ng per cell 10^6'!$R$236)</c:f>
              <c:numCache>
                <c:formatCode>0.00</c:formatCode>
                <c:ptCount val="4"/>
                <c:pt idx="0">
                  <c:v>2.4209252225340112</c:v>
                </c:pt>
                <c:pt idx="1">
                  <c:v>3.6412686512563552</c:v>
                </c:pt>
                <c:pt idx="2">
                  <c:v>2.2447469135449891</c:v>
                </c:pt>
                <c:pt idx="3">
                  <c:v>15.758995601677514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66-40F2-83C3-9ADF33E11F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82904192"/>
        <c:axId val="82906496"/>
      </c:barChart>
      <c:catAx>
        <c:axId val="829041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Time (min)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82906496"/>
        <c:crossesAt val="0"/>
        <c:auto val="1"/>
        <c:lblAlgn val="ctr"/>
        <c:lblOffset val="100"/>
        <c:noMultiLvlLbl val="0"/>
      </c:catAx>
      <c:valAx>
        <c:axId val="82906496"/>
        <c:scaling>
          <c:orientation val="minMax"/>
          <c:max val="5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ng pigment/cell (x 106)</a:t>
                </a:r>
              </a:p>
            </c:rich>
          </c:tx>
          <c:layout>
            <c:manualLayout>
              <c:xMode val="edge"/>
              <c:yMode val="edge"/>
              <c:x val="2.0623299841365787E-2"/>
              <c:y val="0.1730583636648022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82904192"/>
        <c:crosses val="autoZero"/>
        <c:crossBetween val="between"/>
        <c:majorUnit val="10"/>
      </c:valAx>
      <c:spPr>
        <a:noFill/>
        <a:ln w="12700"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85256588158946311"/>
          <c:y val="0.38268326057387653"/>
          <c:w val="0.12179512594135206"/>
          <c:h val="0.2262579861787152"/>
        </c:manualLayout>
      </c:layout>
      <c:overlay val="0"/>
      <c:spPr>
        <a:noFill/>
        <a:ln w="25400">
          <a:noFill/>
        </a:ln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382836257309944"/>
          <c:y val="5.0987500000000012E-2"/>
          <c:w val="0.661923099415205"/>
          <c:h val="0.74423455240992165"/>
        </c:manualLayout>
      </c:layout>
      <c:barChart>
        <c:barDir val="col"/>
        <c:grouping val="stacked"/>
        <c:varyColors val="0"/>
        <c:ser>
          <c:idx val="0"/>
          <c:order val="0"/>
          <c:tx>
            <c:v>zea</c:v>
          </c:tx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Lit>
              <c:formatCode>General</c:formatCode>
              <c:ptCount val="4"/>
              <c:pt idx="0">
                <c:v>0</c:v>
              </c:pt>
              <c:pt idx="1">
                <c:v>15</c:v>
              </c:pt>
              <c:pt idx="2">
                <c:v>30</c:v>
              </c:pt>
              <c:pt idx="3">
                <c:v>90</c:v>
              </c:pt>
            </c:numLit>
          </c:cat>
          <c:val>
            <c:numRef>
              <c:f>('ng per cell 10^6'!$R$29,'ng per cell 10^6'!$R$100,'ng per cell 10^6'!$R$185,'ng per cell 10^6'!$R$267)</c:f>
              <c:numCache>
                <c:formatCode>0.00</c:formatCode>
                <c:ptCount val="4"/>
                <c:pt idx="0">
                  <c:v>3.0099623043765386E-2</c:v>
                </c:pt>
                <c:pt idx="1">
                  <c:v>4.9496718275058159E-2</c:v>
                </c:pt>
                <c:pt idx="2">
                  <c:v>7.1040253927151825E-2</c:v>
                </c:pt>
                <c:pt idx="3">
                  <c:v>0.49134833224520241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9A-48EB-A5C8-4A916D63BC89}"/>
            </c:ext>
          </c:extLst>
        </c:ser>
        <c:ser>
          <c:idx val="1"/>
          <c:order val="1"/>
          <c:tx>
            <c:v>anth</c:v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Lit>
              <c:formatCode>General</c:formatCode>
              <c:ptCount val="4"/>
              <c:pt idx="0">
                <c:v>0</c:v>
              </c:pt>
              <c:pt idx="1">
                <c:v>15</c:v>
              </c:pt>
              <c:pt idx="2">
                <c:v>30</c:v>
              </c:pt>
              <c:pt idx="3">
                <c:v>90</c:v>
              </c:pt>
            </c:numLit>
          </c:cat>
          <c:val>
            <c:numRef>
              <c:f>('ng per cell 10^6'!$R$26,'ng per cell 10^6'!$R$97,'ng per cell 10^6'!$R$182,'ng per cell 10^6'!$R$264)</c:f>
              <c:numCache>
                <c:formatCode>0.00</c:formatCode>
                <c:ptCount val="4"/>
                <c:pt idx="0">
                  <c:v>2.1887001154380446E-2</c:v>
                </c:pt>
                <c:pt idx="1">
                  <c:v>2.7166367745175408E-2</c:v>
                </c:pt>
                <c:pt idx="2">
                  <c:v>3.5681359690599948E-2</c:v>
                </c:pt>
                <c:pt idx="3">
                  <c:v>0.22697625524199597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9A-48EB-A5C8-4A916D63BC89}"/>
            </c:ext>
          </c:extLst>
        </c:ser>
        <c:ser>
          <c:idx val="2"/>
          <c:order val="2"/>
          <c:tx>
            <c:v>vio</c:v>
          </c:tx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Lit>
              <c:formatCode>General</c:formatCode>
              <c:ptCount val="4"/>
              <c:pt idx="0">
                <c:v>0</c:v>
              </c:pt>
              <c:pt idx="1">
                <c:v>15</c:v>
              </c:pt>
              <c:pt idx="2">
                <c:v>30</c:v>
              </c:pt>
              <c:pt idx="3">
                <c:v>90</c:v>
              </c:pt>
            </c:numLit>
          </c:cat>
          <c:val>
            <c:numRef>
              <c:f>('ng per cell 10^6'!$R$25,'ng per cell 10^6'!$R$96,'ng per cell 10^6'!$R$181,'ng per cell 10^6'!$R$263)</c:f>
              <c:numCache>
                <c:formatCode>0.00</c:formatCode>
                <c:ptCount val="4"/>
                <c:pt idx="0">
                  <c:v>5.5294029394861437E-2</c:v>
                </c:pt>
                <c:pt idx="1">
                  <c:v>6.0776412305946569E-2</c:v>
                </c:pt>
                <c:pt idx="2">
                  <c:v>1.9323035313054432E-2</c:v>
                </c:pt>
                <c:pt idx="3">
                  <c:v>0.20209064771017149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9A-48EB-A5C8-4A916D63BC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82962688"/>
        <c:axId val="83108224"/>
      </c:barChart>
      <c:catAx>
        <c:axId val="82962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Time (min)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83108224"/>
        <c:crosses val="autoZero"/>
        <c:auto val="1"/>
        <c:lblAlgn val="ctr"/>
        <c:lblOffset val="100"/>
        <c:noMultiLvlLbl val="0"/>
      </c:catAx>
      <c:valAx>
        <c:axId val="831082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ng pigment/cell (x 106)</a:t>
                </a:r>
              </a:p>
            </c:rich>
          </c:tx>
          <c:layout>
            <c:manualLayout>
              <c:xMode val="edge"/>
              <c:yMode val="edge"/>
              <c:x val="3.4874269005847967E-2"/>
              <c:y val="0.21096388888888898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82962688"/>
        <c:crosses val="autoZero"/>
        <c:crossBetween val="between"/>
        <c:majorUnit val="0.2"/>
      </c:valAx>
      <c:spPr>
        <a:noFill/>
        <a:ln w="12700"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81692192982456135"/>
          <c:y val="0.37873611111111111"/>
          <c:w val="0.17955176436278797"/>
          <c:h val="0.23370846936815826"/>
        </c:manualLayout>
      </c:layout>
      <c:overlay val="0"/>
      <c:spPr>
        <a:noFill/>
        <a:ln w="25400">
          <a:noFill/>
        </a:ln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608859649122824"/>
          <c:y val="4.8506944444444471E-2"/>
          <c:w val="0.66173918128654974"/>
          <c:h val="0.75568680555555601"/>
        </c:manualLayout>
      </c:layout>
      <c:barChart>
        <c:barDir val="col"/>
        <c:grouping val="stacked"/>
        <c:varyColors val="0"/>
        <c:ser>
          <c:idx val="0"/>
          <c:order val="0"/>
          <c:tx>
            <c:v>zea</c:v>
          </c:tx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Lit>
              <c:formatCode>General</c:formatCode>
              <c:ptCount val="4"/>
              <c:pt idx="0">
                <c:v>0</c:v>
              </c:pt>
              <c:pt idx="1">
                <c:v>15</c:v>
              </c:pt>
              <c:pt idx="2">
                <c:v>30</c:v>
              </c:pt>
              <c:pt idx="3">
                <c:v>90</c:v>
              </c:pt>
            </c:numLit>
          </c:cat>
          <c:val>
            <c:numRef>
              <c:f>('ng per cell 10^6'!$R$43,'ng per cell 10^6'!$R$128,'ng per cell 10^6'!$R$213,'ng per cell 10^6'!$R$293)</c:f>
              <c:numCache>
                <c:formatCode>0.00</c:formatCode>
                <c:ptCount val="4"/>
                <c:pt idx="0">
                  <c:v>1.4655986865593343E-2</c:v>
                </c:pt>
                <c:pt idx="1">
                  <c:v>4.0584782254950297E-2</c:v>
                </c:pt>
                <c:pt idx="2">
                  <c:v>7.1220397189508997E-2</c:v>
                </c:pt>
                <c:pt idx="3">
                  <c:v>0.10961692123484794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BE-4B3F-BB69-A63A9E1ABD34}"/>
            </c:ext>
          </c:extLst>
        </c:ser>
        <c:ser>
          <c:idx val="1"/>
          <c:order val="1"/>
          <c:tx>
            <c:v>anth</c:v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Lit>
              <c:formatCode>General</c:formatCode>
              <c:ptCount val="4"/>
              <c:pt idx="0">
                <c:v>0</c:v>
              </c:pt>
              <c:pt idx="1">
                <c:v>15</c:v>
              </c:pt>
              <c:pt idx="2">
                <c:v>30</c:v>
              </c:pt>
              <c:pt idx="3">
                <c:v>90</c:v>
              </c:pt>
            </c:numLit>
          </c:cat>
          <c:val>
            <c:numRef>
              <c:f>('ng per cell 10^6'!$R$40,'ng per cell 10^6'!$R$125,'ng per cell 10^6'!$R$210,'ng per cell 10^6'!$R$290)</c:f>
              <c:numCache>
                <c:formatCode>0.00</c:formatCode>
                <c:ptCount val="4"/>
                <c:pt idx="0">
                  <c:v>2.3891762321543868E-2</c:v>
                </c:pt>
                <c:pt idx="1">
                  <c:v>2.1907190257550755E-2</c:v>
                </c:pt>
                <c:pt idx="2">
                  <c:v>1.9295134155965277E-2</c:v>
                </c:pt>
                <c:pt idx="3">
                  <c:v>4.1246617404404905E-2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BE-4B3F-BB69-A63A9E1ABD34}"/>
            </c:ext>
          </c:extLst>
        </c:ser>
        <c:ser>
          <c:idx val="2"/>
          <c:order val="2"/>
          <c:tx>
            <c:v>vio</c:v>
          </c:tx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Lit>
              <c:formatCode>General</c:formatCode>
              <c:ptCount val="4"/>
              <c:pt idx="0">
                <c:v>0</c:v>
              </c:pt>
              <c:pt idx="1">
                <c:v>15</c:v>
              </c:pt>
              <c:pt idx="2">
                <c:v>30</c:v>
              </c:pt>
              <c:pt idx="3">
                <c:v>90</c:v>
              </c:pt>
            </c:numLit>
          </c:cat>
          <c:val>
            <c:numRef>
              <c:f>('ng per cell 10^6'!$R$39,'ng per cell 10^6'!$R$124,'ng per cell 10^6'!$R$209,'ng per cell 10^6'!$R$289)</c:f>
              <c:numCache>
                <c:formatCode>0.00</c:formatCode>
                <c:ptCount val="4"/>
                <c:pt idx="0">
                  <c:v>7.9461683854966061E-2</c:v>
                </c:pt>
                <c:pt idx="1">
                  <c:v>3.6159428582541238E-2</c:v>
                </c:pt>
                <c:pt idx="2">
                  <c:v>8.4373027235002507E-2</c:v>
                </c:pt>
                <c:pt idx="3">
                  <c:v>0.14198558890494528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BE-4B3F-BB69-A63A9E1ABD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83159680"/>
        <c:axId val="84710144"/>
      </c:barChart>
      <c:catAx>
        <c:axId val="83159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Time (min)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84710144"/>
        <c:crosses val="autoZero"/>
        <c:auto val="1"/>
        <c:lblAlgn val="ctr"/>
        <c:lblOffset val="100"/>
        <c:noMultiLvlLbl val="0"/>
      </c:catAx>
      <c:valAx>
        <c:axId val="84710144"/>
        <c:scaling>
          <c:orientation val="minMax"/>
          <c:max val="1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ng pigment/cell (x 106)</a:t>
                </a:r>
              </a:p>
            </c:rich>
          </c:tx>
          <c:layout/>
          <c:overlay val="0"/>
        </c:title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83159680"/>
        <c:crosses val="autoZero"/>
        <c:crossBetween val="between"/>
        <c:majorUnit val="0.2"/>
      </c:valAx>
      <c:spPr>
        <a:noFill/>
        <a:ln w="12700"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83500178375625156"/>
          <c:y val="0.38268326057387653"/>
          <c:w val="0.13000027771055417"/>
          <c:h val="0.2262579861787152"/>
        </c:manualLayout>
      </c:layout>
      <c:overlay val="0"/>
      <c:spPr>
        <a:noFill/>
        <a:ln w="25400">
          <a:noFill/>
        </a:ln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91555555555556"/>
          <c:y val="4.8506944444444471E-2"/>
          <c:w val="0.65771578947368481"/>
          <c:h val="0.75568680555555601"/>
        </c:manualLayout>
      </c:layout>
      <c:barChart>
        <c:barDir val="col"/>
        <c:grouping val="clustered"/>
        <c:varyColors val="0"/>
        <c:ser>
          <c:idx val="0"/>
          <c:order val="0"/>
          <c:tx>
            <c:v>Lutein</c:v>
          </c:tx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('ng per cell 10^6'!$T$14,'ng per cell 10^6'!$T$70,'ng per cell 10^6'!$T$155,'ng per cell 10^6'!$T$239)</c:f>
                <c:numCache>
                  <c:formatCode>General</c:formatCode>
                  <c:ptCount val="4"/>
                  <c:pt idx="0">
                    <c:v>3.1171406375383813E-2</c:v>
                  </c:pt>
                  <c:pt idx="1">
                    <c:v>0.11213675541801472</c:v>
                  </c:pt>
                  <c:pt idx="2">
                    <c:v>2.2504927026892942</c:v>
                  </c:pt>
                  <c:pt idx="3">
                    <c:v>1.9095592751408426</c:v>
                  </c:pt>
                </c:numCache>
              </c:numRef>
            </c:plus>
            <c:minus>
              <c:numRef>
                <c:f>('ng per cell 10^6'!$T$14,'ng per cell 10^6'!$T$70,'ng per cell 10^6'!$T$155,'ng per cell 10^6'!$T$239)</c:f>
                <c:numCache>
                  <c:formatCode>General</c:formatCode>
                  <c:ptCount val="4"/>
                  <c:pt idx="0">
                    <c:v>3.1171406375383813E-2</c:v>
                  </c:pt>
                  <c:pt idx="1">
                    <c:v>0.11213675541801472</c:v>
                  </c:pt>
                  <c:pt idx="2">
                    <c:v>2.2504927026892942</c:v>
                  </c:pt>
                  <c:pt idx="3">
                    <c:v>1.9095592751408426</c:v>
                  </c:pt>
                </c:numCache>
              </c:numRef>
            </c:minus>
          </c:errBars>
          <c:cat>
            <c:numLit>
              <c:formatCode>General</c:formatCode>
              <c:ptCount val="4"/>
              <c:pt idx="0">
                <c:v>0</c:v>
              </c:pt>
              <c:pt idx="1">
                <c:v>15</c:v>
              </c:pt>
              <c:pt idx="2">
                <c:v>30</c:v>
              </c:pt>
              <c:pt idx="3">
                <c:v>90</c:v>
              </c:pt>
            </c:numLit>
          </c:cat>
          <c:val>
            <c:numRef>
              <c:f>('ng per cell 10^6'!$R$14,'ng per cell 10^6'!$R$70,'ng per cell 10^6'!$R$155,'ng per cell 10^6'!$R$239)</c:f>
              <c:numCache>
                <c:formatCode>0.00</c:formatCode>
                <c:ptCount val="4"/>
                <c:pt idx="0">
                  <c:v>4.2094603266275232</c:v>
                </c:pt>
                <c:pt idx="1">
                  <c:v>10.33552266334536</c:v>
                </c:pt>
                <c:pt idx="2">
                  <c:v>30.515755300623912</c:v>
                </c:pt>
                <c:pt idx="3">
                  <c:v>40.152847174215935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2A-4891-99D3-0DF8C171B4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4731008"/>
        <c:axId val="84732928"/>
      </c:barChart>
      <c:catAx>
        <c:axId val="84731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Time (min)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84732928"/>
        <c:crossesAt val="0"/>
        <c:auto val="1"/>
        <c:lblAlgn val="ctr"/>
        <c:lblOffset val="100"/>
        <c:noMultiLvlLbl val="0"/>
      </c:catAx>
      <c:valAx>
        <c:axId val="84732928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ng lutein/cell (x 106)</a:t>
                </a:r>
              </a:p>
            </c:rich>
          </c:tx>
          <c:layout>
            <c:manualLayout>
              <c:xMode val="edge"/>
              <c:yMode val="edge"/>
              <c:x val="1.4947209241967616E-3"/>
              <c:y val="0.19298003277749737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 algn="ctr">
              <a:defRPr/>
            </a:pPr>
            <a:endParaRPr lang="it-IT"/>
          </a:p>
        </c:txPr>
        <c:crossAx val="84731008"/>
        <c:crosses val="autoZero"/>
        <c:crossBetween val="between"/>
        <c:majorUnit val="10"/>
      </c:valAx>
      <c:spPr>
        <a:noFill/>
        <a:ln w="12700">
          <a:solidFill>
            <a:prstClr val="black"/>
          </a:solidFill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436345029239776"/>
          <c:y val="0.10583333333333333"/>
          <c:w val="0.6642330409356727"/>
          <c:h val="0.75568680555555601"/>
        </c:manualLayout>
      </c:layout>
      <c:barChart>
        <c:barDir val="col"/>
        <c:grouping val="clustered"/>
        <c:varyColors val="0"/>
        <c:ser>
          <c:idx val="0"/>
          <c:order val="0"/>
          <c:tx>
            <c:v>Lutein</c:v>
          </c:tx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('ng per cell 10^6'!$T$28,'ng per cell 10^6'!$T$99,'ng per cell 10^6'!$T$184,'ng per cell 10^6'!$T$266)</c:f>
                <c:numCache>
                  <c:formatCode>General</c:formatCode>
                  <c:ptCount val="4"/>
                  <c:pt idx="0">
                    <c:v>5.668067278488482E-3</c:v>
                  </c:pt>
                  <c:pt idx="1">
                    <c:v>1.8920838315770279E-3</c:v>
                  </c:pt>
                  <c:pt idx="2">
                    <c:v>2.7638334547124728E-3</c:v>
                  </c:pt>
                  <c:pt idx="3">
                    <c:v>2.4784172659260011E-2</c:v>
                  </c:pt>
                </c:numCache>
              </c:numRef>
            </c:plus>
            <c:minus>
              <c:numRef>
                <c:f>('ng per cell 10^6'!$T$28,'ng per cell 10^6'!$T$99,'ng per cell 10^6'!$T$184,'ng per cell 10^6'!$T$266)</c:f>
                <c:numCache>
                  <c:formatCode>General</c:formatCode>
                  <c:ptCount val="4"/>
                  <c:pt idx="0">
                    <c:v>5.668067278488482E-3</c:v>
                  </c:pt>
                  <c:pt idx="1">
                    <c:v>1.8920838315770279E-3</c:v>
                  </c:pt>
                  <c:pt idx="2">
                    <c:v>2.7638334547124728E-3</c:v>
                  </c:pt>
                  <c:pt idx="3">
                    <c:v>2.4784172659260011E-2</c:v>
                  </c:pt>
                </c:numCache>
              </c:numRef>
            </c:minus>
          </c:errBars>
          <c:cat>
            <c:numLit>
              <c:formatCode>General</c:formatCode>
              <c:ptCount val="4"/>
              <c:pt idx="0">
                <c:v>0</c:v>
              </c:pt>
              <c:pt idx="1">
                <c:v>15</c:v>
              </c:pt>
              <c:pt idx="2">
                <c:v>30</c:v>
              </c:pt>
              <c:pt idx="3">
                <c:v>90</c:v>
              </c:pt>
            </c:numLit>
          </c:cat>
          <c:val>
            <c:numRef>
              <c:f>('ng per cell 10^6'!$R$28,'ng per cell 10^6'!$R$99,'ng per cell 10^6'!$R$184,'ng per cell 10^6'!$R$266)</c:f>
              <c:numCache>
                <c:formatCode>0.00</c:formatCode>
                <c:ptCount val="4"/>
                <c:pt idx="0">
                  <c:v>0.16415867209976362</c:v>
                </c:pt>
                <c:pt idx="1">
                  <c:v>0.18412540070062447</c:v>
                </c:pt>
                <c:pt idx="2">
                  <c:v>0.10880632292702751</c:v>
                </c:pt>
                <c:pt idx="3">
                  <c:v>0.64752200025084794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D5-4830-BD68-4A53C8F109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4730240"/>
        <c:axId val="84747392"/>
      </c:barChart>
      <c:catAx>
        <c:axId val="847302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Time (min)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84747392"/>
        <c:crossesAt val="0"/>
        <c:auto val="1"/>
        <c:lblAlgn val="ctr"/>
        <c:lblOffset val="100"/>
        <c:noMultiLvlLbl val="0"/>
      </c:catAx>
      <c:valAx>
        <c:axId val="84747392"/>
        <c:scaling>
          <c:orientation val="minMax"/>
          <c:max val="0.70000000000000051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ng lutein/cell (x 106)</a:t>
                </a:r>
              </a:p>
            </c:rich>
          </c:tx>
          <c:layout>
            <c:manualLayout>
              <c:xMode val="edge"/>
              <c:yMode val="edge"/>
              <c:x val="2.4079490063742031E-2"/>
              <c:y val="0.18802191831284246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 algn="ctr">
              <a:defRPr/>
            </a:pPr>
            <a:endParaRPr lang="it-IT"/>
          </a:p>
        </c:txPr>
        <c:crossAx val="84730240"/>
        <c:crosses val="autoZero"/>
        <c:crossBetween val="between"/>
        <c:majorUnit val="0.2"/>
      </c:valAx>
      <c:spPr>
        <a:noFill/>
        <a:ln w="12700">
          <a:solidFill>
            <a:prstClr val="black"/>
          </a:solidFill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08859649122824"/>
          <c:y val="4.8506944444444471E-2"/>
          <c:w val="0.64937923976608225"/>
          <c:h val="0.75568680555555601"/>
        </c:manualLayout>
      </c:layout>
      <c:barChart>
        <c:barDir val="col"/>
        <c:grouping val="clustered"/>
        <c:varyColors val="0"/>
        <c:ser>
          <c:idx val="0"/>
          <c:order val="0"/>
          <c:tx>
            <c:v>Lutein</c:v>
          </c:tx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('ng per cell 10^6'!$T$42,'ng per cell 10^6'!$T$127,'ng per cell 10^6'!$T$212,'ng per cell 10^6'!$T$292)</c:f>
                <c:numCache>
                  <c:formatCode>General</c:formatCode>
                  <c:ptCount val="4"/>
                  <c:pt idx="0">
                    <c:v>2.690850321430998E-3</c:v>
                  </c:pt>
                  <c:pt idx="1">
                    <c:v>2.2780710414823271E-3</c:v>
                  </c:pt>
                  <c:pt idx="2">
                    <c:v>5.31615395484059E-3</c:v>
                  </c:pt>
                  <c:pt idx="3">
                    <c:v>6.1806746218401052E-3</c:v>
                  </c:pt>
                </c:numCache>
              </c:numRef>
            </c:plus>
            <c:minus>
              <c:numRef>
                <c:f>('ng per cell 10^6'!$T$42,'ng per cell 10^6'!$T$127,'ng per cell 10^6'!$T$212,'ng per cell 10^6'!$T$292)</c:f>
                <c:numCache>
                  <c:formatCode>General</c:formatCode>
                  <c:ptCount val="4"/>
                  <c:pt idx="0">
                    <c:v>2.690850321430998E-3</c:v>
                  </c:pt>
                  <c:pt idx="1">
                    <c:v>2.2780710414823271E-3</c:v>
                  </c:pt>
                  <c:pt idx="2">
                    <c:v>5.31615395484059E-3</c:v>
                  </c:pt>
                  <c:pt idx="3">
                    <c:v>6.1806746218401052E-3</c:v>
                  </c:pt>
                </c:numCache>
              </c:numRef>
            </c:minus>
          </c:errBars>
          <c:cat>
            <c:numLit>
              <c:formatCode>General</c:formatCode>
              <c:ptCount val="4"/>
              <c:pt idx="0">
                <c:v>0</c:v>
              </c:pt>
              <c:pt idx="1">
                <c:v>15</c:v>
              </c:pt>
              <c:pt idx="2">
                <c:v>30</c:v>
              </c:pt>
              <c:pt idx="3">
                <c:v>90</c:v>
              </c:pt>
            </c:numLit>
          </c:cat>
          <c:val>
            <c:numRef>
              <c:f>('ng per cell 10^6'!$R$42,'ng per cell 10^6'!$R$127,'ng per cell 10^6'!$R$212,'ng per cell 10^6'!$R$292)</c:f>
              <c:numCache>
                <c:formatCode>0.00</c:formatCode>
                <c:ptCount val="4"/>
                <c:pt idx="0">
                  <c:v>0.2225172558314884</c:v>
                </c:pt>
                <c:pt idx="1">
                  <c:v>0.11841743336969657</c:v>
                </c:pt>
                <c:pt idx="2">
                  <c:v>0.15302894487759489</c:v>
                </c:pt>
                <c:pt idx="3">
                  <c:v>0.34792659303109058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EA-4DE1-AB7A-5CA54C01D2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4759680"/>
        <c:axId val="84761600"/>
      </c:barChart>
      <c:catAx>
        <c:axId val="84759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Time (min)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84761600"/>
        <c:crosses val="autoZero"/>
        <c:auto val="1"/>
        <c:lblAlgn val="ctr"/>
        <c:lblOffset val="100"/>
        <c:noMultiLvlLbl val="0"/>
      </c:catAx>
      <c:valAx>
        <c:axId val="84761600"/>
        <c:scaling>
          <c:orientation val="minMax"/>
          <c:max val="0.70000000000000051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ng lutein/cell (x 106)</a:t>
                </a:r>
              </a:p>
            </c:rich>
          </c:tx>
          <c:layout>
            <c:manualLayout>
              <c:xMode val="edge"/>
              <c:yMode val="edge"/>
              <c:x val="1.2060917535008719E-2"/>
              <c:y val="0.19736132983377078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 algn="ctr">
              <a:defRPr/>
            </a:pPr>
            <a:endParaRPr lang="it-IT"/>
          </a:p>
        </c:txPr>
        <c:crossAx val="84759680"/>
        <c:crosses val="autoZero"/>
        <c:crossBetween val="between"/>
        <c:majorUnit val="0.2"/>
      </c:valAx>
      <c:spPr>
        <a:noFill/>
        <a:ln w="12700">
          <a:solidFill>
            <a:prstClr val="black"/>
          </a:solidFill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69505847953218"/>
          <c:y val="5.1334722222222254E-2"/>
          <c:w val="0.6737982456140359"/>
          <c:h val="0.74144367370741493"/>
        </c:manualLayout>
      </c:layout>
      <c:barChart>
        <c:barDir val="col"/>
        <c:grouping val="clustered"/>
        <c:varyColors val="0"/>
        <c:ser>
          <c:idx val="0"/>
          <c:order val="0"/>
          <c:tx>
            <c:v>Carotene</c:v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('ng per cell 10^6'!$T$18,'ng per cell 10^6'!$T$74,'ng per cell 10^6'!$T$159,'ng per cell 10^6'!$T$243)</c:f>
                <c:numCache>
                  <c:formatCode>General</c:formatCode>
                  <c:ptCount val="4"/>
                  <c:pt idx="0">
                    <c:v>2.0226676921669418</c:v>
                  </c:pt>
                  <c:pt idx="1">
                    <c:v>31.042015937471433</c:v>
                  </c:pt>
                  <c:pt idx="2">
                    <c:v>61.154379900427216</c:v>
                  </c:pt>
                  <c:pt idx="3">
                    <c:v>33.315264234318427</c:v>
                  </c:pt>
                </c:numCache>
              </c:numRef>
            </c:plus>
            <c:minus>
              <c:numRef>
                <c:f>('ng per cell 10^6'!$T$18,'ng per cell 10^6'!$T$74,'ng per cell 10^6'!$T$159,'ng per cell 10^6'!$T$243)</c:f>
                <c:numCache>
                  <c:formatCode>General</c:formatCode>
                  <c:ptCount val="4"/>
                  <c:pt idx="0">
                    <c:v>2.0226676921669418</c:v>
                  </c:pt>
                  <c:pt idx="1">
                    <c:v>31.042015937471433</c:v>
                  </c:pt>
                  <c:pt idx="2">
                    <c:v>61.154379900427216</c:v>
                  </c:pt>
                  <c:pt idx="3">
                    <c:v>33.315264234318427</c:v>
                  </c:pt>
                </c:numCache>
              </c:numRef>
            </c:minus>
          </c:errBars>
          <c:cat>
            <c:numLit>
              <c:formatCode>General</c:formatCode>
              <c:ptCount val="4"/>
              <c:pt idx="0">
                <c:v>0</c:v>
              </c:pt>
              <c:pt idx="1">
                <c:v>15</c:v>
              </c:pt>
              <c:pt idx="2">
                <c:v>30</c:v>
              </c:pt>
              <c:pt idx="3">
                <c:v>90</c:v>
              </c:pt>
            </c:numLit>
          </c:cat>
          <c:val>
            <c:numRef>
              <c:f>('ng per cell 10^6'!$R$18,'ng per cell 10^6'!$R$74,'ng per cell 10^6'!$R$159,'ng per cell 10^6'!$R$243)</c:f>
              <c:numCache>
                <c:formatCode>0.00</c:formatCode>
                <c:ptCount val="4"/>
                <c:pt idx="0">
                  <c:v>34.589265334627903</c:v>
                </c:pt>
                <c:pt idx="1">
                  <c:v>120.86960669085458</c:v>
                </c:pt>
                <c:pt idx="2">
                  <c:v>528.55877493314256</c:v>
                </c:pt>
                <c:pt idx="3">
                  <c:v>462.42247091488241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CB-47BB-A6D5-57E326C8AC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6125568"/>
        <c:axId val="84771968"/>
      </c:barChart>
      <c:catAx>
        <c:axId val="86125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Time (min)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84771968"/>
        <c:crosses val="autoZero"/>
        <c:auto val="1"/>
        <c:lblAlgn val="ctr"/>
        <c:lblOffset val="100"/>
        <c:noMultiLvlLbl val="0"/>
      </c:catAx>
      <c:valAx>
        <c:axId val="84771968"/>
        <c:scaling>
          <c:orientation val="minMax"/>
          <c:max val="7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ng </a:t>
                </a:r>
                <a:r>
                  <a:rPr lang="el-GR"/>
                  <a:t>β</a:t>
                </a:r>
                <a:r>
                  <a:rPr lang="it-IT"/>
                  <a:t> caroten/cell (x 106)</a:t>
                </a:r>
              </a:p>
            </c:rich>
          </c:tx>
          <c:layout>
            <c:manualLayout>
              <c:xMode val="edge"/>
              <c:yMode val="edge"/>
              <c:x val="1.6047405838976021E-2"/>
              <c:y val="0.19288152774006687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 algn="ctr">
              <a:defRPr/>
            </a:pPr>
            <a:endParaRPr lang="it-IT"/>
          </a:p>
        </c:txPr>
        <c:crossAx val="86125568"/>
        <c:crosses val="autoZero"/>
        <c:crossBetween val="between"/>
        <c:majorUnit val="150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436345029239776"/>
          <c:y val="4.8506944444444471E-2"/>
          <c:w val="0.67165994152046815"/>
          <c:h val="0.75568680555555601"/>
        </c:manualLayout>
      </c:layout>
      <c:barChart>
        <c:barDir val="col"/>
        <c:grouping val="clustered"/>
        <c:varyColors val="0"/>
        <c:ser>
          <c:idx val="0"/>
          <c:order val="0"/>
          <c:tx>
            <c:v>Carotene</c:v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('ng per cell 10^6'!$T$32,'ng per cell 10^6'!$T$103,'ng per cell 10^6'!$T$188,'ng per cell 10^6'!$T$270)</c:f>
                <c:numCache>
                  <c:formatCode>General</c:formatCode>
                  <c:ptCount val="4"/>
                  <c:pt idx="0">
                    <c:v>0.1022290268168341</c:v>
                  </c:pt>
                  <c:pt idx="1">
                    <c:v>4.1049585050203452E-2</c:v>
                  </c:pt>
                  <c:pt idx="2">
                    <c:v>8.1980242487676699E-2</c:v>
                  </c:pt>
                  <c:pt idx="3">
                    <c:v>5.758498540029898E-2</c:v>
                  </c:pt>
                </c:numCache>
              </c:numRef>
            </c:plus>
            <c:minus>
              <c:numRef>
                <c:f>('ng per cell 10^6'!$T$32,'ng per cell 10^6'!$T$103,'ng per cell 10^6'!$T$188,'ng per cell 10^6'!$T$270)</c:f>
                <c:numCache>
                  <c:formatCode>General</c:formatCode>
                  <c:ptCount val="4"/>
                  <c:pt idx="0">
                    <c:v>0.1022290268168341</c:v>
                  </c:pt>
                  <c:pt idx="1">
                    <c:v>4.1049585050203452E-2</c:v>
                  </c:pt>
                  <c:pt idx="2">
                    <c:v>8.1980242487676699E-2</c:v>
                  </c:pt>
                  <c:pt idx="3">
                    <c:v>5.758498540029898E-2</c:v>
                  </c:pt>
                </c:numCache>
              </c:numRef>
            </c:minus>
          </c:errBars>
          <c:cat>
            <c:numLit>
              <c:formatCode>General</c:formatCode>
              <c:ptCount val="4"/>
              <c:pt idx="0">
                <c:v>0</c:v>
              </c:pt>
              <c:pt idx="1">
                <c:v>15</c:v>
              </c:pt>
              <c:pt idx="2">
                <c:v>30</c:v>
              </c:pt>
              <c:pt idx="3">
                <c:v>90</c:v>
              </c:pt>
            </c:numLit>
          </c:cat>
          <c:val>
            <c:numRef>
              <c:f>('ng per cell 10^6'!$R$32,'ng per cell 10^6'!$R$103,'ng per cell 10^6'!$R$188,'ng per cell 10^6'!$R$270)</c:f>
              <c:numCache>
                <c:formatCode>0.00</c:formatCode>
                <c:ptCount val="4"/>
                <c:pt idx="0">
                  <c:v>2.2857103922871209</c:v>
                </c:pt>
                <c:pt idx="1">
                  <c:v>2.252324254347863</c:v>
                </c:pt>
                <c:pt idx="2">
                  <c:v>1.9129575689440783</c:v>
                </c:pt>
                <c:pt idx="3">
                  <c:v>3.2056415759619807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D9-402C-A8C0-3777FAF63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6443136"/>
        <c:axId val="86445056"/>
      </c:barChart>
      <c:catAx>
        <c:axId val="86443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Time (min)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86445056"/>
        <c:crosses val="autoZero"/>
        <c:auto val="1"/>
        <c:lblAlgn val="ctr"/>
        <c:lblOffset val="100"/>
        <c:noMultiLvlLbl val="0"/>
      </c:catAx>
      <c:valAx>
        <c:axId val="86445056"/>
        <c:scaling>
          <c:orientation val="minMax"/>
          <c:max val="3.5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ng </a:t>
                </a:r>
                <a:r>
                  <a:rPr lang="el-GR"/>
                  <a:t>β</a:t>
                </a:r>
                <a:r>
                  <a:rPr lang="it-IT"/>
                  <a:t> caroten/cell (x 106)</a:t>
                </a:r>
              </a:p>
            </c:rich>
          </c:tx>
          <c:layout/>
          <c:overlay val="0"/>
        </c:title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 algn="ctr">
              <a:defRPr/>
            </a:pPr>
            <a:endParaRPr lang="it-IT"/>
          </a:p>
        </c:txPr>
        <c:crossAx val="86443136"/>
        <c:crosses val="autoZero"/>
        <c:crossBetween val="between"/>
        <c:majorUnit val="1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08859649122824"/>
          <c:y val="4.8506944444444471E-2"/>
          <c:w val="0.65680614035087759"/>
          <c:h val="0.75568680555555601"/>
        </c:manualLayout>
      </c:layout>
      <c:barChart>
        <c:barDir val="col"/>
        <c:grouping val="clustered"/>
        <c:varyColors val="0"/>
        <c:ser>
          <c:idx val="0"/>
          <c:order val="0"/>
          <c:tx>
            <c:v>Carotene</c:v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('ng per cell 10^6'!$T$46,'ng per cell 10^6'!$T$131,'ng per cell 10^6'!$T$216,'ng per cell 10^6'!$T$296)</c:f>
                <c:numCache>
                  <c:formatCode>General</c:formatCode>
                  <c:ptCount val="4"/>
                  <c:pt idx="0">
                    <c:v>0.1005451473125913</c:v>
                  </c:pt>
                  <c:pt idx="1">
                    <c:v>6.1858846925711385E-2</c:v>
                  </c:pt>
                  <c:pt idx="2">
                    <c:v>4.3478719798777203E-3</c:v>
                  </c:pt>
                  <c:pt idx="3">
                    <c:v>0.10024487672504817</c:v>
                  </c:pt>
                </c:numCache>
              </c:numRef>
            </c:plus>
            <c:minus>
              <c:numRef>
                <c:f>('ng per cell 10^6'!$T$46,'ng per cell 10^6'!$T$131,'ng per cell 10^6'!$T$216,'ng per cell 10^6'!$T$296)</c:f>
                <c:numCache>
                  <c:formatCode>General</c:formatCode>
                  <c:ptCount val="4"/>
                  <c:pt idx="0">
                    <c:v>0.1005451473125913</c:v>
                  </c:pt>
                  <c:pt idx="1">
                    <c:v>6.1858846925711385E-2</c:v>
                  </c:pt>
                  <c:pt idx="2">
                    <c:v>4.3478719798777203E-3</c:v>
                  </c:pt>
                  <c:pt idx="3">
                    <c:v>0.10024487672504817</c:v>
                  </c:pt>
                </c:numCache>
              </c:numRef>
            </c:minus>
          </c:errBars>
          <c:cat>
            <c:numLit>
              <c:formatCode>General</c:formatCode>
              <c:ptCount val="4"/>
              <c:pt idx="0">
                <c:v>0</c:v>
              </c:pt>
              <c:pt idx="1">
                <c:v>15</c:v>
              </c:pt>
              <c:pt idx="2">
                <c:v>30</c:v>
              </c:pt>
              <c:pt idx="3">
                <c:v>90</c:v>
              </c:pt>
            </c:numLit>
          </c:cat>
          <c:val>
            <c:numRef>
              <c:f>('ng per cell 10^6'!$R$46,'ng per cell 10^6'!$R$131,'ng per cell 10^6'!$R$216,'ng per cell 10^6'!$R$296)</c:f>
              <c:numCache>
                <c:formatCode>0.00</c:formatCode>
                <c:ptCount val="4"/>
                <c:pt idx="0">
                  <c:v>2.0467022671913058</c:v>
                </c:pt>
                <c:pt idx="1">
                  <c:v>1.7277730934982201</c:v>
                </c:pt>
                <c:pt idx="2">
                  <c:v>0.83480888139404175</c:v>
                </c:pt>
                <c:pt idx="3">
                  <c:v>1.5137249391043659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FE-4BA2-B2EE-E079E263F4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6463616"/>
        <c:axId val="86483712"/>
      </c:barChart>
      <c:catAx>
        <c:axId val="86463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Time (min)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86483712"/>
        <c:crossesAt val="0"/>
        <c:auto val="1"/>
        <c:lblAlgn val="ctr"/>
        <c:lblOffset val="100"/>
        <c:noMultiLvlLbl val="0"/>
      </c:catAx>
      <c:valAx>
        <c:axId val="86483712"/>
        <c:scaling>
          <c:orientation val="minMax"/>
          <c:max val="3.5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ng </a:t>
                </a:r>
                <a:r>
                  <a:rPr lang="el-GR"/>
                  <a:t>β</a:t>
                </a:r>
                <a:r>
                  <a:rPr lang="it-IT"/>
                  <a:t> caroten/cell (x 106)</a:t>
                </a:r>
              </a:p>
            </c:rich>
          </c:tx>
          <c:layout>
            <c:manualLayout>
              <c:xMode val="edge"/>
              <c:yMode val="edge"/>
              <c:x val="2.4122000827067034E-2"/>
              <c:y val="0.17384921712372176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 algn="ctr">
              <a:defRPr/>
            </a:pPr>
            <a:endParaRPr lang="it-IT"/>
          </a:p>
        </c:txPr>
        <c:crossAx val="86463616"/>
        <c:crosses val="autoZero"/>
        <c:crossBetween val="between"/>
        <c:majorUnit val="1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zea</c:v>
          </c:tx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'ng per cell 10^6'!$V$4:$V$6</c:f>
              <c:strCache>
                <c:ptCount val="3"/>
                <c:pt idx="0">
                  <c:v>IL</c:v>
                </c:pt>
                <c:pt idx="1">
                  <c:v>A250R</c:v>
                </c:pt>
                <c:pt idx="2">
                  <c:v>S264K</c:v>
                </c:pt>
              </c:strCache>
            </c:strRef>
          </c:cat>
          <c:val>
            <c:numRef>
              <c:f>('ng per cell 10^6'!$R$15,'ng per cell 10^6'!$R$29,'ng per cell 10^6'!$R$43)</c:f>
              <c:numCache>
                <c:formatCode>0.00</c:formatCode>
                <c:ptCount val="3"/>
                <c:pt idx="0">
                  <c:v>0.18251455618939705</c:v>
                </c:pt>
                <c:pt idx="1">
                  <c:v>3.0099623043765386E-2</c:v>
                </c:pt>
                <c:pt idx="2">
                  <c:v>1.4655986865593343E-2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6B-47D1-BE35-A309C60DB784}"/>
            </c:ext>
          </c:extLst>
        </c:ser>
        <c:ser>
          <c:idx val="1"/>
          <c:order val="1"/>
          <c:tx>
            <c:v>ant</c:v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'ng per cell 10^6'!$V$4:$V$6</c:f>
              <c:strCache>
                <c:ptCount val="3"/>
                <c:pt idx="0">
                  <c:v>IL</c:v>
                </c:pt>
                <c:pt idx="1">
                  <c:v>A250R</c:v>
                </c:pt>
                <c:pt idx="2">
                  <c:v>S264K</c:v>
                </c:pt>
              </c:strCache>
            </c:strRef>
          </c:cat>
          <c:val>
            <c:numRef>
              <c:f>('ng per cell 10^6'!$R$12,'ng per cell 10^6'!$R$26,'ng per cell 10^6'!$R$40)</c:f>
              <c:numCache>
                <c:formatCode>0.00</c:formatCode>
                <c:ptCount val="3"/>
                <c:pt idx="0">
                  <c:v>0.60733117414187787</c:v>
                </c:pt>
                <c:pt idx="1">
                  <c:v>2.1887001154380446E-2</c:v>
                </c:pt>
                <c:pt idx="2">
                  <c:v>2.3891762321543868E-2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6B-47D1-BE35-A309C60DB784}"/>
            </c:ext>
          </c:extLst>
        </c:ser>
        <c:ser>
          <c:idx val="2"/>
          <c:order val="2"/>
          <c:tx>
            <c:v>vio</c:v>
          </c:tx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'ng per cell 10^6'!$V$4:$V$6</c:f>
              <c:strCache>
                <c:ptCount val="3"/>
                <c:pt idx="0">
                  <c:v>IL</c:v>
                </c:pt>
                <c:pt idx="1">
                  <c:v>A250R</c:v>
                </c:pt>
                <c:pt idx="2">
                  <c:v>S264K</c:v>
                </c:pt>
              </c:strCache>
            </c:strRef>
          </c:cat>
          <c:val>
            <c:numRef>
              <c:f>('ng per cell 10^6'!$R$11,'ng per cell 10^6'!$R$25,'ng per cell 10^6'!$R$39)</c:f>
              <c:numCache>
                <c:formatCode>0.00</c:formatCode>
                <c:ptCount val="3"/>
                <c:pt idx="0">
                  <c:v>2.4209252225340112</c:v>
                </c:pt>
                <c:pt idx="1">
                  <c:v>5.5294029394861437E-2</c:v>
                </c:pt>
                <c:pt idx="2">
                  <c:v>7.9461683854966061E-2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6B-47D1-BE35-A309C60DB7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86592128"/>
        <c:axId val="86618496"/>
      </c:barChart>
      <c:catAx>
        <c:axId val="86592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86618496"/>
        <c:crosses val="autoZero"/>
        <c:auto val="1"/>
        <c:lblAlgn val="ctr"/>
        <c:lblOffset val="100"/>
        <c:noMultiLvlLbl val="0"/>
      </c:catAx>
      <c:valAx>
        <c:axId val="866184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ng pigment/cell (x 106)</a:t>
                </a:r>
              </a:p>
            </c:rich>
          </c:tx>
          <c:layout>
            <c:manualLayout>
              <c:xMode val="edge"/>
              <c:yMode val="edge"/>
              <c:x val="2.686972083035075E-2"/>
              <c:y val="0.20352539498022376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86592128"/>
        <c:crosses val="autoZero"/>
        <c:crossBetween val="between"/>
      </c:valAx>
      <c:spPr>
        <a:noFill/>
        <a:ln w="12700"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60756959064327509"/>
          <c:y val="0.1234590277777778"/>
          <c:w val="0.17220877192982456"/>
          <c:h val="0.26338125000000001"/>
        </c:manualLayout>
      </c:layout>
      <c:overlay val="0"/>
      <c:spPr>
        <a:noFill/>
        <a:ln w="25400">
          <a:noFill/>
        </a:ln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08859649122824"/>
          <c:y val="4.8506944444444471E-2"/>
          <c:w val="0.64076578947368468"/>
          <c:h val="0.84919513888888953"/>
        </c:manualLayout>
      </c:layout>
      <c:barChart>
        <c:barDir val="col"/>
        <c:grouping val="clustered"/>
        <c:varyColors val="0"/>
        <c:ser>
          <c:idx val="0"/>
          <c:order val="0"/>
          <c:tx>
            <c:v>Lutein</c:v>
          </c:tx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('ng per cell 10^6'!$T$14,'ng per cell 10^6'!$T$28,'ng per cell 10^6'!$T$42)</c:f>
                <c:numCache>
                  <c:formatCode>General</c:formatCode>
                  <c:ptCount val="3"/>
                  <c:pt idx="0">
                    <c:v>3.1171406375383813E-2</c:v>
                  </c:pt>
                  <c:pt idx="1">
                    <c:v>5.668067278488482E-3</c:v>
                  </c:pt>
                  <c:pt idx="2">
                    <c:v>2.690850321430998E-3</c:v>
                  </c:pt>
                </c:numCache>
              </c:numRef>
            </c:plus>
            <c:minus>
              <c:numRef>
                <c:f>('ng per cell 10^6'!$T$14,'ng per cell 10^6'!$T$28,'ng per cell 10^6'!$T$42)</c:f>
                <c:numCache>
                  <c:formatCode>General</c:formatCode>
                  <c:ptCount val="3"/>
                  <c:pt idx="0">
                    <c:v>3.1171406375383813E-2</c:v>
                  </c:pt>
                  <c:pt idx="1">
                    <c:v>5.668067278488482E-3</c:v>
                  </c:pt>
                  <c:pt idx="2">
                    <c:v>2.690850321430998E-3</c:v>
                  </c:pt>
                </c:numCache>
              </c:numRef>
            </c:minus>
          </c:errBars>
          <c:cat>
            <c:strRef>
              <c:f>'ng per cell 10^6'!$V$4:$V$6</c:f>
              <c:strCache>
                <c:ptCount val="3"/>
                <c:pt idx="0">
                  <c:v>IL</c:v>
                </c:pt>
                <c:pt idx="1">
                  <c:v>A250R</c:v>
                </c:pt>
                <c:pt idx="2">
                  <c:v>S264K</c:v>
                </c:pt>
              </c:strCache>
            </c:strRef>
          </c:cat>
          <c:val>
            <c:numRef>
              <c:f>('ng per cell 10^6'!$R$14,'ng per cell 10^6'!$R$28,'ng per cell 10^6'!$R$42)</c:f>
              <c:numCache>
                <c:formatCode>0.00</c:formatCode>
                <c:ptCount val="3"/>
                <c:pt idx="0">
                  <c:v>4.2094603266275232</c:v>
                </c:pt>
                <c:pt idx="1">
                  <c:v>0.16415867209976362</c:v>
                </c:pt>
                <c:pt idx="2">
                  <c:v>0.2225172558314884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6A-4E3D-8998-CB172163D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6627072"/>
        <c:axId val="86628608"/>
      </c:barChart>
      <c:catAx>
        <c:axId val="86627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86628608"/>
        <c:crossesAt val="0"/>
        <c:auto val="1"/>
        <c:lblAlgn val="ctr"/>
        <c:lblOffset val="100"/>
        <c:noMultiLvlLbl val="0"/>
      </c:catAx>
      <c:valAx>
        <c:axId val="86628608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ng lutein/cell (x 106)</a:t>
                </a:r>
              </a:p>
            </c:rich>
          </c:tx>
          <c:layout>
            <c:manualLayout>
              <c:xMode val="edge"/>
              <c:yMode val="edge"/>
              <c:x val="2.8361454818147711E-2"/>
              <c:y val="0.16406997202272794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 algn="ctr">
              <a:defRPr/>
            </a:pPr>
            <a:endParaRPr lang="it-IT"/>
          </a:p>
        </c:txPr>
        <c:crossAx val="86627072"/>
        <c:crosses val="autoZero"/>
        <c:crossBetween val="between"/>
        <c:majorUnit val="1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775204678362574"/>
          <c:y val="4.8506944444444471E-2"/>
          <c:w val="0.6546169590643276"/>
          <c:h val="0.84919513888888953"/>
        </c:manualLayout>
      </c:layout>
      <c:barChart>
        <c:barDir val="col"/>
        <c:grouping val="clustered"/>
        <c:varyColors val="0"/>
        <c:ser>
          <c:idx val="0"/>
          <c:order val="0"/>
          <c:tx>
            <c:v>b carotene</c:v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('ng per cell 10^6'!$T$18,'ng per cell 10^6'!$T$32,'ng per cell 10^6'!$T$46)</c:f>
                <c:numCache>
                  <c:formatCode>General</c:formatCode>
                  <c:ptCount val="3"/>
                  <c:pt idx="0">
                    <c:v>2.0226676921669418</c:v>
                  </c:pt>
                  <c:pt idx="1">
                    <c:v>0.1022290268168341</c:v>
                  </c:pt>
                  <c:pt idx="2">
                    <c:v>0.1005451473125913</c:v>
                  </c:pt>
                </c:numCache>
              </c:numRef>
            </c:plus>
            <c:minus>
              <c:numRef>
                <c:f>('ng per cell 10^6'!$T$18,'ng per cell 10^6'!$T$32,'ng per cell 10^6'!$T$46)</c:f>
                <c:numCache>
                  <c:formatCode>General</c:formatCode>
                  <c:ptCount val="3"/>
                  <c:pt idx="0">
                    <c:v>2.0226676921669418</c:v>
                  </c:pt>
                  <c:pt idx="1">
                    <c:v>0.1022290268168341</c:v>
                  </c:pt>
                  <c:pt idx="2">
                    <c:v>0.1005451473125913</c:v>
                  </c:pt>
                </c:numCache>
              </c:numRef>
            </c:minus>
          </c:errBars>
          <c:cat>
            <c:strRef>
              <c:f>'ng per cell 10^6'!$V$4:$V$6</c:f>
              <c:strCache>
                <c:ptCount val="3"/>
                <c:pt idx="0">
                  <c:v>IL</c:v>
                </c:pt>
                <c:pt idx="1">
                  <c:v>A250R</c:v>
                </c:pt>
                <c:pt idx="2">
                  <c:v>S264K</c:v>
                </c:pt>
              </c:strCache>
            </c:strRef>
          </c:cat>
          <c:val>
            <c:numRef>
              <c:f>('ng per cell 10^6'!$R$18,'ng per cell 10^6'!$R$32,'ng per cell 10^6'!$R$46)</c:f>
              <c:numCache>
                <c:formatCode>0.00</c:formatCode>
                <c:ptCount val="3"/>
                <c:pt idx="0">
                  <c:v>34.589265334627903</c:v>
                </c:pt>
                <c:pt idx="1">
                  <c:v>2.2857103922871209</c:v>
                </c:pt>
                <c:pt idx="2">
                  <c:v>2.0467022671913058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12-4CD8-B927-609FDBD7AB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6542592"/>
        <c:axId val="86552576"/>
      </c:barChart>
      <c:catAx>
        <c:axId val="86542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86552576"/>
        <c:crossesAt val="0"/>
        <c:auto val="1"/>
        <c:lblAlgn val="ctr"/>
        <c:lblOffset val="100"/>
        <c:noMultiLvlLbl val="0"/>
      </c:catAx>
      <c:valAx>
        <c:axId val="86552576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ng </a:t>
                </a:r>
                <a:r>
                  <a:rPr lang="el-GR"/>
                  <a:t>β</a:t>
                </a:r>
                <a:r>
                  <a:rPr lang="it-IT"/>
                  <a:t> caroten/cell (x 106)</a:t>
                </a:r>
              </a:p>
            </c:rich>
          </c:tx>
          <c:layout>
            <c:manualLayout>
              <c:xMode val="edge"/>
              <c:yMode val="edge"/>
              <c:x val="2.8361372861179256E-2"/>
              <c:y val="0.1640698863595729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 algn="ctr">
              <a:defRPr/>
            </a:pPr>
            <a:endParaRPr lang="it-IT"/>
          </a:p>
        </c:txPr>
        <c:crossAx val="86542592"/>
        <c:crosses val="autoZero"/>
        <c:crossBetween val="between"/>
        <c:majorUnit val="10"/>
        <c:minorUnit val="5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608859649122824"/>
          <c:y val="4.8506944444444471E-2"/>
          <c:w val="0.16577076023391812"/>
          <c:h val="0.84919513888888953"/>
        </c:manualLayout>
      </c:layout>
      <c:barChart>
        <c:barDir val="col"/>
        <c:grouping val="stacked"/>
        <c:varyColors val="0"/>
        <c:ser>
          <c:idx val="0"/>
          <c:order val="0"/>
          <c:tx>
            <c:v>zea</c:v>
          </c:tx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'ng per cell 10^6'!$V$4:$V$6</c:f>
              <c:strCache>
                <c:ptCount val="3"/>
                <c:pt idx="0">
                  <c:v>IL</c:v>
                </c:pt>
                <c:pt idx="1">
                  <c:v>A250R</c:v>
                </c:pt>
                <c:pt idx="2">
                  <c:v>S264K</c:v>
                </c:pt>
              </c:strCache>
            </c:strRef>
          </c:cat>
          <c:val>
            <c:numRef>
              <c:f>'ng per cell 10^6'!$R$15</c:f>
              <c:numCache>
                <c:formatCode>0.00</c:formatCode>
                <c:ptCount val="1"/>
                <c:pt idx="0">
                  <c:v>0.18251455618939705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6B-47D1-BE35-A309C60DB784}"/>
            </c:ext>
          </c:extLst>
        </c:ser>
        <c:ser>
          <c:idx val="1"/>
          <c:order val="1"/>
          <c:tx>
            <c:v>ant</c:v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'ng per cell 10^6'!$V$4:$V$6</c:f>
              <c:strCache>
                <c:ptCount val="3"/>
                <c:pt idx="0">
                  <c:v>IL</c:v>
                </c:pt>
                <c:pt idx="1">
                  <c:v>A250R</c:v>
                </c:pt>
                <c:pt idx="2">
                  <c:v>S264K</c:v>
                </c:pt>
              </c:strCache>
            </c:strRef>
          </c:cat>
          <c:val>
            <c:numRef>
              <c:f>'ng per cell 10^6'!$R$12</c:f>
              <c:numCache>
                <c:formatCode>0.00</c:formatCode>
                <c:ptCount val="1"/>
                <c:pt idx="0">
                  <c:v>0.60733117414187787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6B-47D1-BE35-A309C60DB784}"/>
            </c:ext>
          </c:extLst>
        </c:ser>
        <c:ser>
          <c:idx val="2"/>
          <c:order val="2"/>
          <c:tx>
            <c:v>vio</c:v>
          </c:tx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'ng per cell 10^6'!$V$4:$V$6</c:f>
              <c:strCache>
                <c:ptCount val="3"/>
                <c:pt idx="0">
                  <c:v>IL</c:v>
                </c:pt>
                <c:pt idx="1">
                  <c:v>A250R</c:v>
                </c:pt>
                <c:pt idx="2">
                  <c:v>S264K</c:v>
                </c:pt>
              </c:strCache>
            </c:strRef>
          </c:cat>
          <c:val>
            <c:numRef>
              <c:f>'ng per cell 10^6'!$R$11</c:f>
              <c:numCache>
                <c:formatCode>0.00</c:formatCode>
                <c:ptCount val="1"/>
                <c:pt idx="0">
                  <c:v>2.4209252225340112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6B-47D1-BE35-A309C60DB7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7897984"/>
        <c:axId val="87899520"/>
      </c:barChart>
      <c:catAx>
        <c:axId val="87897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87899520"/>
        <c:crosses val="autoZero"/>
        <c:auto val="1"/>
        <c:lblAlgn val="ctr"/>
        <c:lblOffset val="100"/>
        <c:noMultiLvlLbl val="0"/>
      </c:catAx>
      <c:valAx>
        <c:axId val="878995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ng pigment/cell (x 106)</a:t>
                </a:r>
              </a:p>
            </c:rich>
          </c:tx>
          <c:layout>
            <c:manualLayout>
              <c:xMode val="edge"/>
              <c:yMode val="edge"/>
              <c:x val="2.686972083035075E-2"/>
              <c:y val="0.20352539498022382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87897984"/>
        <c:crosses val="autoZero"/>
        <c:crossBetween val="between"/>
      </c:valAx>
      <c:spPr>
        <a:noFill/>
        <a:ln w="127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071491228070176"/>
          <c:y val="4.8506944444444443E-2"/>
          <c:w val="0.34719415204678361"/>
          <c:h val="0.84592430555555553"/>
        </c:manualLayout>
      </c:layout>
      <c:barChart>
        <c:barDir val="col"/>
        <c:grouping val="stacked"/>
        <c:varyColors val="0"/>
        <c:ser>
          <c:idx val="0"/>
          <c:order val="0"/>
          <c:tx>
            <c:v>zea</c:v>
          </c:tx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'ng per cell 10^6'!$V$5:$V$6</c:f>
              <c:strCache>
                <c:ptCount val="2"/>
                <c:pt idx="0">
                  <c:v>A250R</c:v>
                </c:pt>
                <c:pt idx="1">
                  <c:v>S264K</c:v>
                </c:pt>
              </c:strCache>
            </c:strRef>
          </c:cat>
          <c:val>
            <c:numRef>
              <c:f>('ng per cell 10^6'!$R$29,'ng per cell 10^6'!$R$43)</c:f>
              <c:numCache>
                <c:formatCode>0.00</c:formatCode>
                <c:ptCount val="2"/>
                <c:pt idx="0">
                  <c:v>3.0099623043765386E-2</c:v>
                </c:pt>
                <c:pt idx="1">
                  <c:v>1.4655986865593343E-2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6B-47D1-BE35-A309C60DB784}"/>
            </c:ext>
          </c:extLst>
        </c:ser>
        <c:ser>
          <c:idx val="1"/>
          <c:order val="1"/>
          <c:tx>
            <c:v>ant</c:v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'ng per cell 10^6'!$V$5:$V$6</c:f>
              <c:strCache>
                <c:ptCount val="2"/>
                <c:pt idx="0">
                  <c:v>A250R</c:v>
                </c:pt>
                <c:pt idx="1">
                  <c:v>S264K</c:v>
                </c:pt>
              </c:strCache>
            </c:strRef>
          </c:cat>
          <c:val>
            <c:numRef>
              <c:f>('ng per cell 10^6'!$R$26,'ng per cell 10^6'!$R$40)</c:f>
              <c:numCache>
                <c:formatCode>0.00</c:formatCode>
                <c:ptCount val="2"/>
                <c:pt idx="0">
                  <c:v>2.1887001154380446E-2</c:v>
                </c:pt>
                <c:pt idx="1">
                  <c:v>2.3891762321543868E-2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6B-47D1-BE35-A309C60DB784}"/>
            </c:ext>
          </c:extLst>
        </c:ser>
        <c:ser>
          <c:idx val="2"/>
          <c:order val="2"/>
          <c:tx>
            <c:v>vio</c:v>
          </c:tx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'ng per cell 10^6'!$V$5:$V$6</c:f>
              <c:strCache>
                <c:ptCount val="2"/>
                <c:pt idx="0">
                  <c:v>A250R</c:v>
                </c:pt>
                <c:pt idx="1">
                  <c:v>S264K</c:v>
                </c:pt>
              </c:strCache>
            </c:strRef>
          </c:cat>
          <c:val>
            <c:numRef>
              <c:f>('ng per cell 10^6'!$R$25,'ng per cell 10^6'!$R$39)</c:f>
              <c:numCache>
                <c:formatCode>0.00</c:formatCode>
                <c:ptCount val="2"/>
                <c:pt idx="0">
                  <c:v>5.5294029394861437E-2</c:v>
                </c:pt>
                <c:pt idx="1">
                  <c:v>7.9461683854966061E-2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6B-47D1-BE35-A309C60DB7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87754240"/>
        <c:axId val="87755776"/>
      </c:barChart>
      <c:catAx>
        <c:axId val="87754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87755776"/>
        <c:crosses val="autoZero"/>
        <c:auto val="1"/>
        <c:lblAlgn val="ctr"/>
        <c:lblOffset val="100"/>
        <c:noMultiLvlLbl val="0"/>
      </c:catAx>
      <c:valAx>
        <c:axId val="87755776"/>
        <c:scaling>
          <c:orientation val="minMax"/>
        </c:scaling>
        <c:delete val="0"/>
        <c:axPos val="l"/>
        <c:numFmt formatCode="0.0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87754240"/>
        <c:crosses val="autoZero"/>
        <c:crossBetween val="between"/>
      </c:valAx>
      <c:spPr>
        <a:noFill/>
        <a:ln w="12700">
          <a:noFill/>
        </a:ln>
      </c:spPr>
    </c:plotArea>
    <c:legend>
      <c:legendPos val="r"/>
      <c:layout>
        <c:manualLayout>
          <c:xMode val="edge"/>
          <c:yMode val="edge"/>
          <c:x val="0.58302602339181286"/>
          <c:y val="0.43188611111111114"/>
          <c:w val="0.17188625730994153"/>
          <c:h val="0.22442187499999999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326315</xdr:colOff>
      <xdr:row>9</xdr:row>
      <xdr:rowOff>204394</xdr:rowOff>
    </xdr:from>
    <xdr:to>
      <xdr:col>28</xdr:col>
      <xdr:colOff>115609</xdr:colOff>
      <xdr:row>22</xdr:row>
      <xdr:rowOff>204483</xdr:rowOff>
    </xdr:to>
    <xdr:graphicFrame macro="">
      <xdr:nvGraphicFramePr>
        <xdr:cNvPr id="290460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535641</xdr:colOff>
      <xdr:row>9</xdr:row>
      <xdr:rowOff>264906</xdr:rowOff>
    </xdr:from>
    <xdr:to>
      <xdr:col>34</xdr:col>
      <xdr:colOff>324935</xdr:colOff>
      <xdr:row>23</xdr:row>
      <xdr:rowOff>52083</xdr:rowOff>
    </xdr:to>
    <xdr:graphicFrame macro="">
      <xdr:nvGraphicFramePr>
        <xdr:cNvPr id="290461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35</xdr:col>
      <xdr:colOff>239807</xdr:colOff>
      <xdr:row>9</xdr:row>
      <xdr:rowOff>223668</xdr:rowOff>
    </xdr:from>
    <xdr:to>
      <xdr:col>40</xdr:col>
      <xdr:colOff>398895</xdr:colOff>
      <xdr:row>23</xdr:row>
      <xdr:rowOff>10845</xdr:rowOff>
    </xdr:to>
    <xdr:graphicFrame macro="">
      <xdr:nvGraphicFramePr>
        <xdr:cNvPr id="290462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59167</xdr:colOff>
      <xdr:row>23</xdr:row>
      <xdr:rowOff>267596</xdr:rowOff>
    </xdr:from>
    <xdr:to>
      <xdr:col>27</xdr:col>
      <xdr:colOff>453578</xdr:colOff>
      <xdr:row>37</xdr:row>
      <xdr:rowOff>9949</xdr:rowOff>
    </xdr:to>
    <xdr:graphicFrame macro="">
      <xdr:nvGraphicFramePr>
        <xdr:cNvPr id="290463" name="Gra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29</xdr:col>
      <xdr:colOff>1346</xdr:colOff>
      <xdr:row>23</xdr:row>
      <xdr:rowOff>176605</xdr:rowOff>
    </xdr:from>
    <xdr:to>
      <xdr:col>34</xdr:col>
      <xdr:colOff>395758</xdr:colOff>
      <xdr:row>36</xdr:row>
      <xdr:rowOff>131870</xdr:rowOff>
    </xdr:to>
    <xdr:graphicFrame macro="">
      <xdr:nvGraphicFramePr>
        <xdr:cNvPr id="290464" name="Gra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35</xdr:col>
      <xdr:colOff>458096</xdr:colOff>
      <xdr:row>22</xdr:row>
      <xdr:rowOff>176604</xdr:rowOff>
    </xdr:from>
    <xdr:to>
      <xdr:col>41</xdr:col>
      <xdr:colOff>12067</xdr:colOff>
      <xdr:row>35</xdr:row>
      <xdr:rowOff>322368</xdr:rowOff>
    </xdr:to>
    <xdr:graphicFrame macro="">
      <xdr:nvGraphicFramePr>
        <xdr:cNvPr id="290465" name="Gra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22</xdr:col>
      <xdr:colOff>406100</xdr:colOff>
      <xdr:row>37</xdr:row>
      <xdr:rowOff>191396</xdr:rowOff>
    </xdr:from>
    <xdr:to>
      <xdr:col>28</xdr:col>
      <xdr:colOff>195394</xdr:colOff>
      <xdr:row>50</xdr:row>
      <xdr:rowOff>146661</xdr:rowOff>
    </xdr:to>
    <xdr:graphicFrame macro="">
      <xdr:nvGraphicFramePr>
        <xdr:cNvPr id="290466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29</xdr:col>
      <xdr:colOff>247427</xdr:colOff>
      <xdr:row>36</xdr:row>
      <xdr:rowOff>90543</xdr:rowOff>
    </xdr:from>
    <xdr:to>
      <xdr:col>35</xdr:col>
      <xdr:colOff>36721</xdr:colOff>
      <xdr:row>49</xdr:row>
      <xdr:rowOff>236307</xdr:rowOff>
    </xdr:to>
    <xdr:graphicFrame macro="">
      <xdr:nvGraphicFramePr>
        <xdr:cNvPr id="290467" name="Gra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35</xdr:col>
      <xdr:colOff>528022</xdr:colOff>
      <xdr:row>36</xdr:row>
      <xdr:rowOff>112059</xdr:rowOff>
    </xdr:from>
    <xdr:to>
      <xdr:col>41</xdr:col>
      <xdr:colOff>81993</xdr:colOff>
      <xdr:row>49</xdr:row>
      <xdr:rowOff>257823</xdr:rowOff>
    </xdr:to>
    <xdr:graphicFrame macro="">
      <xdr:nvGraphicFramePr>
        <xdr:cNvPr id="290468" name="Gra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22</xdr:col>
      <xdr:colOff>437478</xdr:colOff>
      <xdr:row>51</xdr:row>
      <xdr:rowOff>175707</xdr:rowOff>
    </xdr:from>
    <xdr:to>
      <xdr:col>28</xdr:col>
      <xdr:colOff>226772</xdr:colOff>
      <xdr:row>64</xdr:row>
      <xdr:rowOff>86148</xdr:rowOff>
    </xdr:to>
    <xdr:graphicFrame macro="">
      <xdr:nvGraphicFramePr>
        <xdr:cNvPr id="290469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29</xdr:col>
      <xdr:colOff>361277</xdr:colOff>
      <xdr:row>51</xdr:row>
      <xdr:rowOff>80233</xdr:rowOff>
    </xdr:from>
    <xdr:to>
      <xdr:col>35</xdr:col>
      <xdr:colOff>150571</xdr:colOff>
      <xdr:row>63</xdr:row>
      <xdr:rowOff>394086</xdr:rowOff>
    </xdr:to>
    <xdr:graphicFrame macro="">
      <xdr:nvGraphicFramePr>
        <xdr:cNvPr id="290470" name="Gra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36</xdr:col>
      <xdr:colOff>233979</xdr:colOff>
      <xdr:row>51</xdr:row>
      <xdr:rowOff>14343</xdr:rowOff>
    </xdr:from>
    <xdr:to>
      <xdr:col>41</xdr:col>
      <xdr:colOff>393068</xdr:colOff>
      <xdr:row>63</xdr:row>
      <xdr:rowOff>328196</xdr:rowOff>
    </xdr:to>
    <xdr:graphicFrame macro="">
      <xdr:nvGraphicFramePr>
        <xdr:cNvPr id="290471" name="Gra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22</xdr:col>
      <xdr:colOff>593911</xdr:colOff>
      <xdr:row>70</xdr:row>
      <xdr:rowOff>11206</xdr:rowOff>
    </xdr:from>
    <xdr:to>
      <xdr:col>28</xdr:col>
      <xdr:colOff>383205</xdr:colOff>
      <xdr:row>82</xdr:row>
      <xdr:rowOff>168177</xdr:rowOff>
    </xdr:to>
    <xdr:graphicFrame macro="">
      <xdr:nvGraphicFramePr>
        <xdr:cNvPr id="14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29</xdr:col>
      <xdr:colOff>123265</xdr:colOff>
      <xdr:row>69</xdr:row>
      <xdr:rowOff>168088</xdr:rowOff>
    </xdr:from>
    <xdr:to>
      <xdr:col>34</xdr:col>
      <xdr:colOff>517677</xdr:colOff>
      <xdr:row>82</xdr:row>
      <xdr:rowOff>123353</xdr:rowOff>
    </xdr:to>
    <xdr:graphicFrame macro="">
      <xdr:nvGraphicFramePr>
        <xdr:cNvPr id="15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0.83687</cdr:x>
      <cdr:y>0.09511</cdr:y>
    </cdr:from>
    <cdr:to>
      <cdr:x>0.99786</cdr:x>
      <cdr:y>0.19274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2984405" y="259456"/>
          <a:ext cx="574135" cy="2663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it-IT" sz="1200" b="1"/>
            <a:t>IL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0.24503</cdr:x>
      <cdr:y>0.10692</cdr:y>
    </cdr:from>
    <cdr:to>
      <cdr:x>0.44588</cdr:x>
      <cdr:y>0.21184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838007" y="307925"/>
          <a:ext cx="686907" cy="3021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1200" b="1"/>
            <a:t>A250R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0.77915</cdr:x>
      <cdr:y>0.03069</cdr:y>
    </cdr:from>
    <cdr:to>
      <cdr:x>1</cdr:x>
      <cdr:y>0.13585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2357401" y="84418"/>
          <a:ext cx="668188" cy="2892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1200" b="1"/>
            <a:t>S264K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0.31684</cdr:x>
      <cdr:y>0.07715</cdr:y>
    </cdr:from>
    <cdr:to>
      <cdr:x>0.50276</cdr:x>
      <cdr:y>0.19106</cdr:y>
    </cdr:to>
    <cdr:sp macro="" textlink="">
      <cdr:nvSpPr>
        <cdr:cNvPr id="2" name="CasellaDiTesto 1"/>
        <cdr:cNvSpPr txBox="1"/>
      </cdr:nvSpPr>
      <cdr:spPr>
        <a:xfrm xmlns:a="http://schemas.openxmlformats.org/drawingml/2006/main" flipH="1">
          <a:off x="1083589" y="222181"/>
          <a:ext cx="635856" cy="328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1200" b="1"/>
            <a:t>IL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0.23598</cdr:x>
      <cdr:y>0.1053</cdr:y>
    </cdr:from>
    <cdr:to>
      <cdr:x>0.4464</cdr:x>
      <cdr:y>0.21192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749953" y="287159"/>
          <a:ext cx="668712" cy="2907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1200" b="1"/>
            <a:t>A250R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0.26261</cdr:x>
      <cdr:y>0.09396</cdr:y>
    </cdr:from>
    <cdr:to>
      <cdr:x>0.48228</cdr:x>
      <cdr:y>0.2311</cdr:y>
    </cdr:to>
    <cdr:sp macro="" textlink="">
      <cdr:nvSpPr>
        <cdr:cNvPr id="2" name="CasellaDiTesto 1"/>
        <cdr:cNvSpPr txBox="1"/>
      </cdr:nvSpPr>
      <cdr:spPr>
        <a:xfrm xmlns:a="http://schemas.openxmlformats.org/drawingml/2006/main" flipH="1">
          <a:off x="830578" y="256246"/>
          <a:ext cx="694765" cy="3739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1200" b="1"/>
            <a:t>S264K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0.23951</cdr:x>
      <cdr:y>0.08263</cdr:y>
    </cdr:from>
    <cdr:to>
      <cdr:x>0.36917</cdr:x>
      <cdr:y>0.22712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810222" y="229694"/>
          <a:ext cx="438618" cy="4016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1200" b="1"/>
            <a:t>IL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0.24537</cdr:x>
      <cdr:y>0.07542</cdr:y>
    </cdr:from>
    <cdr:to>
      <cdr:x>0.45494</cdr:x>
      <cdr:y>0.18965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783515" y="209101"/>
          <a:ext cx="669204" cy="3166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1200" b="1"/>
            <a:t>A250R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0.57757</cdr:x>
      <cdr:y>0.09353</cdr:y>
    </cdr:from>
    <cdr:to>
      <cdr:x>0.78934</cdr:x>
      <cdr:y>0.1999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1975274" y="269380"/>
          <a:ext cx="724253" cy="3063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1200" b="1"/>
            <a:t>S264K</a:t>
          </a:r>
        </a:p>
      </cdr:txBody>
    </cdr:sp>
  </cdr:relSizeAnchor>
</c:userShape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6"/>
  <sheetViews>
    <sheetView tabSelected="1" topLeftCell="A79" zoomScale="70" zoomScaleNormal="70" workbookViewId="0">
      <selection activeCell="S7" sqref="S7"/>
    </sheetView>
  </sheetViews>
  <sheetFormatPr defaultRowHeight="13.2" x14ac:dyDescent="0.25"/>
  <cols>
    <col min="1" max="1" width="14" customWidth="1"/>
    <col min="3" max="3" width="11" customWidth="1"/>
    <col min="5" max="5" width="12.44140625" customWidth="1"/>
    <col min="6" max="6" width="12" customWidth="1"/>
    <col min="7" max="8" width="12.109375" customWidth="1"/>
    <col min="9" max="9" width="12.88671875" customWidth="1"/>
    <col min="10" max="10" width="12.109375" customWidth="1"/>
    <col min="11" max="11" width="12.5546875" customWidth="1"/>
    <col min="12" max="12" width="9" bestFit="1" customWidth="1"/>
    <col min="13" max="13" width="13.33203125" bestFit="1" customWidth="1"/>
    <col min="14" max="17" width="13.44140625" bestFit="1" customWidth="1"/>
    <col min="18" max="18" width="9.109375" style="52" customWidth="1"/>
    <col min="19" max="19" width="13.44140625" bestFit="1" customWidth="1"/>
    <col min="20" max="20" width="12.5546875" customWidth="1"/>
    <col min="21" max="21" width="14.88671875" style="38" customWidth="1"/>
    <col min="22" max="22" width="12.5546875" bestFit="1" customWidth="1"/>
    <col min="40" max="40" width="12.5546875" bestFit="1" customWidth="1"/>
  </cols>
  <sheetData>
    <row r="1" spans="1:24" x14ac:dyDescent="0.25">
      <c r="U1" s="40"/>
    </row>
    <row r="2" spans="1:24" x14ac:dyDescent="0.25">
      <c r="U2" s="40"/>
    </row>
    <row r="3" spans="1:24" x14ac:dyDescent="0.25">
      <c r="U3" s="40"/>
      <c r="V3" s="40"/>
      <c r="W3" s="40" t="s">
        <v>44</v>
      </c>
      <c r="X3" s="40" t="s">
        <v>45</v>
      </c>
    </row>
    <row r="4" spans="1:24" x14ac:dyDescent="0.25">
      <c r="U4" s="40"/>
      <c r="V4" s="40" t="s">
        <v>41</v>
      </c>
      <c r="W4" s="40">
        <f>2.2*1000000</f>
        <v>2200000</v>
      </c>
      <c r="X4" s="40">
        <f>W4*10</f>
        <v>22000000</v>
      </c>
    </row>
    <row r="5" spans="1:24" ht="17.399999999999999" x14ac:dyDescent="0.3">
      <c r="A5" s="34"/>
      <c r="B5" s="22"/>
      <c r="C5" s="22"/>
      <c r="D5" s="22"/>
      <c r="E5" s="22"/>
      <c r="F5" s="22"/>
      <c r="G5" s="22"/>
      <c r="H5" s="22"/>
      <c r="U5" s="40"/>
      <c r="V5" s="40" t="s">
        <v>42</v>
      </c>
      <c r="W5" s="40">
        <f>5.5*1000000</f>
        <v>5500000</v>
      </c>
      <c r="X5" s="40">
        <f>W5*10</f>
        <v>55000000</v>
      </c>
    </row>
    <row r="6" spans="1:24" ht="17.399999999999999" x14ac:dyDescent="0.3">
      <c r="A6" s="33"/>
      <c r="B6" s="35"/>
      <c r="C6" s="35"/>
      <c r="D6" s="35"/>
      <c r="E6" s="35"/>
      <c r="F6" s="35"/>
      <c r="G6" s="22"/>
      <c r="H6" s="22"/>
      <c r="I6" s="40"/>
      <c r="J6" s="40"/>
      <c r="K6" s="40"/>
      <c r="U6" s="40"/>
      <c r="V6" s="40" t="s">
        <v>43</v>
      </c>
      <c r="W6" s="40">
        <f>6.4*1000000</f>
        <v>6400000</v>
      </c>
      <c r="X6" s="40">
        <f>W6*10</f>
        <v>64000000</v>
      </c>
    </row>
    <row r="7" spans="1:24" x14ac:dyDescent="0.25">
      <c r="U7" s="40"/>
    </row>
    <row r="8" spans="1:24" ht="31.2" x14ac:dyDescent="0.3">
      <c r="A8" s="1"/>
      <c r="B8" s="2"/>
      <c r="C8" s="1"/>
      <c r="D8" s="57" t="s">
        <v>12</v>
      </c>
      <c r="E8" s="58"/>
      <c r="F8" s="59"/>
      <c r="G8" s="1"/>
      <c r="H8" s="21" t="s">
        <v>32</v>
      </c>
      <c r="I8" s="21">
        <v>2.5</v>
      </c>
      <c r="M8" s="1"/>
      <c r="U8" s="40"/>
    </row>
    <row r="9" spans="1:24" ht="16.2" thickBot="1" x14ac:dyDescent="0.35">
      <c r="A9" s="1"/>
      <c r="B9" s="2"/>
      <c r="C9" s="1"/>
      <c r="D9" s="60"/>
      <c r="E9" s="60"/>
      <c r="F9" s="60"/>
      <c r="G9" s="1"/>
      <c r="H9" s="1"/>
      <c r="I9" s="1"/>
      <c r="M9" s="1"/>
      <c r="U9" s="40"/>
    </row>
    <row r="10" spans="1:24" ht="27" thickBot="1" x14ac:dyDescent="0.3">
      <c r="A10" s="3" t="s">
        <v>0</v>
      </c>
      <c r="B10" s="4" t="s">
        <v>1</v>
      </c>
      <c r="C10" s="4" t="s">
        <v>2</v>
      </c>
      <c r="D10" s="5" t="s">
        <v>3</v>
      </c>
      <c r="E10" s="3" t="s">
        <v>33</v>
      </c>
      <c r="F10" s="3" t="s">
        <v>34</v>
      </c>
      <c r="G10" s="3" t="s">
        <v>35</v>
      </c>
      <c r="H10" s="4" t="s">
        <v>36</v>
      </c>
      <c r="I10" s="4" t="s">
        <v>11</v>
      </c>
      <c r="J10" s="63" t="s">
        <v>39</v>
      </c>
      <c r="K10" s="64"/>
      <c r="L10" s="65"/>
      <c r="M10" s="4" t="s">
        <v>50</v>
      </c>
      <c r="N10" s="63" t="s">
        <v>46</v>
      </c>
      <c r="O10" s="64"/>
      <c r="P10" s="65"/>
      <c r="Q10" s="4" t="s">
        <v>49</v>
      </c>
      <c r="R10" s="53" t="s">
        <v>47</v>
      </c>
      <c r="S10" s="41" t="s">
        <v>48</v>
      </c>
      <c r="T10" s="41" t="s">
        <v>51</v>
      </c>
      <c r="U10" s="40"/>
    </row>
    <row r="11" spans="1:24" ht="15.6" x14ac:dyDescent="0.3">
      <c r="A11" s="6" t="s">
        <v>4</v>
      </c>
      <c r="B11" s="7">
        <v>15.16</v>
      </c>
      <c r="C11" s="7">
        <v>111413</v>
      </c>
      <c r="D11" s="7">
        <v>8.24</v>
      </c>
      <c r="E11" s="10">
        <v>762289</v>
      </c>
      <c r="F11" s="11">
        <v>718487</v>
      </c>
      <c r="G11" s="11">
        <v>679623</v>
      </c>
      <c r="H11" s="11"/>
      <c r="I11" s="8">
        <f t="shared" ref="I11:I18" si="0">(E11+F11+G11+H11)/3</f>
        <v>720133</v>
      </c>
      <c r="J11" s="42">
        <v>56.37817274465278</v>
      </c>
      <c r="K11" s="43">
        <v>53.13861829409494</v>
      </c>
      <c r="L11" s="44">
        <v>50.264273648497038</v>
      </c>
      <c r="M11" s="9">
        <f>AVERAGE(J11:L11)</f>
        <v>53.260354895748257</v>
      </c>
      <c r="N11" s="42">
        <f>J11/$X$4</f>
        <v>2.5626442156660354E-6</v>
      </c>
      <c r="O11" s="43">
        <f>K11/$X$4</f>
        <v>2.4153917406406791E-6</v>
      </c>
      <c r="P11" s="44">
        <f>L11/$X$4</f>
        <v>2.2847397112953198E-6</v>
      </c>
      <c r="Q11" s="40">
        <f>AVERAGE(N11:P11)</f>
        <v>2.4209252225340113E-6</v>
      </c>
      <c r="R11" s="39">
        <f t="shared" ref="R11:R18" si="1">Q11*1000000</f>
        <v>2.4209252225340112</v>
      </c>
      <c r="S11">
        <f t="shared" ref="S11:S18" si="2">STDEV(N11:P11)</f>
        <v>1.3903486236833244E-7</v>
      </c>
      <c r="T11">
        <f>S11*10^6</f>
        <v>0.13903486236833243</v>
      </c>
      <c r="U11"/>
    </row>
    <row r="12" spans="1:24" ht="15.6" x14ac:dyDescent="0.3">
      <c r="A12" s="6" t="s">
        <v>5</v>
      </c>
      <c r="B12" s="7">
        <v>25.41</v>
      </c>
      <c r="C12" s="7">
        <v>69695</v>
      </c>
      <c r="D12" s="7">
        <v>8.2319999999999993</v>
      </c>
      <c r="E12" s="12">
        <v>110839</v>
      </c>
      <c r="F12" s="7">
        <v>112972</v>
      </c>
      <c r="G12" s="7">
        <v>115553</v>
      </c>
      <c r="H12" s="7"/>
      <c r="I12" s="8">
        <f t="shared" si="0"/>
        <v>113121.33333333333</v>
      </c>
      <c r="J12" s="45">
        <v>13.091708845684769</v>
      </c>
      <c r="K12" s="22">
        <v>13.343647377860679</v>
      </c>
      <c r="L12" s="46">
        <v>13.648501269818494</v>
      </c>
      <c r="M12" s="9">
        <f t="shared" ref="M12:M18" si="3">AVERAGE(J12:L12)</f>
        <v>13.361285831121315</v>
      </c>
      <c r="N12" s="45">
        <f>J12/$X$4</f>
        <v>5.9507767480385315E-7</v>
      </c>
      <c r="O12" s="22">
        <f>K12/$X$4</f>
        <v>6.0652942626639446E-7</v>
      </c>
      <c r="P12" s="46">
        <f>L12/$X$4</f>
        <v>6.2038642135538612E-7</v>
      </c>
      <c r="Q12" s="40">
        <f t="shared" ref="Q12:Q18" si="4">AVERAGE(N12:P12)</f>
        <v>6.0733117414187791E-7</v>
      </c>
      <c r="R12" s="39">
        <f t="shared" si="1"/>
        <v>0.60733117414187787</v>
      </c>
      <c r="S12">
        <f t="shared" si="2"/>
        <v>1.2673407700548209E-8</v>
      </c>
      <c r="T12">
        <f t="shared" ref="T12:T74" si="5">S12*10^6</f>
        <v>1.2673407700548209E-2</v>
      </c>
      <c r="U12"/>
    </row>
    <row r="13" spans="1:24" ht="15.6" x14ac:dyDescent="0.3">
      <c r="A13" s="6" t="s">
        <v>6</v>
      </c>
      <c r="B13" s="7">
        <v>29.52</v>
      </c>
      <c r="C13" s="7">
        <v>218153</v>
      </c>
      <c r="D13" s="7">
        <v>100</v>
      </c>
      <c r="E13" s="12">
        <v>1113980</v>
      </c>
      <c r="F13" s="7">
        <v>1090923</v>
      </c>
      <c r="G13" s="7">
        <v>1067991</v>
      </c>
      <c r="H13" s="7"/>
      <c r="I13" s="8">
        <f t="shared" si="0"/>
        <v>1090964.6666666667</v>
      </c>
      <c r="J13" s="45">
        <v>510.64161391317106</v>
      </c>
      <c r="K13" s="22">
        <v>500.07242623296492</v>
      </c>
      <c r="L13" s="46">
        <v>489.56053778769945</v>
      </c>
      <c r="M13" s="9">
        <f t="shared" si="3"/>
        <v>500.09152597794514</v>
      </c>
      <c r="N13" s="45">
        <f>J13/$X$4</f>
        <v>2.3210982450598684E-5</v>
      </c>
      <c r="O13" s="22">
        <f>K13/$X$4</f>
        <v>2.2730564828771134E-5</v>
      </c>
      <c r="P13" s="46">
        <f>L13/$X$4</f>
        <v>2.2252751717622702E-5</v>
      </c>
      <c r="Q13" s="40">
        <f t="shared" si="4"/>
        <v>2.2731432998997507E-5</v>
      </c>
      <c r="R13" s="39">
        <f t="shared" si="1"/>
        <v>22.731432998997509</v>
      </c>
      <c r="S13">
        <f t="shared" si="2"/>
        <v>4.7911595641825435E-7</v>
      </c>
      <c r="T13">
        <f t="shared" si="5"/>
        <v>0.47911595641825433</v>
      </c>
      <c r="U13"/>
    </row>
    <row r="14" spans="1:24" ht="15.6" x14ac:dyDescent="0.3">
      <c r="A14" s="6" t="s">
        <v>37</v>
      </c>
      <c r="B14" s="7">
        <v>33.57</v>
      </c>
      <c r="C14" s="7">
        <v>4986720</v>
      </c>
      <c r="D14" s="7">
        <v>400</v>
      </c>
      <c r="E14" s="12">
        <v>1163638</v>
      </c>
      <c r="F14" s="7">
        <v>1153263</v>
      </c>
      <c r="G14" s="7">
        <v>1146680</v>
      </c>
      <c r="H14" s="7"/>
      <c r="I14" s="8">
        <f t="shared" si="0"/>
        <v>1154527</v>
      </c>
      <c r="J14" s="45">
        <v>93.338948246542813</v>
      </c>
      <c r="K14" s="22">
        <v>92.506737895851387</v>
      </c>
      <c r="L14" s="46">
        <v>91.978695415022301</v>
      </c>
      <c r="M14" s="9">
        <f t="shared" si="3"/>
        <v>92.608127185805486</v>
      </c>
      <c r="N14" s="45">
        <f>J14/$X$4</f>
        <v>4.2426794657519463E-6</v>
      </c>
      <c r="O14" s="22">
        <f>K14/$X$4</f>
        <v>4.2048517225386996E-6</v>
      </c>
      <c r="P14" s="46">
        <f>L14/$X$4</f>
        <v>4.1808497915919224E-6</v>
      </c>
      <c r="Q14" s="40">
        <f t="shared" si="4"/>
        <v>4.2094603266275231E-6</v>
      </c>
      <c r="R14" s="39">
        <f t="shared" si="1"/>
        <v>4.2094603266275232</v>
      </c>
      <c r="S14">
        <f t="shared" si="2"/>
        <v>3.1171406375383812E-8</v>
      </c>
      <c r="T14">
        <f t="shared" si="5"/>
        <v>3.1171406375383813E-2</v>
      </c>
      <c r="U14"/>
    </row>
    <row r="15" spans="1:24" ht="15.6" x14ac:dyDescent="0.3">
      <c r="A15" s="6" t="s">
        <v>7</v>
      </c>
      <c r="B15" s="7">
        <v>41.43</v>
      </c>
      <c r="C15" s="7">
        <v>411743</v>
      </c>
      <c r="D15" s="7">
        <v>96</v>
      </c>
      <c r="E15" s="12">
        <v>15887</v>
      </c>
      <c r="F15" s="7">
        <v>16474</v>
      </c>
      <c r="G15" s="7">
        <v>19304</v>
      </c>
      <c r="H15" s="11"/>
      <c r="I15" s="8">
        <f t="shared" si="0"/>
        <v>17221.666666666668</v>
      </c>
      <c r="J15" s="45">
        <v>3.7041358323031601</v>
      </c>
      <c r="K15" s="22">
        <v>3.8409979040323696</v>
      </c>
      <c r="L15" s="46">
        <v>4.5008269721646759</v>
      </c>
      <c r="M15" s="9">
        <f t="shared" si="3"/>
        <v>4.0153202361667351</v>
      </c>
      <c r="N15" s="45">
        <f>J15/$X$4</f>
        <v>1.6836981055923454E-7</v>
      </c>
      <c r="O15" s="22">
        <f>K15/$X$4</f>
        <v>1.7459081381965318E-7</v>
      </c>
      <c r="P15" s="46">
        <f>L15/$X$4</f>
        <v>2.0458304418930345E-7</v>
      </c>
      <c r="Q15" s="40">
        <f t="shared" si="4"/>
        <v>1.8251455618939704E-7</v>
      </c>
      <c r="R15" s="39">
        <f t="shared" si="1"/>
        <v>0.18251455618939705</v>
      </c>
      <c r="S15">
        <f t="shared" si="2"/>
        <v>1.9363337582737231E-8</v>
      </c>
      <c r="T15">
        <f t="shared" si="5"/>
        <v>1.9363337582737231E-2</v>
      </c>
      <c r="U15"/>
    </row>
    <row r="16" spans="1:24" ht="15.6" x14ac:dyDescent="0.3">
      <c r="A16" s="6" t="s">
        <v>8</v>
      </c>
      <c r="B16" s="7">
        <v>42.78</v>
      </c>
      <c r="C16" s="7">
        <v>265897</v>
      </c>
      <c r="D16" s="7">
        <v>100</v>
      </c>
      <c r="E16" s="12">
        <v>1497791</v>
      </c>
      <c r="F16" s="7">
        <v>1538979</v>
      </c>
      <c r="G16" s="7">
        <v>1507957</v>
      </c>
      <c r="H16" s="7"/>
      <c r="I16" s="8">
        <f t="shared" si="0"/>
        <v>1514909</v>
      </c>
      <c r="J16" s="45">
        <v>563.2974422426729</v>
      </c>
      <c r="K16" s="22">
        <v>578.78765085728685</v>
      </c>
      <c r="L16" s="46">
        <v>567.12072719887772</v>
      </c>
      <c r="M16" s="9">
        <f t="shared" si="3"/>
        <v>569.73527343294575</v>
      </c>
      <c r="N16" s="45">
        <f>J16/$X$4</f>
        <v>2.5604429192848769E-5</v>
      </c>
      <c r="O16" s="22">
        <f>K16/$X$4</f>
        <v>2.6308529584422129E-5</v>
      </c>
      <c r="P16" s="46">
        <f>L16/$X$4</f>
        <v>2.5778214872676261E-5</v>
      </c>
      <c r="Q16" s="40">
        <f t="shared" si="4"/>
        <v>2.5897057883315721E-5</v>
      </c>
      <c r="R16" s="39">
        <f t="shared" si="1"/>
        <v>25.897057883315721</v>
      </c>
      <c r="S16">
        <f t="shared" si="2"/>
        <v>3.6678615873125207E-7</v>
      </c>
      <c r="T16">
        <f t="shared" si="5"/>
        <v>0.36678615873125209</v>
      </c>
      <c r="U16"/>
    </row>
    <row r="17" spans="1:21" ht="15.6" x14ac:dyDescent="0.3">
      <c r="A17" s="6" t="s">
        <v>9</v>
      </c>
      <c r="B17" s="7">
        <v>54.27</v>
      </c>
      <c r="C17" s="7">
        <v>52553</v>
      </c>
      <c r="D17" s="7">
        <v>8.7799999999999994</v>
      </c>
      <c r="E17" s="36">
        <v>46875</v>
      </c>
      <c r="F17" s="37">
        <v>46701</v>
      </c>
      <c r="G17" s="37">
        <v>45173</v>
      </c>
      <c r="H17" s="7"/>
      <c r="I17" s="8">
        <f t="shared" si="0"/>
        <v>46249.666666666664</v>
      </c>
      <c r="J17" s="45">
        <v>7.8313797499666995</v>
      </c>
      <c r="K17" s="22">
        <v>7.8023096683348232</v>
      </c>
      <c r="L17" s="46">
        <v>7.5470275721652413</v>
      </c>
      <c r="M17" s="9">
        <f t="shared" si="3"/>
        <v>7.726905663488921</v>
      </c>
      <c r="N17" s="45">
        <f>J17/$X$4</f>
        <v>3.5597180681666816E-7</v>
      </c>
      <c r="O17" s="22">
        <f>K17/$X$4</f>
        <v>3.546504394697647E-7</v>
      </c>
      <c r="P17" s="46">
        <f>L17/$X$4</f>
        <v>3.4304670782569281E-7</v>
      </c>
      <c r="Q17" s="40">
        <f t="shared" si="4"/>
        <v>3.5122298470404194E-7</v>
      </c>
      <c r="R17" s="39">
        <f t="shared" si="1"/>
        <v>0.35122298470404195</v>
      </c>
      <c r="S17">
        <f t="shared" si="2"/>
        <v>7.1116194084002413E-9</v>
      </c>
      <c r="T17">
        <f t="shared" si="5"/>
        <v>7.1116194084002412E-3</v>
      </c>
      <c r="U17"/>
    </row>
    <row r="18" spans="1:21" ht="16.2" thickBot="1" x14ac:dyDescent="0.35">
      <c r="A18" s="6" t="s">
        <v>10</v>
      </c>
      <c r="B18" s="7">
        <v>56.28</v>
      </c>
      <c r="C18" s="7">
        <v>88950</v>
      </c>
      <c r="D18" s="7">
        <v>400</v>
      </c>
      <c r="E18" s="36">
        <v>159891</v>
      </c>
      <c r="F18" s="37">
        <v>168169</v>
      </c>
      <c r="G18" s="37">
        <v>179598</v>
      </c>
      <c r="H18" s="7"/>
      <c r="I18" s="8">
        <f t="shared" si="0"/>
        <v>169219.33333333334</v>
      </c>
      <c r="J18" s="47">
        <v>719.01517706576726</v>
      </c>
      <c r="K18" s="48">
        <v>756.24058459808884</v>
      </c>
      <c r="L18" s="49">
        <v>807.63575042158516</v>
      </c>
      <c r="M18" s="9">
        <f t="shared" si="3"/>
        <v>760.96383736181372</v>
      </c>
      <c r="N18" s="47">
        <f>J18/$X$4</f>
        <v>3.2682508048443969E-5</v>
      </c>
      <c r="O18" s="48">
        <f>K18/$X$4</f>
        <v>3.4374572027185859E-5</v>
      </c>
      <c r="P18" s="49">
        <f>L18/$X$4</f>
        <v>3.6710715928253868E-5</v>
      </c>
      <c r="Q18" s="40">
        <f t="shared" si="4"/>
        <v>3.4589265334627903E-5</v>
      </c>
      <c r="R18" s="39">
        <f t="shared" si="1"/>
        <v>34.589265334627903</v>
      </c>
      <c r="S18">
        <f t="shared" si="2"/>
        <v>2.022667692166942E-6</v>
      </c>
      <c r="T18">
        <f t="shared" si="5"/>
        <v>2.0226676921669418</v>
      </c>
      <c r="U18"/>
    </row>
    <row r="19" spans="1:21" x14ac:dyDescent="0.25">
      <c r="R19" s="69"/>
      <c r="U19"/>
    </row>
    <row r="20" spans="1:21" x14ac:dyDescent="0.25">
      <c r="A20" s="15"/>
      <c r="B20" s="15"/>
      <c r="C20" s="15"/>
      <c r="D20" s="15"/>
      <c r="E20" s="15"/>
      <c r="F20" s="15"/>
      <c r="G20" s="15"/>
      <c r="H20" s="15"/>
      <c r="I20" s="15"/>
      <c r="M20" s="15"/>
      <c r="R20" s="69"/>
      <c r="U20"/>
    </row>
    <row r="21" spans="1:21" ht="15.6" x14ac:dyDescent="0.3">
      <c r="A21" s="16"/>
      <c r="B21" s="17"/>
      <c r="C21" s="16"/>
      <c r="D21" s="61"/>
      <c r="E21" s="61"/>
      <c r="F21" s="61"/>
      <c r="G21" s="16"/>
      <c r="H21" s="16"/>
      <c r="I21" s="16"/>
      <c r="M21" s="16"/>
      <c r="R21" s="69"/>
      <c r="U21"/>
    </row>
    <row r="22" spans="1:21" ht="31.2" x14ac:dyDescent="0.3">
      <c r="A22" s="1"/>
      <c r="B22" s="2"/>
      <c r="C22" s="1"/>
      <c r="D22" s="57" t="s">
        <v>38</v>
      </c>
      <c r="E22" s="58"/>
      <c r="F22" s="59"/>
      <c r="G22" s="1"/>
      <c r="H22" s="21" t="s">
        <v>32</v>
      </c>
      <c r="I22" s="21">
        <v>1.4</v>
      </c>
      <c r="M22" s="1"/>
      <c r="R22" s="69"/>
      <c r="U22"/>
    </row>
    <row r="23" spans="1:21" ht="16.2" thickBot="1" x14ac:dyDescent="0.35">
      <c r="A23" s="1"/>
      <c r="B23" s="2"/>
      <c r="C23" s="1"/>
      <c r="D23" s="60"/>
      <c r="E23" s="60"/>
      <c r="F23" s="60"/>
      <c r="G23" s="1"/>
      <c r="H23" s="1"/>
      <c r="I23" s="1"/>
      <c r="M23" s="1"/>
      <c r="R23" s="69"/>
      <c r="U23"/>
    </row>
    <row r="24" spans="1:21" ht="27" thickBot="1" x14ac:dyDescent="0.3">
      <c r="A24" s="3" t="s">
        <v>0</v>
      </c>
      <c r="B24" s="4" t="s">
        <v>1</v>
      </c>
      <c r="C24" s="4" t="s">
        <v>2</v>
      </c>
      <c r="D24" s="5" t="s">
        <v>3</v>
      </c>
      <c r="E24" s="3" t="s">
        <v>33</v>
      </c>
      <c r="F24" s="3" t="s">
        <v>34</v>
      </c>
      <c r="G24" s="3" t="s">
        <v>35</v>
      </c>
      <c r="H24" s="4" t="s">
        <v>36</v>
      </c>
      <c r="I24" s="4" t="s">
        <v>11</v>
      </c>
      <c r="J24" s="63" t="s">
        <v>39</v>
      </c>
      <c r="K24" s="64"/>
      <c r="L24" s="65"/>
      <c r="M24" s="4" t="s">
        <v>40</v>
      </c>
      <c r="N24" s="63" t="s">
        <v>46</v>
      </c>
      <c r="O24" s="64"/>
      <c r="P24" s="65"/>
      <c r="Q24" s="4" t="s">
        <v>49</v>
      </c>
      <c r="R24" s="53" t="s">
        <v>47</v>
      </c>
      <c r="S24" s="41" t="s">
        <v>48</v>
      </c>
      <c r="T24" s="41" t="s">
        <v>51</v>
      </c>
      <c r="U24"/>
    </row>
    <row r="25" spans="1:21" ht="15.6" x14ac:dyDescent="0.3">
      <c r="A25" s="6" t="s">
        <v>4</v>
      </c>
      <c r="B25" s="7">
        <v>15.16</v>
      </c>
      <c r="C25" s="7">
        <v>111413</v>
      </c>
      <c r="D25" s="7">
        <v>8.24</v>
      </c>
      <c r="E25" s="10">
        <v>36396</v>
      </c>
      <c r="F25" s="11">
        <v>40040</v>
      </c>
      <c r="G25" s="11">
        <v>46923</v>
      </c>
      <c r="H25" s="11"/>
      <c r="I25" s="50">
        <f>(E25+F25+G25+H25)/3</f>
        <v>41119.666666666664</v>
      </c>
      <c r="J25" s="42">
        <v>2.6918137021712005</v>
      </c>
      <c r="K25" s="43">
        <v>2.9613204922226313</v>
      </c>
      <c r="L25" s="44">
        <v>3.470380655758305</v>
      </c>
      <c r="M25" s="51">
        <f>AVERAGE(J25:L25)</f>
        <v>3.0411716167173792</v>
      </c>
      <c r="N25" s="42">
        <f>J25/$X$5</f>
        <v>4.8942067312203646E-8</v>
      </c>
      <c r="O25" s="43">
        <f>K25/$X$5</f>
        <v>5.3842190767684205E-8</v>
      </c>
      <c r="P25" s="44">
        <f>L25/$X$5</f>
        <v>6.3097830104696454E-8</v>
      </c>
      <c r="Q25">
        <f>AVERAGE(N25:P25)</f>
        <v>5.529402939486144E-8</v>
      </c>
      <c r="R25" s="39">
        <f t="shared" ref="R25:R32" si="6">Q25*1000000</f>
        <v>5.5294029394861437E-2</v>
      </c>
      <c r="S25">
        <f>STDEV(N25:P25)</f>
        <v>7.1886912305964181E-9</v>
      </c>
      <c r="T25">
        <f t="shared" si="5"/>
        <v>7.1886912305964184E-3</v>
      </c>
      <c r="U25"/>
    </row>
    <row r="26" spans="1:21" ht="15.6" x14ac:dyDescent="0.3">
      <c r="A26" s="6" t="s">
        <v>5</v>
      </c>
      <c r="B26" s="7">
        <v>25.41</v>
      </c>
      <c r="C26" s="7">
        <v>69695</v>
      </c>
      <c r="D26" s="7">
        <v>8.2319999999999993</v>
      </c>
      <c r="E26" s="12">
        <v>10218</v>
      </c>
      <c r="F26" s="7">
        <v>9991</v>
      </c>
      <c r="G26" s="7">
        <v>10366</v>
      </c>
      <c r="H26" s="7"/>
      <c r="I26" s="50">
        <f t="shared" ref="I26:I32" si="7">(E26+F26+G26+H26)/3</f>
        <v>10191.666666666666</v>
      </c>
      <c r="J26" s="45">
        <v>1.2068954157400098</v>
      </c>
      <c r="K26" s="22">
        <v>1.1800833919219456</v>
      </c>
      <c r="L26" s="46">
        <v>1.2243763828108185</v>
      </c>
      <c r="M26" s="51">
        <f t="shared" ref="M26:M32" si="8">AVERAGE(J26:L26)</f>
        <v>1.2037850634909246</v>
      </c>
      <c r="N26" s="45">
        <f>J26/$X$5</f>
        <v>2.1943553013454722E-8</v>
      </c>
      <c r="O26" s="22">
        <f>K26/$X$5</f>
        <v>2.1456061671308101E-8</v>
      </c>
      <c r="P26" s="46">
        <f>L26/$X$5</f>
        <v>2.2261388778378519E-8</v>
      </c>
      <c r="Q26">
        <f t="shared" ref="Q26:Q32" si="9">AVERAGE(N26:P26)</f>
        <v>2.1887001154380446E-8</v>
      </c>
      <c r="R26" s="39">
        <f t="shared" si="6"/>
        <v>2.1887001154380446E-2</v>
      </c>
      <c r="S26">
        <f t="shared" ref="S26:S32" si="10">STDEV(N26:P26)</f>
        <v>4.0563101695897198E-10</v>
      </c>
      <c r="T26">
        <f t="shared" si="5"/>
        <v>4.0563101695897198E-4</v>
      </c>
      <c r="U26"/>
    </row>
    <row r="27" spans="1:21" ht="15.6" x14ac:dyDescent="0.3">
      <c r="A27" s="6" t="s">
        <v>6</v>
      </c>
      <c r="B27" s="7">
        <v>29.52</v>
      </c>
      <c r="C27" s="7">
        <v>218153</v>
      </c>
      <c r="D27" s="7">
        <v>100</v>
      </c>
      <c r="E27" s="12">
        <v>205532</v>
      </c>
      <c r="F27" s="7">
        <v>198919</v>
      </c>
      <c r="G27" s="7">
        <v>189559</v>
      </c>
      <c r="H27" s="7"/>
      <c r="I27" s="50">
        <f t="shared" si="7"/>
        <v>198003.33333333334</v>
      </c>
      <c r="J27" s="45">
        <v>94.214610846515981</v>
      </c>
      <c r="K27" s="22">
        <v>91.183252121217677</v>
      </c>
      <c r="L27" s="46">
        <v>86.892685408864423</v>
      </c>
      <c r="M27" s="51">
        <f t="shared" si="8"/>
        <v>90.763516125532689</v>
      </c>
      <c r="N27" s="45">
        <f>J27/$X$5</f>
        <v>1.7129929244821088E-6</v>
      </c>
      <c r="O27" s="22">
        <f>K27/$X$5</f>
        <v>1.6578773112948668E-6</v>
      </c>
      <c r="P27" s="46">
        <f>L27/$X$5</f>
        <v>1.5798670074338985E-6</v>
      </c>
      <c r="Q27">
        <f t="shared" si="9"/>
        <v>1.6502457477369582E-6</v>
      </c>
      <c r="R27" s="39">
        <f t="shared" si="6"/>
        <v>1.6502457477369581</v>
      </c>
      <c r="S27">
        <f t="shared" si="10"/>
        <v>6.6890268494270093E-8</v>
      </c>
      <c r="T27">
        <f t="shared" si="5"/>
        <v>6.68902684942701E-2</v>
      </c>
      <c r="U27"/>
    </row>
    <row r="28" spans="1:21" ht="15.6" x14ac:dyDescent="0.3">
      <c r="A28" s="6" t="s">
        <v>37</v>
      </c>
      <c r="B28" s="7">
        <v>33.57</v>
      </c>
      <c r="C28" s="7">
        <v>4986720</v>
      </c>
      <c r="D28" s="7">
        <v>400</v>
      </c>
      <c r="E28" s="12">
        <v>116902</v>
      </c>
      <c r="F28" s="7">
        <v>111368</v>
      </c>
      <c r="G28" s="7">
        <v>109408</v>
      </c>
      <c r="H28" s="7"/>
      <c r="I28" s="50">
        <f t="shared" si="7"/>
        <v>112559.33333333333</v>
      </c>
      <c r="J28" s="45">
        <v>9.3770654859306326</v>
      </c>
      <c r="K28" s="22">
        <v>8.9331664901979657</v>
      </c>
      <c r="L28" s="46">
        <v>8.7759489203324037</v>
      </c>
      <c r="M28" s="51">
        <f t="shared" si="8"/>
        <v>9.0287269654870013</v>
      </c>
      <c r="N28" s="45">
        <f>J28/$X$5</f>
        <v>1.7049209974419333E-7</v>
      </c>
      <c r="O28" s="22">
        <f>K28/$X$5</f>
        <v>1.6242120891269029E-7</v>
      </c>
      <c r="P28" s="46">
        <f>L28/$X$5</f>
        <v>1.5956270764240734E-7</v>
      </c>
      <c r="Q28">
        <f t="shared" si="9"/>
        <v>1.6415867209976363E-7</v>
      </c>
      <c r="R28" s="39">
        <f t="shared" si="6"/>
        <v>0.16415867209976362</v>
      </c>
      <c r="S28">
        <f t="shared" si="10"/>
        <v>5.6680672784884823E-9</v>
      </c>
      <c r="T28">
        <f t="shared" si="5"/>
        <v>5.668067278488482E-3</v>
      </c>
      <c r="U28"/>
    </row>
    <row r="29" spans="1:21" ht="15.6" x14ac:dyDescent="0.3">
      <c r="A29" s="6" t="s">
        <v>7</v>
      </c>
      <c r="B29" s="7">
        <v>41.43</v>
      </c>
      <c r="C29" s="7">
        <v>411743</v>
      </c>
      <c r="D29" s="7">
        <v>96</v>
      </c>
      <c r="E29" s="12">
        <v>6758</v>
      </c>
      <c r="F29" s="7">
        <v>8166</v>
      </c>
      <c r="G29" s="7">
        <v>6377</v>
      </c>
      <c r="H29" s="7"/>
      <c r="I29" s="50">
        <f t="shared" si="7"/>
        <v>7100.333333333333</v>
      </c>
      <c r="J29" s="45">
        <v>1.5756624884940362</v>
      </c>
      <c r="K29" s="22">
        <v>1.9039449365259398</v>
      </c>
      <c r="L29" s="46">
        <v>1.4868303772013125</v>
      </c>
      <c r="M29" s="51">
        <f t="shared" si="8"/>
        <v>1.6554792674070962</v>
      </c>
      <c r="N29" s="45">
        <f>J29/$X$5</f>
        <v>2.8648408881709749E-8</v>
      </c>
      <c r="O29" s="22">
        <f>K29/$X$5</f>
        <v>3.4617180664107993E-8</v>
      </c>
      <c r="P29" s="46">
        <f>L29/$X$5</f>
        <v>2.7033279585478409E-8</v>
      </c>
      <c r="Q29">
        <f t="shared" si="9"/>
        <v>3.0099623043765386E-8</v>
      </c>
      <c r="R29" s="39">
        <f t="shared" si="6"/>
        <v>3.0099623043765386E-2</v>
      </c>
      <c r="S29">
        <f t="shared" si="10"/>
        <v>3.9947973416335994E-9</v>
      </c>
      <c r="T29">
        <f t="shared" si="5"/>
        <v>3.9947973416335995E-3</v>
      </c>
      <c r="U29"/>
    </row>
    <row r="30" spans="1:21" ht="15.6" x14ac:dyDescent="0.3">
      <c r="A30" s="6" t="s">
        <v>8</v>
      </c>
      <c r="B30" s="7">
        <v>42.78</v>
      </c>
      <c r="C30" s="7">
        <v>265897</v>
      </c>
      <c r="D30" s="7">
        <v>100</v>
      </c>
      <c r="E30" s="12">
        <v>359050</v>
      </c>
      <c r="F30" s="7">
        <v>318658</v>
      </c>
      <c r="G30" s="7">
        <v>313861</v>
      </c>
      <c r="H30" s="7"/>
      <c r="I30" s="50">
        <f t="shared" si="7"/>
        <v>330523</v>
      </c>
      <c r="J30" s="45">
        <v>135.03349041170077</v>
      </c>
      <c r="K30" s="22">
        <v>119.84264583654573</v>
      </c>
      <c r="L30" s="46">
        <v>118.03856380478155</v>
      </c>
      <c r="M30" s="51">
        <f t="shared" si="8"/>
        <v>124.304900017676</v>
      </c>
      <c r="N30" s="45">
        <f>J30/$X$5</f>
        <v>2.4551543711218321E-6</v>
      </c>
      <c r="O30" s="22">
        <f>K30/$X$5</f>
        <v>2.178957197028104E-6</v>
      </c>
      <c r="P30" s="46">
        <f>L30/$X$5</f>
        <v>2.1461557055414828E-6</v>
      </c>
      <c r="Q30">
        <f t="shared" si="9"/>
        <v>2.2600890912304731E-6</v>
      </c>
      <c r="R30" s="39">
        <f t="shared" si="6"/>
        <v>2.2600890912304732</v>
      </c>
      <c r="S30">
        <f t="shared" si="10"/>
        <v>1.6972575533859743E-7</v>
      </c>
      <c r="T30">
        <f t="shared" si="5"/>
        <v>0.16972575533859743</v>
      </c>
      <c r="U30"/>
    </row>
    <row r="31" spans="1:21" ht="15.6" x14ac:dyDescent="0.3">
      <c r="A31" s="6" t="s">
        <v>9</v>
      </c>
      <c r="B31" s="7">
        <v>54.27</v>
      </c>
      <c r="C31" s="7">
        <v>52553</v>
      </c>
      <c r="D31" s="7">
        <v>8.7799999999999994</v>
      </c>
      <c r="E31" s="12">
        <v>2921</v>
      </c>
      <c r="F31" s="7">
        <v>2087</v>
      </c>
      <c r="G31" s="7">
        <v>3927</v>
      </c>
      <c r="H31" s="7"/>
      <c r="I31" s="50">
        <f t="shared" si="7"/>
        <v>2978.3333333333335</v>
      </c>
      <c r="J31" s="45">
        <v>0.48800981865925824</v>
      </c>
      <c r="K31" s="22">
        <v>0.34867391014785071</v>
      </c>
      <c r="L31" s="46">
        <v>0.65608166993321027</v>
      </c>
      <c r="M31" s="51">
        <f t="shared" si="8"/>
        <v>0.49758846624677311</v>
      </c>
      <c r="N31" s="45">
        <f>J31/$X$5</f>
        <v>8.872905793804696E-9</v>
      </c>
      <c r="O31" s="22">
        <f>K31/$X$5</f>
        <v>6.3395256390518313E-9</v>
      </c>
      <c r="P31" s="46">
        <f>L31/$X$5</f>
        <v>1.1928757635149278E-8</v>
      </c>
      <c r="Q31">
        <f t="shared" si="9"/>
        <v>9.0470630226686002E-9</v>
      </c>
      <c r="R31" s="39">
        <f t="shared" si="6"/>
        <v>9.0470630226686007E-3</v>
      </c>
      <c r="S31">
        <f t="shared" si="10"/>
        <v>2.798683017389434E-9</v>
      </c>
      <c r="T31">
        <f t="shared" si="5"/>
        <v>2.7986830173894342E-3</v>
      </c>
      <c r="U31"/>
    </row>
    <row r="32" spans="1:21" ht="16.2" thickBot="1" x14ac:dyDescent="0.35">
      <c r="A32" s="6" t="s">
        <v>10</v>
      </c>
      <c r="B32" s="7">
        <v>56.28</v>
      </c>
      <c r="C32" s="7">
        <v>88950</v>
      </c>
      <c r="D32" s="7">
        <v>400</v>
      </c>
      <c r="E32" s="12">
        <v>29336</v>
      </c>
      <c r="F32" s="7">
        <v>27632</v>
      </c>
      <c r="G32" s="7">
        <v>26899</v>
      </c>
      <c r="H32" s="7"/>
      <c r="I32" s="50">
        <f t="shared" si="7"/>
        <v>27955.666666666668</v>
      </c>
      <c r="J32" s="47">
        <v>131.92130410342889</v>
      </c>
      <c r="K32" s="48">
        <v>124.25857223159078</v>
      </c>
      <c r="L32" s="49">
        <v>120.96233839235525</v>
      </c>
      <c r="M32" s="51">
        <f t="shared" si="8"/>
        <v>125.71407157579165</v>
      </c>
      <c r="N32" s="47">
        <f>J32/$X$5</f>
        <v>2.3985691655168892E-6</v>
      </c>
      <c r="O32" s="48">
        <f>K32/$X$5</f>
        <v>2.2592467678471052E-6</v>
      </c>
      <c r="P32" s="49">
        <f>L32/$X$5</f>
        <v>2.1993152434973682E-6</v>
      </c>
      <c r="Q32">
        <f t="shared" si="9"/>
        <v>2.2857103922871209E-6</v>
      </c>
      <c r="R32" s="39">
        <f t="shared" si="6"/>
        <v>2.2857103922871209</v>
      </c>
      <c r="S32">
        <f t="shared" si="10"/>
        <v>1.022290268168341E-7</v>
      </c>
      <c r="T32">
        <f t="shared" si="5"/>
        <v>0.1022290268168341</v>
      </c>
      <c r="U32"/>
    </row>
    <row r="33" spans="1:21" x14ac:dyDescent="0.25">
      <c r="A33" s="15"/>
      <c r="B33" s="15"/>
      <c r="C33" s="15"/>
      <c r="D33" s="15"/>
      <c r="E33" s="15"/>
      <c r="F33" s="15"/>
      <c r="G33" s="15"/>
      <c r="H33" s="15"/>
      <c r="I33" s="15"/>
      <c r="M33" s="15"/>
      <c r="R33" s="69"/>
      <c r="U33"/>
    </row>
    <row r="34" spans="1:21" ht="15.6" x14ac:dyDescent="0.3">
      <c r="A34" s="16"/>
      <c r="B34" s="17"/>
      <c r="C34" s="16"/>
      <c r="D34" s="61"/>
      <c r="E34" s="61"/>
      <c r="F34" s="61"/>
      <c r="G34" s="16"/>
      <c r="H34" s="16"/>
      <c r="I34" s="16"/>
      <c r="M34" s="16"/>
      <c r="R34" s="69"/>
      <c r="U34"/>
    </row>
    <row r="35" spans="1:21" ht="15.6" x14ac:dyDescent="0.3">
      <c r="A35" s="16"/>
      <c r="B35" s="17"/>
      <c r="C35" s="16"/>
      <c r="D35" s="62"/>
      <c r="E35" s="62"/>
      <c r="F35" s="62"/>
      <c r="G35" s="16"/>
      <c r="H35" s="16"/>
      <c r="I35" s="16"/>
      <c r="M35" s="16"/>
      <c r="R35" s="69"/>
      <c r="U35"/>
    </row>
    <row r="36" spans="1:21" ht="31.2" x14ac:dyDescent="0.3">
      <c r="A36" s="1"/>
      <c r="B36" s="2"/>
      <c r="C36" s="1"/>
      <c r="D36" s="57" t="s">
        <v>13</v>
      </c>
      <c r="E36" s="58"/>
      <c r="F36" s="59"/>
      <c r="G36" s="1"/>
      <c r="H36" s="21" t="s">
        <v>32</v>
      </c>
      <c r="I36" s="21">
        <v>1.6</v>
      </c>
      <c r="M36" s="1"/>
      <c r="R36" s="69"/>
      <c r="U36"/>
    </row>
    <row r="37" spans="1:21" ht="16.2" thickBot="1" x14ac:dyDescent="0.35">
      <c r="A37" s="1"/>
      <c r="B37" s="2"/>
      <c r="C37" s="1"/>
      <c r="D37" s="60"/>
      <c r="E37" s="60"/>
      <c r="F37" s="60"/>
      <c r="G37" s="1"/>
      <c r="H37" s="1"/>
      <c r="I37" s="1"/>
      <c r="M37" s="1"/>
      <c r="R37" s="69"/>
      <c r="U37"/>
    </row>
    <row r="38" spans="1:21" ht="27" thickBot="1" x14ac:dyDescent="0.3">
      <c r="A38" s="3" t="s">
        <v>0</v>
      </c>
      <c r="B38" s="4" t="s">
        <v>1</v>
      </c>
      <c r="C38" s="4" t="s">
        <v>2</v>
      </c>
      <c r="D38" s="5" t="s">
        <v>3</v>
      </c>
      <c r="E38" s="3" t="s">
        <v>33</v>
      </c>
      <c r="F38" s="3" t="s">
        <v>34</v>
      </c>
      <c r="G38" s="3" t="s">
        <v>35</v>
      </c>
      <c r="H38" s="4" t="s">
        <v>36</v>
      </c>
      <c r="I38" s="4" t="s">
        <v>11</v>
      </c>
      <c r="J38" s="63" t="s">
        <v>39</v>
      </c>
      <c r="K38" s="64"/>
      <c r="L38" s="65"/>
      <c r="M38" s="4" t="s">
        <v>40</v>
      </c>
      <c r="N38" s="66" t="s">
        <v>46</v>
      </c>
      <c r="O38" s="67"/>
      <c r="P38" s="68"/>
      <c r="Q38" s="4" t="s">
        <v>49</v>
      </c>
      <c r="R38" s="53" t="s">
        <v>47</v>
      </c>
      <c r="S38" s="41" t="s">
        <v>48</v>
      </c>
      <c r="T38" s="41" t="s">
        <v>51</v>
      </c>
      <c r="U38"/>
    </row>
    <row r="39" spans="1:21" ht="15.6" x14ac:dyDescent="0.3">
      <c r="A39" s="6" t="s">
        <v>4</v>
      </c>
      <c r="B39" s="7">
        <v>15.16</v>
      </c>
      <c r="C39" s="7">
        <v>111413</v>
      </c>
      <c r="D39" s="7">
        <v>8.24</v>
      </c>
      <c r="E39" s="10">
        <v>69562</v>
      </c>
      <c r="F39" s="11">
        <v>67239</v>
      </c>
      <c r="G39" s="11">
        <v>69484</v>
      </c>
      <c r="H39" s="11"/>
      <c r="I39" s="50">
        <f t="shared" ref="I39:I46" si="11">(E39+F39+G39+H39)/3</f>
        <v>68761.666666666672</v>
      </c>
      <c r="J39" s="42">
        <v>5.1447396623374289</v>
      </c>
      <c r="K39" s="43">
        <v>4.9729327816323048</v>
      </c>
      <c r="L39" s="44">
        <v>5.1389708561837493</v>
      </c>
      <c r="M39" s="51">
        <f>AVERAGE(J39:L39)</f>
        <v>5.0855477667178279</v>
      </c>
      <c r="N39" s="42">
        <f>J39/$X$6</f>
        <v>8.0386557224022332E-8</v>
      </c>
      <c r="O39" s="43">
        <f>K39/$X$6</f>
        <v>7.770207471300476E-8</v>
      </c>
      <c r="P39" s="44">
        <f>L39/$X$6</f>
        <v>8.0296419627871078E-8</v>
      </c>
      <c r="Q39">
        <f>AVERAGE(N39:P39)</f>
        <v>7.9461683854966061E-8</v>
      </c>
      <c r="R39" s="39">
        <f t="shared" ref="R39:R46" si="12">Q39*1000000</f>
        <v>7.9461683854966061E-2</v>
      </c>
      <c r="S39">
        <f>STDEV(N39:P39)</f>
        <v>1.5245325335706382E-9</v>
      </c>
      <c r="T39">
        <f t="shared" si="5"/>
        <v>1.5245325335706383E-3</v>
      </c>
      <c r="U39"/>
    </row>
    <row r="40" spans="1:21" ht="15.6" x14ac:dyDescent="0.3">
      <c r="A40" s="6" t="s">
        <v>5</v>
      </c>
      <c r="B40" s="7">
        <v>25.41</v>
      </c>
      <c r="C40" s="7">
        <v>69695</v>
      </c>
      <c r="D40" s="7">
        <v>8.2319999999999993</v>
      </c>
      <c r="E40" s="12">
        <v>14895</v>
      </c>
      <c r="F40" s="7">
        <v>12901</v>
      </c>
      <c r="G40" s="7">
        <v>11041</v>
      </c>
      <c r="H40" s="7"/>
      <c r="I40" s="50">
        <f t="shared" si="11"/>
        <v>12945.666666666666</v>
      </c>
      <c r="J40" s="45">
        <v>1.7593175981060332</v>
      </c>
      <c r="K40" s="22">
        <v>1.5237970012195996</v>
      </c>
      <c r="L40" s="46">
        <v>1.3041037664107897</v>
      </c>
      <c r="M40" s="51">
        <f t="shared" ref="M40:M46" si="13">AVERAGE(J40:L40)</f>
        <v>1.5290727885788076</v>
      </c>
      <c r="N40" s="45">
        <f>J40/$X$6</f>
        <v>2.7489337470406769E-8</v>
      </c>
      <c r="O40" s="22">
        <f>K40/$X$6</f>
        <v>2.3809328144056244E-8</v>
      </c>
      <c r="P40" s="46">
        <f>L40/$X$6</f>
        <v>2.0376621350168588E-8</v>
      </c>
      <c r="Q40">
        <f t="shared" ref="Q40:Q46" si="14">AVERAGE(N40:P40)</f>
        <v>2.3891762321543868E-8</v>
      </c>
      <c r="R40" s="39">
        <f t="shared" si="12"/>
        <v>2.3891762321543868E-2</v>
      </c>
      <c r="S40">
        <f t="shared" ref="S40:S46" si="15">STDEV(N40:P40)</f>
        <v>3.5570745278933316E-9</v>
      </c>
      <c r="T40">
        <f t="shared" si="5"/>
        <v>3.5570745278933314E-3</v>
      </c>
      <c r="U40"/>
    </row>
    <row r="41" spans="1:21" ht="15.6" x14ac:dyDescent="0.3">
      <c r="A41" s="6" t="s">
        <v>6</v>
      </c>
      <c r="B41" s="7">
        <v>29.52</v>
      </c>
      <c r="C41" s="7">
        <v>218153</v>
      </c>
      <c r="D41" s="7">
        <v>100</v>
      </c>
      <c r="E41" s="12">
        <v>300789</v>
      </c>
      <c r="F41" s="7">
        <v>286371</v>
      </c>
      <c r="G41" s="7">
        <v>287380</v>
      </c>
      <c r="H41" s="7"/>
      <c r="I41" s="50">
        <f t="shared" si="11"/>
        <v>291513.33333333331</v>
      </c>
      <c r="J41" s="45">
        <v>137.87983662842134</v>
      </c>
      <c r="K41" s="22">
        <v>131.27071367343103</v>
      </c>
      <c r="L41" s="46">
        <v>131.73323309787168</v>
      </c>
      <c r="M41" s="51">
        <f t="shared" si="13"/>
        <v>133.62792779990801</v>
      </c>
      <c r="N41" s="45">
        <f>J41/$X$6</f>
        <v>2.1543724473190834E-6</v>
      </c>
      <c r="O41" s="22">
        <f>K41/$X$6</f>
        <v>2.05110490114736E-6</v>
      </c>
      <c r="P41" s="46">
        <f>L41/$X$6</f>
        <v>2.0583317671542451E-6</v>
      </c>
      <c r="Q41">
        <f t="shared" si="14"/>
        <v>2.0879363718735631E-6</v>
      </c>
      <c r="R41" s="39">
        <f t="shared" si="12"/>
        <v>2.0879363718735631</v>
      </c>
      <c r="S41">
        <f t="shared" si="15"/>
        <v>5.764868592190582E-8</v>
      </c>
      <c r="T41">
        <f t="shared" si="5"/>
        <v>5.7648685921905821E-2</v>
      </c>
      <c r="U41"/>
    </row>
    <row r="42" spans="1:21" ht="15.6" x14ac:dyDescent="0.3">
      <c r="A42" s="6" t="s">
        <v>37</v>
      </c>
      <c r="B42" s="7">
        <v>33.57</v>
      </c>
      <c r="C42" s="7">
        <v>4986720</v>
      </c>
      <c r="D42" s="7">
        <v>400</v>
      </c>
      <c r="E42" s="12">
        <v>179989</v>
      </c>
      <c r="F42" s="7">
        <v>176656</v>
      </c>
      <c r="G42" s="7">
        <v>175978</v>
      </c>
      <c r="H42" s="7"/>
      <c r="I42" s="50">
        <f t="shared" si="11"/>
        <v>177541</v>
      </c>
      <c r="J42" s="45">
        <v>14.437465909455513</v>
      </c>
      <c r="K42" s="22">
        <v>14.170115827638208</v>
      </c>
      <c r="L42" s="46">
        <v>14.115731382552058</v>
      </c>
      <c r="M42" s="51">
        <f t="shared" si="13"/>
        <v>14.24110437321526</v>
      </c>
      <c r="N42" s="45">
        <f>J42/$X$6</f>
        <v>2.2558540483524238E-7</v>
      </c>
      <c r="O42" s="22">
        <f>K42/$X$6</f>
        <v>2.21408059806847E-7</v>
      </c>
      <c r="P42" s="46">
        <f>L42/$X$6</f>
        <v>2.2055830285237589E-7</v>
      </c>
      <c r="Q42">
        <f t="shared" si="14"/>
        <v>2.2251725583148842E-7</v>
      </c>
      <c r="R42" s="39">
        <f t="shared" si="12"/>
        <v>0.2225172558314884</v>
      </c>
      <c r="S42">
        <f t="shared" si="15"/>
        <v>2.6908503214309979E-9</v>
      </c>
      <c r="T42">
        <f t="shared" si="5"/>
        <v>2.690850321430998E-3</v>
      </c>
      <c r="U42"/>
    </row>
    <row r="43" spans="1:21" ht="15.6" x14ac:dyDescent="0.3">
      <c r="A43" s="6" t="s">
        <v>7</v>
      </c>
      <c r="B43" s="7">
        <v>41.43</v>
      </c>
      <c r="C43" s="7">
        <v>411743</v>
      </c>
      <c r="D43" s="7">
        <v>96</v>
      </c>
      <c r="E43" s="12">
        <v>4364</v>
      </c>
      <c r="F43" s="7">
        <v>4161</v>
      </c>
      <c r="G43" s="7">
        <v>3544</v>
      </c>
      <c r="H43" s="7"/>
      <c r="I43" s="50">
        <f t="shared" si="11"/>
        <v>4023</v>
      </c>
      <c r="J43" s="45">
        <v>1.0174890647807007</v>
      </c>
      <c r="K43" s="22">
        <v>0.97015856978746451</v>
      </c>
      <c r="L43" s="46">
        <v>0.82630184362575687</v>
      </c>
      <c r="M43" s="51">
        <f t="shared" si="13"/>
        <v>0.93798315939797394</v>
      </c>
      <c r="N43" s="45">
        <f>J43/$X$6</f>
        <v>1.5898266637198448E-8</v>
      </c>
      <c r="O43" s="22">
        <f>K43/$X$6</f>
        <v>1.5158727652929133E-8</v>
      </c>
      <c r="P43" s="46">
        <f>L43/$X$6</f>
        <v>1.2910966306652451E-8</v>
      </c>
      <c r="Q43">
        <f t="shared" si="14"/>
        <v>1.4655986865593343E-8</v>
      </c>
      <c r="R43" s="39">
        <f t="shared" si="12"/>
        <v>1.4655986865593343E-2</v>
      </c>
      <c r="S43">
        <f t="shared" si="15"/>
        <v>1.5558123410804762E-9</v>
      </c>
      <c r="T43">
        <f t="shared" si="5"/>
        <v>1.5558123410804763E-3</v>
      </c>
      <c r="U43"/>
    </row>
    <row r="44" spans="1:21" ht="15.6" x14ac:dyDescent="0.3">
      <c r="A44" s="6" t="s">
        <v>8</v>
      </c>
      <c r="B44" s="7">
        <v>42.78</v>
      </c>
      <c r="C44" s="7">
        <v>265897</v>
      </c>
      <c r="D44" s="7">
        <v>100</v>
      </c>
      <c r="E44" s="12">
        <v>527303</v>
      </c>
      <c r="F44" s="7">
        <v>505196</v>
      </c>
      <c r="G44" s="7">
        <v>504455</v>
      </c>
      <c r="H44" s="7"/>
      <c r="I44" s="50">
        <f t="shared" si="11"/>
        <v>512318</v>
      </c>
      <c r="J44" s="45">
        <v>198.3110001241082</v>
      </c>
      <c r="K44" s="22">
        <v>189.99687849054334</v>
      </c>
      <c r="L44" s="46">
        <v>189.71819915230333</v>
      </c>
      <c r="M44" s="51">
        <f t="shared" si="13"/>
        <v>192.67535925565161</v>
      </c>
      <c r="N44" s="45">
        <f>J44/$X$6</f>
        <v>3.0986093769391905E-6</v>
      </c>
      <c r="O44" s="22">
        <f>K44/$X$6</f>
        <v>2.9687012264147396E-6</v>
      </c>
      <c r="P44" s="46">
        <f>L44/$X$6</f>
        <v>2.9643468617547396E-6</v>
      </c>
      <c r="Q44">
        <f t="shared" si="14"/>
        <v>3.0105524883695567E-6</v>
      </c>
      <c r="R44" s="39">
        <f t="shared" si="12"/>
        <v>3.0105524883695569</v>
      </c>
      <c r="S44">
        <f t="shared" si="15"/>
        <v>7.6290575049096106E-8</v>
      </c>
      <c r="T44">
        <f t="shared" si="5"/>
        <v>7.6290575049096102E-2</v>
      </c>
      <c r="U44"/>
    </row>
    <row r="45" spans="1:21" ht="15.6" x14ac:dyDescent="0.3">
      <c r="A45" s="6" t="s">
        <v>9</v>
      </c>
      <c r="B45" s="7">
        <v>54.27</v>
      </c>
      <c r="C45" s="7">
        <v>52553</v>
      </c>
      <c r="D45" s="7">
        <v>8.7799999999999994</v>
      </c>
      <c r="E45" s="12">
        <v>2583</v>
      </c>
      <c r="F45" s="7">
        <v>2561</v>
      </c>
      <c r="G45" s="7">
        <v>2734</v>
      </c>
      <c r="H45" s="7"/>
      <c r="I45" s="50">
        <f t="shared" si="11"/>
        <v>2626</v>
      </c>
      <c r="J45" s="45">
        <v>0.43154034974216504</v>
      </c>
      <c r="K45" s="22">
        <v>0.42786482217951399</v>
      </c>
      <c r="L45" s="46">
        <v>0.45676783437672441</v>
      </c>
      <c r="M45" s="51">
        <f t="shared" si="13"/>
        <v>0.4387243354328012</v>
      </c>
      <c r="N45" s="45">
        <f>J45/$X$6</f>
        <v>6.7428179647213287E-9</v>
      </c>
      <c r="O45" s="22">
        <f>K45/$X$6</f>
        <v>6.6853878465549064E-9</v>
      </c>
      <c r="P45" s="46">
        <f>L45/$X$6</f>
        <v>7.1369974121363192E-9</v>
      </c>
      <c r="Q45">
        <f t="shared" si="14"/>
        <v>6.8550677411375184E-9</v>
      </c>
      <c r="R45" s="39">
        <f t="shared" si="12"/>
        <v>6.855067741137518E-3</v>
      </c>
      <c r="S45">
        <f t="shared" si="15"/>
        <v>2.4584102416047544E-10</v>
      </c>
      <c r="T45">
        <f t="shared" si="5"/>
        <v>2.4584102416047544E-4</v>
      </c>
      <c r="U45"/>
    </row>
    <row r="46" spans="1:21" ht="16.2" thickBot="1" x14ac:dyDescent="0.35">
      <c r="A46" s="6" t="s">
        <v>10</v>
      </c>
      <c r="B46" s="7">
        <v>56.28</v>
      </c>
      <c r="C46" s="7">
        <v>88950</v>
      </c>
      <c r="D46" s="7">
        <v>400</v>
      </c>
      <c r="E46" s="12">
        <v>30645</v>
      </c>
      <c r="F46" s="7">
        <v>28939</v>
      </c>
      <c r="G46" s="7">
        <v>27802</v>
      </c>
      <c r="H46" s="7"/>
      <c r="I46" s="50">
        <f t="shared" si="11"/>
        <v>29128.666666666668</v>
      </c>
      <c r="J46" s="47">
        <v>137.80775716694771</v>
      </c>
      <c r="K46" s="48">
        <v>130.13603147835863</v>
      </c>
      <c r="L46" s="49">
        <v>125.02304665542439</v>
      </c>
      <c r="M46" s="51">
        <f t="shared" si="13"/>
        <v>130.98894510024357</v>
      </c>
      <c r="N46" s="47">
        <f>J46/$X$6</f>
        <v>2.1532462057335578E-6</v>
      </c>
      <c r="O46" s="48">
        <f>K46/$X$6</f>
        <v>2.0333754918493538E-6</v>
      </c>
      <c r="P46" s="49">
        <f>L46/$X$6</f>
        <v>1.953485103991006E-6</v>
      </c>
      <c r="Q46">
        <f t="shared" si="14"/>
        <v>2.0467022671913059E-6</v>
      </c>
      <c r="R46" s="39">
        <f t="shared" si="12"/>
        <v>2.0467022671913058</v>
      </c>
      <c r="S46">
        <f t="shared" si="15"/>
        <v>1.005451473125913E-7</v>
      </c>
      <c r="T46">
        <f t="shared" si="5"/>
        <v>0.1005451473125913</v>
      </c>
      <c r="U46"/>
    </row>
    <row r="47" spans="1:21" ht="15.6" x14ac:dyDescent="0.3">
      <c r="A47" s="16"/>
      <c r="B47" s="17"/>
      <c r="C47" s="16"/>
      <c r="D47" s="62"/>
      <c r="E47" s="62"/>
      <c r="F47" s="62"/>
      <c r="G47" s="16"/>
      <c r="H47" s="16"/>
      <c r="I47" s="16"/>
      <c r="M47" s="16"/>
      <c r="R47" s="69"/>
      <c r="U47"/>
    </row>
    <row r="48" spans="1:21" x14ac:dyDescent="0.25">
      <c r="A48" s="20"/>
      <c r="B48" s="20"/>
      <c r="C48" s="20"/>
      <c r="D48" s="20"/>
      <c r="E48" s="20"/>
      <c r="F48" s="20"/>
      <c r="G48" s="20"/>
      <c r="H48" s="20"/>
      <c r="I48" s="20"/>
      <c r="M48" s="20"/>
      <c r="R48" s="69"/>
      <c r="U48"/>
    </row>
    <row r="49" spans="1:21" ht="15.6" x14ac:dyDescent="0.3">
      <c r="A49" s="18"/>
      <c r="B49" s="19"/>
      <c r="C49" s="19"/>
      <c r="D49" s="19"/>
      <c r="E49" s="19"/>
      <c r="F49" s="19"/>
      <c r="G49" s="19"/>
      <c r="H49" s="19"/>
      <c r="I49" s="13"/>
      <c r="M49" s="14"/>
      <c r="R49" s="69"/>
      <c r="U49"/>
    </row>
    <row r="50" spans="1:21" ht="31.2" x14ac:dyDescent="0.3">
      <c r="A50" s="1"/>
      <c r="B50" s="2"/>
      <c r="C50" s="1"/>
      <c r="D50" s="57" t="s">
        <v>14</v>
      </c>
      <c r="E50" s="58"/>
      <c r="F50" s="59"/>
      <c r="G50" s="1"/>
      <c r="H50" s="21" t="s">
        <v>32</v>
      </c>
      <c r="I50" s="21">
        <v>2.7</v>
      </c>
      <c r="M50" s="1"/>
      <c r="R50" s="69"/>
      <c r="U50"/>
    </row>
    <row r="51" spans="1:21" ht="16.2" thickBot="1" x14ac:dyDescent="0.35">
      <c r="A51" s="1"/>
      <c r="B51" s="2"/>
      <c r="C51" s="1"/>
      <c r="D51" s="60"/>
      <c r="E51" s="60"/>
      <c r="F51" s="60"/>
      <c r="G51" s="1"/>
      <c r="H51" s="1"/>
      <c r="I51" s="1"/>
      <c r="M51" s="1"/>
      <c r="R51" s="69"/>
      <c r="U51"/>
    </row>
    <row r="52" spans="1:21" ht="27" thickBot="1" x14ac:dyDescent="0.3">
      <c r="A52" s="3" t="s">
        <v>0</v>
      </c>
      <c r="B52" s="4" t="s">
        <v>1</v>
      </c>
      <c r="C52" s="4" t="s">
        <v>2</v>
      </c>
      <c r="D52" s="5" t="s">
        <v>3</v>
      </c>
      <c r="E52" s="3" t="s">
        <v>33</v>
      </c>
      <c r="F52" s="3" t="s">
        <v>34</v>
      </c>
      <c r="G52" s="3" t="s">
        <v>35</v>
      </c>
      <c r="H52" s="4" t="s">
        <v>36</v>
      </c>
      <c r="I52" s="4" t="s">
        <v>11</v>
      </c>
      <c r="J52" s="63" t="s">
        <v>39</v>
      </c>
      <c r="K52" s="64"/>
      <c r="L52" s="65"/>
      <c r="M52" s="4" t="s">
        <v>40</v>
      </c>
      <c r="N52" s="63" t="s">
        <v>46</v>
      </c>
      <c r="O52" s="64"/>
      <c r="P52" s="65"/>
      <c r="Q52" s="4" t="s">
        <v>49</v>
      </c>
      <c r="R52" s="53" t="s">
        <v>47</v>
      </c>
      <c r="S52" s="41" t="s">
        <v>48</v>
      </c>
      <c r="T52" s="41" t="s">
        <v>51</v>
      </c>
      <c r="U52"/>
    </row>
    <row r="53" spans="1:21" ht="15.6" x14ac:dyDescent="0.3">
      <c r="A53" s="6" t="s">
        <v>4</v>
      </c>
      <c r="B53" s="7">
        <v>15.16</v>
      </c>
      <c r="C53" s="7">
        <v>111413</v>
      </c>
      <c r="D53" s="7">
        <v>8.24</v>
      </c>
      <c r="E53" s="10">
        <v>0</v>
      </c>
      <c r="F53" s="11">
        <v>1875056</v>
      </c>
      <c r="G53" s="11">
        <v>1840208</v>
      </c>
      <c r="H53" s="11"/>
      <c r="I53" s="50">
        <f>(F53+G53)/2</f>
        <v>1857632</v>
      </c>
      <c r="J53" s="42">
        <v>0</v>
      </c>
      <c r="K53" s="43">
        <v>138.67736655506988</v>
      </c>
      <c r="L53" s="44">
        <v>136.10004146733326</v>
      </c>
      <c r="M53" s="51">
        <f>AVERAGE(J53:L53)</f>
        <v>91.59246934080106</v>
      </c>
      <c r="N53" s="42">
        <f>J53/$X$4</f>
        <v>0</v>
      </c>
      <c r="O53" s="43">
        <f>K53/$X$4</f>
        <v>6.3035166615940853E-6</v>
      </c>
      <c r="P53" s="44">
        <f>L53/$X$4</f>
        <v>6.1863655212424203E-6</v>
      </c>
      <c r="Q53">
        <f>AVERAGE(N53:P53)</f>
        <v>4.1632940609455019E-6</v>
      </c>
      <c r="R53" s="39">
        <f t="shared" ref="R53:R60" si="16">Q53*1000000</f>
        <v>4.1632940609455016</v>
      </c>
      <c r="S53">
        <f>STDEV(N53:P53)</f>
        <v>3.605994200750951E-6</v>
      </c>
      <c r="T53">
        <f t="shared" si="5"/>
        <v>3.6059942007509509</v>
      </c>
      <c r="U53"/>
    </row>
    <row r="54" spans="1:21" ht="15.6" x14ac:dyDescent="0.3">
      <c r="A54" s="6" t="s">
        <v>5</v>
      </c>
      <c r="B54" s="7">
        <v>25.41</v>
      </c>
      <c r="C54" s="7">
        <v>69695</v>
      </c>
      <c r="D54" s="7">
        <v>8.2319999999999993</v>
      </c>
      <c r="E54" s="12">
        <v>242697</v>
      </c>
      <c r="F54" s="7">
        <v>253150</v>
      </c>
      <c r="G54" s="7">
        <v>254166</v>
      </c>
      <c r="H54" s="7"/>
      <c r="I54" s="50">
        <f t="shared" ref="I54:I60" si="17">(E54+F54+G54+H54)/3</f>
        <v>250004.33333333334</v>
      </c>
      <c r="J54" s="45">
        <v>28.666069359351457</v>
      </c>
      <c r="K54" s="22">
        <v>29.900721716048494</v>
      </c>
      <c r="L54" s="46">
        <v>30.020726192696749</v>
      </c>
      <c r="M54" s="51">
        <f t="shared" ref="M54:M60" si="18">AVERAGE(J54:L54)</f>
        <v>29.529172422698895</v>
      </c>
      <c r="N54" s="45">
        <f>J54/$X$4</f>
        <v>1.3030031526977934E-6</v>
      </c>
      <c r="O54" s="22">
        <f>K54/$X$4</f>
        <v>1.3591237143658406E-6</v>
      </c>
      <c r="P54" s="46">
        <f>L54/$X$4</f>
        <v>1.3645784633043977E-6</v>
      </c>
      <c r="Q54">
        <f t="shared" ref="Q54:Q60" si="19">AVERAGE(N54:P54)</f>
        <v>1.3422351101226774E-6</v>
      </c>
      <c r="R54" s="39">
        <f t="shared" si="16"/>
        <v>1.3422351101226775</v>
      </c>
      <c r="S54">
        <f t="shared" ref="S54:S60" si="20">STDEV(N54:P54)</f>
        <v>3.4085164427307604E-8</v>
      </c>
      <c r="T54">
        <f t="shared" si="5"/>
        <v>3.4085164427307607E-2</v>
      </c>
      <c r="U54"/>
    </row>
    <row r="55" spans="1:21" ht="15.6" x14ac:dyDescent="0.3">
      <c r="A55" s="6" t="s">
        <v>6</v>
      </c>
      <c r="B55" s="7">
        <v>29.52</v>
      </c>
      <c r="C55" s="7">
        <v>218153</v>
      </c>
      <c r="D55" s="7">
        <v>100</v>
      </c>
      <c r="E55" s="12">
        <v>2482688</v>
      </c>
      <c r="F55" s="7">
        <v>2499416</v>
      </c>
      <c r="G55" s="7">
        <v>2445573</v>
      </c>
      <c r="H55" s="7"/>
      <c r="I55" s="50">
        <f t="shared" si="17"/>
        <v>2475892.3333333335</v>
      </c>
      <c r="J55" s="45">
        <v>1138.048983969966</v>
      </c>
      <c r="K55" s="22">
        <v>1145.7169967866589</v>
      </c>
      <c r="L55" s="46">
        <v>1121.0356951313986</v>
      </c>
      <c r="M55" s="51">
        <f t="shared" si="18"/>
        <v>1134.9338919626746</v>
      </c>
      <c r="N55" s="45">
        <f>J55/$X$4</f>
        <v>5.1729499271362093E-5</v>
      </c>
      <c r="O55" s="22">
        <f>K55/$X$4</f>
        <v>5.2078045308484495E-5</v>
      </c>
      <c r="P55" s="46">
        <f>L55/$X$4</f>
        <v>5.0956167960518118E-5</v>
      </c>
      <c r="Q55">
        <f t="shared" si="19"/>
        <v>5.1587904180121562E-5</v>
      </c>
      <c r="R55" s="39">
        <f t="shared" si="16"/>
        <v>51.587904180121562</v>
      </c>
      <c r="S55">
        <f t="shared" si="20"/>
        <v>5.7418557398072706E-7</v>
      </c>
      <c r="T55">
        <f t="shared" si="5"/>
        <v>0.574185573980727</v>
      </c>
      <c r="U55"/>
    </row>
    <row r="56" spans="1:21" ht="15.6" x14ac:dyDescent="0.3">
      <c r="A56" s="6" t="s">
        <v>37</v>
      </c>
      <c r="B56" s="7">
        <v>33.57</v>
      </c>
      <c r="C56" s="7">
        <v>4986720</v>
      </c>
      <c r="D56" s="7">
        <v>400</v>
      </c>
      <c r="E56" s="12">
        <v>2906471</v>
      </c>
      <c r="F56" s="7">
        <v>2907123</v>
      </c>
      <c r="G56" s="7">
        <v>2871858</v>
      </c>
      <c r="H56" s="7"/>
      <c r="I56" s="50">
        <f t="shared" si="17"/>
        <v>2895150.6666666665</v>
      </c>
      <c r="J56" s="45">
        <v>233.13689158404722</v>
      </c>
      <c r="K56" s="22">
        <v>233.1891904899413</v>
      </c>
      <c r="L56" s="46">
        <v>230.36047742804891</v>
      </c>
      <c r="M56" s="51">
        <f t="shared" si="18"/>
        <v>232.22885316734582</v>
      </c>
      <c r="N56" s="45">
        <f>J56/$X$4</f>
        <v>1.059713143563851E-5</v>
      </c>
      <c r="O56" s="22">
        <f>K56/$X$4</f>
        <v>1.0599508658633695E-5</v>
      </c>
      <c r="P56" s="46">
        <f>L56/$X$4</f>
        <v>1.0470930792184041E-5</v>
      </c>
      <c r="Q56">
        <f t="shared" si="19"/>
        <v>1.0555856962152082E-5</v>
      </c>
      <c r="R56" s="39">
        <f t="shared" si="16"/>
        <v>10.555856962152081</v>
      </c>
      <c r="S56">
        <f t="shared" si="20"/>
        <v>7.3557824576129668E-8</v>
      </c>
      <c r="T56">
        <f t="shared" si="5"/>
        <v>7.3557824576129666E-2</v>
      </c>
      <c r="U56"/>
    </row>
    <row r="57" spans="1:21" ht="15.6" x14ac:dyDescent="0.3">
      <c r="A57" s="6" t="s">
        <v>7</v>
      </c>
      <c r="B57" s="7">
        <v>41.43</v>
      </c>
      <c r="C57" s="7">
        <v>411743</v>
      </c>
      <c r="D57" s="7">
        <v>96</v>
      </c>
      <c r="E57" s="12">
        <v>231511</v>
      </c>
      <c r="F57" s="7">
        <v>242879</v>
      </c>
      <c r="G57" s="7">
        <v>237649</v>
      </c>
      <c r="H57" s="7"/>
      <c r="I57" s="50">
        <f t="shared" si="17"/>
        <v>237346.33333333334</v>
      </c>
      <c r="J57" s="45">
        <v>53.977981410734365</v>
      </c>
      <c r="K57" s="22">
        <v>56.628489130355582</v>
      </c>
      <c r="L57" s="46">
        <v>55.409087707623442</v>
      </c>
      <c r="M57" s="51">
        <f t="shared" si="18"/>
        <v>55.338519416237794</v>
      </c>
      <c r="N57" s="45">
        <f>J57/$X$4</f>
        <v>2.4535446095788346E-6</v>
      </c>
      <c r="O57" s="22">
        <f>K57/$X$4</f>
        <v>2.5740222331979812E-6</v>
      </c>
      <c r="P57" s="46">
        <f>L57/$X$4</f>
        <v>2.5185948958010654E-6</v>
      </c>
      <c r="Q57">
        <f t="shared" si="19"/>
        <v>2.5153872461926274E-6</v>
      </c>
      <c r="R57" s="39">
        <f t="shared" si="16"/>
        <v>2.5153872461926272</v>
      </c>
      <c r="S57">
        <f t="shared" si="20"/>
        <v>6.0302829205909325E-8</v>
      </c>
      <c r="T57">
        <f t="shared" si="5"/>
        <v>6.0302829205909327E-2</v>
      </c>
      <c r="U57"/>
    </row>
    <row r="58" spans="1:21" ht="15.6" x14ac:dyDescent="0.3">
      <c r="A58" s="6" t="s">
        <v>8</v>
      </c>
      <c r="B58" s="7">
        <v>42.78</v>
      </c>
      <c r="C58" s="7">
        <v>265897</v>
      </c>
      <c r="D58" s="7">
        <v>100</v>
      </c>
      <c r="E58" s="12">
        <v>3505479</v>
      </c>
      <c r="F58" s="7">
        <v>3703468</v>
      </c>
      <c r="G58" s="7">
        <v>3637591</v>
      </c>
      <c r="H58" s="7"/>
      <c r="I58" s="50">
        <f t="shared" si="17"/>
        <v>3615512.6666666665</v>
      </c>
      <c r="J58" s="45">
        <v>1318.3597408018895</v>
      </c>
      <c r="K58" s="22">
        <v>1392.8205282496606</v>
      </c>
      <c r="L58" s="46">
        <v>1368.045145300624</v>
      </c>
      <c r="M58" s="51">
        <f t="shared" si="18"/>
        <v>1359.7418047840581</v>
      </c>
      <c r="N58" s="45">
        <f>J58/$X$4</f>
        <v>5.9925442763722251E-5</v>
      </c>
      <c r="O58" s="22">
        <f>K58/$X$4</f>
        <v>6.331002401134821E-5</v>
      </c>
      <c r="P58" s="46">
        <f>L58/$X$4</f>
        <v>6.2183870240937455E-5</v>
      </c>
      <c r="Q58">
        <f t="shared" si="19"/>
        <v>6.1806445672002636E-5</v>
      </c>
      <c r="R58" s="39">
        <f t="shared" si="16"/>
        <v>61.806445672002639</v>
      </c>
      <c r="S58">
        <f t="shared" si="20"/>
        <v>1.723567386083888E-6</v>
      </c>
      <c r="T58">
        <f t="shared" si="5"/>
        <v>1.723567386083888</v>
      </c>
      <c r="U58"/>
    </row>
    <row r="59" spans="1:21" ht="15.6" x14ac:dyDescent="0.3">
      <c r="A59" s="6" t="s">
        <v>9</v>
      </c>
      <c r="B59" s="7">
        <v>54.27</v>
      </c>
      <c r="C59" s="7">
        <v>52553</v>
      </c>
      <c r="D59" s="7">
        <v>8.7799999999999994</v>
      </c>
      <c r="E59" s="12">
        <v>142025</v>
      </c>
      <c r="F59" s="7">
        <v>152691</v>
      </c>
      <c r="G59" s="7">
        <v>144029</v>
      </c>
      <c r="H59" s="7"/>
      <c r="I59" s="50">
        <f t="shared" si="17"/>
        <v>146248.33333333334</v>
      </c>
      <c r="J59" s="45">
        <v>23.728036458432438</v>
      </c>
      <c r="K59" s="22">
        <v>25.50999904857953</v>
      </c>
      <c r="L59" s="46">
        <v>24.062843605503012</v>
      </c>
      <c r="M59" s="51">
        <f t="shared" si="18"/>
        <v>24.433626370838329</v>
      </c>
      <c r="N59" s="45">
        <f>J59/$X$4</f>
        <v>1.0785471117469289E-6</v>
      </c>
      <c r="O59" s="22">
        <f>K59/$X$4</f>
        <v>1.1595454112990695E-6</v>
      </c>
      <c r="P59" s="46">
        <f>L59/$X$4</f>
        <v>1.0937656184319551E-6</v>
      </c>
      <c r="Q59">
        <f t="shared" si="19"/>
        <v>1.1106193804926511E-6</v>
      </c>
      <c r="R59" s="39">
        <f t="shared" si="16"/>
        <v>1.1106193804926512</v>
      </c>
      <c r="S59">
        <f t="shared" si="20"/>
        <v>4.3049019783073959E-8</v>
      </c>
      <c r="T59">
        <f t="shared" si="5"/>
        <v>4.3049019783073961E-2</v>
      </c>
      <c r="U59"/>
    </row>
    <row r="60" spans="1:21" ht="16.2" thickBot="1" x14ac:dyDescent="0.35">
      <c r="A60" s="6" t="s">
        <v>10</v>
      </c>
      <c r="B60" s="7">
        <v>56.28</v>
      </c>
      <c r="C60" s="7">
        <v>88950</v>
      </c>
      <c r="D60" s="7">
        <v>400</v>
      </c>
      <c r="E60" s="12">
        <v>1035392</v>
      </c>
      <c r="F60" s="7">
        <v>1112397</v>
      </c>
      <c r="G60" s="7">
        <v>1058168</v>
      </c>
      <c r="H60" s="7"/>
      <c r="I60" s="50">
        <f t="shared" si="17"/>
        <v>1068652.3333333333</v>
      </c>
      <c r="J60" s="47">
        <v>4656.0629567172573</v>
      </c>
      <c r="K60" s="48">
        <v>5002.3473861720067</v>
      </c>
      <c r="L60" s="49">
        <v>4758.4845418774594</v>
      </c>
      <c r="M60" s="51">
        <f t="shared" si="18"/>
        <v>4805.6316282555745</v>
      </c>
      <c r="N60" s="47">
        <f>J60/$X$4</f>
        <v>2.1163922530532988E-4</v>
      </c>
      <c r="O60" s="48">
        <f>K60/$X$4</f>
        <v>2.2737942664418213E-4</v>
      </c>
      <c r="P60" s="49">
        <f>L60/$X$4</f>
        <v>2.1629475190352088E-4</v>
      </c>
      <c r="Q60">
        <f t="shared" si="19"/>
        <v>2.1843780128434428E-4</v>
      </c>
      <c r="R60" s="39">
        <f t="shared" si="16"/>
        <v>218.43780128434429</v>
      </c>
      <c r="S60">
        <f t="shared" si="20"/>
        <v>8.0859742785509342E-6</v>
      </c>
      <c r="T60">
        <f t="shared" si="5"/>
        <v>8.0859742785509336</v>
      </c>
      <c r="U60"/>
    </row>
    <row r="61" spans="1:21" ht="15.6" x14ac:dyDescent="0.3">
      <c r="A61" s="18"/>
      <c r="B61" s="19"/>
      <c r="C61" s="19"/>
      <c r="D61" s="19"/>
      <c r="E61" s="19"/>
      <c r="F61" s="19"/>
      <c r="G61" s="19"/>
      <c r="H61" s="19"/>
      <c r="I61" s="13"/>
      <c r="M61" s="14"/>
      <c r="R61" s="69"/>
      <c r="U61"/>
    </row>
    <row r="62" spans="1:21" ht="15.6" x14ac:dyDescent="0.3">
      <c r="A62" s="18"/>
      <c r="B62" s="19"/>
      <c r="C62" s="19"/>
      <c r="D62" s="19"/>
      <c r="E62" s="19"/>
      <c r="F62" s="19"/>
      <c r="G62" s="19"/>
      <c r="H62" s="19"/>
      <c r="I62" s="13"/>
      <c r="M62" s="14"/>
      <c r="R62" s="69"/>
      <c r="U62"/>
    </row>
    <row r="63" spans="1:21" ht="15.6" x14ac:dyDescent="0.3">
      <c r="A63" s="18"/>
      <c r="B63" s="19"/>
      <c r="C63" s="19"/>
      <c r="D63" s="19"/>
      <c r="E63" s="19"/>
      <c r="F63" s="19"/>
      <c r="G63" s="19"/>
      <c r="H63" s="19"/>
      <c r="I63" s="13"/>
      <c r="M63" s="14"/>
      <c r="R63" s="69"/>
      <c r="U63"/>
    </row>
    <row r="64" spans="1:21" ht="31.2" x14ac:dyDescent="0.3">
      <c r="A64" s="1"/>
      <c r="B64" s="2"/>
      <c r="C64" s="1"/>
      <c r="D64" s="57" t="s">
        <v>15</v>
      </c>
      <c r="E64" s="58"/>
      <c r="F64" s="59"/>
      <c r="G64" s="1"/>
      <c r="H64" s="21" t="s">
        <v>32</v>
      </c>
      <c r="I64" s="21">
        <v>2.2000000000000002</v>
      </c>
      <c r="M64" s="1"/>
      <c r="R64" s="69"/>
      <c r="U64"/>
    </row>
    <row r="65" spans="1:21" ht="16.2" thickBot="1" x14ac:dyDescent="0.35">
      <c r="A65" s="1"/>
      <c r="B65" s="2"/>
      <c r="C65" s="1"/>
      <c r="D65" s="60"/>
      <c r="E65" s="60"/>
      <c r="F65" s="60"/>
      <c r="G65" s="1"/>
      <c r="H65" s="1"/>
      <c r="I65" s="1"/>
      <c r="M65" s="1"/>
      <c r="R65" s="69"/>
      <c r="U65"/>
    </row>
    <row r="66" spans="1:21" ht="27" thickBot="1" x14ac:dyDescent="0.3">
      <c r="A66" s="3" t="s">
        <v>0</v>
      </c>
      <c r="B66" s="4" t="s">
        <v>1</v>
      </c>
      <c r="C66" s="4" t="s">
        <v>2</v>
      </c>
      <c r="D66" s="5" t="s">
        <v>3</v>
      </c>
      <c r="E66" s="3" t="s">
        <v>33</v>
      </c>
      <c r="F66" s="3" t="s">
        <v>34</v>
      </c>
      <c r="G66" s="3" t="s">
        <v>35</v>
      </c>
      <c r="H66" s="4" t="s">
        <v>36</v>
      </c>
      <c r="I66" s="4" t="s">
        <v>11</v>
      </c>
      <c r="J66" s="63" t="s">
        <v>39</v>
      </c>
      <c r="K66" s="64"/>
      <c r="L66" s="65"/>
      <c r="M66" s="4" t="s">
        <v>40</v>
      </c>
      <c r="N66" s="63" t="s">
        <v>46</v>
      </c>
      <c r="O66" s="64"/>
      <c r="P66" s="65"/>
      <c r="Q66" s="4" t="s">
        <v>49</v>
      </c>
      <c r="R66" s="53" t="s">
        <v>47</v>
      </c>
      <c r="S66" s="41" t="s">
        <v>48</v>
      </c>
      <c r="T66" s="41" t="s">
        <v>51</v>
      </c>
      <c r="U66"/>
    </row>
    <row r="67" spans="1:21" ht="15.6" x14ac:dyDescent="0.3">
      <c r="A67" s="6" t="s">
        <v>4</v>
      </c>
      <c r="B67" s="7">
        <v>15.16</v>
      </c>
      <c r="C67" s="7">
        <v>111413</v>
      </c>
      <c r="D67" s="7">
        <v>8.24</v>
      </c>
      <c r="E67" s="10">
        <v>0</v>
      </c>
      <c r="F67" s="11">
        <v>1654151</v>
      </c>
      <c r="G67" s="11">
        <v>1595265</v>
      </c>
      <c r="H67" s="11"/>
      <c r="I67" s="8">
        <f>(F67+G67)/2</f>
        <v>1624708</v>
      </c>
      <c r="J67">
        <v>0</v>
      </c>
      <c r="K67">
        <v>122.33944189636757</v>
      </c>
      <c r="L67">
        <v>117.98428908655184</v>
      </c>
      <c r="M67" s="9">
        <f>AVERAGE(J67:L67)</f>
        <v>80.1079103276398</v>
      </c>
      <c r="N67">
        <f>J67/$X$4</f>
        <v>0</v>
      </c>
      <c r="O67">
        <f>K67/$X$4</f>
        <v>5.5608837225621627E-6</v>
      </c>
      <c r="P67">
        <f>L67/$X$4</f>
        <v>5.362922231206902E-6</v>
      </c>
      <c r="Q67">
        <f>AVERAGE(N67:P67)</f>
        <v>3.641268651256355E-6</v>
      </c>
      <c r="R67" s="39">
        <f t="shared" ref="R67:R74" si="21">Q67*1000000</f>
        <v>3.6412686512563552</v>
      </c>
      <c r="S67">
        <f>STDEV(N67:P67)</f>
        <v>3.1549841887054845E-6</v>
      </c>
      <c r="T67">
        <f t="shared" si="5"/>
        <v>3.1549841887054844</v>
      </c>
      <c r="U67"/>
    </row>
    <row r="68" spans="1:21" ht="15.6" x14ac:dyDescent="0.3">
      <c r="A68" s="6" t="s">
        <v>5</v>
      </c>
      <c r="B68" s="7">
        <v>25.41</v>
      </c>
      <c r="C68" s="7">
        <v>69695</v>
      </c>
      <c r="D68" s="7">
        <v>8.2319999999999993</v>
      </c>
      <c r="E68" s="12">
        <v>346808</v>
      </c>
      <c r="F68" s="7">
        <v>350824</v>
      </c>
      <c r="G68" s="7">
        <v>359496</v>
      </c>
      <c r="H68" s="7"/>
      <c r="I68" s="8">
        <f>(E68+F68+G68+H68)/3</f>
        <v>352376</v>
      </c>
      <c r="J68">
        <v>40.96310289116866</v>
      </c>
      <c r="K68">
        <v>41.437451294927897</v>
      </c>
      <c r="L68">
        <v>42.461741473563379</v>
      </c>
      <c r="M68" s="9">
        <f t="shared" ref="M68:M74" si="22">AVERAGE(J68:L68)</f>
        <v>41.620765219886643</v>
      </c>
      <c r="N68">
        <f>J68/$X$4</f>
        <v>1.8619592223258481E-6</v>
      </c>
      <c r="O68">
        <f>K68/$X$4</f>
        <v>1.8835205134058135E-6</v>
      </c>
      <c r="P68">
        <f>L68/$X$4</f>
        <v>1.9300791578892445E-6</v>
      </c>
      <c r="Q68">
        <f t="shared" ref="Q68:Q74" si="23">AVERAGE(N68:P68)</f>
        <v>1.8918529645403023E-6</v>
      </c>
      <c r="R68" s="39">
        <f t="shared" si="21"/>
        <v>1.8918529645403024</v>
      </c>
      <c r="S68">
        <f t="shared" ref="S68:S74" si="24">STDEV(N68:P68)</f>
        <v>3.4815997927989909E-8</v>
      </c>
      <c r="T68">
        <f t="shared" si="5"/>
        <v>3.4815997927989908E-2</v>
      </c>
      <c r="U68"/>
    </row>
    <row r="69" spans="1:21" ht="15.6" x14ac:dyDescent="0.3">
      <c r="A69" s="6" t="s">
        <v>6</v>
      </c>
      <c r="B69" s="7">
        <v>29.52</v>
      </c>
      <c r="C69" s="7">
        <v>218153</v>
      </c>
      <c r="D69" s="7">
        <v>100</v>
      </c>
      <c r="E69" s="12">
        <v>2282768</v>
      </c>
      <c r="F69" s="7">
        <v>2176861</v>
      </c>
      <c r="G69" s="7">
        <v>2087896</v>
      </c>
      <c r="H69" s="7"/>
      <c r="I69" s="8">
        <f>AVERAGE(E69:G69)</f>
        <v>2182508.3333333335</v>
      </c>
      <c r="J69">
        <v>1046.406879575344</v>
      </c>
      <c r="K69">
        <v>997.85975897649814</v>
      </c>
      <c r="L69">
        <v>957.07874748456356</v>
      </c>
      <c r="M69" s="9">
        <f t="shared" si="22"/>
        <v>1000.4484620121352</v>
      </c>
      <c r="N69">
        <f>J69/$X$4</f>
        <v>4.7563949071606547E-5</v>
      </c>
      <c r="O69">
        <f>K69/$X$4</f>
        <v>4.5357261771659009E-5</v>
      </c>
      <c r="P69">
        <f>L69/$X$4</f>
        <v>4.3503579431116525E-5</v>
      </c>
      <c r="Q69">
        <f t="shared" si="23"/>
        <v>4.5474930091460689E-5</v>
      </c>
      <c r="R69" s="39">
        <f t="shared" si="21"/>
        <v>45.474930091460692</v>
      </c>
      <c r="S69">
        <f t="shared" si="24"/>
        <v>2.0327407064028066E-6</v>
      </c>
      <c r="T69">
        <f t="shared" si="5"/>
        <v>2.0327407064028065</v>
      </c>
      <c r="U69"/>
    </row>
    <row r="70" spans="1:21" ht="15.6" x14ac:dyDescent="0.3">
      <c r="A70" s="6" t="s">
        <v>37</v>
      </c>
      <c r="B70" s="7">
        <v>33.57</v>
      </c>
      <c r="C70" s="7">
        <v>4986720</v>
      </c>
      <c r="D70" s="7">
        <v>400</v>
      </c>
      <c r="E70" s="12">
        <v>2856061</v>
      </c>
      <c r="F70" s="7">
        <v>2799466</v>
      </c>
      <c r="G70" s="7">
        <v>2848632</v>
      </c>
      <c r="H70" s="7"/>
      <c r="I70" s="8">
        <f>(E70+F70+G70+H70)/3</f>
        <v>2834719.6666666665</v>
      </c>
      <c r="J70">
        <v>229.09335194275997</v>
      </c>
      <c r="K70">
        <v>224.55369461289183</v>
      </c>
      <c r="L70">
        <v>228.49744922514196</v>
      </c>
      <c r="M70" s="9">
        <f t="shared" si="22"/>
        <v>227.38149859359791</v>
      </c>
      <c r="N70">
        <f>J70/$X$4</f>
        <v>1.0413334179216361E-5</v>
      </c>
      <c r="O70">
        <f>K70/$X$4</f>
        <v>1.0206986118767811E-5</v>
      </c>
      <c r="P70">
        <f>L70/$X$4</f>
        <v>1.0386247692051907E-5</v>
      </c>
      <c r="Q70">
        <f t="shared" si="23"/>
        <v>1.033552266334536E-5</v>
      </c>
      <c r="R70" s="39">
        <f t="shared" si="21"/>
        <v>10.33552266334536</v>
      </c>
      <c r="S70">
        <f t="shared" si="24"/>
        <v>1.1213675541801472E-7</v>
      </c>
      <c r="T70">
        <f t="shared" si="5"/>
        <v>0.11213675541801472</v>
      </c>
      <c r="U70"/>
    </row>
    <row r="71" spans="1:21" ht="15.6" x14ac:dyDescent="0.3">
      <c r="A71" s="6" t="s">
        <v>7</v>
      </c>
      <c r="B71" s="7">
        <v>41.43</v>
      </c>
      <c r="C71" s="7">
        <v>411743</v>
      </c>
      <c r="D71" s="7">
        <v>96</v>
      </c>
      <c r="E71" s="12">
        <v>256519</v>
      </c>
      <c r="F71" s="7">
        <v>166332</v>
      </c>
      <c r="G71" s="7">
        <v>178700</v>
      </c>
      <c r="H71" s="7"/>
      <c r="I71" s="8">
        <f>(F71+G71)/2</f>
        <v>172516</v>
      </c>
      <c r="J71">
        <v>59.808725345664648</v>
      </c>
      <c r="K71">
        <v>38.781162035541591</v>
      </c>
      <c r="L71">
        <v>41.664824902912741</v>
      </c>
      <c r="M71" s="9">
        <f t="shared" si="22"/>
        <v>46.751570761372989</v>
      </c>
      <c r="N71">
        <f>J71/$X$4</f>
        <v>2.7185784248029387E-6</v>
      </c>
      <c r="O71">
        <f>K71/$X$4</f>
        <v>1.7627800925246178E-6</v>
      </c>
      <c r="P71">
        <f>L71/$X$4</f>
        <v>1.8938556774051247E-6</v>
      </c>
      <c r="Q71">
        <f t="shared" si="23"/>
        <v>2.1250713982442271E-6</v>
      </c>
      <c r="R71" s="39">
        <f t="shared" si="21"/>
        <v>2.1250713982442271</v>
      </c>
      <c r="S71">
        <f t="shared" si="24"/>
        <v>5.1815359225702979E-7</v>
      </c>
      <c r="T71">
        <f t="shared" si="5"/>
        <v>0.51815359225702984</v>
      </c>
      <c r="U71"/>
    </row>
    <row r="72" spans="1:21" ht="15.6" x14ac:dyDescent="0.3">
      <c r="A72" s="6" t="s">
        <v>8</v>
      </c>
      <c r="B72" s="7">
        <v>42.78</v>
      </c>
      <c r="C72" s="7">
        <v>265897</v>
      </c>
      <c r="D72" s="7">
        <v>100</v>
      </c>
      <c r="E72" s="12">
        <v>3492687</v>
      </c>
      <c r="F72" s="7">
        <v>3288253</v>
      </c>
      <c r="G72" s="7">
        <v>3292823</v>
      </c>
      <c r="H72" s="7"/>
      <c r="I72" s="8">
        <f>(F72+G72)/2</f>
        <v>3290538</v>
      </c>
      <c r="J72">
        <v>1313.5488553838516</v>
      </c>
      <c r="K72">
        <v>1236.6641970387029</v>
      </c>
      <c r="L72">
        <v>1238.3829076672546</v>
      </c>
      <c r="M72" s="9">
        <f t="shared" si="22"/>
        <v>1262.8653200299364</v>
      </c>
      <c r="N72">
        <f>J72/$X$4</f>
        <v>5.9706766153811435E-5</v>
      </c>
      <c r="O72">
        <f>K72/$X$4</f>
        <v>5.6212008956304682E-5</v>
      </c>
      <c r="P72">
        <f>L72/$X$4</f>
        <v>5.6290132166693393E-5</v>
      </c>
      <c r="Q72">
        <f t="shared" si="23"/>
        <v>5.7402969092269834E-5</v>
      </c>
      <c r="R72" s="39">
        <f t="shared" si="21"/>
        <v>57.402969092269835</v>
      </c>
      <c r="S72">
        <f t="shared" si="24"/>
        <v>1.995529123960895E-6</v>
      </c>
      <c r="T72">
        <f t="shared" si="5"/>
        <v>1.995529123960895</v>
      </c>
      <c r="U72"/>
    </row>
    <row r="73" spans="1:21" ht="15.6" x14ac:dyDescent="0.3">
      <c r="A73" s="6" t="s">
        <v>9</v>
      </c>
      <c r="B73" s="7">
        <v>54.27</v>
      </c>
      <c r="C73" s="7">
        <v>52553</v>
      </c>
      <c r="D73" s="7">
        <v>8.7799999999999994</v>
      </c>
      <c r="E73" s="12">
        <v>67012</v>
      </c>
      <c r="F73" s="7">
        <v>86155</v>
      </c>
      <c r="G73" s="7">
        <v>87138</v>
      </c>
      <c r="H73" s="7"/>
      <c r="I73" s="8">
        <f>(F73+G73)/2</f>
        <v>86646.5</v>
      </c>
      <c r="J73">
        <v>11.195656955835062</v>
      </c>
      <c r="K73">
        <v>14.39386714364546</v>
      </c>
      <c r="L73">
        <v>14.558096397922096</v>
      </c>
      <c r="M73" s="9">
        <f t="shared" si="22"/>
        <v>13.38254016580087</v>
      </c>
      <c r="N73">
        <f>J73/$X$4</f>
        <v>5.0889349799250284E-7</v>
      </c>
      <c r="O73">
        <f>K73/$X$4</f>
        <v>6.5426668834752089E-7</v>
      </c>
      <c r="P73">
        <f>L73/$X$4</f>
        <v>6.6173165445100439E-7</v>
      </c>
      <c r="Q73">
        <f t="shared" si="23"/>
        <v>6.08297280263676E-7</v>
      </c>
      <c r="R73" s="39">
        <f t="shared" si="21"/>
        <v>0.60829728026367602</v>
      </c>
      <c r="S73">
        <f t="shared" si="24"/>
        <v>8.6167078267123842E-8</v>
      </c>
      <c r="T73">
        <f t="shared" si="5"/>
        <v>8.6167078267123845E-2</v>
      </c>
      <c r="U73"/>
    </row>
    <row r="74" spans="1:21" ht="15.6" x14ac:dyDescent="0.3">
      <c r="A74" s="6" t="s">
        <v>10</v>
      </c>
      <c r="B74" s="7">
        <v>56.28</v>
      </c>
      <c r="C74" s="7">
        <v>88950</v>
      </c>
      <c r="D74" s="7">
        <v>400</v>
      </c>
      <c r="E74" s="12">
        <v>418871</v>
      </c>
      <c r="F74" s="7">
        <v>650020</v>
      </c>
      <c r="G74" s="7">
        <v>705082</v>
      </c>
      <c r="H74" s="7"/>
      <c r="I74" s="8">
        <f>(F74+G74)/2</f>
        <v>677551</v>
      </c>
      <c r="J74">
        <v>1883.6245081506465</v>
      </c>
      <c r="K74">
        <v>2923.0803822372118</v>
      </c>
      <c r="L74">
        <v>3170.689151208544</v>
      </c>
      <c r="M74" s="9">
        <f t="shared" si="22"/>
        <v>2659.131347198801</v>
      </c>
      <c r="N74">
        <f>J74/$X$4</f>
        <v>8.5619295825029384E-5</v>
      </c>
      <c r="O74">
        <f>K74/$X$4</f>
        <v>1.3286729010169145E-4</v>
      </c>
      <c r="P74">
        <f>L74/$X$4</f>
        <v>1.4412223414584291E-4</v>
      </c>
      <c r="Q74">
        <f t="shared" si="23"/>
        <v>1.2086960669085458E-4</v>
      </c>
      <c r="R74" s="39">
        <f t="shared" si="21"/>
        <v>120.86960669085458</v>
      </c>
      <c r="S74">
        <f t="shared" si="24"/>
        <v>3.1042015937471434E-5</v>
      </c>
      <c r="T74">
        <f t="shared" si="5"/>
        <v>31.042015937471433</v>
      </c>
      <c r="U74"/>
    </row>
    <row r="75" spans="1:21" ht="15.6" x14ac:dyDescent="0.3">
      <c r="A75" s="18"/>
      <c r="B75" s="19"/>
      <c r="C75" s="19"/>
      <c r="D75" s="19"/>
      <c r="E75" s="19"/>
      <c r="F75" s="19"/>
      <c r="G75" s="19"/>
      <c r="H75" s="19"/>
      <c r="I75" s="13"/>
      <c r="M75" s="14"/>
      <c r="R75" s="69"/>
      <c r="U75"/>
    </row>
    <row r="76" spans="1:21" ht="15.6" x14ac:dyDescent="0.3">
      <c r="A76" s="18"/>
      <c r="B76" s="19"/>
      <c r="C76" s="19"/>
      <c r="D76" s="19"/>
      <c r="E76" s="19"/>
      <c r="F76" s="19"/>
      <c r="G76" s="19"/>
      <c r="H76" s="19"/>
      <c r="I76" s="13"/>
      <c r="M76" s="14"/>
      <c r="R76" s="69"/>
      <c r="U76"/>
    </row>
    <row r="77" spans="1:21" ht="15.6" x14ac:dyDescent="0.3">
      <c r="A77" s="24"/>
      <c r="B77" s="25"/>
      <c r="C77" s="25"/>
      <c r="D77" s="25"/>
      <c r="E77" s="25"/>
      <c r="F77" s="25"/>
      <c r="G77" s="25"/>
      <c r="H77" s="25"/>
      <c r="I77" s="26"/>
      <c r="M77" s="27"/>
      <c r="R77" s="69"/>
      <c r="U77"/>
    </row>
    <row r="78" spans="1:21" ht="15.6" x14ac:dyDescent="0.3">
      <c r="A78" s="28"/>
      <c r="B78" s="29"/>
      <c r="C78" s="28"/>
      <c r="D78" s="24"/>
      <c r="E78" s="24"/>
      <c r="F78" s="24"/>
      <c r="G78" s="28"/>
      <c r="H78" s="25"/>
      <c r="I78" s="25"/>
      <c r="M78" s="28"/>
      <c r="R78" s="69"/>
      <c r="U78"/>
    </row>
    <row r="79" spans="1:21" ht="31.2" x14ac:dyDescent="0.3">
      <c r="A79" s="28"/>
      <c r="B79" s="29"/>
      <c r="C79" s="28"/>
      <c r="D79" s="57" t="s">
        <v>16</v>
      </c>
      <c r="E79" s="58"/>
      <c r="F79" s="59"/>
      <c r="G79" s="1"/>
      <c r="H79" s="21" t="s">
        <v>32</v>
      </c>
      <c r="I79" s="21">
        <v>2.1</v>
      </c>
      <c r="M79" s="28"/>
      <c r="R79" s="69"/>
      <c r="U79"/>
    </row>
    <row r="80" spans="1:21" ht="13.8" thickBot="1" x14ac:dyDescent="0.3">
      <c r="A80" s="30"/>
      <c r="B80" s="30"/>
      <c r="C80" s="30"/>
      <c r="D80" s="30"/>
      <c r="E80" s="30"/>
      <c r="F80" s="30"/>
      <c r="G80" s="30"/>
      <c r="H80" s="30"/>
      <c r="I80" s="30"/>
      <c r="M80" s="30"/>
      <c r="R80" s="69"/>
      <c r="U80"/>
    </row>
    <row r="81" spans="1:21" ht="27" thickBot="1" x14ac:dyDescent="0.3">
      <c r="A81" s="3" t="s">
        <v>0</v>
      </c>
      <c r="B81" s="4" t="s">
        <v>1</v>
      </c>
      <c r="C81" s="4" t="s">
        <v>2</v>
      </c>
      <c r="D81" s="3" t="s">
        <v>3</v>
      </c>
      <c r="E81" s="3" t="s">
        <v>33</v>
      </c>
      <c r="F81" s="3" t="s">
        <v>34</v>
      </c>
      <c r="G81" s="3" t="s">
        <v>35</v>
      </c>
      <c r="H81" s="4" t="s">
        <v>36</v>
      </c>
      <c r="I81" s="4" t="s">
        <v>11</v>
      </c>
      <c r="J81" s="63" t="s">
        <v>39</v>
      </c>
      <c r="K81" s="64"/>
      <c r="L81" s="65"/>
      <c r="M81" s="4" t="s">
        <v>40</v>
      </c>
      <c r="N81" s="63" t="s">
        <v>46</v>
      </c>
      <c r="O81" s="64"/>
      <c r="P81" s="65"/>
      <c r="Q81" s="4" t="s">
        <v>49</v>
      </c>
      <c r="R81" s="53" t="s">
        <v>47</v>
      </c>
      <c r="S81" s="41" t="s">
        <v>48</v>
      </c>
      <c r="T81" s="41" t="s">
        <v>51</v>
      </c>
      <c r="U81"/>
    </row>
    <row r="82" spans="1:21" ht="15.6" x14ac:dyDescent="0.3">
      <c r="A82" s="6" t="s">
        <v>4</v>
      </c>
      <c r="B82" s="7">
        <v>15.16</v>
      </c>
      <c r="C82" s="7">
        <v>111413</v>
      </c>
      <c r="D82" s="7">
        <v>8.24</v>
      </c>
      <c r="E82" s="10">
        <v>61848</v>
      </c>
      <c r="F82" s="11">
        <v>67237</v>
      </c>
      <c r="G82" s="11">
        <v>56891</v>
      </c>
      <c r="H82" s="11"/>
      <c r="I82" s="8">
        <f>(E82+F82+G82)/3</f>
        <v>61992</v>
      </c>
      <c r="J82">
        <v>4.5742195255490836</v>
      </c>
      <c r="K82">
        <v>4.9727848635258001</v>
      </c>
      <c r="L82">
        <v>4.207604498577366</v>
      </c>
      <c r="M82" s="9">
        <f>AVERAGE(J82:L82)</f>
        <v>4.5848696292174163</v>
      </c>
      <c r="N82">
        <f>J82/$X$5</f>
        <v>8.3167627737256065E-8</v>
      </c>
      <c r="O82">
        <f>K82/$X$5</f>
        <v>9.0414270245923633E-8</v>
      </c>
      <c r="P82">
        <f>L82/$X$5</f>
        <v>7.650189997413393E-8</v>
      </c>
      <c r="Q82">
        <f>AVERAGE(N82:P82)</f>
        <v>8.3361265985771196E-8</v>
      </c>
      <c r="R82" s="39">
        <f t="shared" ref="R82:R89" si="25">Q82*1000000</f>
        <v>8.3361265985771191E-2</v>
      </c>
      <c r="S82">
        <f>STDEV(N82:P82)</f>
        <v>6.9582061965215208E-9</v>
      </c>
      <c r="T82">
        <f t="shared" ref="T82:T139" si="26">S82*10^6</f>
        <v>6.958206196521521E-3</v>
      </c>
      <c r="U82"/>
    </row>
    <row r="83" spans="1:21" ht="15.6" x14ac:dyDescent="0.3">
      <c r="A83" s="6" t="s">
        <v>5</v>
      </c>
      <c r="B83" s="7">
        <v>25.41</v>
      </c>
      <c r="C83" s="7">
        <v>69695</v>
      </c>
      <c r="D83" s="7">
        <v>8.2319999999999993</v>
      </c>
      <c r="E83" s="12">
        <v>9527</v>
      </c>
      <c r="F83" s="7">
        <v>6825</v>
      </c>
      <c r="G83" s="7">
        <v>10026</v>
      </c>
      <c r="H83" s="7"/>
      <c r="I83" s="8">
        <f>(E83+F83+G83)/3</f>
        <v>8792.6666666666661</v>
      </c>
      <c r="J83">
        <v>1.1252781978621134</v>
      </c>
      <c r="K83">
        <v>0.80613243417748759</v>
      </c>
      <c r="L83">
        <v>1.184217404404907</v>
      </c>
      <c r="M83" s="9">
        <f t="shared" ref="M83:M89" si="27">AVERAGE(J83:L83)</f>
        <v>1.038542678814836</v>
      </c>
      <c r="N83">
        <f>J83/$X$5</f>
        <v>2.045960359749297E-8</v>
      </c>
      <c r="O83">
        <f>K83/$X$5</f>
        <v>1.4656953348681593E-8</v>
      </c>
      <c r="P83">
        <f>L83/$X$5</f>
        <v>2.1531225534634671E-8</v>
      </c>
      <c r="Q83">
        <f t="shared" ref="Q83:Q89" si="28">AVERAGE(N83:P83)</f>
        <v>1.8882594160269745E-8</v>
      </c>
      <c r="R83" s="39">
        <f t="shared" si="25"/>
        <v>1.8882594160269744E-2</v>
      </c>
      <c r="S83">
        <f t="shared" ref="S83:S89" si="29">STDEV(N83:P83)</f>
        <v>3.6985299235588678E-9</v>
      </c>
      <c r="T83">
        <f t="shared" si="26"/>
        <v>3.6985299235588677E-3</v>
      </c>
      <c r="U83"/>
    </row>
    <row r="84" spans="1:21" ht="15.6" x14ac:dyDescent="0.3">
      <c r="A84" s="6" t="s">
        <v>6</v>
      </c>
      <c r="B84" s="7">
        <v>29.52</v>
      </c>
      <c r="C84" s="7">
        <v>218153</v>
      </c>
      <c r="D84" s="7">
        <v>100</v>
      </c>
      <c r="E84" s="12">
        <v>247097</v>
      </c>
      <c r="F84" s="7">
        <v>229612</v>
      </c>
      <c r="G84" s="7">
        <v>237573</v>
      </c>
      <c r="H84" s="7"/>
      <c r="I84" s="8">
        <f>(E84+F84+G84)/3</f>
        <v>238094</v>
      </c>
      <c r="J84">
        <v>113.2677524489693</v>
      </c>
      <c r="K84">
        <v>105.25273546547606</v>
      </c>
      <c r="L84">
        <v>108.90200914037396</v>
      </c>
      <c r="M84" s="9">
        <f t="shared" si="27"/>
        <v>109.14083235160645</v>
      </c>
      <c r="N84">
        <f>J84/$X$5</f>
        <v>2.0594136808903508E-6</v>
      </c>
      <c r="O84">
        <f>K84/$X$5</f>
        <v>1.9136860993722922E-6</v>
      </c>
      <c r="P84">
        <f>L84/$X$5</f>
        <v>1.9800365298249812E-6</v>
      </c>
      <c r="Q84">
        <f t="shared" si="28"/>
        <v>1.9843787700292081E-6</v>
      </c>
      <c r="R84" s="39">
        <f t="shared" si="25"/>
        <v>1.9843787700292081</v>
      </c>
      <c r="S84">
        <f t="shared" si="29"/>
        <v>7.296076542408946E-8</v>
      </c>
      <c r="T84">
        <f t="shared" si="26"/>
        <v>7.2960765424089455E-2</v>
      </c>
      <c r="U84"/>
    </row>
    <row r="85" spans="1:21" ht="15.6" x14ac:dyDescent="0.3">
      <c r="A85" s="6" t="s">
        <v>37</v>
      </c>
      <c r="B85" s="7">
        <v>33.57</v>
      </c>
      <c r="C85" s="7">
        <v>4986720</v>
      </c>
      <c r="D85" s="7">
        <v>400</v>
      </c>
      <c r="E85" s="12">
        <v>146569</v>
      </c>
      <c r="F85" s="7">
        <v>138064</v>
      </c>
      <c r="G85" s="7">
        <v>146751</v>
      </c>
      <c r="H85" s="7"/>
      <c r="I85" s="8">
        <f>(E85+G85)/2</f>
        <v>146660</v>
      </c>
      <c r="J85">
        <v>11.756745917155966</v>
      </c>
      <c r="K85">
        <v>11.074533962203613</v>
      </c>
      <c r="L85">
        <v>11.771344691500625</v>
      </c>
      <c r="M85" s="9">
        <f t="shared" si="27"/>
        <v>11.534208190286733</v>
      </c>
      <c r="N85">
        <f>J85/$X$5</f>
        <v>2.1375901667556302E-7</v>
      </c>
      <c r="O85">
        <f>K85/$X$5</f>
        <v>2.0135516294915661E-7</v>
      </c>
      <c r="P85">
        <f>L85/$X$5</f>
        <v>2.1402444893637499E-7</v>
      </c>
      <c r="Q85">
        <f t="shared" si="28"/>
        <v>2.0971287618703154E-7</v>
      </c>
      <c r="R85" s="39">
        <f t="shared" si="25"/>
        <v>0.20971287618703155</v>
      </c>
      <c r="S85">
        <f t="shared" si="29"/>
        <v>7.2392086236122733E-9</v>
      </c>
      <c r="T85">
        <f t="shared" si="26"/>
        <v>7.2392086236122734E-3</v>
      </c>
      <c r="U85"/>
    </row>
    <row r="86" spans="1:21" ht="15.6" x14ac:dyDescent="0.3">
      <c r="A86" s="6" t="s">
        <v>7</v>
      </c>
      <c r="B86" s="7">
        <v>41.43</v>
      </c>
      <c r="C86" s="7">
        <v>411743</v>
      </c>
      <c r="D86" s="7">
        <v>96</v>
      </c>
      <c r="E86" s="12">
        <v>15213</v>
      </c>
      <c r="F86" s="7">
        <v>15889</v>
      </c>
      <c r="G86" s="7">
        <v>0</v>
      </c>
      <c r="H86" s="7"/>
      <c r="I86" s="8">
        <f>(E86+F86)/2</f>
        <v>15551</v>
      </c>
      <c r="J86">
        <v>3.5469892627197064</v>
      </c>
      <c r="K86">
        <v>3.7046021425986599</v>
      </c>
      <c r="L86">
        <v>0</v>
      </c>
      <c r="M86" s="9">
        <f t="shared" si="27"/>
        <v>2.4171971351061221</v>
      </c>
      <c r="N86">
        <f>J86/$X$5</f>
        <v>6.4490713867631024E-8</v>
      </c>
      <c r="O86">
        <f>K86/$X$5</f>
        <v>6.7356402592702914E-8</v>
      </c>
      <c r="P86">
        <f>L86/$X$5</f>
        <v>0</v>
      </c>
      <c r="Q86">
        <f t="shared" si="28"/>
        <v>4.3949038820111319E-8</v>
      </c>
      <c r="R86" s="39">
        <f t="shared" si="25"/>
        <v>4.3949038820111322E-2</v>
      </c>
      <c r="S86">
        <f t="shared" si="29"/>
        <v>3.8087944981004025E-8</v>
      </c>
      <c r="T86">
        <f t="shared" si="26"/>
        <v>3.8087944981004027E-2</v>
      </c>
      <c r="U86"/>
    </row>
    <row r="87" spans="1:21" ht="15.6" x14ac:dyDescent="0.3">
      <c r="A87" s="6" t="s">
        <v>8</v>
      </c>
      <c r="B87" s="7">
        <v>42.78</v>
      </c>
      <c r="C87" s="7">
        <v>265897</v>
      </c>
      <c r="D87" s="7">
        <v>100</v>
      </c>
      <c r="E87" s="12">
        <v>421094</v>
      </c>
      <c r="F87" s="7">
        <v>422395</v>
      </c>
      <c r="G87" s="7">
        <v>428195</v>
      </c>
      <c r="H87" s="7"/>
      <c r="I87" s="8">
        <f>(E87+F87+G87+H87)/3</f>
        <v>423894.66666666669</v>
      </c>
      <c r="J87">
        <v>158.36733772851895</v>
      </c>
      <c r="K87">
        <v>158.85662493371493</v>
      </c>
      <c r="L87">
        <v>161.03792069861638</v>
      </c>
      <c r="M87" s="9">
        <f t="shared" si="27"/>
        <v>159.42062778695006</v>
      </c>
      <c r="N87">
        <f>J87/$X$5</f>
        <v>2.8794061405185262E-6</v>
      </c>
      <c r="O87">
        <f>K87/$X$5</f>
        <v>2.8883022715220897E-6</v>
      </c>
      <c r="P87">
        <f>L87/$X$5</f>
        <v>2.9279621945202977E-6</v>
      </c>
      <c r="Q87">
        <f t="shared" si="28"/>
        <v>2.898556868853638E-6</v>
      </c>
      <c r="R87" s="39">
        <f t="shared" si="25"/>
        <v>2.8985568688536381</v>
      </c>
      <c r="S87">
        <f t="shared" si="29"/>
        <v>2.585130886202634E-8</v>
      </c>
      <c r="T87">
        <f t="shared" si="26"/>
        <v>2.5851308862026339E-2</v>
      </c>
      <c r="U87"/>
    </row>
    <row r="88" spans="1:21" ht="15.6" x14ac:dyDescent="0.3">
      <c r="A88" s="6" t="s">
        <v>9</v>
      </c>
      <c r="B88" s="7">
        <v>54.27</v>
      </c>
      <c r="C88" s="7">
        <v>52553</v>
      </c>
      <c r="D88" s="7">
        <v>8.7799999999999994</v>
      </c>
      <c r="E88" s="12">
        <v>5284</v>
      </c>
      <c r="F88" s="7">
        <v>4838</v>
      </c>
      <c r="G88" s="7">
        <v>3652</v>
      </c>
      <c r="H88" s="7"/>
      <c r="I88" s="8">
        <f>(E88+F88+G88+H88)/3</f>
        <v>4591.333333333333</v>
      </c>
      <c r="J88">
        <v>0.88279489277491285</v>
      </c>
      <c r="K88">
        <v>0.80828192491389639</v>
      </c>
      <c r="L88">
        <v>0.6101375754000723</v>
      </c>
      <c r="M88" s="9">
        <f t="shared" si="27"/>
        <v>0.76707146436296059</v>
      </c>
      <c r="N88">
        <f>J88/$X$5</f>
        <v>1.6050816232271142E-8</v>
      </c>
      <c r="O88">
        <f>K88/$X$5</f>
        <v>1.4696034998434481E-8</v>
      </c>
      <c r="P88">
        <f>L88/$X$5</f>
        <v>1.1093410461819496E-8</v>
      </c>
      <c r="Q88">
        <f t="shared" si="28"/>
        <v>1.3946753897508372E-8</v>
      </c>
      <c r="R88" s="39">
        <f t="shared" si="25"/>
        <v>1.3946753897508372E-2</v>
      </c>
      <c r="S88">
        <f t="shared" si="29"/>
        <v>2.5622323507794135E-9</v>
      </c>
      <c r="T88">
        <f t="shared" si="26"/>
        <v>2.5622323507794136E-3</v>
      </c>
      <c r="U88"/>
    </row>
    <row r="89" spans="1:21" ht="15.6" x14ac:dyDescent="0.3">
      <c r="A89" s="6" t="s">
        <v>10</v>
      </c>
      <c r="B89" s="7">
        <v>56.28</v>
      </c>
      <c r="C89" s="7">
        <v>88950</v>
      </c>
      <c r="D89" s="7">
        <v>400</v>
      </c>
      <c r="E89" s="12">
        <v>33235</v>
      </c>
      <c r="F89" s="7">
        <v>32744</v>
      </c>
      <c r="G89" s="7">
        <v>30642</v>
      </c>
      <c r="H89" s="7"/>
      <c r="I89" s="8">
        <f>(E89+F89+G89+H89)/3</f>
        <v>32207</v>
      </c>
      <c r="J89">
        <v>149.4547498594716</v>
      </c>
      <c r="K89">
        <v>147.2467678471051</v>
      </c>
      <c r="L89">
        <v>137.79426644182124</v>
      </c>
      <c r="M89" s="9">
        <f t="shared" si="27"/>
        <v>144.831928049466</v>
      </c>
      <c r="N89">
        <f>J89/$X$5</f>
        <v>2.7173590883540291E-6</v>
      </c>
      <c r="O89">
        <f>K89/$X$5</f>
        <v>2.6772139608564564E-6</v>
      </c>
      <c r="P89">
        <f>L89/$X$5</f>
        <v>2.5053502989422044E-6</v>
      </c>
      <c r="Q89">
        <f t="shared" si="28"/>
        <v>2.633307782717563E-6</v>
      </c>
      <c r="R89" s="39">
        <f t="shared" si="25"/>
        <v>2.6333077827175631</v>
      </c>
      <c r="S89">
        <f t="shared" si="29"/>
        <v>1.1261769868026971E-7</v>
      </c>
      <c r="T89">
        <f t="shared" si="26"/>
        <v>0.1126176986802697</v>
      </c>
      <c r="U89"/>
    </row>
    <row r="90" spans="1:21" ht="15.6" x14ac:dyDescent="0.3">
      <c r="A90" s="24"/>
      <c r="B90" s="25"/>
      <c r="C90" s="25"/>
      <c r="D90" s="25"/>
      <c r="E90" s="25"/>
      <c r="F90" s="25"/>
      <c r="G90" s="25"/>
      <c r="H90" s="25"/>
      <c r="I90" s="26"/>
      <c r="M90" s="27"/>
      <c r="R90" s="69"/>
      <c r="U90"/>
    </row>
    <row r="91" spans="1:21" ht="15.6" x14ac:dyDescent="0.3">
      <c r="A91" s="24"/>
      <c r="B91" s="25"/>
      <c r="C91" s="25"/>
      <c r="D91" s="25"/>
      <c r="E91" s="25"/>
      <c r="F91" s="25"/>
      <c r="G91" s="25"/>
      <c r="H91" s="25"/>
      <c r="I91" s="26"/>
      <c r="M91" s="27"/>
      <c r="R91" s="69"/>
      <c r="U91"/>
    </row>
    <row r="92" spans="1:21" ht="15.6" x14ac:dyDescent="0.3">
      <c r="A92" s="24"/>
      <c r="B92" s="25"/>
      <c r="C92" s="25"/>
      <c r="D92" s="25"/>
      <c r="E92" s="25"/>
      <c r="F92" s="25"/>
      <c r="G92" s="25"/>
      <c r="H92" s="25"/>
      <c r="I92" s="26"/>
      <c r="M92" s="27"/>
      <c r="R92" s="69"/>
      <c r="U92"/>
    </row>
    <row r="93" spans="1:21" ht="31.2" x14ac:dyDescent="0.3">
      <c r="A93" s="28"/>
      <c r="B93" s="29"/>
      <c r="C93" s="28"/>
      <c r="D93" s="57" t="s">
        <v>17</v>
      </c>
      <c r="E93" s="58"/>
      <c r="F93" s="59"/>
      <c r="G93" s="1"/>
      <c r="H93" s="21" t="s">
        <v>32</v>
      </c>
      <c r="I93" s="21">
        <v>1.6</v>
      </c>
      <c r="M93" s="28"/>
      <c r="R93" s="69"/>
      <c r="U93"/>
    </row>
    <row r="94" spans="1:21" ht="13.8" thickBot="1" x14ac:dyDescent="0.3">
      <c r="A94" s="30"/>
      <c r="B94" s="30"/>
      <c r="C94" s="30"/>
      <c r="D94" s="30"/>
      <c r="E94" s="30"/>
      <c r="F94" s="30"/>
      <c r="G94" s="30"/>
      <c r="H94" s="30"/>
      <c r="I94" s="30"/>
      <c r="M94" s="30"/>
      <c r="R94" s="69"/>
      <c r="U94"/>
    </row>
    <row r="95" spans="1:21" ht="27" thickBot="1" x14ac:dyDescent="0.3">
      <c r="A95" s="3" t="s">
        <v>0</v>
      </c>
      <c r="B95" s="4" t="s">
        <v>1</v>
      </c>
      <c r="C95" s="4" t="s">
        <v>2</v>
      </c>
      <c r="D95" s="3" t="s">
        <v>3</v>
      </c>
      <c r="E95" s="3" t="s">
        <v>33</v>
      </c>
      <c r="F95" s="3" t="s">
        <v>34</v>
      </c>
      <c r="G95" s="3" t="s">
        <v>35</v>
      </c>
      <c r="H95" s="4" t="s">
        <v>36</v>
      </c>
      <c r="I95" s="4" t="s">
        <v>11</v>
      </c>
      <c r="J95" s="63" t="s">
        <v>39</v>
      </c>
      <c r="K95" s="64"/>
      <c r="L95" s="65"/>
      <c r="M95" s="4" t="s">
        <v>40</v>
      </c>
      <c r="N95" s="63" t="s">
        <v>46</v>
      </c>
      <c r="O95" s="64"/>
      <c r="P95" s="65"/>
      <c r="Q95" s="4" t="s">
        <v>49</v>
      </c>
      <c r="R95" s="53" t="s">
        <v>47</v>
      </c>
      <c r="S95" s="41" t="s">
        <v>48</v>
      </c>
      <c r="T95" s="41" t="s">
        <v>51</v>
      </c>
      <c r="U95"/>
    </row>
    <row r="96" spans="1:21" ht="15.6" x14ac:dyDescent="0.3">
      <c r="A96" s="6" t="s">
        <v>4</v>
      </c>
      <c r="B96" s="7">
        <v>15.16</v>
      </c>
      <c r="C96" s="7">
        <v>111413</v>
      </c>
      <c r="D96" s="7">
        <v>8.24</v>
      </c>
      <c r="E96" s="10">
        <v>42304</v>
      </c>
      <c r="F96" s="11">
        <v>44781</v>
      </c>
      <c r="G96" s="11">
        <v>48505</v>
      </c>
      <c r="H96" s="11"/>
      <c r="I96" s="8">
        <f>(E96+F96+G96)/3</f>
        <v>45196.666666666664</v>
      </c>
      <c r="J96">
        <v>3.1287637887858688</v>
      </c>
      <c r="K96">
        <v>3.3119603636918491</v>
      </c>
      <c r="L96">
        <v>3.5873838780034646</v>
      </c>
      <c r="M96" s="9">
        <f>AVERAGE(J96:L96)</f>
        <v>3.3427026768270607</v>
      </c>
      <c r="N96">
        <f>J96/$X$5</f>
        <v>5.6886614341561253E-8</v>
      </c>
      <c r="O96">
        <f>K96/$X$5</f>
        <v>6.0217461158033618E-8</v>
      </c>
      <c r="P96">
        <f>L96/$X$5</f>
        <v>6.522516141824481E-8</v>
      </c>
      <c r="Q96">
        <f>AVERAGE(N96:P96)</f>
        <v>6.0776412305946567E-8</v>
      </c>
      <c r="R96" s="39">
        <f t="shared" ref="R96:R103" si="30">Q96*1000000</f>
        <v>6.0776412305946569E-2</v>
      </c>
      <c r="S96">
        <f>STDEV(N96:P96)</f>
        <v>4.1972802654614179E-9</v>
      </c>
      <c r="T96">
        <f t="shared" si="26"/>
        <v>4.1972802654614179E-3</v>
      </c>
      <c r="U96"/>
    </row>
    <row r="97" spans="1:21" ht="15.6" x14ac:dyDescent="0.3">
      <c r="A97" s="6" t="s">
        <v>5</v>
      </c>
      <c r="B97" s="7">
        <v>25.41</v>
      </c>
      <c r="C97" s="7">
        <v>69695</v>
      </c>
      <c r="D97" s="7">
        <v>8.2319999999999993</v>
      </c>
      <c r="E97" s="12">
        <v>12587</v>
      </c>
      <c r="F97" s="7">
        <v>13139</v>
      </c>
      <c r="G97" s="7">
        <v>12224</v>
      </c>
      <c r="H97" s="7"/>
      <c r="I97" s="8">
        <f>(E97+F97+G97+H97)/3</f>
        <v>12650</v>
      </c>
      <c r="J97">
        <v>1.4867090035153165</v>
      </c>
      <c r="K97">
        <v>1.5519082861037377</v>
      </c>
      <c r="L97">
        <v>1.4438333883348877</v>
      </c>
      <c r="M97" s="9">
        <f t="shared" ref="M97:M103" si="31">AVERAGE(J97:L97)</f>
        <v>1.4941502259846473</v>
      </c>
      <c r="N97">
        <f>J97/$X$5</f>
        <v>2.7031072791187574E-8</v>
      </c>
      <c r="O97">
        <f>K97/$X$5</f>
        <v>2.821651429279523E-8</v>
      </c>
      <c r="P97">
        <f>L97/$X$5</f>
        <v>2.6251516151543413E-8</v>
      </c>
      <c r="Q97">
        <f t="shared" ref="Q97:Q103" si="32">AVERAGE(N97:P97)</f>
        <v>2.7166367745175407E-8</v>
      </c>
      <c r="R97" s="39">
        <f t="shared" si="30"/>
        <v>2.7166367745175408E-2</v>
      </c>
      <c r="S97">
        <f t="shared" ref="S97:S103" si="33">STDEV(N97:P97)</f>
        <v>9.8946094779516259E-10</v>
      </c>
      <c r="T97">
        <f t="shared" si="26"/>
        <v>9.8946094779516261E-4</v>
      </c>
      <c r="U97"/>
    </row>
    <row r="98" spans="1:21" ht="15.6" x14ac:dyDescent="0.3">
      <c r="A98" s="6" t="s">
        <v>6</v>
      </c>
      <c r="B98" s="7">
        <v>29.52</v>
      </c>
      <c r="C98" s="7">
        <v>218153</v>
      </c>
      <c r="D98" s="7">
        <v>100</v>
      </c>
      <c r="E98" s="12">
        <v>186843</v>
      </c>
      <c r="F98" s="7">
        <v>194805</v>
      </c>
      <c r="G98" s="7">
        <v>202507</v>
      </c>
      <c r="H98" s="7"/>
      <c r="I98" s="8">
        <f>(E98+F98+G98+H98)/3</f>
        <v>194718.33333333334</v>
      </c>
      <c r="J98">
        <v>85.647687632074735</v>
      </c>
      <c r="K98">
        <v>89.29741970085216</v>
      </c>
      <c r="L98">
        <v>92.827969360953091</v>
      </c>
      <c r="M98" s="9">
        <f t="shared" si="31"/>
        <v>89.257692231293333</v>
      </c>
      <c r="N98">
        <f>J98/$X$5</f>
        <v>1.5572306842195406E-6</v>
      </c>
      <c r="O98">
        <f>K98/$X$5</f>
        <v>1.623589449106403E-6</v>
      </c>
      <c r="P98">
        <f>L98/$X$5</f>
        <v>1.687781261108238E-6</v>
      </c>
      <c r="Q98">
        <f t="shared" si="32"/>
        <v>1.6228671314780606E-6</v>
      </c>
      <c r="R98" s="39">
        <f t="shared" si="30"/>
        <v>1.6228671314780605</v>
      </c>
      <c r="S98">
        <f t="shared" si="33"/>
        <v>6.5278285735457875E-8</v>
      </c>
      <c r="T98">
        <f t="shared" si="26"/>
        <v>6.527828573545788E-2</v>
      </c>
      <c r="U98"/>
    </row>
    <row r="99" spans="1:21" ht="15.6" x14ac:dyDescent="0.3">
      <c r="A99" s="6" t="s">
        <v>37</v>
      </c>
      <c r="B99" s="7">
        <v>33.57</v>
      </c>
      <c r="C99" s="7">
        <v>4986720</v>
      </c>
      <c r="D99" s="7">
        <v>400</v>
      </c>
      <c r="E99" s="12">
        <v>126988</v>
      </c>
      <c r="F99" s="7">
        <v>127010</v>
      </c>
      <c r="G99" s="7">
        <v>124752</v>
      </c>
      <c r="H99" s="7"/>
      <c r="I99" s="8">
        <f>(E99+F99+G99+H99)/3</f>
        <v>126250</v>
      </c>
      <c r="J99">
        <v>10.186094266371482</v>
      </c>
      <c r="K99">
        <v>10.187858953380177</v>
      </c>
      <c r="L99">
        <v>10.006737895851382</v>
      </c>
      <c r="M99" s="9">
        <f t="shared" si="31"/>
        <v>10.126897038534347</v>
      </c>
      <c r="N99">
        <f>J99/$X$5</f>
        <v>1.8520171393402695E-7</v>
      </c>
      <c r="O99">
        <f>K99/$X$5</f>
        <v>1.8523379915236684E-7</v>
      </c>
      <c r="P99">
        <f>L99/$X$5</f>
        <v>1.8194068901547967E-7</v>
      </c>
      <c r="Q99">
        <f t="shared" si="32"/>
        <v>1.8412540070062448E-7</v>
      </c>
      <c r="R99" s="39">
        <f t="shared" si="30"/>
        <v>0.18412540070062447</v>
      </c>
      <c r="S99">
        <f t="shared" si="33"/>
        <v>1.892083831577028E-9</v>
      </c>
      <c r="T99">
        <f t="shared" si="26"/>
        <v>1.8920838315770279E-3</v>
      </c>
      <c r="U99"/>
    </row>
    <row r="100" spans="1:21" ht="15.6" x14ac:dyDescent="0.3">
      <c r="A100" s="6" t="s">
        <v>7</v>
      </c>
      <c r="B100" s="7">
        <v>41.43</v>
      </c>
      <c r="C100" s="7">
        <v>411743</v>
      </c>
      <c r="D100" s="7">
        <v>96</v>
      </c>
      <c r="E100" s="12">
        <v>9609</v>
      </c>
      <c r="F100" s="7">
        <v>12724</v>
      </c>
      <c r="G100" s="7">
        <v>12695</v>
      </c>
      <c r="H100" s="7"/>
      <c r="I100" s="8">
        <f>(F100+G100)/2</f>
        <v>12709.5</v>
      </c>
      <c r="J100">
        <v>2.2403878147290905</v>
      </c>
      <c r="K100">
        <v>2.9666660999701269</v>
      </c>
      <c r="L100">
        <v>2.9599046006853791</v>
      </c>
      <c r="M100" s="9">
        <f t="shared" si="31"/>
        <v>2.722319505128199</v>
      </c>
      <c r="N100">
        <f>J100/$X$5</f>
        <v>4.073432390416528E-8</v>
      </c>
      <c r="O100">
        <f>K100/$X$5</f>
        <v>5.3939383635820488E-8</v>
      </c>
      <c r="P100">
        <f>L100/$X$5</f>
        <v>5.3816447285188711E-8</v>
      </c>
      <c r="Q100">
        <f t="shared" si="32"/>
        <v>4.949671827505816E-8</v>
      </c>
      <c r="R100" s="39">
        <f t="shared" si="30"/>
        <v>4.9496718275058159E-2</v>
      </c>
      <c r="S100">
        <f t="shared" si="33"/>
        <v>7.588705072004583E-9</v>
      </c>
      <c r="T100">
        <f t="shared" si="26"/>
        <v>7.5887050720045831E-3</v>
      </c>
      <c r="U100"/>
    </row>
    <row r="101" spans="1:21" ht="15.6" x14ac:dyDescent="0.3">
      <c r="A101" s="6" t="s">
        <v>8</v>
      </c>
      <c r="B101" s="7">
        <v>42.78</v>
      </c>
      <c r="C101" s="7">
        <v>265897</v>
      </c>
      <c r="D101" s="7">
        <v>100</v>
      </c>
      <c r="E101" s="12">
        <v>355928</v>
      </c>
      <c r="F101" s="7">
        <v>373945</v>
      </c>
      <c r="G101" s="7">
        <v>362200</v>
      </c>
      <c r="H101" s="7"/>
      <c r="I101" s="8">
        <f>(E101+F101+G101+H101)/3</f>
        <v>364024.33333333331</v>
      </c>
      <c r="J101">
        <v>133.85935155342105</v>
      </c>
      <c r="K101">
        <v>140.63528358725372</v>
      </c>
      <c r="L101">
        <v>136.21815966332829</v>
      </c>
      <c r="M101" s="9">
        <f t="shared" si="31"/>
        <v>136.90426493466768</v>
      </c>
      <c r="N101">
        <f>J101/$X$5</f>
        <v>2.4338063918803826E-6</v>
      </c>
      <c r="O101">
        <f>K101/$X$5</f>
        <v>2.5570051561318859E-6</v>
      </c>
      <c r="P101">
        <f>L101/$X$5</f>
        <v>2.4766938120605145E-6</v>
      </c>
      <c r="Q101">
        <f t="shared" si="32"/>
        <v>2.4891684533575941E-6</v>
      </c>
      <c r="R101" s="39">
        <f t="shared" si="30"/>
        <v>2.489168453357594</v>
      </c>
      <c r="S101">
        <f t="shared" si="33"/>
        <v>6.253955856010239E-8</v>
      </c>
      <c r="T101">
        <f t="shared" si="26"/>
        <v>6.253955856010239E-2</v>
      </c>
      <c r="U101"/>
    </row>
    <row r="102" spans="1:21" ht="15.6" x14ac:dyDescent="0.3">
      <c r="A102" s="6" t="s">
        <v>9</v>
      </c>
      <c r="B102" s="7">
        <v>54.27</v>
      </c>
      <c r="C102" s="7">
        <v>52553</v>
      </c>
      <c r="D102" s="7">
        <v>8.7799999999999994</v>
      </c>
      <c r="E102" s="12">
        <v>2888</v>
      </c>
      <c r="F102" s="7">
        <v>3448</v>
      </c>
      <c r="G102" s="7">
        <v>3039</v>
      </c>
      <c r="H102" s="7"/>
      <c r="I102" s="8">
        <f>(E102+F102+G102+H102)/3</f>
        <v>3125</v>
      </c>
      <c r="J102">
        <v>0.4824965273152817</v>
      </c>
      <c r="K102">
        <v>0.5760554107282172</v>
      </c>
      <c r="L102">
        <v>0.50772401194984107</v>
      </c>
      <c r="M102" s="9">
        <f t="shared" si="31"/>
        <v>0.5220919833311134</v>
      </c>
      <c r="N102">
        <f>J102/$X$5</f>
        <v>8.7726641330051225E-9</v>
      </c>
      <c r="O102">
        <f>K102/$X$5</f>
        <v>1.047373474051304E-8</v>
      </c>
      <c r="P102">
        <f>L102/$X$5</f>
        <v>9.2313456718152924E-9</v>
      </c>
      <c r="Q102">
        <f t="shared" si="32"/>
        <v>9.4925815151111505E-9</v>
      </c>
      <c r="R102" s="39">
        <f t="shared" si="30"/>
        <v>9.4925815151111499E-3</v>
      </c>
      <c r="S102">
        <f t="shared" si="33"/>
        <v>8.8010989501238581E-10</v>
      </c>
      <c r="T102">
        <f t="shared" si="26"/>
        <v>8.8010989501238583E-4</v>
      </c>
      <c r="U102"/>
    </row>
    <row r="103" spans="1:21" ht="15.6" x14ac:dyDescent="0.3">
      <c r="A103" s="6" t="s">
        <v>10</v>
      </c>
      <c r="B103" s="7">
        <v>56.28</v>
      </c>
      <c r="C103" s="7">
        <v>88950</v>
      </c>
      <c r="D103" s="7">
        <v>400</v>
      </c>
      <c r="E103" s="12">
        <v>28127</v>
      </c>
      <c r="F103" s="7">
        <v>27265</v>
      </c>
      <c r="G103" s="7">
        <v>27250</v>
      </c>
      <c r="H103" s="7"/>
      <c r="I103" s="8">
        <f>(E103+F103+G103+H103)/3</f>
        <v>27547.333333333332</v>
      </c>
      <c r="J103">
        <v>126.48454187745925</v>
      </c>
      <c r="K103">
        <v>122.60820685778528</v>
      </c>
      <c r="L103">
        <v>122.54075323215289</v>
      </c>
      <c r="M103" s="9">
        <f t="shared" si="31"/>
        <v>123.87783398913247</v>
      </c>
      <c r="N103">
        <f>J103/$X$5</f>
        <v>2.2997189432265317E-6</v>
      </c>
      <c r="O103">
        <f>K103/$X$5</f>
        <v>2.2292401246870052E-6</v>
      </c>
      <c r="P103">
        <f>L103/$X$5</f>
        <v>2.2280136951300525E-6</v>
      </c>
      <c r="Q103">
        <f t="shared" si="32"/>
        <v>2.252324254347863E-6</v>
      </c>
      <c r="R103" s="39">
        <f t="shared" si="30"/>
        <v>2.252324254347863</v>
      </c>
      <c r="S103">
        <f t="shared" si="33"/>
        <v>4.1049585050203455E-8</v>
      </c>
      <c r="T103">
        <f t="shared" si="26"/>
        <v>4.1049585050203452E-2</v>
      </c>
      <c r="U103"/>
    </row>
    <row r="104" spans="1:21" ht="15.6" x14ac:dyDescent="0.3">
      <c r="A104" s="24"/>
      <c r="B104" s="25"/>
      <c r="C104" s="25"/>
      <c r="D104" s="25"/>
      <c r="E104" s="25"/>
      <c r="F104" s="25"/>
      <c r="G104" s="25"/>
      <c r="H104" s="25"/>
      <c r="I104" s="26"/>
      <c r="M104" s="27"/>
      <c r="R104" s="69"/>
      <c r="U104"/>
    </row>
    <row r="105" spans="1:21" ht="15.6" x14ac:dyDescent="0.25">
      <c r="A105" s="24"/>
      <c r="R105" s="69"/>
      <c r="U105"/>
    </row>
    <row r="106" spans="1:21" ht="15.6" x14ac:dyDescent="0.25">
      <c r="A106" s="28"/>
      <c r="R106" s="69"/>
      <c r="U106"/>
    </row>
    <row r="107" spans="1:21" ht="31.2" x14ac:dyDescent="0.3">
      <c r="A107" s="28"/>
      <c r="B107" s="29"/>
      <c r="C107" s="28"/>
      <c r="D107" s="57" t="s">
        <v>18</v>
      </c>
      <c r="E107" s="58"/>
      <c r="F107" s="59"/>
      <c r="G107" s="1"/>
      <c r="H107" s="21" t="s">
        <v>32</v>
      </c>
      <c r="I107" s="21">
        <v>1.4</v>
      </c>
      <c r="M107" s="28"/>
      <c r="R107" s="69"/>
      <c r="U107"/>
    </row>
    <row r="108" spans="1:21" ht="13.8" thickBot="1" x14ac:dyDescent="0.3">
      <c r="A108" s="30"/>
      <c r="B108" s="30"/>
      <c r="C108" s="30"/>
      <c r="D108" s="30"/>
      <c r="E108" s="30"/>
      <c r="F108" s="30"/>
      <c r="G108" s="30"/>
      <c r="H108" s="30"/>
      <c r="I108" s="30"/>
      <c r="M108" s="30"/>
      <c r="R108" s="69"/>
      <c r="U108"/>
    </row>
    <row r="109" spans="1:21" ht="27" thickBot="1" x14ac:dyDescent="0.3">
      <c r="A109" s="3" t="s">
        <v>0</v>
      </c>
      <c r="B109" s="3" t="s">
        <v>1</v>
      </c>
      <c r="C109" s="4" t="s">
        <v>2</v>
      </c>
      <c r="D109" s="3" t="s">
        <v>3</v>
      </c>
      <c r="E109" s="3" t="s">
        <v>33</v>
      </c>
      <c r="F109" s="3" t="s">
        <v>34</v>
      </c>
      <c r="G109" s="3" t="s">
        <v>35</v>
      </c>
      <c r="H109" s="4" t="s">
        <v>36</v>
      </c>
      <c r="I109" s="4" t="s">
        <v>11</v>
      </c>
      <c r="J109" s="63" t="s">
        <v>39</v>
      </c>
      <c r="K109" s="64"/>
      <c r="L109" s="65"/>
      <c r="M109" s="4" t="s">
        <v>40</v>
      </c>
      <c r="N109" s="63" t="s">
        <v>46</v>
      </c>
      <c r="O109" s="64"/>
      <c r="P109" s="65"/>
      <c r="Q109" s="4" t="s">
        <v>49</v>
      </c>
      <c r="R109" s="53" t="s">
        <v>47</v>
      </c>
      <c r="S109" s="41" t="s">
        <v>48</v>
      </c>
      <c r="T109" s="41" t="s">
        <v>51</v>
      </c>
      <c r="U109"/>
    </row>
    <row r="110" spans="1:21" ht="15.6" x14ac:dyDescent="0.3">
      <c r="A110" s="6" t="s">
        <v>4</v>
      </c>
      <c r="B110" s="12">
        <v>15.16</v>
      </c>
      <c r="C110" s="7">
        <v>111413</v>
      </c>
      <c r="D110" s="7">
        <v>8.24</v>
      </c>
      <c r="E110" s="10">
        <v>23707</v>
      </c>
      <c r="F110" s="11">
        <v>19088</v>
      </c>
      <c r="G110" s="11">
        <v>20488</v>
      </c>
      <c r="H110" s="11"/>
      <c r="I110" s="8">
        <f>(E110+F110+G110+H110)/3</f>
        <v>21094.333333333332</v>
      </c>
      <c r="J110">
        <v>1.7533472754525952</v>
      </c>
      <c r="K110">
        <v>1.4117304084801594</v>
      </c>
      <c r="L110">
        <v>1.5152730830333982</v>
      </c>
      <c r="M110" s="9">
        <f>AVERAGE(J110:L110)</f>
        <v>1.5601169223220508</v>
      </c>
      <c r="N110">
        <f>J110/$X$6</f>
        <v>2.73960511789468E-8</v>
      </c>
      <c r="O110">
        <f>K110/$X$6</f>
        <v>2.2058287632502491E-8</v>
      </c>
      <c r="P110">
        <f>L110/$X$6</f>
        <v>2.3676141922396848E-8</v>
      </c>
      <c r="Q110">
        <f>AVERAGE(N110:P110)</f>
        <v>2.4376826911282045E-8</v>
      </c>
      <c r="R110" s="39">
        <f t="shared" ref="R110:R117" si="34">Q110*1000000</f>
        <v>2.4376826911282044E-2</v>
      </c>
      <c r="S110">
        <f>STDEV(N110:P110)</f>
        <v>2.7369964394705045E-9</v>
      </c>
      <c r="T110">
        <f t="shared" si="26"/>
        <v>2.7369964394705045E-3</v>
      </c>
      <c r="U110"/>
    </row>
    <row r="111" spans="1:21" ht="15.6" x14ac:dyDescent="0.3">
      <c r="A111" s="6" t="s">
        <v>5</v>
      </c>
      <c r="B111" s="7">
        <v>25.41</v>
      </c>
      <c r="C111" s="7">
        <v>69695</v>
      </c>
      <c r="D111" s="7">
        <v>8.2319999999999993</v>
      </c>
      <c r="E111" s="12">
        <v>9059</v>
      </c>
      <c r="F111" s="7">
        <v>6149</v>
      </c>
      <c r="G111" s="7">
        <v>8906</v>
      </c>
      <c r="H111" s="7"/>
      <c r="I111" s="8">
        <f>(E111+F111+G111+H111)/3</f>
        <v>8038</v>
      </c>
      <c r="J111">
        <v>1.0700005452328001</v>
      </c>
      <c r="K111">
        <v>0.72628693593514604</v>
      </c>
      <c r="L111">
        <v>1.0519290049501397</v>
      </c>
      <c r="M111" s="9">
        <f t="shared" ref="M111:M117" si="35">AVERAGE(J111:L111)</f>
        <v>0.94940549537269536</v>
      </c>
      <c r="N111">
        <f>J111/$X$6</f>
        <v>1.6718758519262502E-8</v>
      </c>
      <c r="O111">
        <f>K111/$X$6</f>
        <v>1.1348233373986657E-8</v>
      </c>
      <c r="P111">
        <f>L111/$X$6</f>
        <v>1.6436390702345933E-8</v>
      </c>
      <c r="Q111">
        <f t="shared" ref="Q111:Q117" si="36">AVERAGE(N111:P111)</f>
        <v>1.4834460865198363E-8</v>
      </c>
      <c r="R111" s="39">
        <f t="shared" si="34"/>
        <v>1.4834460865198363E-2</v>
      </c>
      <c r="S111">
        <f t="shared" ref="S111:S117" si="37">STDEV(N111:P111)</f>
        <v>3.0224608328922582E-9</v>
      </c>
      <c r="T111">
        <f t="shared" si="26"/>
        <v>3.022460832892258E-3</v>
      </c>
      <c r="U111"/>
    </row>
    <row r="112" spans="1:21" ht="15.6" x14ac:dyDescent="0.3">
      <c r="A112" s="6" t="s">
        <v>6</v>
      </c>
      <c r="B112" s="7">
        <v>29.52</v>
      </c>
      <c r="C112" s="7">
        <v>218153</v>
      </c>
      <c r="D112" s="7">
        <v>100</v>
      </c>
      <c r="E112" s="12">
        <v>113069</v>
      </c>
      <c r="F112" s="7">
        <v>101106</v>
      </c>
      <c r="G112" s="7">
        <v>113320</v>
      </c>
      <c r="H112" s="7"/>
      <c r="I112" s="8">
        <f>(E112+F112+G112+H112)/3</f>
        <v>109165</v>
      </c>
      <c r="J112">
        <v>51.830137564003245</v>
      </c>
      <c r="K112">
        <v>46.346371583246622</v>
      </c>
      <c r="L112">
        <v>51.945194427764001</v>
      </c>
      <c r="M112" s="9">
        <f t="shared" si="35"/>
        <v>50.040567858337958</v>
      </c>
      <c r="N112">
        <f>J112/$X$6</f>
        <v>8.0984589943755066E-7</v>
      </c>
      <c r="O112">
        <f>K112/$X$6</f>
        <v>7.2416205598822845E-7</v>
      </c>
      <c r="P112">
        <f>L112/$X$6</f>
        <v>8.1164366293381251E-7</v>
      </c>
      <c r="Q112">
        <f t="shared" si="36"/>
        <v>7.8188387278653058E-7</v>
      </c>
      <c r="R112" s="39">
        <f t="shared" si="34"/>
        <v>0.7818838727865306</v>
      </c>
      <c r="S112">
        <f t="shared" si="37"/>
        <v>4.9996640779853248E-8</v>
      </c>
      <c r="T112">
        <f t="shared" si="26"/>
        <v>4.9996640779853246E-2</v>
      </c>
      <c r="U112"/>
    </row>
    <row r="113" spans="1:21" ht="15.6" x14ac:dyDescent="0.3">
      <c r="A113" s="6" t="s">
        <v>37</v>
      </c>
      <c r="B113" s="7">
        <v>33.57</v>
      </c>
      <c r="C113" s="7">
        <v>4986720</v>
      </c>
      <c r="D113" s="7">
        <v>400</v>
      </c>
      <c r="E113" s="12">
        <v>69110</v>
      </c>
      <c r="F113" s="7">
        <v>54840</v>
      </c>
      <c r="G113" s="7">
        <v>67255</v>
      </c>
      <c r="H113" s="7"/>
      <c r="I113" s="8">
        <f>(E113+F113+G113+H113)/3</f>
        <v>63735</v>
      </c>
      <c r="J113">
        <v>5.5435235986780889</v>
      </c>
      <c r="K113">
        <v>4.3988834344017711</v>
      </c>
      <c r="L113">
        <v>5.3947283986267527</v>
      </c>
      <c r="M113" s="9">
        <f t="shared" si="35"/>
        <v>5.1123784772355378</v>
      </c>
      <c r="N113">
        <f>J113/$X$6</f>
        <v>8.6617556229345135E-8</v>
      </c>
      <c r="O113">
        <f>K113/$X$6</f>
        <v>6.8732553662527669E-8</v>
      </c>
      <c r="P113">
        <f>L113/$X$6</f>
        <v>8.4292631228543013E-8</v>
      </c>
      <c r="Q113">
        <f t="shared" si="36"/>
        <v>7.9880913706805281E-8</v>
      </c>
      <c r="R113" s="39">
        <f t="shared" si="34"/>
        <v>7.9880913706805279E-2</v>
      </c>
      <c r="S113">
        <f t="shared" si="37"/>
        <v>9.7244931910343117E-9</v>
      </c>
      <c r="T113">
        <f t="shared" si="26"/>
        <v>9.7244931910343124E-3</v>
      </c>
      <c r="U113"/>
    </row>
    <row r="114" spans="1:21" ht="15.6" x14ac:dyDescent="0.3">
      <c r="A114" s="6" t="s">
        <v>7</v>
      </c>
      <c r="B114" s="7">
        <v>41.43</v>
      </c>
      <c r="C114" s="7">
        <v>411743</v>
      </c>
      <c r="D114" s="7">
        <v>96</v>
      </c>
      <c r="E114" s="12">
        <v>2290</v>
      </c>
      <c r="F114" s="7">
        <v>2537</v>
      </c>
      <c r="G114" s="7">
        <v>2112</v>
      </c>
      <c r="H114" s="7"/>
      <c r="I114" s="8">
        <f>(E114+F114+G114)/3</f>
        <v>2313</v>
      </c>
      <c r="J114">
        <v>0.53392528834734287</v>
      </c>
      <c r="K114">
        <v>0.59151460984157589</v>
      </c>
      <c r="L114">
        <v>0.49242367204785509</v>
      </c>
      <c r="M114" s="9">
        <f t="shared" si="35"/>
        <v>0.53928785674559132</v>
      </c>
      <c r="N114">
        <f>J114/$X$6</f>
        <v>8.3425826304272316E-9</v>
      </c>
      <c r="O114">
        <f>K114/$X$6</f>
        <v>9.2424157787746227E-9</v>
      </c>
      <c r="P114">
        <f>L114/$X$6</f>
        <v>7.6941198757477356E-9</v>
      </c>
      <c r="Q114">
        <f t="shared" si="36"/>
        <v>8.4263727616498639E-9</v>
      </c>
      <c r="R114" s="39">
        <f t="shared" si="34"/>
        <v>8.4263727616498644E-3</v>
      </c>
      <c r="S114">
        <f t="shared" si="37"/>
        <v>7.7754140751486051E-10</v>
      </c>
      <c r="T114">
        <f t="shared" si="26"/>
        <v>7.7754140751486048E-4</v>
      </c>
      <c r="U114"/>
    </row>
    <row r="115" spans="1:21" ht="15.6" x14ac:dyDescent="0.3">
      <c r="A115" s="6" t="s">
        <v>8</v>
      </c>
      <c r="B115" s="7">
        <v>42.78</v>
      </c>
      <c r="C115" s="7">
        <v>265897</v>
      </c>
      <c r="D115" s="7">
        <v>100</v>
      </c>
      <c r="E115" s="12">
        <v>248509</v>
      </c>
      <c r="F115" s="7">
        <v>224724</v>
      </c>
      <c r="G115" s="7">
        <v>229151</v>
      </c>
      <c r="H115" s="7"/>
      <c r="I115" s="8">
        <f>(E115+F115+G115+H115)/3</f>
        <v>234128</v>
      </c>
      <c r="J115">
        <v>93.460625731016151</v>
      </c>
      <c r="K115">
        <v>84.515432667536672</v>
      </c>
      <c r="L115">
        <v>86.180363072919207</v>
      </c>
      <c r="M115" s="9">
        <f t="shared" si="35"/>
        <v>88.052140490490672</v>
      </c>
      <c r="N115">
        <f>J115/$X$6</f>
        <v>1.4603222770471273E-6</v>
      </c>
      <c r="O115">
        <f>K115/$X$6</f>
        <v>1.3205536354302605E-6</v>
      </c>
      <c r="P115">
        <f>L115/$X$6</f>
        <v>1.3465681730143625E-6</v>
      </c>
      <c r="Q115">
        <f t="shared" si="36"/>
        <v>1.3758146951639168E-6</v>
      </c>
      <c r="R115" s="39">
        <f t="shared" si="34"/>
        <v>1.3758146951639167</v>
      </c>
      <c r="S115">
        <f t="shared" si="37"/>
        <v>7.4332614566146602E-8</v>
      </c>
      <c r="T115">
        <f t="shared" si="26"/>
        <v>7.4332614566146607E-2</v>
      </c>
      <c r="U115"/>
    </row>
    <row r="116" spans="1:21" ht="15.6" x14ac:dyDescent="0.3">
      <c r="A116" s="6" t="s">
        <v>9</v>
      </c>
      <c r="B116" s="7">
        <v>54.27</v>
      </c>
      <c r="C116" s="7">
        <v>52553</v>
      </c>
      <c r="D116" s="7">
        <v>8.7799999999999994</v>
      </c>
      <c r="E116" s="12">
        <v>1830</v>
      </c>
      <c r="F116" s="7">
        <v>1994</v>
      </c>
      <c r="G116" s="7">
        <v>1548</v>
      </c>
      <c r="H116" s="7"/>
      <c r="I116" s="8">
        <f>(E116+F116+G116+H116)/3</f>
        <v>1790.6666666666667</v>
      </c>
      <c r="J116">
        <v>0.3057370654387</v>
      </c>
      <c r="K116">
        <v>0.33313645272391679</v>
      </c>
      <c r="L116">
        <v>0.25862348486290027</v>
      </c>
      <c r="M116" s="9">
        <f t="shared" si="35"/>
        <v>0.29916566767517239</v>
      </c>
      <c r="N116">
        <f>J116/$X$6</f>
        <v>4.7771416474796874E-9</v>
      </c>
      <c r="O116">
        <f>K116/$X$6</f>
        <v>5.2052570738111998E-9</v>
      </c>
      <c r="P116">
        <f>L116/$X$6</f>
        <v>4.0409919509828166E-9</v>
      </c>
      <c r="Q116">
        <f t="shared" si="36"/>
        <v>4.6744635574245679E-9</v>
      </c>
      <c r="R116" s="39">
        <f t="shared" si="34"/>
        <v>4.6744635574245677E-3</v>
      </c>
      <c r="S116">
        <f t="shared" si="37"/>
        <v>5.888848883200119E-10</v>
      </c>
      <c r="T116">
        <f t="shared" si="26"/>
        <v>5.8888488832001186E-4</v>
      </c>
      <c r="U116"/>
    </row>
    <row r="117" spans="1:21" ht="15.6" x14ac:dyDescent="0.3">
      <c r="A117" s="6" t="s">
        <v>10</v>
      </c>
      <c r="B117" s="7">
        <v>56.28</v>
      </c>
      <c r="C117" s="7">
        <v>88950</v>
      </c>
      <c r="D117" s="7">
        <v>400</v>
      </c>
      <c r="E117" s="12">
        <v>20911</v>
      </c>
      <c r="F117" s="7">
        <v>19260</v>
      </c>
      <c r="G117" s="7">
        <v>17638</v>
      </c>
      <c r="H117" s="7"/>
      <c r="I117" s="8">
        <f>(E117+F117+G117+H117)/3</f>
        <v>19269.666666666668</v>
      </c>
      <c r="J117">
        <v>94.034851039910066</v>
      </c>
      <c r="K117">
        <v>86.610455311973013</v>
      </c>
      <c r="L117">
        <v>79.316469926925237</v>
      </c>
      <c r="M117" s="9">
        <f t="shared" si="35"/>
        <v>86.653925426269439</v>
      </c>
      <c r="N117">
        <f>J117/$X$6</f>
        <v>1.4692945474985948E-6</v>
      </c>
      <c r="O117">
        <f>K117/$X$6</f>
        <v>1.3532883642495784E-6</v>
      </c>
      <c r="P117">
        <f>L117/$X$6</f>
        <v>1.2393198426082068E-6</v>
      </c>
      <c r="Q117">
        <f t="shared" si="36"/>
        <v>1.35396758478546E-6</v>
      </c>
      <c r="R117" s="39">
        <f t="shared" si="34"/>
        <v>1.35396758478546</v>
      </c>
      <c r="S117">
        <f t="shared" si="37"/>
        <v>1.1498885697213244E-7</v>
      </c>
      <c r="T117">
        <f t="shared" si="26"/>
        <v>0.11498885697213244</v>
      </c>
      <c r="U117"/>
    </row>
    <row r="118" spans="1:21" ht="15.6" x14ac:dyDescent="0.25">
      <c r="A118" s="18"/>
      <c r="B118" s="19"/>
      <c r="C118" s="19"/>
      <c r="D118" s="19"/>
      <c r="E118" s="19"/>
      <c r="F118" s="19"/>
      <c r="G118" s="19"/>
      <c r="H118" s="19"/>
      <c r="I118" s="19"/>
      <c r="M118" s="19"/>
      <c r="R118" s="69"/>
      <c r="U118"/>
    </row>
    <row r="119" spans="1:21" ht="15.6" x14ac:dyDescent="0.25">
      <c r="A119" s="18"/>
      <c r="B119" s="19"/>
      <c r="C119" s="19"/>
      <c r="D119" s="19"/>
      <c r="E119" s="19"/>
      <c r="F119" s="19"/>
      <c r="G119" s="19"/>
      <c r="H119" s="19"/>
      <c r="I119" s="19"/>
      <c r="M119" s="19"/>
      <c r="R119" s="69"/>
      <c r="U119"/>
    </row>
    <row r="120" spans="1:21" ht="15.6" x14ac:dyDescent="0.3">
      <c r="A120" s="24"/>
      <c r="B120" s="29"/>
      <c r="C120" s="28"/>
      <c r="D120" s="24"/>
      <c r="E120" s="24"/>
      <c r="F120" s="24"/>
      <c r="G120" s="28"/>
      <c r="H120" s="25"/>
      <c r="I120" s="25"/>
      <c r="M120" s="28"/>
      <c r="R120" s="69"/>
      <c r="U120"/>
    </row>
    <row r="121" spans="1:21" ht="31.2" x14ac:dyDescent="0.3">
      <c r="A121" s="24"/>
      <c r="B121" s="29"/>
      <c r="C121" s="28"/>
      <c r="D121" s="57" t="s">
        <v>19</v>
      </c>
      <c r="E121" s="58"/>
      <c r="F121" s="59"/>
      <c r="G121" s="1"/>
      <c r="H121" s="21" t="s">
        <v>32</v>
      </c>
      <c r="I121" s="32">
        <v>2</v>
      </c>
      <c r="M121" s="28"/>
      <c r="R121" s="69"/>
      <c r="U121"/>
    </row>
    <row r="122" spans="1:21" ht="16.2" thickBot="1" x14ac:dyDescent="0.3">
      <c r="A122" s="28"/>
      <c r="B122" s="30"/>
      <c r="C122" s="30"/>
      <c r="D122" s="30"/>
      <c r="E122" s="30"/>
      <c r="F122" s="30"/>
      <c r="G122" s="30"/>
      <c r="H122" s="30"/>
      <c r="I122" s="30"/>
      <c r="M122" s="30"/>
      <c r="R122" s="69"/>
      <c r="U122"/>
    </row>
    <row r="123" spans="1:21" ht="27" thickBot="1" x14ac:dyDescent="0.3">
      <c r="A123" s="3" t="s">
        <v>0</v>
      </c>
      <c r="B123" s="4" t="s">
        <v>1</v>
      </c>
      <c r="C123" s="4" t="s">
        <v>2</v>
      </c>
      <c r="D123" s="3" t="s">
        <v>3</v>
      </c>
      <c r="E123" s="3" t="s">
        <v>33</v>
      </c>
      <c r="F123" s="3" t="s">
        <v>34</v>
      </c>
      <c r="G123" s="3" t="s">
        <v>35</v>
      </c>
      <c r="H123" s="4" t="s">
        <v>36</v>
      </c>
      <c r="I123" s="4" t="s">
        <v>11</v>
      </c>
      <c r="J123" s="63" t="s">
        <v>39</v>
      </c>
      <c r="K123" s="64"/>
      <c r="L123" s="65"/>
      <c r="M123" s="4" t="s">
        <v>40</v>
      </c>
      <c r="N123" s="63" t="s">
        <v>46</v>
      </c>
      <c r="O123" s="64"/>
      <c r="P123" s="65"/>
      <c r="Q123" s="4" t="s">
        <v>49</v>
      </c>
      <c r="R123" s="53" t="s">
        <v>47</v>
      </c>
      <c r="S123" s="41" t="s">
        <v>48</v>
      </c>
      <c r="T123" s="41" t="s">
        <v>51</v>
      </c>
      <c r="U123"/>
    </row>
    <row r="124" spans="1:21" ht="15.6" x14ac:dyDescent="0.3">
      <c r="A124" s="6" t="s">
        <v>4</v>
      </c>
      <c r="B124" s="7">
        <v>15.16</v>
      </c>
      <c r="C124" s="7">
        <v>111413</v>
      </c>
      <c r="D124" s="7">
        <v>8.24</v>
      </c>
      <c r="E124" s="10">
        <v>52663</v>
      </c>
      <c r="F124" s="11">
        <v>41208</v>
      </c>
      <c r="G124" s="11">
        <v>0</v>
      </c>
      <c r="H124" s="11"/>
      <c r="I124" s="8">
        <f>(E124+F124)/2</f>
        <v>46935.5</v>
      </c>
      <c r="J124">
        <v>3.894905621426584</v>
      </c>
      <c r="K124">
        <v>3.0477046664213332</v>
      </c>
      <c r="L124">
        <v>0</v>
      </c>
      <c r="M124" s="9">
        <f>AVERAGE(J124:L124)</f>
        <v>2.3142034292826392</v>
      </c>
      <c r="N124">
        <f>J124/$X$6</f>
        <v>6.0857900334790377E-8</v>
      </c>
      <c r="O124">
        <f>K124/$X$6</f>
        <v>4.7620385412833329E-8</v>
      </c>
      <c r="P124">
        <f>L124/$X$6</f>
        <v>0</v>
      </c>
      <c r="Q124">
        <f>AVERAGE(N124:P124)</f>
        <v>3.6159428582541236E-8</v>
      </c>
      <c r="R124" s="39">
        <f t="shared" ref="R124:R131" si="38">Q124*1000000</f>
        <v>3.6159428582541238E-2</v>
      </c>
      <c r="S124">
        <f>STDEV(N124:P124)</f>
        <v>3.2006814225867341E-8</v>
      </c>
      <c r="T124">
        <f t="shared" si="26"/>
        <v>3.200681422586734E-2</v>
      </c>
      <c r="U124"/>
    </row>
    <row r="125" spans="1:21" ht="15.6" x14ac:dyDescent="0.3">
      <c r="A125" s="6" t="s">
        <v>5</v>
      </c>
      <c r="B125" s="7">
        <v>25.41</v>
      </c>
      <c r="C125" s="7">
        <v>69695</v>
      </c>
      <c r="D125" s="7">
        <v>8.2319999999999993</v>
      </c>
      <c r="E125" s="12">
        <v>12815</v>
      </c>
      <c r="F125" s="7">
        <v>11895</v>
      </c>
      <c r="G125" s="7">
        <v>10901</v>
      </c>
      <c r="H125" s="7"/>
      <c r="I125" s="8">
        <f>(E125+F125+G125+H125)/3</f>
        <v>11870.333333333334</v>
      </c>
      <c r="J125">
        <v>1.5136391419757513</v>
      </c>
      <c r="K125">
        <v>1.4049736709950496</v>
      </c>
      <c r="L125">
        <v>1.2875677164789439</v>
      </c>
      <c r="M125" s="9">
        <f t="shared" ref="M125:M131" si="39">AVERAGE(J125:L125)</f>
        <v>1.4020601764832481</v>
      </c>
      <c r="N125">
        <f>J125/$X$6</f>
        <v>2.3650611593371113E-8</v>
      </c>
      <c r="O125">
        <f>K125/$X$6</f>
        <v>2.1952713609297649E-8</v>
      </c>
      <c r="P125">
        <f>L125/$X$6</f>
        <v>2.0118245569983499E-8</v>
      </c>
      <c r="Q125">
        <f t="shared" ref="Q125:Q131" si="40">AVERAGE(N125:P125)</f>
        <v>2.1907190257550754E-8</v>
      </c>
      <c r="R125" s="39">
        <f t="shared" si="38"/>
        <v>2.1907190257550755E-2</v>
      </c>
      <c r="S125">
        <f t="shared" ref="S125:S131" si="41">STDEV(N125:P125)</f>
        <v>1.7666229683952122E-9</v>
      </c>
      <c r="T125">
        <f t="shared" si="26"/>
        <v>1.7666229683952121E-3</v>
      </c>
      <c r="U125"/>
    </row>
    <row r="126" spans="1:21" ht="15.6" x14ac:dyDescent="0.3">
      <c r="A126" s="6" t="s">
        <v>6</v>
      </c>
      <c r="B126" s="7">
        <v>29.52</v>
      </c>
      <c r="C126" s="7">
        <v>218153</v>
      </c>
      <c r="D126" s="7">
        <v>100</v>
      </c>
      <c r="E126" s="12">
        <v>103689</v>
      </c>
      <c r="F126" s="7">
        <v>107909</v>
      </c>
      <c r="G126" s="7">
        <v>105392</v>
      </c>
      <c r="H126" s="7"/>
      <c r="I126" s="8">
        <f>(E126+F126+G126+H126)/3</f>
        <v>105663.33333333333</v>
      </c>
      <c r="J126">
        <v>47.530402974059491</v>
      </c>
      <c r="K126">
        <v>49.464825145654657</v>
      </c>
      <c r="L126">
        <v>48.311047750890431</v>
      </c>
      <c r="M126" s="9">
        <f t="shared" si="39"/>
        <v>48.435425290201522</v>
      </c>
      <c r="N126">
        <f>J126/$X$6</f>
        <v>7.4266254646967954E-7</v>
      </c>
      <c r="O126">
        <f>K126/$X$6</f>
        <v>7.7288789290085401E-7</v>
      </c>
      <c r="P126">
        <f>L126/$X$6</f>
        <v>7.5486012110766301E-7</v>
      </c>
      <c r="Q126">
        <f t="shared" si="40"/>
        <v>7.5680352015939875E-7</v>
      </c>
      <c r="R126" s="39">
        <f t="shared" si="38"/>
        <v>0.75680352015939878</v>
      </c>
      <c r="S126">
        <f t="shared" si="41"/>
        <v>1.520610047404803E-8</v>
      </c>
      <c r="T126">
        <f t="shared" si="26"/>
        <v>1.520610047404803E-2</v>
      </c>
      <c r="U126"/>
    </row>
    <row r="127" spans="1:21" ht="15.6" x14ac:dyDescent="0.3">
      <c r="A127" s="6" t="s">
        <v>37</v>
      </c>
      <c r="B127" s="7">
        <v>33.57</v>
      </c>
      <c r="C127" s="7">
        <v>4986720</v>
      </c>
      <c r="D127" s="7">
        <v>400</v>
      </c>
      <c r="E127" s="12">
        <v>93025</v>
      </c>
      <c r="F127" s="7">
        <v>96519</v>
      </c>
      <c r="G127" s="7">
        <v>93903</v>
      </c>
      <c r="H127" s="7"/>
      <c r="I127" s="8">
        <f>(E127+F127+G127+H127)/3</f>
        <v>94482.333333333328</v>
      </c>
      <c r="J127">
        <v>7.4618185901755059</v>
      </c>
      <c r="K127">
        <v>7.7420829723746269</v>
      </c>
      <c r="L127">
        <v>7.5322456444316099</v>
      </c>
      <c r="M127" s="9">
        <f t="shared" si="39"/>
        <v>7.5787157356605803</v>
      </c>
      <c r="N127">
        <f>J127/$X$6</f>
        <v>1.1659091547149229E-7</v>
      </c>
      <c r="O127">
        <f>K127/$X$6</f>
        <v>1.2097004644335355E-7</v>
      </c>
      <c r="P127">
        <f>L127/$X$6</f>
        <v>1.1769133819424391E-7</v>
      </c>
      <c r="Q127">
        <f t="shared" si="40"/>
        <v>1.1841743336969657E-7</v>
      </c>
      <c r="R127" s="39">
        <f t="shared" si="38"/>
        <v>0.11841743336969657</v>
      </c>
      <c r="S127">
        <f t="shared" si="41"/>
        <v>2.2780710414823269E-9</v>
      </c>
      <c r="T127">
        <f t="shared" si="26"/>
        <v>2.2780710414823271E-3</v>
      </c>
      <c r="U127"/>
    </row>
    <row r="128" spans="1:21" ht="15.6" x14ac:dyDescent="0.3">
      <c r="A128" s="6" t="s">
        <v>7</v>
      </c>
      <c r="B128" s="7">
        <v>41.43</v>
      </c>
      <c r="C128" s="7">
        <v>411743</v>
      </c>
      <c r="D128" s="7">
        <v>96</v>
      </c>
      <c r="E128" s="12">
        <v>10849</v>
      </c>
      <c r="F128" s="7">
        <v>11222</v>
      </c>
      <c r="G128" s="7">
        <v>11350</v>
      </c>
      <c r="H128" s="7"/>
      <c r="I128" s="8">
        <f>(E128+F128+G128)/3</f>
        <v>11140.333333333334</v>
      </c>
      <c r="J128">
        <v>2.5295001979390057</v>
      </c>
      <c r="K128">
        <v>2.6164670680497299</v>
      </c>
      <c r="L128">
        <v>2.6463109269617213</v>
      </c>
      <c r="M128" s="9">
        <f t="shared" si="39"/>
        <v>2.597426064316819</v>
      </c>
      <c r="N128">
        <f>J128/$X$6</f>
        <v>3.9523440592796965E-8</v>
      </c>
      <c r="O128">
        <f>K128/$X$6</f>
        <v>4.0882297938277031E-8</v>
      </c>
      <c r="P128">
        <f>L128/$X$6</f>
        <v>4.1348608233776894E-8</v>
      </c>
      <c r="Q128">
        <f t="shared" si="40"/>
        <v>4.0584782254950299E-8</v>
      </c>
      <c r="R128" s="39">
        <f t="shared" si="38"/>
        <v>4.0584782254950297E-2</v>
      </c>
      <c r="S128">
        <f t="shared" si="41"/>
        <v>9.4825941376244203E-10</v>
      </c>
      <c r="T128">
        <f t="shared" si="26"/>
        <v>9.4825941376244208E-4</v>
      </c>
      <c r="U128"/>
    </row>
    <row r="129" spans="1:21" ht="15.6" x14ac:dyDescent="0.3">
      <c r="A129" s="6" t="s">
        <v>8</v>
      </c>
      <c r="B129" s="7">
        <v>42.78</v>
      </c>
      <c r="C129" s="7">
        <v>265897</v>
      </c>
      <c r="D129" s="7">
        <v>100</v>
      </c>
      <c r="E129" s="12">
        <v>218780</v>
      </c>
      <c r="F129" s="7">
        <v>221881</v>
      </c>
      <c r="G129" s="7">
        <v>225684</v>
      </c>
      <c r="H129" s="7"/>
      <c r="I129" s="8">
        <f>(E129+F129+G129+H129)/3</f>
        <v>222115</v>
      </c>
      <c r="J129">
        <v>82.279980593989407</v>
      </c>
      <c r="K129">
        <v>83.446221657258263</v>
      </c>
      <c r="L129">
        <v>84.876474725175541</v>
      </c>
      <c r="M129" s="9">
        <f t="shared" si="39"/>
        <v>83.534225658807742</v>
      </c>
      <c r="N129">
        <f>J129/$X$6</f>
        <v>1.2856246967810845E-6</v>
      </c>
      <c r="O129">
        <f>K129/$X$6</f>
        <v>1.3038472133946604E-6</v>
      </c>
      <c r="P129">
        <f>L129/$X$6</f>
        <v>1.3261949175808679E-6</v>
      </c>
      <c r="Q129">
        <f t="shared" si="40"/>
        <v>1.3052222759188709E-6</v>
      </c>
      <c r="R129" s="39">
        <f t="shared" si="38"/>
        <v>1.305222275918871</v>
      </c>
      <c r="S129">
        <f t="shared" si="41"/>
        <v>2.0320034489264786E-8</v>
      </c>
      <c r="T129">
        <f t="shared" si="26"/>
        <v>2.0320034489264786E-2</v>
      </c>
      <c r="U129"/>
    </row>
    <row r="130" spans="1:21" ht="15.6" x14ac:dyDescent="0.3">
      <c r="A130" s="6" t="s">
        <v>9</v>
      </c>
      <c r="B130" s="7">
        <v>54.27</v>
      </c>
      <c r="C130" s="7">
        <v>52553</v>
      </c>
      <c r="D130" s="7">
        <v>8.7799999999999994</v>
      </c>
      <c r="E130" s="12">
        <v>3841</v>
      </c>
      <c r="F130" s="7">
        <v>4171</v>
      </c>
      <c r="G130" s="7">
        <v>3593</v>
      </c>
      <c r="H130" s="7"/>
      <c r="I130" s="8">
        <f>(E130+F130+G130+H130)/3</f>
        <v>3868.3333333333335</v>
      </c>
      <c r="J130">
        <v>0.64171369855193794</v>
      </c>
      <c r="K130">
        <v>0.69684661199170361</v>
      </c>
      <c r="L130">
        <v>0.60028047875478086</v>
      </c>
      <c r="M130" s="9">
        <f t="shared" si="39"/>
        <v>0.64628026309947417</v>
      </c>
      <c r="N130">
        <f>J130/$X$6</f>
        <v>1.0026776539874031E-8</v>
      </c>
      <c r="O130">
        <f>K130/$X$6</f>
        <v>1.0888228312370368E-8</v>
      </c>
      <c r="P130">
        <f>L130/$X$6</f>
        <v>9.3793824805434517E-9</v>
      </c>
      <c r="Q130">
        <f t="shared" si="40"/>
        <v>1.0098129110929283E-8</v>
      </c>
      <c r="R130" s="39">
        <f t="shared" si="38"/>
        <v>1.0098129110929282E-2</v>
      </c>
      <c r="S130">
        <f t="shared" si="41"/>
        <v>7.5694935636574207E-10</v>
      </c>
      <c r="T130">
        <f t="shared" si="26"/>
        <v>7.5694935636574207E-4</v>
      </c>
      <c r="U130"/>
    </row>
    <row r="131" spans="1:21" ht="15.6" x14ac:dyDescent="0.3">
      <c r="A131" s="6" t="s">
        <v>10</v>
      </c>
      <c r="B131" s="7">
        <v>56.28</v>
      </c>
      <c r="C131" s="7">
        <v>88950</v>
      </c>
      <c r="D131" s="7">
        <v>400</v>
      </c>
      <c r="E131" s="12">
        <v>23785</v>
      </c>
      <c r="F131" s="7">
        <v>24454</v>
      </c>
      <c r="G131" s="7">
        <v>25530</v>
      </c>
      <c r="H131" s="7"/>
      <c r="I131" s="8">
        <f>(E131+F131+G131+H131)/3</f>
        <v>24589.666666666668</v>
      </c>
      <c r="J131">
        <v>106.95896571107363</v>
      </c>
      <c r="K131">
        <v>109.96739741427768</v>
      </c>
      <c r="L131">
        <v>114.80607082630691</v>
      </c>
      <c r="M131" s="9">
        <f t="shared" si="39"/>
        <v>110.57747798388607</v>
      </c>
      <c r="N131">
        <f>J131/$X$6</f>
        <v>1.6712338392355256E-6</v>
      </c>
      <c r="O131">
        <f>K131/$X$6</f>
        <v>1.7182405845980889E-6</v>
      </c>
      <c r="P131">
        <f>L131/$X$6</f>
        <v>1.7938448566610454E-6</v>
      </c>
      <c r="Q131">
        <f t="shared" si="40"/>
        <v>1.72777309349822E-6</v>
      </c>
      <c r="R131" s="39">
        <f t="shared" si="38"/>
        <v>1.7277730934982201</v>
      </c>
      <c r="S131">
        <f t="shared" si="41"/>
        <v>6.1858846925711385E-8</v>
      </c>
      <c r="T131">
        <f t="shared" si="26"/>
        <v>6.1858846925711385E-2</v>
      </c>
      <c r="U131"/>
    </row>
    <row r="132" spans="1:21" x14ac:dyDescent="0.25">
      <c r="B132" s="23"/>
      <c r="C132" s="23"/>
      <c r="D132" s="23"/>
      <c r="E132" s="23"/>
      <c r="F132" s="23"/>
      <c r="G132" s="23"/>
      <c r="H132" s="23"/>
      <c r="I132" s="23"/>
      <c r="M132" s="23"/>
      <c r="R132" s="69"/>
      <c r="U132"/>
    </row>
    <row r="133" spans="1:21" x14ac:dyDescent="0.25">
      <c r="B133" s="23"/>
      <c r="C133" s="23"/>
      <c r="D133" s="23"/>
      <c r="E133" s="23"/>
      <c r="F133" s="23"/>
      <c r="G133" s="23"/>
      <c r="H133" s="23"/>
      <c r="I133" s="23"/>
      <c r="M133" s="23"/>
      <c r="R133" s="69"/>
      <c r="U133"/>
    </row>
    <row r="134" spans="1:21" ht="15.6" x14ac:dyDescent="0.3">
      <c r="A134" s="23"/>
      <c r="B134" s="29"/>
      <c r="C134" s="28"/>
      <c r="D134" s="24"/>
      <c r="E134" s="24"/>
      <c r="F134" s="24"/>
      <c r="G134" s="28"/>
      <c r="H134" s="25"/>
      <c r="I134" s="25"/>
      <c r="M134" s="28"/>
      <c r="R134" s="69"/>
      <c r="U134"/>
    </row>
    <row r="135" spans="1:21" ht="31.2" x14ac:dyDescent="0.3">
      <c r="A135" s="23"/>
      <c r="B135" s="29"/>
      <c r="C135" s="28"/>
      <c r="D135" s="57" t="s">
        <v>20</v>
      </c>
      <c r="E135" s="58"/>
      <c r="F135" s="59"/>
      <c r="G135" s="1"/>
      <c r="H135" s="21" t="s">
        <v>32</v>
      </c>
      <c r="I135" s="32">
        <v>3</v>
      </c>
      <c r="M135" s="28"/>
      <c r="R135" s="69"/>
      <c r="U135"/>
    </row>
    <row r="136" spans="1:21" ht="16.2" thickBot="1" x14ac:dyDescent="0.3">
      <c r="A136" s="28"/>
      <c r="B136" s="30"/>
      <c r="C136" s="30"/>
      <c r="D136" s="30"/>
      <c r="E136" s="30"/>
      <c r="F136" s="30"/>
      <c r="G136" s="30"/>
      <c r="H136" s="30"/>
      <c r="I136" s="30"/>
      <c r="M136" s="30"/>
      <c r="R136" s="69"/>
      <c r="U136"/>
    </row>
    <row r="137" spans="1:21" ht="27" thickBot="1" x14ac:dyDescent="0.3">
      <c r="A137" s="3" t="s">
        <v>0</v>
      </c>
      <c r="B137" s="4" t="s">
        <v>1</v>
      </c>
      <c r="C137" s="4" t="s">
        <v>2</v>
      </c>
      <c r="D137" s="3" t="s">
        <v>3</v>
      </c>
      <c r="E137" s="3" t="s">
        <v>33</v>
      </c>
      <c r="F137" s="3" t="s">
        <v>34</v>
      </c>
      <c r="G137" s="3" t="s">
        <v>35</v>
      </c>
      <c r="H137" s="4" t="s">
        <v>36</v>
      </c>
      <c r="I137" s="4" t="s">
        <v>11</v>
      </c>
      <c r="J137" s="63" t="s">
        <v>39</v>
      </c>
      <c r="K137" s="64"/>
      <c r="L137" s="65"/>
      <c r="M137" s="4" t="s">
        <v>40</v>
      </c>
      <c r="N137" s="63" t="s">
        <v>46</v>
      </c>
      <c r="O137" s="64"/>
      <c r="P137" s="65"/>
      <c r="Q137" s="4" t="s">
        <v>49</v>
      </c>
      <c r="R137" s="53" t="s">
        <v>47</v>
      </c>
      <c r="S137" s="41" t="s">
        <v>48</v>
      </c>
      <c r="T137" s="41" t="s">
        <v>51</v>
      </c>
      <c r="U137"/>
    </row>
    <row r="138" spans="1:21" ht="15.6" x14ac:dyDescent="0.3">
      <c r="A138" s="6" t="s">
        <v>4</v>
      </c>
      <c r="B138" s="7">
        <v>15.16</v>
      </c>
      <c r="C138" s="7">
        <v>111413</v>
      </c>
      <c r="D138" s="7">
        <v>8.24</v>
      </c>
      <c r="E138" s="10">
        <v>0</v>
      </c>
      <c r="F138" s="11">
        <v>0</v>
      </c>
      <c r="G138" s="11">
        <v>363051</v>
      </c>
      <c r="H138" s="11"/>
      <c r="I138" s="8">
        <f>(E138+F138+G138+H138)/1</f>
        <v>363051</v>
      </c>
      <c r="J138">
        <v>0</v>
      </c>
      <c r="K138">
        <v>0</v>
      </c>
      <c r="L138">
        <v>26.850908242305657</v>
      </c>
      <c r="M138" s="9">
        <f>AVERAGE(J138:L138)</f>
        <v>8.9503027474352184</v>
      </c>
      <c r="N138">
        <f>J138/$X$4</f>
        <v>0</v>
      </c>
      <c r="O138">
        <f>K138/$X$4</f>
        <v>0</v>
      </c>
      <c r="P138">
        <f>L138/$X$4</f>
        <v>1.2204958291957116E-6</v>
      </c>
      <c r="Q138">
        <f>AVERAGE(N138:P138)</f>
        <v>4.0683194306523721E-7</v>
      </c>
      <c r="R138" s="39">
        <f t="shared" ref="R138:R145" si="42">Q138*1000000</f>
        <v>0.40683194306523723</v>
      </c>
      <c r="S138">
        <f>STDEV(N138:P138)</f>
        <v>7.0465359553095966E-7</v>
      </c>
      <c r="T138">
        <f t="shared" si="26"/>
        <v>0.70465359553095963</v>
      </c>
      <c r="U138"/>
    </row>
    <row r="139" spans="1:21" ht="15.6" x14ac:dyDescent="0.3">
      <c r="A139" s="6" t="s">
        <v>5</v>
      </c>
      <c r="B139" s="7">
        <v>25.41</v>
      </c>
      <c r="C139" s="7">
        <v>69695</v>
      </c>
      <c r="D139" s="7">
        <v>8.2319999999999993</v>
      </c>
      <c r="E139" s="12">
        <v>44203</v>
      </c>
      <c r="F139" s="7">
        <v>44036</v>
      </c>
      <c r="G139" s="7">
        <v>39452</v>
      </c>
      <c r="H139" s="7"/>
      <c r="I139" s="8">
        <f>(E139+F139+G139+H139)/3</f>
        <v>42563.666666666664</v>
      </c>
      <c r="J139">
        <v>5.2210215366956021</v>
      </c>
      <c r="K139">
        <v>5.2012963914197572</v>
      </c>
      <c r="L139">
        <v>4.6598588707941744</v>
      </c>
      <c r="M139" s="9">
        <f t="shared" ref="M139:M145" si="43">AVERAGE(J139:L139)</f>
        <v>5.0273922663031776</v>
      </c>
      <c r="N139">
        <f>J139/$X$4</f>
        <v>2.37319160758891E-7</v>
      </c>
      <c r="O139">
        <f>K139/$X$4</f>
        <v>2.364225632463526E-7</v>
      </c>
      <c r="P139">
        <f>L139/$X$4</f>
        <v>2.1181176685428065E-7</v>
      </c>
      <c r="Q139">
        <f t="shared" ref="Q139:Q145" si="44">AVERAGE(N139:P139)</f>
        <v>2.2851783028650807E-7</v>
      </c>
      <c r="R139" s="39">
        <f t="shared" si="42"/>
        <v>0.22851783028650807</v>
      </c>
      <c r="S139">
        <f t="shared" ref="S139:S145" si="45">STDEV(N139:P139)</f>
        <v>1.4474819112033055E-8</v>
      </c>
      <c r="T139">
        <f t="shared" si="26"/>
        <v>1.4474819112033055E-2</v>
      </c>
      <c r="U139"/>
    </row>
    <row r="140" spans="1:21" ht="15.6" x14ac:dyDescent="0.3">
      <c r="A140" s="6" t="s">
        <v>6</v>
      </c>
      <c r="B140" s="7">
        <v>29.52</v>
      </c>
      <c r="C140" s="7">
        <v>218153</v>
      </c>
      <c r="D140" s="7">
        <v>100</v>
      </c>
      <c r="E140" s="12">
        <v>2420851</v>
      </c>
      <c r="F140" s="7">
        <v>2486361</v>
      </c>
      <c r="G140" s="7">
        <v>2379354</v>
      </c>
      <c r="H140" s="7"/>
      <c r="I140" s="8">
        <f>(E140+F140+G140+H140)/3</f>
        <v>2428855.3333333335</v>
      </c>
      <c r="J140">
        <v>1109.7032816417834</v>
      </c>
      <c r="K140">
        <v>1139.732664689461</v>
      </c>
      <c r="L140">
        <v>1090.6813108231379</v>
      </c>
      <c r="M140" s="9">
        <f t="shared" si="43"/>
        <v>1113.3724190514606</v>
      </c>
      <c r="N140">
        <f>J140/$X$4</f>
        <v>5.0441058256444699E-5</v>
      </c>
      <c r="O140">
        <f>K140/$X$4</f>
        <v>5.1806030213157319E-5</v>
      </c>
      <c r="P140">
        <f>L140/$X$4</f>
        <v>4.9576423219233538E-5</v>
      </c>
      <c r="Q140">
        <f t="shared" si="44"/>
        <v>5.060783722961185E-5</v>
      </c>
      <c r="R140" s="39">
        <f t="shared" si="42"/>
        <v>50.607837229611853</v>
      </c>
      <c r="S140">
        <f t="shared" si="45"/>
        <v>1.1241211039102847E-6</v>
      </c>
      <c r="T140">
        <f t="shared" ref="T140:T202" si="46">S140*10^6</f>
        <v>1.1241211039102847</v>
      </c>
      <c r="U140"/>
    </row>
    <row r="141" spans="1:21" ht="15.6" x14ac:dyDescent="0.3">
      <c r="A141" s="6" t="s">
        <v>37</v>
      </c>
      <c r="B141" s="7">
        <v>33.57</v>
      </c>
      <c r="C141" s="7">
        <v>4986720</v>
      </c>
      <c r="D141" s="7">
        <v>400</v>
      </c>
      <c r="E141" s="12">
        <v>3846603</v>
      </c>
      <c r="F141" s="7">
        <v>3859772</v>
      </c>
      <c r="G141" s="7">
        <v>3843188</v>
      </c>
      <c r="H141" s="7"/>
      <c r="I141" s="8">
        <f>(E141+F141+G141+H141)/3</f>
        <v>3849854.3333333335</v>
      </c>
      <c r="J141">
        <v>308.54774280488977</v>
      </c>
      <c r="K141">
        <v>309.6040684056855</v>
      </c>
      <c r="L141">
        <v>308.27381525331282</v>
      </c>
      <c r="M141" s="9">
        <f t="shared" si="43"/>
        <v>308.80854215462938</v>
      </c>
      <c r="N141">
        <f>J141/$X$4</f>
        <v>1.4024897400222262E-5</v>
      </c>
      <c r="O141">
        <f>K141/$X$4</f>
        <v>1.4072912200258431E-5</v>
      </c>
      <c r="P141">
        <f>L141/$X$4</f>
        <v>1.4012446147877855E-5</v>
      </c>
      <c r="Q141">
        <f t="shared" si="44"/>
        <v>1.4036751916119516E-5</v>
      </c>
      <c r="R141" s="39">
        <f t="shared" si="42"/>
        <v>14.036751916119517</v>
      </c>
      <c r="S141">
        <f t="shared" si="45"/>
        <v>3.1928561398712156E-8</v>
      </c>
      <c r="T141">
        <f t="shared" si="46"/>
        <v>3.1928561398712155E-2</v>
      </c>
      <c r="U141"/>
    </row>
    <row r="142" spans="1:21" ht="15.6" x14ac:dyDescent="0.3">
      <c r="A142" s="6" t="s">
        <v>7</v>
      </c>
      <c r="B142" s="7">
        <v>41.43</v>
      </c>
      <c r="C142" s="7">
        <v>411743</v>
      </c>
      <c r="D142" s="7">
        <v>96</v>
      </c>
      <c r="E142" s="12">
        <v>27354</v>
      </c>
      <c r="F142" s="7">
        <v>28290</v>
      </c>
      <c r="G142" s="7">
        <v>27520</v>
      </c>
      <c r="H142" s="7"/>
      <c r="I142" s="8">
        <f>(E142+F142+G142)/3</f>
        <v>27721.333333333332</v>
      </c>
      <c r="J142">
        <v>6.3777259115516234</v>
      </c>
      <c r="K142">
        <v>6.5959591298455589</v>
      </c>
      <c r="L142">
        <v>6.4164296660781117</v>
      </c>
      <c r="M142" s="9">
        <f t="shared" si="43"/>
        <v>6.4633715691584319</v>
      </c>
      <c r="N142">
        <f>J142/$X$4</f>
        <v>2.8989663234325558E-7</v>
      </c>
      <c r="O142">
        <f>K142/$X$4</f>
        <v>2.9981632408388903E-7</v>
      </c>
      <c r="P142">
        <f>L142/$X$4</f>
        <v>2.9165589391264146E-7</v>
      </c>
      <c r="Q142">
        <f t="shared" si="44"/>
        <v>2.9378961677992869E-7</v>
      </c>
      <c r="R142" s="39">
        <f t="shared" si="42"/>
        <v>0.29378961677992871</v>
      </c>
      <c r="S142">
        <f t="shared" si="45"/>
        <v>5.2928868316908321E-9</v>
      </c>
      <c r="T142">
        <f t="shared" si="46"/>
        <v>5.2928868316908318E-3</v>
      </c>
      <c r="U142"/>
    </row>
    <row r="143" spans="1:21" ht="15.6" x14ac:dyDescent="0.3">
      <c r="A143" s="6" t="s">
        <v>8</v>
      </c>
      <c r="B143" s="7">
        <v>42.78</v>
      </c>
      <c r="C143" s="7">
        <v>265897</v>
      </c>
      <c r="D143" s="7">
        <v>100</v>
      </c>
      <c r="E143" s="12">
        <v>2731040</v>
      </c>
      <c r="F143" s="7">
        <v>2987498</v>
      </c>
      <c r="G143" s="7">
        <v>3027901</v>
      </c>
      <c r="H143" s="7"/>
      <c r="I143" s="8">
        <f>(E143+F143+G143+H143)/3</f>
        <v>2915479.6666666665</v>
      </c>
      <c r="J143">
        <v>1027.1044803062839</v>
      </c>
      <c r="K143">
        <v>1123.5546094916454</v>
      </c>
      <c r="L143">
        <v>1138.749591007044</v>
      </c>
      <c r="M143" s="9">
        <f t="shared" si="43"/>
        <v>1096.4695602683244</v>
      </c>
      <c r="N143">
        <f>J143/$X$4</f>
        <v>4.6686567286649269E-5</v>
      </c>
      <c r="O143">
        <f>K143/$X$4</f>
        <v>5.107066406780206E-5</v>
      </c>
      <c r="P143">
        <f>L143/$X$4</f>
        <v>5.1761345045774729E-5</v>
      </c>
      <c r="Q143">
        <f t="shared" si="44"/>
        <v>4.983952546674202E-5</v>
      </c>
      <c r="R143" s="39">
        <f t="shared" si="42"/>
        <v>49.839525466742018</v>
      </c>
      <c r="S143">
        <f t="shared" si="45"/>
        <v>2.7522934104840026E-6</v>
      </c>
      <c r="T143">
        <f t="shared" si="46"/>
        <v>2.7522934104840027</v>
      </c>
      <c r="U143"/>
    </row>
    <row r="144" spans="1:21" ht="15.6" x14ac:dyDescent="0.3">
      <c r="A144" s="6" t="s">
        <v>9</v>
      </c>
      <c r="B144" s="7">
        <v>54.27</v>
      </c>
      <c r="C144" s="7">
        <v>52553</v>
      </c>
      <c r="D144" s="7">
        <v>8.7799999999999994</v>
      </c>
      <c r="E144" s="12">
        <v>32688</v>
      </c>
      <c r="F144" s="7">
        <v>47176</v>
      </c>
      <c r="G144" s="7">
        <v>46302</v>
      </c>
      <c r="H144" s="7"/>
      <c r="I144" s="8">
        <f>(E144+F144+G144+H144)/3</f>
        <v>42055.333333333336</v>
      </c>
      <c r="J144">
        <v>5.4611656803607778</v>
      </c>
      <c r="K144">
        <v>7.8816676498011526</v>
      </c>
      <c r="L144">
        <v>7.735648963903107</v>
      </c>
      <c r="M144" s="9">
        <f t="shared" si="43"/>
        <v>7.0261607646883455</v>
      </c>
      <c r="N144">
        <f>J144/$X$4</f>
        <v>2.482348036527626E-7</v>
      </c>
      <c r="O144">
        <f>K144/$X$4</f>
        <v>3.5825762044550696E-7</v>
      </c>
      <c r="P144">
        <f>L144/$X$4</f>
        <v>3.5162040745014122E-7</v>
      </c>
      <c r="Q144">
        <f t="shared" si="44"/>
        <v>3.193709438494703E-7</v>
      </c>
      <c r="R144" s="39">
        <f t="shared" si="42"/>
        <v>0.31937094384947029</v>
      </c>
      <c r="S144">
        <f t="shared" si="45"/>
        <v>6.1695023953724967E-8</v>
      </c>
      <c r="T144">
        <f t="shared" si="46"/>
        <v>6.1695023953724969E-2</v>
      </c>
      <c r="U144"/>
    </row>
    <row r="145" spans="1:21" ht="15.6" x14ac:dyDescent="0.3">
      <c r="A145" s="6" t="s">
        <v>10</v>
      </c>
      <c r="B145" s="7">
        <v>56.28</v>
      </c>
      <c r="C145" s="7">
        <v>88950</v>
      </c>
      <c r="D145" s="7">
        <v>400</v>
      </c>
      <c r="E145" s="12">
        <v>179998</v>
      </c>
      <c r="F145" s="7">
        <v>322147</v>
      </c>
      <c r="G145" s="7">
        <v>270323</v>
      </c>
      <c r="H145" s="7"/>
      <c r="I145" s="8">
        <f>(E145+F145+G145+H145)/3</f>
        <v>257489.33333333334</v>
      </c>
      <c r="J145">
        <v>809.43451377178189</v>
      </c>
      <c r="K145">
        <v>1448.6655424395728</v>
      </c>
      <c r="L145">
        <v>1215.6177627880832</v>
      </c>
      <c r="M145" s="9">
        <f t="shared" si="43"/>
        <v>1157.9059396664795</v>
      </c>
      <c r="N145">
        <f>J145/$X$4</f>
        <v>3.679247789871736E-5</v>
      </c>
      <c r="O145">
        <f>K145/$X$4</f>
        <v>6.5848433747253308E-5</v>
      </c>
      <c r="P145">
        <f>L145/$X$4</f>
        <v>5.5255352854003779E-5</v>
      </c>
      <c r="Q145">
        <f t="shared" si="44"/>
        <v>5.2632088166658151E-5</v>
      </c>
      <c r="R145" s="39">
        <f t="shared" si="42"/>
        <v>52.63208816665815</v>
      </c>
      <c r="S145">
        <f t="shared" si="45"/>
        <v>1.4704532661153278E-5</v>
      </c>
      <c r="T145">
        <f t="shared" si="46"/>
        <v>14.704532661153278</v>
      </c>
      <c r="U145"/>
    </row>
    <row r="146" spans="1:21" x14ac:dyDescent="0.25">
      <c r="B146" s="23"/>
      <c r="C146" s="23"/>
      <c r="D146" s="23"/>
      <c r="E146" s="23"/>
      <c r="F146" s="23"/>
      <c r="G146" s="23"/>
      <c r="H146" s="23"/>
      <c r="I146" s="23"/>
      <c r="M146" s="23"/>
      <c r="R146" s="69"/>
      <c r="U146"/>
    </row>
    <row r="147" spans="1:21" x14ac:dyDescent="0.25">
      <c r="B147" s="23"/>
      <c r="C147" s="23"/>
      <c r="D147" s="23"/>
      <c r="E147" s="23"/>
      <c r="F147" s="23"/>
      <c r="G147" s="23"/>
      <c r="H147" s="23"/>
      <c r="I147" s="23"/>
      <c r="M147" s="23"/>
      <c r="R147" s="69"/>
      <c r="U147"/>
    </row>
    <row r="148" spans="1:21" ht="15.6" x14ac:dyDescent="0.3">
      <c r="A148" s="23"/>
      <c r="B148" s="29"/>
      <c r="C148" s="28"/>
      <c r="D148" s="24"/>
      <c r="E148" s="24"/>
      <c r="F148" s="24"/>
      <c r="G148" s="28"/>
      <c r="H148" s="25"/>
      <c r="I148" s="25"/>
      <c r="M148" s="28"/>
      <c r="R148" s="69"/>
      <c r="U148"/>
    </row>
    <row r="149" spans="1:21" ht="31.2" x14ac:dyDescent="0.3">
      <c r="A149" s="23"/>
      <c r="B149" s="29"/>
      <c r="C149" s="28"/>
      <c r="D149" s="57" t="s">
        <v>21</v>
      </c>
      <c r="E149" s="58"/>
      <c r="F149" s="59"/>
      <c r="G149" s="1"/>
      <c r="H149" s="21" t="s">
        <v>32</v>
      </c>
      <c r="I149" s="21">
        <v>4.0999999999999996</v>
      </c>
      <c r="M149" s="28"/>
      <c r="R149" s="69"/>
      <c r="U149"/>
    </row>
    <row r="150" spans="1:21" ht="16.2" thickBot="1" x14ac:dyDescent="0.3">
      <c r="A150" s="28"/>
      <c r="B150" s="30"/>
      <c r="C150" s="30"/>
      <c r="D150" s="30"/>
      <c r="E150" s="30"/>
      <c r="F150" s="30"/>
      <c r="G150" s="30"/>
      <c r="H150" s="30"/>
      <c r="I150" s="30"/>
      <c r="M150" s="30"/>
      <c r="R150" s="69"/>
      <c r="U150"/>
    </row>
    <row r="151" spans="1:21" ht="27" thickBot="1" x14ac:dyDescent="0.3">
      <c r="A151" s="3" t="s">
        <v>0</v>
      </c>
      <c r="B151" s="4" t="s">
        <v>1</v>
      </c>
      <c r="C151" s="4" t="s">
        <v>2</v>
      </c>
      <c r="D151" s="3" t="s">
        <v>3</v>
      </c>
      <c r="E151" s="3" t="s">
        <v>33</v>
      </c>
      <c r="F151" s="3" t="s">
        <v>34</v>
      </c>
      <c r="G151" s="3" t="s">
        <v>35</v>
      </c>
      <c r="H151" s="4" t="s">
        <v>36</v>
      </c>
      <c r="I151" s="4" t="s">
        <v>11</v>
      </c>
      <c r="J151" s="63" t="s">
        <v>39</v>
      </c>
      <c r="K151" s="64"/>
      <c r="L151" s="65"/>
      <c r="M151" s="4" t="s">
        <v>40</v>
      </c>
      <c r="N151" s="63" t="s">
        <v>46</v>
      </c>
      <c r="O151" s="64"/>
      <c r="P151" s="65"/>
      <c r="Q151" s="4" t="s">
        <v>49</v>
      </c>
      <c r="R151" s="53" t="s">
        <v>47</v>
      </c>
      <c r="S151" s="41" t="s">
        <v>48</v>
      </c>
      <c r="T151" s="41" t="s">
        <v>51</v>
      </c>
      <c r="U151"/>
    </row>
    <row r="152" spans="1:21" ht="15.6" x14ac:dyDescent="0.3">
      <c r="A152" s="6" t="s">
        <v>4</v>
      </c>
      <c r="B152" s="7">
        <v>15.16</v>
      </c>
      <c r="C152" s="7">
        <v>111413</v>
      </c>
      <c r="D152" s="7">
        <v>8.24</v>
      </c>
      <c r="E152" s="10">
        <v>1356118</v>
      </c>
      <c r="F152" s="11">
        <v>647062</v>
      </c>
      <c r="G152" s="11">
        <v>0</v>
      </c>
      <c r="H152" s="11"/>
      <c r="I152" s="8">
        <f>(E152)/1</f>
        <v>1356118</v>
      </c>
      <c r="J152">
        <v>100.29720337842083</v>
      </c>
      <c r="K152">
        <v>47.856092915548452</v>
      </c>
      <c r="L152">
        <v>0</v>
      </c>
      <c r="M152" s="9">
        <f>AVERAGE(J152:L152)</f>
        <v>49.384432097989759</v>
      </c>
      <c r="N152">
        <f>J152/$X$4</f>
        <v>4.5589637899282199E-6</v>
      </c>
      <c r="O152">
        <f>K152/$X$4</f>
        <v>2.175276950706748E-6</v>
      </c>
      <c r="P152">
        <f>L152/$X$4</f>
        <v>0</v>
      </c>
      <c r="Q152">
        <f>AVERAGE(N152:P152)</f>
        <v>2.2447469135449892E-6</v>
      </c>
      <c r="R152" s="39">
        <f t="shared" ref="R152:R159" si="47">Q152*1000000</f>
        <v>2.2447469135449891</v>
      </c>
      <c r="S152">
        <f>STDEV(N152:P152)</f>
        <v>2.280275699618739E-6</v>
      </c>
      <c r="T152">
        <f t="shared" si="46"/>
        <v>2.280275699618739</v>
      </c>
      <c r="U152"/>
    </row>
    <row r="153" spans="1:21" ht="15.6" x14ac:dyDescent="0.3">
      <c r="A153" s="6" t="s">
        <v>5</v>
      </c>
      <c r="B153" s="7">
        <v>25.41</v>
      </c>
      <c r="C153" s="7">
        <v>69695</v>
      </c>
      <c r="D153" s="7">
        <v>8.2319999999999993</v>
      </c>
      <c r="E153" s="12">
        <v>70381</v>
      </c>
      <c r="F153" s="7">
        <v>70674</v>
      </c>
      <c r="G153" s="7">
        <v>81872</v>
      </c>
      <c r="H153" s="7"/>
      <c r="I153" s="8">
        <f t="shared" ref="I153:I159" si="48">(E153+F153+G153+H153)/3</f>
        <v>74309</v>
      </c>
      <c r="J153">
        <v>8.3130266446660457</v>
      </c>
      <c r="K153">
        <v>8.3476342348805499</v>
      </c>
      <c r="L153">
        <v>9.6702820001434802</v>
      </c>
      <c r="M153" s="9">
        <f t="shared" ref="M153:M159" si="49">AVERAGE(J153:L153)</f>
        <v>8.7769809598966919</v>
      </c>
      <c r="N153">
        <f>J153/$X$4</f>
        <v>3.7786484748482025E-7</v>
      </c>
      <c r="O153">
        <f>K153/$X$4</f>
        <v>3.7943791976729775E-7</v>
      </c>
      <c r="P153">
        <f>L153/$X$4</f>
        <v>4.3955827273379457E-7</v>
      </c>
      <c r="Q153">
        <f t="shared" ref="Q153:Q159" si="50">AVERAGE(N153:P153)</f>
        <v>3.9895367999530423E-7</v>
      </c>
      <c r="R153" s="39">
        <f t="shared" si="47"/>
        <v>0.39895367999530423</v>
      </c>
      <c r="S153">
        <f t="shared" ref="S153:S159" si="51">STDEV(N153:P153)</f>
        <v>3.5173404053282564E-8</v>
      </c>
      <c r="T153">
        <f t="shared" si="46"/>
        <v>3.5173404053282564E-2</v>
      </c>
      <c r="U153"/>
    </row>
    <row r="154" spans="1:21" ht="15.6" x14ac:dyDescent="0.3">
      <c r="A154" s="6" t="s">
        <v>6</v>
      </c>
      <c r="B154" s="7">
        <v>29.52</v>
      </c>
      <c r="C154" s="7">
        <v>218153</v>
      </c>
      <c r="D154" s="7">
        <v>100</v>
      </c>
      <c r="E154" s="12">
        <v>2228873</v>
      </c>
      <c r="F154" s="7">
        <v>2405594</v>
      </c>
      <c r="G154" s="7">
        <v>2559608</v>
      </c>
      <c r="H154" s="7"/>
      <c r="I154" s="8">
        <f t="shared" si="48"/>
        <v>2398025</v>
      </c>
      <c r="J154">
        <v>1021.7017414383483</v>
      </c>
      <c r="K154">
        <v>1102.7095662218719</v>
      </c>
      <c r="L154">
        <v>1173.3086411830229</v>
      </c>
      <c r="M154" s="9">
        <f t="shared" si="49"/>
        <v>1099.2399829477479</v>
      </c>
      <c r="N154">
        <f>J154/$X$4</f>
        <v>4.6440988247197653E-5</v>
      </c>
      <c r="O154">
        <f>K154/$X$4</f>
        <v>5.0123162100994175E-5</v>
      </c>
      <c r="P154">
        <f>L154/$X$4</f>
        <v>5.3332210962864681E-5</v>
      </c>
      <c r="Q154">
        <f t="shared" si="50"/>
        <v>4.9965453770352172E-5</v>
      </c>
      <c r="R154" s="39">
        <f t="shared" si="47"/>
        <v>49.96545377035217</v>
      </c>
      <c r="S154">
        <f t="shared" si="51"/>
        <v>3.448317208059132E-6</v>
      </c>
      <c r="T154">
        <f t="shared" si="46"/>
        <v>3.448317208059132</v>
      </c>
      <c r="U154"/>
    </row>
    <row r="155" spans="1:21" ht="15.6" x14ac:dyDescent="0.3">
      <c r="A155" s="6" t="s">
        <v>37</v>
      </c>
      <c r="B155" s="7">
        <v>33.57</v>
      </c>
      <c r="C155" s="7">
        <v>4986720</v>
      </c>
      <c r="D155" s="7">
        <v>400</v>
      </c>
      <c r="E155" s="12">
        <v>7840115</v>
      </c>
      <c r="F155" s="7">
        <v>8221020</v>
      </c>
      <c r="G155" s="7">
        <v>9047497</v>
      </c>
      <c r="H155" s="7"/>
      <c r="I155" s="8">
        <f t="shared" si="48"/>
        <v>8369544</v>
      </c>
      <c r="J155">
        <v>628.8795039625245</v>
      </c>
      <c r="K155">
        <v>659.43305419193382</v>
      </c>
      <c r="L155">
        <v>725.72729168671992</v>
      </c>
      <c r="M155" s="9">
        <f t="shared" si="49"/>
        <v>671.34661661372604</v>
      </c>
      <c r="N155">
        <f>J155/$X$4</f>
        <v>2.8585431998296569E-5</v>
      </c>
      <c r="O155">
        <f>K155/$X$4</f>
        <v>2.9974229735996992E-5</v>
      </c>
      <c r="P155">
        <f>L155/$X$4</f>
        <v>3.2987604167578177E-5</v>
      </c>
      <c r="Q155">
        <f t="shared" si="50"/>
        <v>3.0515755300623913E-5</v>
      </c>
      <c r="R155" s="39">
        <f t="shared" si="47"/>
        <v>30.515755300623912</v>
      </c>
      <c r="S155">
        <f t="shared" si="51"/>
        <v>2.2504927026892941E-6</v>
      </c>
      <c r="T155">
        <f t="shared" si="46"/>
        <v>2.2504927026892942</v>
      </c>
      <c r="U155"/>
    </row>
    <row r="156" spans="1:21" ht="15.6" x14ac:dyDescent="0.3">
      <c r="A156" s="6" t="s">
        <v>7</v>
      </c>
      <c r="B156" s="7">
        <v>41.43</v>
      </c>
      <c r="C156" s="7">
        <v>411743</v>
      </c>
      <c r="D156" s="7">
        <v>96</v>
      </c>
      <c r="E156" s="12">
        <v>909234</v>
      </c>
      <c r="F156" s="7">
        <v>910255</v>
      </c>
      <c r="G156" s="7">
        <v>995310</v>
      </c>
      <c r="H156" s="7"/>
      <c r="I156" s="8">
        <f t="shared" si="48"/>
        <v>938266.33333333337</v>
      </c>
      <c r="J156">
        <v>211.99258760926111</v>
      </c>
      <c r="K156">
        <v>212.23063901511381</v>
      </c>
      <c r="L156">
        <v>232.06165010698422</v>
      </c>
      <c r="M156" s="9">
        <f t="shared" si="49"/>
        <v>218.7616255771197</v>
      </c>
      <c r="N156">
        <f>J156/$X$4</f>
        <v>9.6360267095118679E-6</v>
      </c>
      <c r="O156">
        <f>K156/$X$4</f>
        <v>9.646847227959718E-6</v>
      </c>
      <c r="P156">
        <f>L156/$X$4</f>
        <v>1.0548256823044737E-5</v>
      </c>
      <c r="Q156">
        <f t="shared" si="50"/>
        <v>9.9437102535054415E-6</v>
      </c>
      <c r="R156" s="39">
        <f t="shared" si="47"/>
        <v>9.9437102535054418</v>
      </c>
      <c r="S156">
        <f t="shared" si="51"/>
        <v>5.2358064036131834E-7</v>
      </c>
      <c r="T156">
        <f t="shared" si="46"/>
        <v>0.52358064036131835</v>
      </c>
      <c r="U156"/>
    </row>
    <row r="157" spans="1:21" ht="15.6" x14ac:dyDescent="0.3">
      <c r="A157" s="6" t="s">
        <v>8</v>
      </c>
      <c r="B157" s="7">
        <v>42.78</v>
      </c>
      <c r="C157" s="7">
        <v>265897</v>
      </c>
      <c r="D157" s="7">
        <v>100</v>
      </c>
      <c r="E157" s="12">
        <v>2963013</v>
      </c>
      <c r="F157" s="7">
        <v>3031679</v>
      </c>
      <c r="G157" s="7">
        <v>3186896</v>
      </c>
      <c r="H157" s="7"/>
      <c r="I157" s="8">
        <f t="shared" si="48"/>
        <v>3060529.3333333335</v>
      </c>
      <c r="J157">
        <v>1114.3461565944708</v>
      </c>
      <c r="K157">
        <v>1140.1704419380437</v>
      </c>
      <c r="L157">
        <v>1198.5453013760969</v>
      </c>
      <c r="M157" s="9">
        <f t="shared" si="49"/>
        <v>1151.0206333028707</v>
      </c>
      <c r="N157">
        <f>J157/$X$4</f>
        <v>5.0652098027021398E-5</v>
      </c>
      <c r="O157">
        <f>K157/$X$4</f>
        <v>5.1825929179001989E-5</v>
      </c>
      <c r="P157">
        <f>L157/$X$4</f>
        <v>5.4479331880731675E-5</v>
      </c>
      <c r="Q157">
        <f t="shared" si="50"/>
        <v>5.2319119695585019E-5</v>
      </c>
      <c r="R157" s="39">
        <f t="shared" si="47"/>
        <v>52.319119695585016</v>
      </c>
      <c r="S157">
        <f t="shared" si="51"/>
        <v>1.9607032939693048E-6</v>
      </c>
      <c r="T157">
        <f t="shared" si="46"/>
        <v>1.9607032939693048</v>
      </c>
      <c r="U157"/>
    </row>
    <row r="158" spans="1:21" ht="15.6" x14ac:dyDescent="0.3">
      <c r="A158" s="6" t="s">
        <v>9</v>
      </c>
      <c r="B158" s="7">
        <v>54.27</v>
      </c>
      <c r="C158" s="7">
        <v>52553</v>
      </c>
      <c r="D158" s="7">
        <v>8.7799999999999994</v>
      </c>
      <c r="E158" s="12">
        <v>277393</v>
      </c>
      <c r="F158" s="7">
        <v>312660</v>
      </c>
      <c r="G158" s="7">
        <v>359430</v>
      </c>
      <c r="H158" s="7"/>
      <c r="I158" s="8">
        <f t="shared" si="48"/>
        <v>316494.33333333331</v>
      </c>
      <c r="J158">
        <v>46.34389169029361</v>
      </c>
      <c r="K158">
        <v>52.235929442657884</v>
      </c>
      <c r="L158">
        <v>60.049766901984661</v>
      </c>
      <c r="M158" s="9">
        <f t="shared" si="49"/>
        <v>52.876529344978714</v>
      </c>
      <c r="N158">
        <f>J158/$X$4</f>
        <v>2.1065405313769824E-6</v>
      </c>
      <c r="O158">
        <f>K158/$X$4</f>
        <v>2.3743604292117218E-6</v>
      </c>
      <c r="P158">
        <f>L158/$X$4</f>
        <v>2.7295348591811209E-6</v>
      </c>
      <c r="Q158">
        <f t="shared" si="50"/>
        <v>2.4034786065899416E-6</v>
      </c>
      <c r="R158" s="39">
        <f t="shared" si="47"/>
        <v>2.4034786065899416</v>
      </c>
      <c r="S158">
        <f t="shared" si="51"/>
        <v>3.1251621447439279E-7</v>
      </c>
      <c r="T158">
        <f t="shared" si="46"/>
        <v>0.31251621447439282</v>
      </c>
      <c r="U158"/>
    </row>
    <row r="159" spans="1:21" ht="15.6" x14ac:dyDescent="0.3">
      <c r="A159" s="6" t="s">
        <v>10</v>
      </c>
      <c r="B159" s="7">
        <v>56.28</v>
      </c>
      <c r="C159" s="7">
        <v>88950</v>
      </c>
      <c r="D159" s="7">
        <v>400</v>
      </c>
      <c r="E159" s="12">
        <v>2321755</v>
      </c>
      <c r="F159" s="7">
        <v>2525002</v>
      </c>
      <c r="G159" s="7">
        <v>2910768</v>
      </c>
      <c r="H159" s="7"/>
      <c r="I159" s="8">
        <f t="shared" si="48"/>
        <v>2585841.6666666665</v>
      </c>
      <c r="J159">
        <v>10440.719505340079</v>
      </c>
      <c r="K159">
        <v>11354.702641933671</v>
      </c>
      <c r="L159">
        <v>13089.456998313659</v>
      </c>
      <c r="M159" s="9">
        <f t="shared" si="49"/>
        <v>11628.293048529136</v>
      </c>
      <c r="N159">
        <f>J159/$X$4</f>
        <v>4.7457815933363995E-4</v>
      </c>
      <c r="O159">
        <f>K159/$X$4</f>
        <v>5.1612284736062138E-4</v>
      </c>
      <c r="P159">
        <f>L159/$X$4</f>
        <v>5.9497531810516631E-4</v>
      </c>
      <c r="Q159">
        <f t="shared" si="50"/>
        <v>5.2855877493314255E-4</v>
      </c>
      <c r="R159" s="39">
        <f t="shared" si="47"/>
        <v>528.55877493314256</v>
      </c>
      <c r="S159">
        <f t="shared" si="51"/>
        <v>6.1154379900427215E-5</v>
      </c>
      <c r="T159">
        <f t="shared" si="46"/>
        <v>61.154379900427216</v>
      </c>
      <c r="U159"/>
    </row>
    <row r="160" spans="1:21" x14ac:dyDescent="0.25">
      <c r="B160" s="23"/>
      <c r="C160" s="23"/>
      <c r="D160" s="23"/>
      <c r="E160" s="23"/>
      <c r="F160" s="23"/>
      <c r="G160" s="23"/>
      <c r="H160" s="23"/>
      <c r="I160" s="23"/>
      <c r="M160" s="23"/>
      <c r="R160" s="69"/>
      <c r="U160"/>
    </row>
    <row r="161" spans="1:21" x14ac:dyDescent="0.25">
      <c r="B161" s="23"/>
      <c r="C161" s="23"/>
      <c r="D161" s="23"/>
      <c r="E161" s="23"/>
      <c r="F161" s="23"/>
      <c r="G161" s="23"/>
      <c r="H161" s="23"/>
      <c r="I161" s="23"/>
      <c r="M161" s="23"/>
      <c r="R161" s="69"/>
      <c r="U161"/>
    </row>
    <row r="162" spans="1:21" ht="15.6" x14ac:dyDescent="0.3">
      <c r="A162" s="23"/>
      <c r="B162" s="29"/>
      <c r="C162" s="28"/>
      <c r="D162" s="24"/>
      <c r="E162" s="24"/>
      <c r="F162" s="24"/>
      <c r="G162" s="28"/>
      <c r="H162" s="25"/>
      <c r="I162" s="25"/>
      <c r="M162" s="28"/>
      <c r="R162" s="69"/>
      <c r="U162"/>
    </row>
    <row r="163" spans="1:21" ht="31.2" x14ac:dyDescent="0.3">
      <c r="A163" s="23"/>
      <c r="B163" s="29"/>
      <c r="C163" s="28"/>
      <c r="D163" s="57" t="s">
        <v>22</v>
      </c>
      <c r="E163" s="58"/>
      <c r="F163" s="59"/>
      <c r="G163" s="1"/>
      <c r="H163" s="21" t="s">
        <v>32</v>
      </c>
      <c r="I163" s="21">
        <v>2.1</v>
      </c>
      <c r="M163" s="28"/>
      <c r="R163" s="69"/>
      <c r="U163"/>
    </row>
    <row r="164" spans="1:21" ht="16.2" thickBot="1" x14ac:dyDescent="0.3">
      <c r="A164" s="28"/>
      <c r="B164" s="30"/>
      <c r="C164" s="30"/>
      <c r="D164" s="30"/>
      <c r="E164" s="30"/>
      <c r="F164" s="30"/>
      <c r="G164" s="30"/>
      <c r="H164" s="30"/>
      <c r="I164" s="30"/>
      <c r="M164" s="30"/>
      <c r="R164" s="69"/>
      <c r="U164"/>
    </row>
    <row r="165" spans="1:21" ht="27" thickBot="1" x14ac:dyDescent="0.3">
      <c r="A165" s="3" t="s">
        <v>0</v>
      </c>
      <c r="B165" s="4" t="s">
        <v>1</v>
      </c>
      <c r="C165" s="4" t="s">
        <v>2</v>
      </c>
      <c r="D165" s="3" t="s">
        <v>3</v>
      </c>
      <c r="E165" s="3" t="s">
        <v>33</v>
      </c>
      <c r="F165" s="3" t="s">
        <v>34</v>
      </c>
      <c r="G165" s="3" t="s">
        <v>35</v>
      </c>
      <c r="H165" s="4" t="s">
        <v>36</v>
      </c>
      <c r="I165" s="4" t="s">
        <v>11</v>
      </c>
      <c r="J165" s="63" t="s">
        <v>39</v>
      </c>
      <c r="K165" s="64"/>
      <c r="L165" s="65"/>
      <c r="M165" s="4" t="s">
        <v>40</v>
      </c>
      <c r="N165" s="63" t="s">
        <v>46</v>
      </c>
      <c r="O165" s="64"/>
      <c r="P165" s="65"/>
      <c r="Q165" s="4" t="s">
        <v>49</v>
      </c>
      <c r="R165" s="53" t="s">
        <v>47</v>
      </c>
      <c r="S165" s="41" t="s">
        <v>48</v>
      </c>
      <c r="T165" s="41" t="s">
        <v>51</v>
      </c>
      <c r="U165"/>
    </row>
    <row r="166" spans="1:21" ht="15.6" x14ac:dyDescent="0.3">
      <c r="A166" s="6" t="s">
        <v>4</v>
      </c>
      <c r="B166" s="7">
        <v>15.16</v>
      </c>
      <c r="C166" s="7">
        <v>111413</v>
      </c>
      <c r="D166" s="7">
        <v>8.24</v>
      </c>
      <c r="E166" s="10">
        <v>47231</v>
      </c>
      <c r="F166" s="11">
        <v>38278</v>
      </c>
      <c r="G166" s="11">
        <v>51277</v>
      </c>
      <c r="H166" s="11"/>
      <c r="I166" s="8">
        <f>(E166+F166+G166+H166)/3</f>
        <v>45595.333333333336</v>
      </c>
      <c r="J166">
        <v>3.4931600441600175</v>
      </c>
      <c r="K166">
        <v>2.831004640392055</v>
      </c>
      <c r="L166">
        <v>3.792398373618878</v>
      </c>
      <c r="M166" s="9">
        <f>AVERAGE(J166:L166)</f>
        <v>3.3721876860569835</v>
      </c>
      <c r="N166">
        <f>J166/$X$5</f>
        <v>6.3512000802909406E-8</v>
      </c>
      <c r="O166">
        <f>K166/$X$5</f>
        <v>5.1472811643491912E-8</v>
      </c>
      <c r="P166">
        <f>L166/$X$5</f>
        <v>6.8952697702161416E-8</v>
      </c>
      <c r="Q166">
        <f>AVERAGE(N166:P166)</f>
        <v>6.1312503382854245E-8</v>
      </c>
      <c r="R166" s="39">
        <f t="shared" ref="R166:R173" si="52">Q166*1000000</f>
        <v>6.1312503382854246E-2</v>
      </c>
      <c r="S166">
        <f>STDEV(N166:P166)</f>
        <v>8.945107368368426E-9</v>
      </c>
      <c r="T166">
        <f t="shared" si="46"/>
        <v>8.9451073683684268E-3</v>
      </c>
      <c r="U166"/>
    </row>
    <row r="167" spans="1:21" ht="15.6" x14ac:dyDescent="0.3">
      <c r="A167" s="6" t="s">
        <v>5</v>
      </c>
      <c r="B167" s="7">
        <v>25.41</v>
      </c>
      <c r="C167" s="7">
        <v>69695</v>
      </c>
      <c r="D167" s="7">
        <v>8.2319999999999993</v>
      </c>
      <c r="E167" s="12">
        <v>28333</v>
      </c>
      <c r="F167" s="7">
        <v>0</v>
      </c>
      <c r="G167" s="7">
        <v>22856</v>
      </c>
      <c r="H167" s="7"/>
      <c r="I167" s="8">
        <f>(E167+G167)/1</f>
        <v>51189</v>
      </c>
      <c r="J167">
        <v>3.346542162278499</v>
      </c>
      <c r="K167">
        <v>0</v>
      </c>
      <c r="L167">
        <v>2.6996282660162132</v>
      </c>
      <c r="M167" s="9">
        <f t="shared" ref="M167:M173" si="53">AVERAGE(J167:L167)</f>
        <v>2.0153901427649039</v>
      </c>
      <c r="N167">
        <f>J167/$X$5</f>
        <v>6.0846221132336347E-8</v>
      </c>
      <c r="O167">
        <f>K167/$X$5</f>
        <v>0</v>
      </c>
      <c r="P167">
        <f>L167/$X$5</f>
        <v>4.9084150291203878E-8</v>
      </c>
      <c r="Q167">
        <f t="shared" ref="Q167:Q173" si="54">AVERAGE(N167:P167)</f>
        <v>3.6643457141180073E-8</v>
      </c>
      <c r="R167" s="39">
        <f t="shared" si="52"/>
        <v>3.6643457141180072E-2</v>
      </c>
      <c r="S167">
        <f t="shared" ref="S167:S173" si="55">STDEV(N167:P167)</f>
        <v>3.2274506829091602E-8</v>
      </c>
      <c r="T167">
        <f t="shared" si="46"/>
        <v>3.2274506829091602E-2</v>
      </c>
      <c r="U167"/>
    </row>
    <row r="168" spans="1:21" ht="15.6" x14ac:dyDescent="0.3">
      <c r="A168" s="6" t="s">
        <v>6</v>
      </c>
      <c r="B168" s="7">
        <v>29.52</v>
      </c>
      <c r="C168" s="7">
        <v>218153</v>
      </c>
      <c r="D168" s="7">
        <v>100</v>
      </c>
      <c r="E168" s="12">
        <v>157947</v>
      </c>
      <c r="F168" s="7">
        <v>148978</v>
      </c>
      <c r="G168" s="7">
        <v>153726</v>
      </c>
      <c r="H168" s="7"/>
      <c r="I168" s="8">
        <f t="shared" ref="I168:I173" si="56">(E168+F168+G168+H168)/3</f>
        <v>153550.33333333334</v>
      </c>
      <c r="J168">
        <v>72.401938089322627</v>
      </c>
      <c r="K168">
        <v>68.290603383863612</v>
      </c>
      <c r="L168">
        <v>70.467057523847942</v>
      </c>
      <c r="M168" s="9">
        <f t="shared" si="53"/>
        <v>70.386532999011379</v>
      </c>
      <c r="N168">
        <f>J168/$X$5</f>
        <v>1.3163988743513204E-6</v>
      </c>
      <c r="O168">
        <f>K168/$X$5</f>
        <v>1.2416473342520656E-6</v>
      </c>
      <c r="P168">
        <f>L168/$X$5</f>
        <v>1.2812192277063263E-6</v>
      </c>
      <c r="Q168">
        <f t="shared" si="54"/>
        <v>1.279755145436571E-6</v>
      </c>
      <c r="R168" s="39">
        <f t="shared" si="52"/>
        <v>1.279755145436571</v>
      </c>
      <c r="S168">
        <f t="shared" si="55"/>
        <v>3.7397270481575024E-8</v>
      </c>
      <c r="T168">
        <f t="shared" si="46"/>
        <v>3.7397270481575026E-2</v>
      </c>
      <c r="U168"/>
    </row>
    <row r="169" spans="1:21" ht="15.6" x14ac:dyDescent="0.3">
      <c r="A169" s="6" t="s">
        <v>37</v>
      </c>
      <c r="B169" s="7">
        <v>33.57</v>
      </c>
      <c r="C169" s="7">
        <v>4986720</v>
      </c>
      <c r="D169" s="7">
        <v>400</v>
      </c>
      <c r="E169" s="12">
        <v>345514</v>
      </c>
      <c r="F169" s="7">
        <v>314314</v>
      </c>
      <c r="G169" s="7">
        <v>321850</v>
      </c>
      <c r="H169" s="7"/>
      <c r="I169" s="8">
        <f t="shared" si="56"/>
        <v>327226</v>
      </c>
      <c r="J169">
        <v>27.714730323739854</v>
      </c>
      <c r="K169">
        <v>25.212083293226812</v>
      </c>
      <c r="L169">
        <v>25.81656880675073</v>
      </c>
      <c r="M169" s="9">
        <f t="shared" si="53"/>
        <v>26.247794141239137</v>
      </c>
      <c r="N169">
        <f>J169/$X$5</f>
        <v>5.0390418770436094E-7</v>
      </c>
      <c r="O169">
        <f>K169/$X$5</f>
        <v>4.5840151442230565E-7</v>
      </c>
      <c r="P169">
        <f>L169/$X$5</f>
        <v>4.6939216012274058E-7</v>
      </c>
      <c r="Q169">
        <f t="shared" si="54"/>
        <v>4.7723262074980237E-7</v>
      </c>
      <c r="R169" s="39">
        <f t="shared" si="52"/>
        <v>0.47723262074980238</v>
      </c>
      <c r="S169">
        <f t="shared" si="55"/>
        <v>2.3742955504459569E-8</v>
      </c>
      <c r="T169">
        <f t="shared" si="46"/>
        <v>2.3742955504459567E-2</v>
      </c>
      <c r="U169"/>
    </row>
    <row r="170" spans="1:21" ht="15.6" x14ac:dyDescent="0.3">
      <c r="A170" s="6" t="s">
        <v>7</v>
      </c>
      <c r="B170" s="7">
        <v>41.43</v>
      </c>
      <c r="C170" s="7">
        <v>411743</v>
      </c>
      <c r="D170" s="7">
        <v>96</v>
      </c>
      <c r="E170" s="12">
        <v>29787</v>
      </c>
      <c r="F170" s="7">
        <v>29847</v>
      </c>
      <c r="G170" s="7">
        <v>30728</v>
      </c>
      <c r="H170" s="7"/>
      <c r="I170" s="8">
        <f t="shared" si="56"/>
        <v>30120.666666666668</v>
      </c>
      <c r="J170">
        <v>6.9449923860272067</v>
      </c>
      <c r="K170">
        <v>6.9589816948922021</v>
      </c>
      <c r="L170">
        <v>7.1643913800598913</v>
      </c>
      <c r="M170" s="9">
        <f t="shared" si="53"/>
        <v>7.0227884869931003</v>
      </c>
      <c r="N170">
        <f>J170/$X$5</f>
        <v>1.262725888368583E-7</v>
      </c>
      <c r="O170">
        <f>K170/$X$5</f>
        <v>1.2652693990713094E-7</v>
      </c>
      <c r="P170">
        <f>L170/$X$5</f>
        <v>1.3026166145563439E-7</v>
      </c>
      <c r="Q170">
        <f t="shared" si="54"/>
        <v>1.2768706339987455E-7</v>
      </c>
      <c r="R170" s="39">
        <f t="shared" si="52"/>
        <v>0.12768706339987457</v>
      </c>
      <c r="S170">
        <f t="shared" si="55"/>
        <v>2.2332912882736559E-9</v>
      </c>
      <c r="T170">
        <f t="shared" si="46"/>
        <v>2.2332912882736559E-3</v>
      </c>
      <c r="U170"/>
    </row>
    <row r="171" spans="1:21" ht="15.6" x14ac:dyDescent="0.3">
      <c r="A171" s="6" t="s">
        <v>8</v>
      </c>
      <c r="B171" s="7">
        <v>42.78</v>
      </c>
      <c r="C171" s="7">
        <v>265897</v>
      </c>
      <c r="D171" s="7">
        <v>100</v>
      </c>
      <c r="E171" s="12">
        <v>358443</v>
      </c>
      <c r="F171" s="7">
        <v>353603</v>
      </c>
      <c r="G171" s="7">
        <v>356680</v>
      </c>
      <c r="H171" s="7"/>
      <c r="I171" s="8">
        <f t="shared" si="56"/>
        <v>356242</v>
      </c>
      <c r="J171">
        <v>134.80520652733952</v>
      </c>
      <c r="K171">
        <v>132.98495282007696</v>
      </c>
      <c r="L171">
        <v>134.14216783190483</v>
      </c>
      <c r="M171" s="9">
        <f t="shared" si="53"/>
        <v>133.97744239310711</v>
      </c>
      <c r="N171">
        <f>J171/$X$5</f>
        <v>2.4510037550425368E-6</v>
      </c>
      <c r="O171">
        <f>K171/$X$5</f>
        <v>2.4179082330923082E-6</v>
      </c>
      <c r="P171">
        <f>L171/$X$5</f>
        <v>2.4389485060346331E-6</v>
      </c>
      <c r="Q171">
        <f t="shared" si="54"/>
        <v>2.4359534980564926E-6</v>
      </c>
      <c r="R171" s="39">
        <f t="shared" si="52"/>
        <v>2.4359534980564925</v>
      </c>
      <c r="S171">
        <f t="shared" si="55"/>
        <v>1.6749804413226997E-8</v>
      </c>
      <c r="T171">
        <f t="shared" si="46"/>
        <v>1.6749804413226998E-2</v>
      </c>
      <c r="U171"/>
    </row>
    <row r="172" spans="1:21" ht="15.6" x14ac:dyDescent="0.3">
      <c r="A172" s="6" t="s">
        <v>9</v>
      </c>
      <c r="B172" s="7">
        <v>54.27</v>
      </c>
      <c r="C172" s="7">
        <v>52553</v>
      </c>
      <c r="D172" s="7">
        <v>8.7799999999999994</v>
      </c>
      <c r="E172" s="12">
        <v>11849</v>
      </c>
      <c r="F172" s="7">
        <v>8007</v>
      </c>
      <c r="G172" s="7">
        <v>6729</v>
      </c>
      <c r="H172" s="7"/>
      <c r="I172" s="8">
        <f t="shared" si="56"/>
        <v>8861.6666666666661</v>
      </c>
      <c r="J172">
        <v>1.9796057313569155</v>
      </c>
      <c r="K172">
        <v>1.3377249633703117</v>
      </c>
      <c r="L172">
        <v>1.1242102258672197</v>
      </c>
      <c r="M172" s="9">
        <f t="shared" si="53"/>
        <v>1.4805136401981489</v>
      </c>
      <c r="N172">
        <f>J172/$X$5</f>
        <v>3.5992831479216645E-8</v>
      </c>
      <c r="O172">
        <f>K172/$X$5</f>
        <v>2.4322272061278395E-8</v>
      </c>
      <c r="P172">
        <f>L172/$X$5</f>
        <v>2.0440185924858542E-8</v>
      </c>
      <c r="Q172">
        <f t="shared" si="54"/>
        <v>2.6918429821784531E-8</v>
      </c>
      <c r="R172" s="39">
        <f t="shared" si="52"/>
        <v>2.691842982178453E-2</v>
      </c>
      <c r="S172">
        <f t="shared" si="55"/>
        <v>8.0948268834454327E-9</v>
      </c>
      <c r="T172">
        <f t="shared" si="46"/>
        <v>8.0948268834454325E-3</v>
      </c>
      <c r="U172"/>
    </row>
    <row r="173" spans="1:21" ht="15.6" x14ac:dyDescent="0.3">
      <c r="A173" s="6" t="s">
        <v>10</v>
      </c>
      <c r="B173" s="7">
        <v>56.28</v>
      </c>
      <c r="C173" s="7">
        <v>88950</v>
      </c>
      <c r="D173" s="7">
        <v>400</v>
      </c>
      <c r="E173" s="12">
        <v>82699</v>
      </c>
      <c r="F173" s="7">
        <v>86105</v>
      </c>
      <c r="G173" s="7">
        <v>87409</v>
      </c>
      <c r="H173" s="7"/>
      <c r="I173" s="8">
        <f t="shared" si="56"/>
        <v>85404.333333333328</v>
      </c>
      <c r="J173">
        <v>371.88982574480048</v>
      </c>
      <c r="K173">
        <v>387.20629567172568</v>
      </c>
      <c r="L173">
        <v>393.07026419336705</v>
      </c>
      <c r="M173" s="9">
        <f t="shared" si="53"/>
        <v>384.05546186996435</v>
      </c>
      <c r="N173">
        <f>J173/$X$5</f>
        <v>6.7616331953600085E-6</v>
      </c>
      <c r="O173">
        <f>K173/$X$5</f>
        <v>7.0401144667586488E-6</v>
      </c>
      <c r="P173">
        <f>L173/$X$5</f>
        <v>7.1467320762430371E-6</v>
      </c>
      <c r="Q173">
        <f t="shared" si="54"/>
        <v>6.9828265794538981E-6</v>
      </c>
      <c r="R173" s="39">
        <f t="shared" si="52"/>
        <v>6.9828265794538984</v>
      </c>
      <c r="S173">
        <f t="shared" si="55"/>
        <v>1.9883841062083958E-7</v>
      </c>
      <c r="T173">
        <f t="shared" si="46"/>
        <v>0.19883841062083957</v>
      </c>
      <c r="U173"/>
    </row>
    <row r="174" spans="1:21" x14ac:dyDescent="0.25">
      <c r="B174" s="23"/>
      <c r="C174" s="23"/>
      <c r="D174" s="23"/>
      <c r="E174" s="23"/>
      <c r="F174" s="23"/>
      <c r="G174" s="23"/>
      <c r="H174" s="23"/>
      <c r="I174" s="23"/>
      <c r="M174" s="23"/>
      <c r="R174" s="69"/>
      <c r="U174"/>
    </row>
    <row r="175" spans="1:21" x14ac:dyDescent="0.25">
      <c r="B175" s="23"/>
      <c r="C175" s="23"/>
      <c r="D175" s="23"/>
      <c r="E175" s="23"/>
      <c r="F175" s="23"/>
      <c r="G175" s="23"/>
      <c r="H175" s="23"/>
      <c r="I175" s="23"/>
      <c r="M175" s="23"/>
      <c r="R175" s="69"/>
      <c r="U175"/>
    </row>
    <row r="176" spans="1:21" ht="15.6" x14ac:dyDescent="0.3">
      <c r="A176" s="23"/>
      <c r="B176" s="29"/>
      <c r="C176" s="28"/>
      <c r="D176" s="24"/>
      <c r="E176" s="24"/>
      <c r="F176" s="24"/>
      <c r="G176" s="28"/>
      <c r="H176" s="25"/>
      <c r="I176" s="31"/>
      <c r="M176" s="28"/>
      <c r="R176" s="69"/>
      <c r="U176"/>
    </row>
    <row r="177" spans="1:21" ht="15.6" x14ac:dyDescent="0.3">
      <c r="A177" s="23"/>
      <c r="B177" s="29"/>
      <c r="C177" s="28"/>
      <c r="D177" s="25"/>
      <c r="E177" s="25"/>
      <c r="F177" s="25"/>
      <c r="G177" s="28"/>
      <c r="H177" s="28"/>
      <c r="I177" s="28"/>
      <c r="M177" s="28"/>
      <c r="R177" s="69"/>
      <c r="U177"/>
    </row>
    <row r="178" spans="1:21" ht="31.2" x14ac:dyDescent="0.3">
      <c r="A178" s="23"/>
      <c r="B178" s="29"/>
      <c r="C178" s="28"/>
      <c r="D178" s="57" t="s">
        <v>23</v>
      </c>
      <c r="E178" s="58"/>
      <c r="F178" s="59"/>
      <c r="G178" s="1"/>
      <c r="H178" s="21" t="s">
        <v>32</v>
      </c>
      <c r="I178" s="21">
        <v>2.2000000000000002</v>
      </c>
      <c r="M178" s="28"/>
      <c r="R178" s="69"/>
      <c r="U178"/>
    </row>
    <row r="179" spans="1:21" ht="16.2" thickBot="1" x14ac:dyDescent="0.3">
      <c r="A179" s="28"/>
      <c r="B179" s="30"/>
      <c r="C179" s="30"/>
      <c r="D179" s="30"/>
      <c r="E179" s="30"/>
      <c r="F179" s="30"/>
      <c r="G179" s="30"/>
      <c r="H179" s="30"/>
      <c r="I179" s="30"/>
      <c r="M179" s="30"/>
      <c r="R179" s="69"/>
      <c r="U179"/>
    </row>
    <row r="180" spans="1:21" ht="27" thickBot="1" x14ac:dyDescent="0.3">
      <c r="A180" s="3" t="s">
        <v>0</v>
      </c>
      <c r="B180" s="4" t="s">
        <v>1</v>
      </c>
      <c r="C180" s="4" t="s">
        <v>2</v>
      </c>
      <c r="D180" s="3" t="s">
        <v>3</v>
      </c>
      <c r="E180" s="3" t="s">
        <v>33</v>
      </c>
      <c r="F180" s="3" t="s">
        <v>34</v>
      </c>
      <c r="G180" s="3" t="s">
        <v>35</v>
      </c>
      <c r="H180" s="4" t="s">
        <v>36</v>
      </c>
      <c r="I180" s="4" t="s">
        <v>11</v>
      </c>
      <c r="J180" s="63" t="s">
        <v>39</v>
      </c>
      <c r="K180" s="64"/>
      <c r="L180" s="65"/>
      <c r="M180" s="4" t="s">
        <v>40</v>
      </c>
      <c r="N180" s="63" t="s">
        <v>46</v>
      </c>
      <c r="O180" s="64"/>
      <c r="P180" s="65"/>
      <c r="Q180" s="4" t="s">
        <v>49</v>
      </c>
      <c r="R180" s="53" t="s">
        <v>47</v>
      </c>
      <c r="S180" s="41" t="s">
        <v>48</v>
      </c>
      <c r="T180" s="41" t="s">
        <v>51</v>
      </c>
      <c r="U180"/>
    </row>
    <row r="181" spans="1:21" ht="15.6" x14ac:dyDescent="0.3">
      <c r="A181" s="6" t="s">
        <v>4</v>
      </c>
      <c r="B181" s="7">
        <v>15.16</v>
      </c>
      <c r="C181" s="7">
        <v>111413</v>
      </c>
      <c r="D181" s="7">
        <v>8.24</v>
      </c>
      <c r="E181" s="10">
        <v>21694</v>
      </c>
      <c r="F181" s="11">
        <v>21415</v>
      </c>
      <c r="G181" s="11">
        <v>0</v>
      </c>
      <c r="H181" s="11"/>
      <c r="I181" s="8">
        <f>(E181+F181+G181+H181)/2</f>
        <v>21554.5</v>
      </c>
      <c r="J181">
        <v>1.6044677012556883</v>
      </c>
      <c r="K181">
        <v>1.5838331253982929</v>
      </c>
      <c r="L181">
        <v>0</v>
      </c>
      <c r="M181" s="9">
        <f>AVERAGE(J181:L181)</f>
        <v>1.0627669422179937</v>
      </c>
      <c r="N181">
        <f>J181/$X$5</f>
        <v>2.9172140022830697E-8</v>
      </c>
      <c r="O181">
        <f>K181/$X$5</f>
        <v>2.8796965916332599E-8</v>
      </c>
      <c r="P181">
        <f>L181/$X$5</f>
        <v>0</v>
      </c>
      <c r="Q181">
        <f>AVERAGE(N181:P181)</f>
        <v>1.9323035313054432E-8</v>
      </c>
      <c r="R181" s="39">
        <f t="shared" ref="R181:R188" si="57">Q181*1000000</f>
        <v>1.9323035313054432E-2</v>
      </c>
      <c r="S181">
        <f>STDEV(N181:P181)</f>
        <v>1.6735290830598318E-8</v>
      </c>
      <c r="T181">
        <f t="shared" si="46"/>
        <v>1.6735290830598319E-2</v>
      </c>
      <c r="U181"/>
    </row>
    <row r="182" spans="1:21" ht="15.6" x14ac:dyDescent="0.3">
      <c r="A182" s="6" t="s">
        <v>5</v>
      </c>
      <c r="B182" s="7">
        <v>25.41</v>
      </c>
      <c r="C182" s="7">
        <v>69695</v>
      </c>
      <c r="D182" s="7">
        <v>8.2319999999999993</v>
      </c>
      <c r="E182" s="12">
        <v>18557</v>
      </c>
      <c r="F182" s="7">
        <v>15654</v>
      </c>
      <c r="G182" s="7">
        <v>15634</v>
      </c>
      <c r="H182" s="7"/>
      <c r="I182" s="8">
        <f t="shared" ref="I182:I188" si="58">(E182+F182+G182+H182)/3</f>
        <v>16615</v>
      </c>
      <c r="J182">
        <v>2.1918534184661738</v>
      </c>
      <c r="K182">
        <v>1.848966611665112</v>
      </c>
      <c r="L182">
        <v>1.8466043188177055</v>
      </c>
      <c r="M182" s="9">
        <f t="shared" ref="M182:M188" si="59">AVERAGE(J182:L182)</f>
        <v>1.9624747829829972</v>
      </c>
      <c r="N182">
        <f>J182/$X$5</f>
        <v>3.9851880335748614E-8</v>
      </c>
      <c r="O182">
        <f>K182/$X$5</f>
        <v>3.361757475754749E-8</v>
      </c>
      <c r="P182">
        <f>L182/$X$5</f>
        <v>3.3574623978503734E-8</v>
      </c>
      <c r="Q182">
        <f t="shared" ref="Q182:Q188" si="60">AVERAGE(N182:P182)</f>
        <v>3.568135969059995E-8</v>
      </c>
      <c r="R182" s="39">
        <f t="shared" si="57"/>
        <v>3.5681359690599948E-2</v>
      </c>
      <c r="S182">
        <f t="shared" ref="S182:S188" si="61">STDEV(N182:P182)</f>
        <v>3.6118406707748839E-9</v>
      </c>
      <c r="T182">
        <f t="shared" si="46"/>
        <v>3.6118406707748838E-3</v>
      </c>
      <c r="U182"/>
    </row>
    <row r="183" spans="1:21" ht="15.6" x14ac:dyDescent="0.3">
      <c r="A183" s="6" t="s">
        <v>6</v>
      </c>
      <c r="B183" s="7">
        <v>29.52</v>
      </c>
      <c r="C183" s="7">
        <v>218153</v>
      </c>
      <c r="D183" s="7">
        <v>100</v>
      </c>
      <c r="E183" s="12">
        <v>29963</v>
      </c>
      <c r="F183" s="7">
        <v>36507</v>
      </c>
      <c r="G183" s="7">
        <v>34407</v>
      </c>
      <c r="H183" s="7"/>
      <c r="I183" s="8">
        <f t="shared" si="58"/>
        <v>33625.666666666664</v>
      </c>
      <c r="J183">
        <v>13.734855812205195</v>
      </c>
      <c r="K183">
        <v>16.734585359816275</v>
      </c>
      <c r="L183">
        <v>15.771958212813942</v>
      </c>
      <c r="M183" s="9">
        <f t="shared" si="59"/>
        <v>15.413799794945136</v>
      </c>
      <c r="N183">
        <f>J183/$X$5</f>
        <v>2.4972465113100357E-7</v>
      </c>
      <c r="O183">
        <f>K183/$X$5</f>
        <v>3.0426518836029592E-7</v>
      </c>
      <c r="P183">
        <f>L183/$X$5</f>
        <v>2.8676287659661714E-7</v>
      </c>
      <c r="Q183">
        <f t="shared" si="60"/>
        <v>2.8025090536263888E-7</v>
      </c>
      <c r="R183" s="39">
        <f t="shared" si="57"/>
        <v>0.28025090536263886</v>
      </c>
      <c r="S183">
        <f t="shared" si="61"/>
        <v>2.784729569148639E-8</v>
      </c>
      <c r="T183">
        <f t="shared" si="46"/>
        <v>2.784729569148639E-2</v>
      </c>
      <c r="U183"/>
    </row>
    <row r="184" spans="1:21" ht="15.6" x14ac:dyDescent="0.3">
      <c r="A184" s="6" t="s">
        <v>37</v>
      </c>
      <c r="B184" s="7">
        <v>33.57</v>
      </c>
      <c r="C184" s="7">
        <v>4986720</v>
      </c>
      <c r="D184" s="7">
        <v>400</v>
      </c>
      <c r="E184" s="12">
        <v>76785</v>
      </c>
      <c r="F184" s="7">
        <v>73345</v>
      </c>
      <c r="G184" s="7">
        <v>73687</v>
      </c>
      <c r="H184" s="7"/>
      <c r="I184" s="8">
        <f t="shared" si="58"/>
        <v>74605.666666666672</v>
      </c>
      <c r="J184">
        <v>6.1591587255751277</v>
      </c>
      <c r="K184">
        <v>5.8832258478518948</v>
      </c>
      <c r="L184">
        <v>5.9106587095325187</v>
      </c>
      <c r="M184" s="9">
        <f t="shared" si="59"/>
        <v>5.9843477609865134</v>
      </c>
      <c r="N184">
        <f>J184/$X$5</f>
        <v>1.1198470410136596E-7</v>
      </c>
      <c r="O184">
        <f>K184/$X$5</f>
        <v>1.0696774268821627E-7</v>
      </c>
      <c r="P184">
        <f>L184/$X$5</f>
        <v>1.0746652199150033E-7</v>
      </c>
      <c r="Q184">
        <f t="shared" si="60"/>
        <v>1.0880632292702751E-7</v>
      </c>
      <c r="R184" s="39">
        <f t="shared" si="57"/>
        <v>0.10880632292702751</v>
      </c>
      <c r="S184">
        <f t="shared" si="61"/>
        <v>2.7638334547124726E-9</v>
      </c>
      <c r="T184">
        <f t="shared" si="46"/>
        <v>2.7638334547124728E-3</v>
      </c>
      <c r="U184"/>
    </row>
    <row r="185" spans="1:21" ht="15.6" x14ac:dyDescent="0.3">
      <c r="A185" s="6" t="s">
        <v>7</v>
      </c>
      <c r="B185" s="7">
        <v>41.43</v>
      </c>
      <c r="C185" s="7">
        <v>411743</v>
      </c>
      <c r="D185" s="7">
        <v>96</v>
      </c>
      <c r="E185" s="12">
        <v>13648</v>
      </c>
      <c r="F185" s="7">
        <v>18444</v>
      </c>
      <c r="G185" s="7">
        <v>18182</v>
      </c>
      <c r="H185" s="7"/>
      <c r="I185" s="8">
        <f t="shared" si="58"/>
        <v>16758</v>
      </c>
      <c r="J185">
        <v>3.1821014564910635</v>
      </c>
      <c r="K185">
        <v>4.3003135450997343</v>
      </c>
      <c r="L185">
        <v>4.2392268963892521</v>
      </c>
      <c r="M185" s="9">
        <f t="shared" si="59"/>
        <v>3.9072139659933498</v>
      </c>
      <c r="N185">
        <f>J185/$X$5</f>
        <v>5.7856390118019335E-8</v>
      </c>
      <c r="O185">
        <f>K185/$X$5</f>
        <v>7.8187519001813353E-8</v>
      </c>
      <c r="P185">
        <f>L185/$X$5</f>
        <v>7.707685266162277E-8</v>
      </c>
      <c r="Q185">
        <f t="shared" si="60"/>
        <v>7.1040253927151819E-8</v>
      </c>
      <c r="R185" s="39">
        <f t="shared" si="57"/>
        <v>7.1040253927151825E-2</v>
      </c>
      <c r="S185">
        <f t="shared" si="61"/>
        <v>1.1431058290163824E-8</v>
      </c>
      <c r="T185">
        <f t="shared" si="46"/>
        <v>1.1431058290163824E-2</v>
      </c>
      <c r="U185"/>
    </row>
    <row r="186" spans="1:21" ht="15.6" x14ac:dyDescent="0.3">
      <c r="A186" s="6" t="s">
        <v>8</v>
      </c>
      <c r="B186" s="7">
        <v>42.78</v>
      </c>
      <c r="C186" s="7">
        <v>265897</v>
      </c>
      <c r="D186" s="7">
        <v>100</v>
      </c>
      <c r="E186" s="12">
        <v>160748</v>
      </c>
      <c r="F186" s="7">
        <v>150606</v>
      </c>
      <c r="G186" s="7">
        <v>146521</v>
      </c>
      <c r="H186" s="7"/>
      <c r="I186" s="8">
        <f t="shared" si="58"/>
        <v>152625</v>
      </c>
      <c r="J186">
        <v>60.454988209720305</v>
      </c>
      <c r="K186">
        <v>56.64072930495643</v>
      </c>
      <c r="L186">
        <v>55.104420132607736</v>
      </c>
      <c r="M186" s="9">
        <f t="shared" si="59"/>
        <v>57.400045882428152</v>
      </c>
      <c r="N186">
        <f>J186/$X$5</f>
        <v>1.0991816038130964E-6</v>
      </c>
      <c r="O186">
        <f>K186/$X$5</f>
        <v>1.0298314419082987E-6</v>
      </c>
      <c r="P186">
        <f>L186/$X$5</f>
        <v>1.0018985478655953E-6</v>
      </c>
      <c r="Q186">
        <f t="shared" si="60"/>
        <v>1.0436371978623301E-6</v>
      </c>
      <c r="R186" s="39">
        <f t="shared" si="57"/>
        <v>1.0436371978623302</v>
      </c>
      <c r="S186">
        <f t="shared" si="61"/>
        <v>5.0089394253852438E-8</v>
      </c>
      <c r="T186">
        <f t="shared" si="46"/>
        <v>5.0089394253852441E-2</v>
      </c>
      <c r="U186"/>
    </row>
    <row r="187" spans="1:21" ht="15.6" x14ac:dyDescent="0.3">
      <c r="A187" s="6" t="s">
        <v>9</v>
      </c>
      <c r="B187" s="7">
        <v>54.27</v>
      </c>
      <c r="C187" s="7">
        <v>52553</v>
      </c>
      <c r="D187" s="7">
        <v>8.7799999999999994</v>
      </c>
      <c r="E187" s="12">
        <v>5184</v>
      </c>
      <c r="F187" s="7">
        <v>5767</v>
      </c>
      <c r="G187" s="7">
        <v>5500</v>
      </c>
      <c r="H187" s="7"/>
      <c r="I187" s="8">
        <f t="shared" si="58"/>
        <v>5483.666666666667</v>
      </c>
      <c r="J187">
        <v>0.86608794930831723</v>
      </c>
      <c r="K187">
        <v>0.96348942971856977</v>
      </c>
      <c r="L187">
        <v>0.91888189066275949</v>
      </c>
      <c r="M187" s="9">
        <f t="shared" si="59"/>
        <v>0.91615308989654887</v>
      </c>
      <c r="N187">
        <f>J187/$X$5</f>
        <v>1.5747053623787586E-8</v>
      </c>
      <c r="O187">
        <f>K187/$X$5</f>
        <v>1.7517989631246723E-8</v>
      </c>
      <c r="P187">
        <f>L187/$X$5</f>
        <v>1.6706943466595627E-8</v>
      </c>
      <c r="Q187">
        <f t="shared" si="60"/>
        <v>1.665732890720998E-8</v>
      </c>
      <c r="R187" s="39">
        <f t="shared" si="57"/>
        <v>1.665732890720998E-2</v>
      </c>
      <c r="S187">
        <f t="shared" si="61"/>
        <v>8.8650989222123234E-10</v>
      </c>
      <c r="T187">
        <f t="shared" si="46"/>
        <v>8.8650989222123229E-4</v>
      </c>
      <c r="U187"/>
    </row>
    <row r="188" spans="1:21" ht="15.6" x14ac:dyDescent="0.3">
      <c r="A188" s="6" t="s">
        <v>10</v>
      </c>
      <c r="B188" s="7">
        <v>56.28</v>
      </c>
      <c r="C188" s="7">
        <v>88950</v>
      </c>
      <c r="D188" s="7">
        <v>400</v>
      </c>
      <c r="E188" s="12">
        <v>24083</v>
      </c>
      <c r="F188" s="7">
        <v>23861</v>
      </c>
      <c r="G188" s="7">
        <v>22246</v>
      </c>
      <c r="H188" s="7"/>
      <c r="I188" s="8">
        <f t="shared" si="58"/>
        <v>23396.666666666668</v>
      </c>
      <c r="J188">
        <v>108.29904440697021</v>
      </c>
      <c r="K188">
        <v>107.30073074761101</v>
      </c>
      <c r="L188">
        <v>100.03822372119168</v>
      </c>
      <c r="M188" s="9">
        <f t="shared" si="59"/>
        <v>105.21266629192429</v>
      </c>
      <c r="N188">
        <f>J188/$X$5</f>
        <v>1.9690735346721857E-6</v>
      </c>
      <c r="O188">
        <f>K188/$X$5</f>
        <v>1.950922377229291E-6</v>
      </c>
      <c r="P188">
        <f>L188/$X$5</f>
        <v>1.8188767949307579E-6</v>
      </c>
      <c r="Q188">
        <f t="shared" si="60"/>
        <v>1.9129575689440783E-6</v>
      </c>
      <c r="R188" s="39">
        <f t="shared" si="57"/>
        <v>1.9129575689440783</v>
      </c>
      <c r="S188">
        <f t="shared" si="61"/>
        <v>8.1980242487676706E-8</v>
      </c>
      <c r="T188">
        <f t="shared" si="46"/>
        <v>8.1980242487676699E-2</v>
      </c>
      <c r="U188"/>
    </row>
    <row r="189" spans="1:21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M189" s="15"/>
      <c r="R189" s="69"/>
      <c r="U189"/>
    </row>
    <row r="190" spans="1:21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M190" s="15"/>
      <c r="R190" s="69"/>
      <c r="U190"/>
    </row>
    <row r="191" spans="1:21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M191" s="15"/>
      <c r="R191" s="69"/>
      <c r="U191"/>
    </row>
    <row r="192" spans="1:21" ht="31.2" x14ac:dyDescent="0.3">
      <c r="A192" s="23"/>
      <c r="B192" s="29"/>
      <c r="C192" s="28"/>
      <c r="D192" s="57" t="s">
        <v>24</v>
      </c>
      <c r="E192" s="58"/>
      <c r="F192" s="59"/>
      <c r="G192" s="1"/>
      <c r="H192" s="21" t="s">
        <v>32</v>
      </c>
      <c r="I192" s="32">
        <v>2</v>
      </c>
      <c r="M192" s="28"/>
      <c r="R192" s="69"/>
      <c r="U192"/>
    </row>
    <row r="193" spans="1:21" ht="16.2" thickBot="1" x14ac:dyDescent="0.3">
      <c r="A193" s="28"/>
      <c r="B193" s="30"/>
      <c r="C193" s="30"/>
      <c r="D193" s="30"/>
      <c r="E193" s="30"/>
      <c r="F193" s="30"/>
      <c r="G193" s="30"/>
      <c r="H193" s="30"/>
      <c r="I193" s="30"/>
      <c r="M193" s="30"/>
      <c r="R193" s="69"/>
      <c r="U193"/>
    </row>
    <row r="194" spans="1:21" ht="27" thickBot="1" x14ac:dyDescent="0.3">
      <c r="A194" s="3" t="s">
        <v>0</v>
      </c>
      <c r="B194" s="4" t="s">
        <v>1</v>
      </c>
      <c r="C194" s="4" t="s">
        <v>2</v>
      </c>
      <c r="D194" s="3" t="s">
        <v>3</v>
      </c>
      <c r="E194" s="3" t="s">
        <v>33</v>
      </c>
      <c r="F194" s="3" t="s">
        <v>34</v>
      </c>
      <c r="G194" s="3" t="s">
        <v>35</v>
      </c>
      <c r="H194" s="4" t="s">
        <v>36</v>
      </c>
      <c r="I194" s="4" t="s">
        <v>11</v>
      </c>
      <c r="J194" s="63" t="s">
        <v>39</v>
      </c>
      <c r="K194" s="64"/>
      <c r="L194" s="65"/>
      <c r="M194" s="4" t="s">
        <v>40</v>
      </c>
      <c r="N194" s="63" t="s">
        <v>46</v>
      </c>
      <c r="O194" s="64"/>
      <c r="P194" s="65"/>
      <c r="Q194" s="4" t="s">
        <v>49</v>
      </c>
      <c r="R194" s="53" t="s">
        <v>47</v>
      </c>
      <c r="S194" s="41" t="s">
        <v>48</v>
      </c>
      <c r="T194" s="41" t="s">
        <v>51</v>
      </c>
      <c r="U194"/>
    </row>
    <row r="195" spans="1:21" ht="15.6" x14ac:dyDescent="0.3">
      <c r="A195" s="6" t="s">
        <v>4</v>
      </c>
      <c r="B195" s="7">
        <v>15.16</v>
      </c>
      <c r="C195" s="7">
        <v>111413</v>
      </c>
      <c r="D195" s="7">
        <v>8.24</v>
      </c>
      <c r="E195" s="10">
        <v>29132</v>
      </c>
      <c r="F195" s="11">
        <v>31453</v>
      </c>
      <c r="G195" s="11">
        <v>0</v>
      </c>
      <c r="H195" s="11"/>
      <c r="I195" s="8">
        <f>(E195+F195)/2</f>
        <v>30292.5</v>
      </c>
      <c r="J195">
        <v>2.1545751393463957</v>
      </c>
      <c r="K195">
        <v>2.3262341019450155</v>
      </c>
      <c r="L195">
        <v>0</v>
      </c>
      <c r="M195" s="9">
        <f>AVERAGE(J195:L195)</f>
        <v>1.4936030804304703</v>
      </c>
      <c r="N195">
        <f>J195/$X$6</f>
        <v>3.3665236552287431E-8</v>
      </c>
      <c r="O195">
        <f>K195/$X$6</f>
        <v>3.6347407842890865E-8</v>
      </c>
      <c r="P195">
        <f>L195/$X$6</f>
        <v>0</v>
      </c>
      <c r="Q195">
        <f>AVERAGE(N195:P195)</f>
        <v>2.3337548131726099E-8</v>
      </c>
      <c r="R195" s="39">
        <f t="shared" ref="R195:R202" si="62">Q195*1000000</f>
        <v>2.3337548131726098E-2</v>
      </c>
      <c r="S195">
        <f>STDEV(N195:P195)</f>
        <v>2.0255354238040583E-8</v>
      </c>
      <c r="T195">
        <f t="shared" si="46"/>
        <v>2.0255354238040583E-2</v>
      </c>
      <c r="U195"/>
    </row>
    <row r="196" spans="1:21" ht="15.6" x14ac:dyDescent="0.3">
      <c r="A196" s="6" t="s">
        <v>5</v>
      </c>
      <c r="B196" s="7">
        <v>25.41</v>
      </c>
      <c r="C196" s="7">
        <v>69695</v>
      </c>
      <c r="D196" s="7">
        <v>8.2319999999999993</v>
      </c>
      <c r="E196" s="12">
        <v>10484</v>
      </c>
      <c r="F196" s="7">
        <v>11752</v>
      </c>
      <c r="G196" s="7">
        <v>11251</v>
      </c>
      <c r="H196" s="7"/>
      <c r="I196" s="8">
        <f t="shared" ref="I196:I202" si="63">(E196+F196+G196+H196)/3</f>
        <v>11162.333333333334</v>
      </c>
      <c r="J196">
        <v>1.238313910610517</v>
      </c>
      <c r="K196">
        <v>1.3880832771360929</v>
      </c>
      <c r="L196">
        <v>1.3289078413085587</v>
      </c>
      <c r="M196" s="9">
        <f t="shared" ref="M196:M202" si="64">AVERAGE(J196:L196)</f>
        <v>1.3184350096850563</v>
      </c>
      <c r="N196">
        <f>J196/$X$6</f>
        <v>1.9348654853289327E-8</v>
      </c>
      <c r="O196">
        <f>K196/$X$6</f>
        <v>2.1688801205251451E-8</v>
      </c>
      <c r="P196">
        <f>L196/$X$6</f>
        <v>2.076418502044623E-8</v>
      </c>
      <c r="Q196">
        <f t="shared" ref="Q196:Q202" si="65">AVERAGE(N196:P196)</f>
        <v>2.0600547026329002E-8</v>
      </c>
      <c r="R196" s="39">
        <f t="shared" si="62"/>
        <v>2.0600547026329002E-2</v>
      </c>
      <c r="S196">
        <f t="shared" ref="S196:S202" si="66">STDEV(N196:P196)</f>
        <v>1.1786238933559096E-9</v>
      </c>
      <c r="T196">
        <f t="shared" si="46"/>
        <v>1.1786238933559096E-3</v>
      </c>
      <c r="U196"/>
    </row>
    <row r="197" spans="1:21" ht="15.6" x14ac:dyDescent="0.3">
      <c r="A197" s="6" t="s">
        <v>6</v>
      </c>
      <c r="B197" s="7">
        <v>29.52</v>
      </c>
      <c r="C197" s="7">
        <v>218153</v>
      </c>
      <c r="D197" s="7">
        <v>100</v>
      </c>
      <c r="E197" s="12">
        <v>104139</v>
      </c>
      <c r="F197" s="7">
        <v>98970</v>
      </c>
      <c r="G197" s="7">
        <v>103067</v>
      </c>
      <c r="H197" s="7"/>
      <c r="I197" s="8">
        <f t="shared" si="63"/>
        <v>102058.66666666667</v>
      </c>
      <c r="J197">
        <v>47.736680219845702</v>
      </c>
      <c r="K197">
        <v>45.367242256581392</v>
      </c>
      <c r="L197">
        <v>47.245281980994989</v>
      </c>
      <c r="M197" s="9">
        <f t="shared" si="64"/>
        <v>46.783068152474037</v>
      </c>
      <c r="N197">
        <f>J197/$X$6</f>
        <v>7.4588562843508905E-7</v>
      </c>
      <c r="O197">
        <f>K197/$X$6</f>
        <v>7.0886316025908428E-7</v>
      </c>
      <c r="P197">
        <f>L197/$X$6</f>
        <v>7.3820753095304672E-7</v>
      </c>
      <c r="Q197">
        <f t="shared" si="65"/>
        <v>7.3098543988240672E-7</v>
      </c>
      <c r="R197" s="39">
        <f t="shared" si="62"/>
        <v>0.73098543988240672</v>
      </c>
      <c r="S197">
        <f t="shared" si="66"/>
        <v>1.9539312603960389E-8</v>
      </c>
      <c r="T197">
        <f t="shared" si="46"/>
        <v>1.9539312603960388E-2</v>
      </c>
      <c r="U197"/>
    </row>
    <row r="198" spans="1:21" ht="15.6" x14ac:dyDescent="0.3">
      <c r="A198" s="6" t="s">
        <v>37</v>
      </c>
      <c r="B198" s="7">
        <v>33.57</v>
      </c>
      <c r="C198" s="7">
        <v>4986720</v>
      </c>
      <c r="D198" s="7">
        <v>400</v>
      </c>
      <c r="E198" s="12">
        <v>65218</v>
      </c>
      <c r="F198" s="7">
        <v>57511</v>
      </c>
      <c r="G198" s="7">
        <v>58750</v>
      </c>
      <c r="H198" s="7"/>
      <c r="I198" s="8">
        <f t="shared" si="63"/>
        <v>60493</v>
      </c>
      <c r="J198">
        <v>5.2313344242307567</v>
      </c>
      <c r="K198">
        <v>4.6131324798665254</v>
      </c>
      <c r="L198">
        <v>4.7125164436743994</v>
      </c>
      <c r="M198" s="9">
        <f t="shared" si="64"/>
        <v>4.8523277825905602</v>
      </c>
      <c r="N198">
        <f>J198/$X$6</f>
        <v>8.1739600378605577E-8</v>
      </c>
      <c r="O198">
        <f>K198/$X$6</f>
        <v>7.2080194997914459E-8</v>
      </c>
      <c r="P198">
        <f>L198/$X$6</f>
        <v>7.3633069432412484E-8</v>
      </c>
      <c r="Q198">
        <f t="shared" si="65"/>
        <v>7.5817621602977516E-8</v>
      </c>
      <c r="R198" s="39">
        <f t="shared" si="62"/>
        <v>7.5817621602977517E-2</v>
      </c>
      <c r="S198">
        <f t="shared" si="66"/>
        <v>5.1870250834723549E-9</v>
      </c>
      <c r="T198">
        <f t="shared" si="46"/>
        <v>5.1870250834723545E-3</v>
      </c>
      <c r="U198"/>
    </row>
    <row r="199" spans="1:21" ht="15.6" x14ac:dyDescent="0.3">
      <c r="A199" s="6" t="s">
        <v>7</v>
      </c>
      <c r="B199" s="7">
        <v>41.43</v>
      </c>
      <c r="C199" s="7">
        <v>411743</v>
      </c>
      <c r="D199" s="7">
        <v>96</v>
      </c>
      <c r="E199" s="12">
        <v>3797</v>
      </c>
      <c r="F199" s="7">
        <v>4393</v>
      </c>
      <c r="G199" s="7">
        <v>5808</v>
      </c>
      <c r="H199" s="7"/>
      <c r="I199" s="8">
        <f t="shared" si="63"/>
        <v>4666</v>
      </c>
      <c r="J199">
        <v>0.88529009600648945</v>
      </c>
      <c r="K199">
        <v>1.0242505640654487</v>
      </c>
      <c r="L199">
        <v>1.3541650981316016</v>
      </c>
      <c r="M199" s="9">
        <f t="shared" si="64"/>
        <v>1.0879019194011799</v>
      </c>
      <c r="N199">
        <f>J199/$X$6</f>
        <v>1.3832657750101397E-8</v>
      </c>
      <c r="O199">
        <f>K199/$X$6</f>
        <v>1.6003915063522635E-8</v>
      </c>
      <c r="P199">
        <f>L199/$X$6</f>
        <v>2.1158829658306274E-8</v>
      </c>
      <c r="Q199">
        <f t="shared" si="65"/>
        <v>1.6998467490643439E-8</v>
      </c>
      <c r="R199" s="39">
        <f t="shared" si="62"/>
        <v>1.6998467490643439E-2</v>
      </c>
      <c r="S199">
        <f t="shared" si="66"/>
        <v>3.7629841356111877E-9</v>
      </c>
      <c r="T199">
        <f t="shared" si="46"/>
        <v>3.7629841356111877E-3</v>
      </c>
      <c r="U199"/>
    </row>
    <row r="200" spans="1:21" ht="15.6" x14ac:dyDescent="0.3">
      <c r="A200" s="6" t="s">
        <v>8</v>
      </c>
      <c r="B200" s="7">
        <v>42.78</v>
      </c>
      <c r="C200" s="7">
        <v>265897</v>
      </c>
      <c r="D200" s="7">
        <v>100</v>
      </c>
      <c r="E200" s="12">
        <v>259318</v>
      </c>
      <c r="F200" s="7">
        <v>251263</v>
      </c>
      <c r="G200" s="7">
        <v>269463</v>
      </c>
      <c r="H200" s="7"/>
      <c r="I200" s="8">
        <f t="shared" si="63"/>
        <v>260014.66666666666</v>
      </c>
      <c r="J200">
        <v>97.525733648743682</v>
      </c>
      <c r="K200">
        <v>94.496365133867627</v>
      </c>
      <c r="L200">
        <v>101.34112080993768</v>
      </c>
      <c r="M200" s="9">
        <f t="shared" si="64"/>
        <v>97.787739864182981</v>
      </c>
      <c r="N200">
        <f>J200/$X$6</f>
        <v>1.5238395882616201E-6</v>
      </c>
      <c r="O200">
        <f>K200/$X$6</f>
        <v>1.4765057052166816E-6</v>
      </c>
      <c r="P200">
        <f>L200/$X$6</f>
        <v>1.5834550126552762E-6</v>
      </c>
      <c r="Q200">
        <f t="shared" si="65"/>
        <v>1.5279334353778591E-6</v>
      </c>
      <c r="R200" s="39">
        <f t="shared" si="62"/>
        <v>1.5279334353778591</v>
      </c>
      <c r="S200">
        <f t="shared" si="66"/>
        <v>5.359205424834084E-8</v>
      </c>
      <c r="T200">
        <f t="shared" si="46"/>
        <v>5.3592054248340841E-2</v>
      </c>
      <c r="U200"/>
    </row>
    <row r="201" spans="1:21" ht="15.6" x14ac:dyDescent="0.3">
      <c r="A201" s="6" t="s">
        <v>9</v>
      </c>
      <c r="B201" s="7">
        <v>54.27</v>
      </c>
      <c r="C201" s="7">
        <v>52553</v>
      </c>
      <c r="D201" s="7">
        <v>8.7799999999999994</v>
      </c>
      <c r="E201" s="12">
        <v>2665</v>
      </c>
      <c r="F201" s="7">
        <v>2592</v>
      </c>
      <c r="G201" s="7">
        <v>2735</v>
      </c>
      <c r="H201" s="7"/>
      <c r="I201" s="8">
        <f t="shared" si="63"/>
        <v>2664</v>
      </c>
      <c r="J201">
        <v>0.44524004338477341</v>
      </c>
      <c r="K201">
        <v>0.43304397465415861</v>
      </c>
      <c r="L201">
        <v>0.4569349038113904</v>
      </c>
      <c r="M201" s="9">
        <f t="shared" si="64"/>
        <v>0.44507297395010742</v>
      </c>
      <c r="N201">
        <f>J201/$X$6</f>
        <v>6.9568756778870849E-9</v>
      </c>
      <c r="O201">
        <f>K201/$X$6</f>
        <v>6.7663121039712282E-9</v>
      </c>
      <c r="P201">
        <f>L201/$X$6</f>
        <v>7.1396078720529747E-9</v>
      </c>
      <c r="Q201">
        <f t="shared" si="65"/>
        <v>6.9542652179704293E-9</v>
      </c>
      <c r="R201" s="39">
        <f t="shared" si="62"/>
        <v>6.9542652179704293E-3</v>
      </c>
      <c r="S201">
        <f t="shared" si="66"/>
        <v>1.8666157476210158E-10</v>
      </c>
      <c r="T201">
        <f t="shared" si="46"/>
        <v>1.8666157476210157E-4</v>
      </c>
      <c r="U201"/>
    </row>
    <row r="202" spans="1:21" ht="15.6" x14ac:dyDescent="0.3">
      <c r="A202" s="6" t="s">
        <v>10</v>
      </c>
      <c r="B202" s="7">
        <v>56.28</v>
      </c>
      <c r="C202" s="7">
        <v>88950</v>
      </c>
      <c r="D202" s="7">
        <v>400</v>
      </c>
      <c r="E202" s="12">
        <v>21221</v>
      </c>
      <c r="F202" s="7">
        <v>22027</v>
      </c>
      <c r="G202" s="7">
        <v>20499</v>
      </c>
      <c r="H202" s="7"/>
      <c r="I202" s="8">
        <f t="shared" si="63"/>
        <v>21249</v>
      </c>
      <c r="J202">
        <v>95.42889263631254</v>
      </c>
      <c r="K202">
        <v>99.05340078695896</v>
      </c>
      <c r="L202">
        <v>92.182124789207421</v>
      </c>
      <c r="M202" s="9">
        <f t="shared" si="64"/>
        <v>95.554806070826316</v>
      </c>
      <c r="N202">
        <f>J202/$X$6</f>
        <v>1.4910764474423835E-6</v>
      </c>
      <c r="O202">
        <f>K202/$X$6</f>
        <v>1.5477093872962338E-6</v>
      </c>
      <c r="P202">
        <f>L202/$X$6</f>
        <v>1.4403456998313659E-6</v>
      </c>
      <c r="Q202">
        <f t="shared" si="65"/>
        <v>1.4930438448566611E-6</v>
      </c>
      <c r="R202" s="39">
        <f t="shared" si="62"/>
        <v>1.4930438448566612</v>
      </c>
      <c r="S202">
        <f t="shared" si="66"/>
        <v>5.3708875765116673E-8</v>
      </c>
      <c r="T202">
        <f t="shared" si="46"/>
        <v>5.3708875765116675E-2</v>
      </c>
      <c r="U202"/>
    </row>
    <row r="203" spans="1:21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M203" s="15"/>
      <c r="R203" s="69"/>
      <c r="U203"/>
    </row>
    <row r="204" spans="1:21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M204" s="15"/>
      <c r="R204" s="69"/>
      <c r="U204"/>
    </row>
    <row r="205" spans="1:21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M205" s="15"/>
      <c r="R205" s="69"/>
      <c r="U205"/>
    </row>
    <row r="206" spans="1:21" ht="31.2" x14ac:dyDescent="0.25">
      <c r="A206" s="15"/>
      <c r="B206" s="15"/>
      <c r="C206" s="15"/>
      <c r="D206" s="57" t="s">
        <v>25</v>
      </c>
      <c r="E206" s="58"/>
      <c r="F206" s="59"/>
      <c r="G206" s="15"/>
      <c r="H206" s="21" t="s">
        <v>32</v>
      </c>
      <c r="I206" s="21">
        <v>1.9</v>
      </c>
      <c r="M206" s="15"/>
      <c r="R206" s="69"/>
      <c r="U206"/>
    </row>
    <row r="207" spans="1:21" ht="13.8" thickBot="1" x14ac:dyDescent="0.3">
      <c r="A207" s="15"/>
      <c r="B207" s="15"/>
      <c r="C207" s="15"/>
      <c r="D207" s="15"/>
      <c r="E207" s="15"/>
      <c r="F207" s="15"/>
      <c r="G207" s="15"/>
      <c r="H207" s="15"/>
      <c r="I207" s="15"/>
      <c r="M207" s="15"/>
      <c r="R207" s="69"/>
      <c r="U207"/>
    </row>
    <row r="208" spans="1:21" ht="27" thickBot="1" x14ac:dyDescent="0.3">
      <c r="A208" s="3" t="s">
        <v>0</v>
      </c>
      <c r="B208" s="4" t="s">
        <v>1</v>
      </c>
      <c r="C208" s="4" t="s">
        <v>2</v>
      </c>
      <c r="D208" s="3" t="s">
        <v>3</v>
      </c>
      <c r="E208" s="3" t="s">
        <v>33</v>
      </c>
      <c r="F208" s="3" t="s">
        <v>34</v>
      </c>
      <c r="G208" s="3" t="s">
        <v>35</v>
      </c>
      <c r="H208" s="4" t="s">
        <v>36</v>
      </c>
      <c r="I208" s="4" t="s">
        <v>11</v>
      </c>
      <c r="J208" s="63" t="s">
        <v>39</v>
      </c>
      <c r="K208" s="64"/>
      <c r="L208" s="65"/>
      <c r="M208" s="4" t="s">
        <v>40</v>
      </c>
      <c r="N208" s="63" t="s">
        <v>46</v>
      </c>
      <c r="O208" s="64"/>
      <c r="P208" s="65"/>
      <c r="Q208" s="4" t="s">
        <v>49</v>
      </c>
      <c r="R208" s="53" t="s">
        <v>47</v>
      </c>
      <c r="S208" s="41" t="s">
        <v>48</v>
      </c>
      <c r="T208" s="41" t="s">
        <v>51</v>
      </c>
      <c r="U208"/>
    </row>
    <row r="209" spans="1:21" ht="15.6" x14ac:dyDescent="0.3">
      <c r="A209" s="6" t="s">
        <v>4</v>
      </c>
      <c r="B209" s="7">
        <v>15.16</v>
      </c>
      <c r="C209" s="7">
        <v>111413</v>
      </c>
      <c r="D209" s="7">
        <v>8.24</v>
      </c>
      <c r="E209" s="10">
        <v>73091</v>
      </c>
      <c r="F209" s="11">
        <v>73920</v>
      </c>
      <c r="G209" s="11">
        <v>72024</v>
      </c>
      <c r="H209" s="11"/>
      <c r="I209" s="8">
        <f>(E209+F209+G209+H209)/3</f>
        <v>73011.666666666672</v>
      </c>
      <c r="J209">
        <v>5.4057411612648432</v>
      </c>
      <c r="K209">
        <v>5.4670532164110117</v>
      </c>
      <c r="L209">
        <v>5.3268268514446246</v>
      </c>
      <c r="M209" s="9">
        <f>AVERAGE(J209:L209)</f>
        <v>5.3998737430401604</v>
      </c>
      <c r="N209">
        <f>J209/$X$6</f>
        <v>8.4464705644763171E-8</v>
      </c>
      <c r="O209">
        <f>K209/$X$6</f>
        <v>8.5422706506422062E-8</v>
      </c>
      <c r="P209">
        <f>L209/$X$6</f>
        <v>8.3231669553822266E-8</v>
      </c>
      <c r="Q209">
        <f>AVERAGE(N209:P209)</f>
        <v>8.4373027235002504E-8</v>
      </c>
      <c r="R209" s="39">
        <f t="shared" ref="R209:R216" si="67">Q209*1000000</f>
        <v>8.4373027235002507E-2</v>
      </c>
      <c r="S209">
        <f>STDEV(N209:P209)</f>
        <v>1.0983917470677913E-9</v>
      </c>
      <c r="T209">
        <f t="shared" ref="T209:T267" si="68">S209*10^6</f>
        <v>1.0983917470677913E-3</v>
      </c>
      <c r="U209"/>
    </row>
    <row r="210" spans="1:21" ht="15.6" x14ac:dyDescent="0.3">
      <c r="A210" s="6" t="s">
        <v>5</v>
      </c>
      <c r="B210" s="7">
        <v>25.41</v>
      </c>
      <c r="C210" s="7">
        <v>69695</v>
      </c>
      <c r="D210" s="7">
        <v>8.2319999999999993</v>
      </c>
      <c r="E210" s="12">
        <v>10378</v>
      </c>
      <c r="F210" s="7">
        <v>9794</v>
      </c>
      <c r="G210" s="7">
        <v>11193</v>
      </c>
      <c r="H210" s="7"/>
      <c r="I210" s="8">
        <f t="shared" ref="I210:I216" si="69">(E210+F210+G210+H210)/3</f>
        <v>10455</v>
      </c>
      <c r="J210">
        <v>1.2257937585192624</v>
      </c>
      <c r="K210">
        <v>1.1568148073749911</v>
      </c>
      <c r="L210">
        <v>1.3220571920510797</v>
      </c>
      <c r="M210" s="9">
        <f t="shared" ref="M210:M216" si="70">AVERAGE(J210:L210)</f>
        <v>1.2348885859817778</v>
      </c>
      <c r="N210">
        <f>J210/$X$6</f>
        <v>1.9153027476863474E-8</v>
      </c>
      <c r="O210">
        <f>K210/$X$6</f>
        <v>1.8075231365234236E-8</v>
      </c>
      <c r="P210">
        <f>L210/$X$6</f>
        <v>2.0657143625798123E-8</v>
      </c>
      <c r="Q210">
        <f t="shared" ref="Q210:Q216" si="71">AVERAGE(N210:P210)</f>
        <v>1.9295134155965276E-8</v>
      </c>
      <c r="R210" s="39">
        <f t="shared" si="67"/>
        <v>1.9295134155965277E-2</v>
      </c>
      <c r="S210">
        <f t="shared" ref="S210:S216" si="72">STDEV(N210:P210)</f>
        <v>1.2968089533530127E-9</v>
      </c>
      <c r="T210">
        <f t="shared" si="68"/>
        <v>1.2968089533530126E-3</v>
      </c>
      <c r="U210"/>
    </row>
    <row r="211" spans="1:21" ht="15.6" x14ac:dyDescent="0.3">
      <c r="A211" s="6" t="s">
        <v>6</v>
      </c>
      <c r="B211" s="7">
        <v>29.52</v>
      </c>
      <c r="C211" s="7">
        <v>218153</v>
      </c>
      <c r="D211" s="7">
        <v>100</v>
      </c>
      <c r="E211" s="12">
        <v>191532</v>
      </c>
      <c r="F211" s="7">
        <v>190749</v>
      </c>
      <c r="G211" s="7">
        <v>190616</v>
      </c>
      <c r="H211" s="7"/>
      <c r="I211" s="8">
        <f t="shared" si="69"/>
        <v>190965.66666666666</v>
      </c>
      <c r="J211">
        <v>87.797096533167093</v>
      </c>
      <c r="K211">
        <v>87.438174125499074</v>
      </c>
      <c r="L211">
        <v>87.377207739522262</v>
      </c>
      <c r="M211" s="9">
        <f t="shared" si="70"/>
        <v>87.537492799396148</v>
      </c>
      <c r="N211">
        <f>J211/$X$6</f>
        <v>1.3718296333307358E-6</v>
      </c>
      <c r="O211">
        <f>K211/$X$6</f>
        <v>1.3662214707109231E-6</v>
      </c>
      <c r="P211">
        <f>L211/$X$6</f>
        <v>1.3652688709300354E-6</v>
      </c>
      <c r="Q211">
        <f t="shared" si="71"/>
        <v>1.3677733249905647E-6</v>
      </c>
      <c r="R211" s="39">
        <f t="shared" si="67"/>
        <v>1.3677733249905646</v>
      </c>
      <c r="S211">
        <f t="shared" si="72"/>
        <v>3.5450091112072878E-9</v>
      </c>
      <c r="T211">
        <f t="shared" si="68"/>
        <v>3.5450091112072877E-3</v>
      </c>
      <c r="U211"/>
    </row>
    <row r="212" spans="1:21" ht="15.6" x14ac:dyDescent="0.3">
      <c r="A212" s="6" t="s">
        <v>37</v>
      </c>
      <c r="B212" s="7">
        <v>33.57</v>
      </c>
      <c r="C212" s="7">
        <v>4986720</v>
      </c>
      <c r="D212" s="7">
        <v>400</v>
      </c>
      <c r="E212" s="12">
        <v>117599</v>
      </c>
      <c r="F212" s="7">
        <v>126024</v>
      </c>
      <c r="G212" s="7">
        <v>122671</v>
      </c>
      <c r="H212" s="7"/>
      <c r="I212" s="8">
        <f t="shared" si="69"/>
        <v>122098</v>
      </c>
      <c r="J212">
        <v>9.4329739788879259</v>
      </c>
      <c r="K212">
        <v>10.108768890172298</v>
      </c>
      <c r="L212">
        <v>9.8398145474379959</v>
      </c>
      <c r="M212" s="9">
        <f t="shared" si="70"/>
        <v>9.7938524721660727</v>
      </c>
      <c r="N212">
        <f>J212/$X$6</f>
        <v>1.4739021842012384E-7</v>
      </c>
      <c r="O212">
        <f>K212/$X$6</f>
        <v>1.5794951390894215E-7</v>
      </c>
      <c r="P212">
        <f>L212/$X$6</f>
        <v>1.5374710230371868E-7</v>
      </c>
      <c r="Q212">
        <f t="shared" si="71"/>
        <v>1.530289448775949E-7</v>
      </c>
      <c r="R212" s="39">
        <f t="shared" si="67"/>
        <v>0.15302894487759489</v>
      </c>
      <c r="S212">
        <f t="shared" si="72"/>
        <v>5.3161539548405903E-9</v>
      </c>
      <c r="T212">
        <f t="shared" si="68"/>
        <v>5.31615395484059E-3</v>
      </c>
      <c r="U212"/>
    </row>
    <row r="213" spans="1:21" ht="15.6" x14ac:dyDescent="0.3">
      <c r="A213" s="6" t="s">
        <v>7</v>
      </c>
      <c r="B213" s="7">
        <v>41.43</v>
      </c>
      <c r="C213" s="7">
        <v>411743</v>
      </c>
      <c r="D213" s="7">
        <v>96</v>
      </c>
      <c r="E213" s="12">
        <v>17246</v>
      </c>
      <c r="F213" s="7">
        <v>21996</v>
      </c>
      <c r="G213" s="7">
        <v>19407</v>
      </c>
      <c r="H213" s="7"/>
      <c r="I213" s="8">
        <f t="shared" si="69"/>
        <v>19549.666666666668</v>
      </c>
      <c r="J213">
        <v>4.0209936780953166</v>
      </c>
      <c r="K213">
        <v>5.1284806299074912</v>
      </c>
      <c r="L213">
        <v>4.5248419523829186</v>
      </c>
      <c r="M213" s="9">
        <f t="shared" si="70"/>
        <v>4.5581054201285758</v>
      </c>
      <c r="N213">
        <f>J213/$X$6</f>
        <v>6.2828026220239326E-8</v>
      </c>
      <c r="O213">
        <f>K213/$X$6</f>
        <v>8.0132509842304544E-8</v>
      </c>
      <c r="P213">
        <f>L213/$X$6</f>
        <v>7.070065550598311E-8</v>
      </c>
      <c r="Q213">
        <f t="shared" si="71"/>
        <v>7.1220397189508993E-8</v>
      </c>
      <c r="R213" s="39">
        <f t="shared" si="67"/>
        <v>7.1220397189508997E-2</v>
      </c>
      <c r="S213">
        <f t="shared" si="72"/>
        <v>8.6639417657193759E-9</v>
      </c>
      <c r="T213">
        <f t="shared" si="68"/>
        <v>8.6639417657193765E-3</v>
      </c>
      <c r="U213"/>
    </row>
    <row r="214" spans="1:21" ht="15.6" x14ac:dyDescent="0.3">
      <c r="A214" s="6" t="s">
        <v>8</v>
      </c>
      <c r="B214" s="7">
        <v>42.78</v>
      </c>
      <c r="C214" s="7">
        <v>265897</v>
      </c>
      <c r="D214" s="7">
        <v>100</v>
      </c>
      <c r="E214" s="12">
        <v>377695</v>
      </c>
      <c r="F214" s="7">
        <v>384437</v>
      </c>
      <c r="G214" s="7">
        <v>411549</v>
      </c>
      <c r="H214" s="7"/>
      <c r="I214" s="8">
        <f t="shared" si="69"/>
        <v>391227</v>
      </c>
      <c r="J214">
        <v>142.04560412490551</v>
      </c>
      <c r="K214">
        <v>144.58117240886509</v>
      </c>
      <c r="L214">
        <v>154.77760185334924</v>
      </c>
      <c r="M214" s="9">
        <f t="shared" si="70"/>
        <v>147.1347927957066</v>
      </c>
      <c r="N214">
        <f>J214/$X$6</f>
        <v>2.2194625644516484E-6</v>
      </c>
      <c r="O214">
        <f>K214/$X$6</f>
        <v>2.259080818888517E-6</v>
      </c>
      <c r="P214">
        <f>L214/$X$6</f>
        <v>2.4184000289585818E-6</v>
      </c>
      <c r="Q214">
        <f t="shared" si="71"/>
        <v>2.2989811374329156E-6</v>
      </c>
      <c r="R214" s="39">
        <f t="shared" si="67"/>
        <v>2.2989811374329157</v>
      </c>
      <c r="S214">
        <f t="shared" si="72"/>
        <v>1.0529983504768758E-7</v>
      </c>
      <c r="T214">
        <f t="shared" si="68"/>
        <v>0.10529983504768758</v>
      </c>
      <c r="U214"/>
    </row>
    <row r="215" spans="1:21" ht="15.6" x14ac:dyDescent="0.3">
      <c r="A215" s="6" t="s">
        <v>9</v>
      </c>
      <c r="B215" s="7">
        <v>54.27</v>
      </c>
      <c r="C215" s="7">
        <v>52553</v>
      </c>
      <c r="D215" s="7">
        <v>8.7799999999999994</v>
      </c>
      <c r="E215" s="12">
        <v>2351</v>
      </c>
      <c r="F215" s="7">
        <v>1143</v>
      </c>
      <c r="G215" s="7">
        <v>1821</v>
      </c>
      <c r="H215" s="7"/>
      <c r="I215" s="8">
        <f t="shared" si="69"/>
        <v>1771.6666666666667</v>
      </c>
      <c r="J215">
        <v>0.39278024089966318</v>
      </c>
      <c r="K215">
        <v>0.19096036382318801</v>
      </c>
      <c r="L215">
        <v>0.30423344052670637</v>
      </c>
      <c r="M215" s="9">
        <f t="shared" si="70"/>
        <v>0.29599134841651914</v>
      </c>
      <c r="N215">
        <f>J215/$X$6</f>
        <v>6.1371912640572376E-9</v>
      </c>
      <c r="O215">
        <f>K215/$X$6</f>
        <v>2.9837556847373128E-9</v>
      </c>
      <c r="P215">
        <f>L215/$X$6</f>
        <v>4.7536475082297871E-9</v>
      </c>
      <c r="Q215">
        <f t="shared" si="71"/>
        <v>4.6248648190081133E-9</v>
      </c>
      <c r="R215" s="39">
        <f t="shared" si="67"/>
        <v>4.6248648190081133E-3</v>
      </c>
      <c r="S215">
        <f t="shared" si="72"/>
        <v>1.5806573708468804E-9</v>
      </c>
      <c r="T215">
        <f t="shared" si="68"/>
        <v>1.5806573708468804E-3</v>
      </c>
      <c r="U215"/>
    </row>
    <row r="216" spans="1:21" ht="15.6" x14ac:dyDescent="0.3">
      <c r="A216" s="6" t="s">
        <v>10</v>
      </c>
      <c r="B216" s="7">
        <v>56.28</v>
      </c>
      <c r="C216" s="7">
        <v>88950</v>
      </c>
      <c r="D216" s="7">
        <v>400</v>
      </c>
      <c r="E216" s="12">
        <v>11893</v>
      </c>
      <c r="F216" s="7">
        <v>11936</v>
      </c>
      <c r="G216" s="7">
        <v>11814</v>
      </c>
      <c r="H216" s="7"/>
      <c r="I216" s="8">
        <f t="shared" si="69"/>
        <v>11881</v>
      </c>
      <c r="J216">
        <v>53.481731309724566</v>
      </c>
      <c r="K216">
        <v>53.675098369870717</v>
      </c>
      <c r="L216">
        <v>53.126475548060711</v>
      </c>
      <c r="M216" s="9">
        <f t="shared" si="70"/>
        <v>53.427768409218665</v>
      </c>
      <c r="N216">
        <f>J216/$X$6</f>
        <v>8.3565205171444637E-7</v>
      </c>
      <c r="O216">
        <f>K216/$X$6</f>
        <v>8.3867341202922996E-7</v>
      </c>
      <c r="P216">
        <f>L216/$X$6</f>
        <v>8.3010118043844865E-7</v>
      </c>
      <c r="Q216">
        <f t="shared" si="71"/>
        <v>8.348088813940417E-7</v>
      </c>
      <c r="R216" s="39">
        <f t="shared" si="67"/>
        <v>0.83480888139404175</v>
      </c>
      <c r="S216">
        <f t="shared" si="72"/>
        <v>4.3478719798777199E-9</v>
      </c>
      <c r="T216">
        <f t="shared" si="68"/>
        <v>4.3478719798777203E-3</v>
      </c>
      <c r="U216"/>
    </row>
    <row r="217" spans="1:21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M217" s="15"/>
      <c r="R217" s="69"/>
      <c r="U217"/>
    </row>
    <row r="218" spans="1:21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M218" s="15"/>
      <c r="R218" s="69"/>
      <c r="U218"/>
    </row>
    <row r="219" spans="1:21" ht="31.2" x14ac:dyDescent="0.25">
      <c r="A219" s="15"/>
      <c r="B219" s="15"/>
      <c r="C219" s="15"/>
      <c r="D219" s="57" t="s">
        <v>26</v>
      </c>
      <c r="E219" s="58"/>
      <c r="F219" s="59"/>
      <c r="G219" s="15"/>
      <c r="H219" s="21" t="s">
        <v>32</v>
      </c>
      <c r="I219" s="21">
        <v>3.2</v>
      </c>
      <c r="M219" s="15"/>
      <c r="R219" s="69"/>
      <c r="U219"/>
    </row>
    <row r="220" spans="1:21" ht="13.8" thickBot="1" x14ac:dyDescent="0.3">
      <c r="A220" s="15"/>
      <c r="B220" s="15"/>
      <c r="C220" s="15"/>
      <c r="D220" s="15"/>
      <c r="E220" s="15"/>
      <c r="F220" s="15"/>
      <c r="G220" s="15"/>
      <c r="H220" s="15"/>
      <c r="I220" s="15"/>
      <c r="M220" s="15"/>
      <c r="R220" s="69"/>
      <c r="U220"/>
    </row>
    <row r="221" spans="1:21" ht="27" thickBot="1" x14ac:dyDescent="0.3">
      <c r="A221" s="3" t="s">
        <v>0</v>
      </c>
      <c r="B221" s="4" t="s">
        <v>1</v>
      </c>
      <c r="C221" s="4" t="s">
        <v>2</v>
      </c>
      <c r="D221" s="3" t="s">
        <v>3</v>
      </c>
      <c r="E221" s="3" t="s">
        <v>33</v>
      </c>
      <c r="F221" s="3" t="s">
        <v>34</v>
      </c>
      <c r="G221" s="3" t="s">
        <v>35</v>
      </c>
      <c r="H221" s="4" t="s">
        <v>36</v>
      </c>
      <c r="I221" s="4" t="s">
        <v>11</v>
      </c>
      <c r="J221" s="63" t="s">
        <v>39</v>
      </c>
      <c r="K221" s="64"/>
      <c r="L221" s="65"/>
      <c r="M221" s="4" t="s">
        <v>40</v>
      </c>
      <c r="N221" s="63" t="s">
        <v>46</v>
      </c>
      <c r="O221" s="64"/>
      <c r="P221" s="65"/>
      <c r="Q221" s="4" t="s">
        <v>49</v>
      </c>
      <c r="R221" s="53" t="s">
        <v>47</v>
      </c>
      <c r="S221" s="41" t="s">
        <v>48</v>
      </c>
      <c r="T221" s="41" t="s">
        <v>51</v>
      </c>
      <c r="U221"/>
    </row>
    <row r="222" spans="1:21" ht="15.6" x14ac:dyDescent="0.3">
      <c r="A222" s="6" t="s">
        <v>4</v>
      </c>
      <c r="B222" s="7">
        <v>15.16</v>
      </c>
      <c r="C222" s="7">
        <v>111413</v>
      </c>
      <c r="D222" s="7">
        <v>8.24</v>
      </c>
      <c r="E222" s="10">
        <v>3587256</v>
      </c>
      <c r="F222" s="11">
        <v>3685372</v>
      </c>
      <c r="G222" s="11">
        <v>3869041</v>
      </c>
      <c r="H222" s="11"/>
      <c r="I222" s="8">
        <f>(E222+F222+G222+H222)/3</f>
        <v>3713889.6666666665</v>
      </c>
      <c r="J222">
        <v>265.310057533681</v>
      </c>
      <c r="K222">
        <v>272.566624002585</v>
      </c>
      <c r="L222">
        <v>286.15060935438413</v>
      </c>
      <c r="M222" s="9">
        <f>AVERAGE(J222:L222)</f>
        <v>274.67576363021675</v>
      </c>
      <c r="N222">
        <f>J222/$X$4</f>
        <v>1.2059548069712773E-5</v>
      </c>
      <c r="O222">
        <f>K222/$X$4</f>
        <v>1.2389392000117501E-5</v>
      </c>
      <c r="P222">
        <f>L222/$X$4</f>
        <v>1.3006845879744733E-5</v>
      </c>
      <c r="Q222">
        <f>AVERAGE(N222:P222)</f>
        <v>1.248526198319167E-5</v>
      </c>
      <c r="R222" s="39">
        <f t="shared" ref="R222:R229" si="73">Q222*1000000</f>
        <v>12.48526198319167</v>
      </c>
      <c r="S222">
        <f>STDEV(N222:P222)</f>
        <v>4.8087064317113162E-7</v>
      </c>
      <c r="T222">
        <f t="shared" si="68"/>
        <v>0.4808706431711316</v>
      </c>
      <c r="U222"/>
    </row>
    <row r="223" spans="1:21" ht="15.6" x14ac:dyDescent="0.3">
      <c r="A223" s="6" t="s">
        <v>5</v>
      </c>
      <c r="B223" s="7">
        <v>25.41</v>
      </c>
      <c r="C223" s="7">
        <v>69695</v>
      </c>
      <c r="D223" s="7">
        <v>8.2319999999999993</v>
      </c>
      <c r="E223" s="12">
        <v>184222</v>
      </c>
      <c r="F223" s="7">
        <v>229987</v>
      </c>
      <c r="G223" s="7">
        <v>241681</v>
      </c>
      <c r="H223" s="7"/>
      <c r="I223" s="8">
        <f t="shared" ref="I223:I229" si="74">(E223+F223+G223+H223)/3</f>
        <v>218630</v>
      </c>
      <c r="J223">
        <v>21.759315646746536</v>
      </c>
      <c r="K223">
        <v>27.164832254824592</v>
      </c>
      <c r="L223">
        <v>28.546064882703206</v>
      </c>
      <c r="M223" s="9">
        <f t="shared" ref="M223:M229" si="75">AVERAGE(J223:L223)</f>
        <v>25.823404261424781</v>
      </c>
      <c r="N223">
        <f>J223/$X$4</f>
        <v>9.8905980212484256E-7</v>
      </c>
      <c r="O223">
        <f>K223/$X$4</f>
        <v>1.2347651024920269E-6</v>
      </c>
      <c r="P223">
        <f>L223/$X$4</f>
        <v>1.2975484037592367E-6</v>
      </c>
      <c r="Q223">
        <f t="shared" ref="Q223:Q229" si="76">AVERAGE(N223:P223)</f>
        <v>1.1737911027920355E-6</v>
      </c>
      <c r="R223" s="39">
        <f t="shared" si="73"/>
        <v>1.1737911027920356</v>
      </c>
      <c r="S223">
        <f t="shared" ref="S223:S229" si="77">STDEV(N223:P223)</f>
        <v>1.6303274460717058E-7</v>
      </c>
      <c r="T223">
        <f t="shared" si="68"/>
        <v>0.16303274460717057</v>
      </c>
      <c r="U223"/>
    </row>
    <row r="224" spans="1:21" ht="15.6" x14ac:dyDescent="0.3">
      <c r="A224" s="6" t="s">
        <v>6</v>
      </c>
      <c r="B224" s="7">
        <v>29.52</v>
      </c>
      <c r="C224" s="7">
        <v>218153</v>
      </c>
      <c r="D224" s="7">
        <v>100</v>
      </c>
      <c r="E224" s="12">
        <v>3204872</v>
      </c>
      <c r="F224" s="7">
        <v>3394815</v>
      </c>
      <c r="G224" s="7">
        <v>3461365</v>
      </c>
      <c r="H224" s="7"/>
      <c r="I224" s="8">
        <f t="shared" si="74"/>
        <v>3353684</v>
      </c>
      <c r="J224">
        <v>1469.0937094607914</v>
      </c>
      <c r="K224">
        <v>1556.1624181193934</v>
      </c>
      <c r="L224">
        <v>1586.6685308017768</v>
      </c>
      <c r="M224" s="9">
        <f t="shared" si="75"/>
        <v>1537.3082194606538</v>
      </c>
      <c r="N224">
        <f>J224/$X$4</f>
        <v>6.6776986793672341E-5</v>
      </c>
      <c r="O224">
        <f>K224/$X$4</f>
        <v>7.073465536906333E-5</v>
      </c>
      <c r="P224">
        <f>L224/$X$4</f>
        <v>7.2121296854626217E-5</v>
      </c>
      <c r="Q224">
        <f t="shared" si="76"/>
        <v>6.9877646339120634E-5</v>
      </c>
      <c r="R224" s="39">
        <f t="shared" si="73"/>
        <v>69.877646339120631</v>
      </c>
      <c r="S224">
        <f t="shared" si="77"/>
        <v>2.7733122552204076E-6</v>
      </c>
      <c r="T224">
        <f t="shared" si="68"/>
        <v>2.7733122552204077</v>
      </c>
      <c r="U224"/>
    </row>
    <row r="225" spans="1:26" ht="15.6" x14ac:dyDescent="0.3">
      <c r="A225" s="6" t="s">
        <v>37</v>
      </c>
      <c r="B225" s="7">
        <v>33.57</v>
      </c>
      <c r="C225" s="7">
        <v>4986720</v>
      </c>
      <c r="D225" s="7">
        <v>400</v>
      </c>
      <c r="E225" s="12">
        <v>4947255</v>
      </c>
      <c r="F225" s="7">
        <v>5004952</v>
      </c>
      <c r="G225" s="7">
        <v>5261977</v>
      </c>
      <c r="H225" s="7"/>
      <c r="I225" s="8">
        <f t="shared" si="74"/>
        <v>5071394.666666667</v>
      </c>
      <c r="J225">
        <v>396.83439214553857</v>
      </c>
      <c r="K225">
        <v>401.46244425193311</v>
      </c>
      <c r="L225">
        <v>422.07920236147208</v>
      </c>
      <c r="M225" s="9">
        <f t="shared" si="75"/>
        <v>406.7920129196479</v>
      </c>
      <c r="N225">
        <f>J225/$X$4</f>
        <v>1.8037926915706299E-5</v>
      </c>
      <c r="O225">
        <f>K225/$X$4</f>
        <v>1.8248292920542414E-5</v>
      </c>
      <c r="P225">
        <f>L225/$X$4</f>
        <v>1.9185418289157821E-5</v>
      </c>
      <c r="Q225">
        <f t="shared" si="76"/>
        <v>1.8490546041802178E-5</v>
      </c>
      <c r="R225" s="39">
        <f t="shared" si="73"/>
        <v>18.49054604180218</v>
      </c>
      <c r="S225">
        <f t="shared" si="77"/>
        <v>6.1090019160783381E-7</v>
      </c>
      <c r="T225">
        <f t="shared" si="68"/>
        <v>0.61090019160783382</v>
      </c>
      <c r="U225"/>
    </row>
    <row r="226" spans="1:26" ht="15.6" x14ac:dyDescent="0.3">
      <c r="A226" s="6" t="s">
        <v>7</v>
      </c>
      <c r="B226" s="7">
        <v>41.43</v>
      </c>
      <c r="C226" s="7">
        <v>411743</v>
      </c>
      <c r="D226" s="7">
        <v>96</v>
      </c>
      <c r="E226" s="12">
        <v>277467</v>
      </c>
      <c r="F226" s="7">
        <v>277065</v>
      </c>
      <c r="G226" s="7">
        <v>294138</v>
      </c>
      <c r="H226" s="7"/>
      <c r="I226" s="8">
        <f t="shared" si="74"/>
        <v>282890</v>
      </c>
      <c r="J226">
        <v>64.692859380730212</v>
      </c>
      <c r="K226">
        <v>64.599131011334734</v>
      </c>
      <c r="L226">
        <v>68.579788848869313</v>
      </c>
      <c r="M226" s="9">
        <f t="shared" si="75"/>
        <v>65.957259746978082</v>
      </c>
      <c r="N226">
        <f>J226/$X$4</f>
        <v>2.9405845173059186E-6</v>
      </c>
      <c r="O226">
        <f>K226/$X$4</f>
        <v>2.9363241368788514E-6</v>
      </c>
      <c r="P226">
        <f>L226/$X$4</f>
        <v>3.1172631294940597E-6</v>
      </c>
      <c r="Q226">
        <f t="shared" si="76"/>
        <v>2.9980572612262768E-6</v>
      </c>
      <c r="R226" s="39">
        <f t="shared" si="73"/>
        <v>2.9980572612262768</v>
      </c>
      <c r="S226">
        <f t="shared" si="77"/>
        <v>1.0325728537228202E-7</v>
      </c>
      <c r="T226">
        <f t="shared" si="68"/>
        <v>0.10325728537228201</v>
      </c>
      <c r="U226"/>
    </row>
    <row r="227" spans="1:26" ht="15.6" x14ac:dyDescent="0.3">
      <c r="A227" s="6" t="s">
        <v>8</v>
      </c>
      <c r="B227" s="7">
        <v>42.78</v>
      </c>
      <c r="C227" s="7">
        <v>265897</v>
      </c>
      <c r="D227" s="7">
        <v>100</v>
      </c>
      <c r="E227" s="12">
        <v>4749673</v>
      </c>
      <c r="F227" s="7">
        <v>4833880</v>
      </c>
      <c r="G227" s="7">
        <v>5143782</v>
      </c>
      <c r="H227" s="7"/>
      <c r="I227" s="8">
        <f t="shared" si="74"/>
        <v>4909111.666666667</v>
      </c>
      <c r="J227">
        <v>1786.2830344080603</v>
      </c>
      <c r="K227">
        <v>1817.9520641451388</v>
      </c>
      <c r="L227">
        <v>1934.5017055476369</v>
      </c>
      <c r="M227" s="9">
        <f t="shared" si="75"/>
        <v>1846.2456013669453</v>
      </c>
      <c r="N227">
        <f>J227/$X$4</f>
        <v>8.1194683382184563E-5</v>
      </c>
      <c r="O227">
        <f>K227/$X$4</f>
        <v>8.2634184733869947E-5</v>
      </c>
      <c r="P227">
        <f>L227/$X$4</f>
        <v>8.7931895706710769E-5</v>
      </c>
      <c r="Q227">
        <f t="shared" si="76"/>
        <v>8.3920254607588413E-5</v>
      </c>
      <c r="R227" s="39">
        <f t="shared" si="73"/>
        <v>83.920254607588419</v>
      </c>
      <c r="S227">
        <f t="shared" si="77"/>
        <v>3.5479556460730524E-6</v>
      </c>
      <c r="T227">
        <f t="shared" si="68"/>
        <v>3.5479556460730524</v>
      </c>
      <c r="U227"/>
    </row>
    <row r="228" spans="1:26" ht="15.6" x14ac:dyDescent="0.3">
      <c r="A228" s="6" t="s">
        <v>9</v>
      </c>
      <c r="B228" s="7">
        <v>54.27</v>
      </c>
      <c r="C228" s="7">
        <v>52553</v>
      </c>
      <c r="D228" s="7">
        <v>8.7799999999999994</v>
      </c>
      <c r="E228" s="12">
        <v>221946</v>
      </c>
      <c r="F228" s="7">
        <v>235197</v>
      </c>
      <c r="G228" s="7">
        <v>240475</v>
      </c>
      <c r="H228" s="7"/>
      <c r="I228" s="8">
        <f t="shared" si="74"/>
        <v>232539.33333333334</v>
      </c>
      <c r="J228">
        <v>37.080392746370329</v>
      </c>
      <c r="K228">
        <v>39.294229825128916</v>
      </c>
      <c r="L228">
        <v>40.176022301295838</v>
      </c>
      <c r="M228" s="9">
        <f t="shared" si="75"/>
        <v>38.850214957598361</v>
      </c>
      <c r="N228">
        <f>J228/$X$4</f>
        <v>1.6854723975622877E-6</v>
      </c>
      <c r="O228">
        <f>K228/$X$4</f>
        <v>1.786101355687678E-6</v>
      </c>
      <c r="P228">
        <f>L228/$X$4</f>
        <v>1.8261828318770836E-6</v>
      </c>
      <c r="Q228">
        <f t="shared" si="76"/>
        <v>1.7659188617090166E-6</v>
      </c>
      <c r="R228" s="39">
        <f t="shared" si="73"/>
        <v>1.7659188617090167</v>
      </c>
      <c r="S228">
        <f t="shared" si="77"/>
        <v>7.2493836832269098E-8</v>
      </c>
      <c r="T228">
        <f t="shared" si="68"/>
        <v>7.2493836832269093E-2</v>
      </c>
      <c r="U228"/>
    </row>
    <row r="229" spans="1:26" ht="15.6" x14ac:dyDescent="0.3">
      <c r="A229" s="6" t="s">
        <v>10</v>
      </c>
      <c r="B229" s="7">
        <v>56.28</v>
      </c>
      <c r="C229" s="7">
        <v>88950</v>
      </c>
      <c r="D229" s="7">
        <v>400</v>
      </c>
      <c r="E229" s="12">
        <v>1727342</v>
      </c>
      <c r="F229" s="7">
        <v>1901982</v>
      </c>
      <c r="G229" s="7">
        <v>1897793</v>
      </c>
      <c r="H229" s="7"/>
      <c r="I229" s="8">
        <f t="shared" si="74"/>
        <v>1842372.3333333333</v>
      </c>
      <c r="J229">
        <v>7767.6987071388421</v>
      </c>
      <c r="K229">
        <v>8553.0387858347385</v>
      </c>
      <c r="L229">
        <v>8534.2012366498038</v>
      </c>
      <c r="M229" s="9">
        <f t="shared" si="75"/>
        <v>8284.9795765411272</v>
      </c>
      <c r="N229">
        <f>J229/$X$4</f>
        <v>3.5307721396085645E-4</v>
      </c>
      <c r="O229">
        <f>K229/$X$4</f>
        <v>3.887744902652154E-4</v>
      </c>
      <c r="P229">
        <f>L229/$X$4</f>
        <v>3.8791823802953652E-4</v>
      </c>
      <c r="Q229">
        <f t="shared" si="76"/>
        <v>3.765899807518694E-4</v>
      </c>
      <c r="R229" s="39">
        <f t="shared" si="73"/>
        <v>376.5899807518694</v>
      </c>
      <c r="S229">
        <f t="shared" si="77"/>
        <v>2.0367153546806668E-5</v>
      </c>
      <c r="T229">
        <f t="shared" si="68"/>
        <v>20.367153546806669</v>
      </c>
      <c r="U229"/>
    </row>
    <row r="230" spans="1:26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M230" s="15"/>
      <c r="R230" s="69"/>
      <c r="U230"/>
    </row>
    <row r="231" spans="1:26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M231" s="15"/>
      <c r="R231" s="69"/>
      <c r="U231"/>
    </row>
    <row r="232" spans="1:26" ht="31.2" x14ac:dyDescent="0.25">
      <c r="A232" s="15"/>
      <c r="B232" s="15"/>
      <c r="C232" s="15"/>
      <c r="D232" s="57" t="s">
        <v>27</v>
      </c>
      <c r="E232" s="58"/>
      <c r="F232" s="59"/>
      <c r="H232" s="21" t="s">
        <v>32</v>
      </c>
      <c r="I232" s="21">
        <v>3.7</v>
      </c>
      <c r="M232" s="15"/>
      <c r="R232" s="69"/>
      <c r="U232"/>
    </row>
    <row r="233" spans="1:26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M233" s="15"/>
      <c r="R233" s="69"/>
      <c r="U233"/>
    </row>
    <row r="234" spans="1:26" ht="13.8" thickBot="1" x14ac:dyDescent="0.3">
      <c r="A234" s="15"/>
      <c r="B234" s="15"/>
      <c r="C234" s="15"/>
      <c r="D234" s="15"/>
      <c r="E234" s="15"/>
      <c r="F234" s="15"/>
      <c r="G234" s="15"/>
      <c r="H234" s="15"/>
      <c r="I234" s="15"/>
      <c r="M234" s="15"/>
      <c r="R234" s="69"/>
      <c r="U234"/>
    </row>
    <row r="235" spans="1:26" ht="27" thickBot="1" x14ac:dyDescent="0.3">
      <c r="A235" s="3" t="s">
        <v>0</v>
      </c>
      <c r="B235" s="4" t="s">
        <v>1</v>
      </c>
      <c r="C235" s="4" t="s">
        <v>2</v>
      </c>
      <c r="D235" s="3" t="s">
        <v>3</v>
      </c>
      <c r="E235" s="3" t="s">
        <v>33</v>
      </c>
      <c r="F235" s="3" t="s">
        <v>34</v>
      </c>
      <c r="G235" s="3" t="s">
        <v>35</v>
      </c>
      <c r="H235" s="4" t="s">
        <v>36</v>
      </c>
      <c r="I235" s="4" t="s">
        <v>11</v>
      </c>
      <c r="J235" s="63" t="s">
        <v>39</v>
      </c>
      <c r="K235" s="64"/>
      <c r="L235" s="65"/>
      <c r="M235" s="4" t="s">
        <v>40</v>
      </c>
      <c r="N235" s="63" t="s">
        <v>46</v>
      </c>
      <c r="O235" s="64"/>
      <c r="P235" s="65"/>
      <c r="Q235" s="4" t="s">
        <v>49</v>
      </c>
      <c r="R235" s="53" t="s">
        <v>47</v>
      </c>
      <c r="S235" s="41" t="s">
        <v>48</v>
      </c>
      <c r="T235" s="41" t="s">
        <v>51</v>
      </c>
      <c r="U235"/>
    </row>
    <row r="236" spans="1:26" ht="15.6" x14ac:dyDescent="0.3">
      <c r="A236" s="6" t="s">
        <v>4</v>
      </c>
      <c r="B236" s="7">
        <v>15.16</v>
      </c>
      <c r="C236" s="7">
        <v>111413</v>
      </c>
      <c r="D236" s="7">
        <v>8.24</v>
      </c>
      <c r="E236" s="10">
        <v>4521712</v>
      </c>
      <c r="F236" s="11">
        <v>4684116</v>
      </c>
      <c r="G236" s="11">
        <v>4857274</v>
      </c>
      <c r="H236" s="11"/>
      <c r="I236" s="8">
        <f>(E236+F236+G236+H236)/3</f>
        <v>4687700.666666667</v>
      </c>
      <c r="J236">
        <v>334.42153859962485</v>
      </c>
      <c r="K236">
        <v>346.43278468401354</v>
      </c>
      <c r="L236">
        <v>359.23938642707759</v>
      </c>
      <c r="M236" s="9">
        <f>AVERAGE(J236:L236)</f>
        <v>346.69790323690535</v>
      </c>
      <c r="N236">
        <f>J236/$X$4</f>
        <v>1.5200979027255675E-5</v>
      </c>
      <c r="O236">
        <f>K236/$X$4</f>
        <v>1.5746944758364251E-5</v>
      </c>
      <c r="P236">
        <f>L236/$X$4</f>
        <v>1.6329063019412618E-5</v>
      </c>
      <c r="Q236">
        <f>AVERAGE(N236:P236)</f>
        <v>1.5758995601677514E-5</v>
      </c>
      <c r="R236" s="39">
        <f t="shared" ref="R236:R243" si="78">Q236*1000000</f>
        <v>15.758995601677514</v>
      </c>
      <c r="S236">
        <f>STDEV(N236:P236)</f>
        <v>5.6413853835614407E-7</v>
      </c>
      <c r="T236">
        <f t="shared" si="68"/>
        <v>0.56413853835614403</v>
      </c>
      <c r="U236"/>
    </row>
    <row r="237" spans="1:26" ht="15.6" x14ac:dyDescent="0.3">
      <c r="A237" s="6" t="s">
        <v>5</v>
      </c>
      <c r="B237" s="7">
        <v>25.41</v>
      </c>
      <c r="C237" s="7">
        <v>69695</v>
      </c>
      <c r="D237" s="7">
        <v>8.2319999999999993</v>
      </c>
      <c r="E237" s="12">
        <v>2317845</v>
      </c>
      <c r="F237" s="7">
        <v>2471874</v>
      </c>
      <c r="G237" s="7">
        <v>2560196</v>
      </c>
      <c r="H237" s="7"/>
      <c r="I237" s="8">
        <f t="shared" ref="I237:I243" si="79">(E237+F237+G237+H237)/3</f>
        <v>2449971.6666666665</v>
      </c>
      <c r="J237">
        <v>273.77143324485257</v>
      </c>
      <c r="K237">
        <v>291.96451349451178</v>
      </c>
      <c r="L237">
        <v>302.39663493794387</v>
      </c>
      <c r="M237" s="9">
        <f t="shared" ref="M237:M243" si="80">AVERAGE(J237:L237)</f>
        <v>289.37752722576943</v>
      </c>
      <c r="N237">
        <f>J237/$X$4</f>
        <v>1.2444156056584208E-5</v>
      </c>
      <c r="O237">
        <f>K237/$X$4</f>
        <v>1.3271114249750535E-5</v>
      </c>
      <c r="P237">
        <f>L237/$X$4</f>
        <v>1.3745301588088358E-5</v>
      </c>
      <c r="Q237">
        <f t="shared" ref="Q237:Q243" si="81">AVERAGE(N237:P237)</f>
        <v>1.31535239648077E-5</v>
      </c>
      <c r="R237" s="39">
        <f t="shared" si="78"/>
        <v>13.1535239648077</v>
      </c>
      <c r="S237">
        <f t="shared" ref="S237:S243" si="82">STDEV(N237:P237)</f>
        <v>6.5849489737810952E-7</v>
      </c>
      <c r="T237">
        <f t="shared" si="68"/>
        <v>0.65849489737810951</v>
      </c>
      <c r="U237"/>
    </row>
    <row r="238" spans="1:26" ht="15.6" x14ac:dyDescent="0.3">
      <c r="A238" s="6" t="s">
        <v>6</v>
      </c>
      <c r="B238" s="7">
        <v>29.52</v>
      </c>
      <c r="C238" s="7">
        <v>218153</v>
      </c>
      <c r="D238" s="7">
        <v>100</v>
      </c>
      <c r="E238" s="12">
        <v>3308310</v>
      </c>
      <c r="F238" s="7">
        <v>3569604</v>
      </c>
      <c r="G238" s="7">
        <v>3731340</v>
      </c>
      <c r="H238" s="7"/>
      <c r="I238" s="8">
        <f t="shared" si="79"/>
        <v>3536418</v>
      </c>
      <c r="J238">
        <v>1516.5090555710899</v>
      </c>
      <c r="K238">
        <v>1636.2846259276746</v>
      </c>
      <c r="L238">
        <v>1710.4234184265172</v>
      </c>
      <c r="M238" s="9">
        <f t="shared" si="80"/>
        <v>1621.0723666417605</v>
      </c>
      <c r="N238">
        <f>J238/$X$4</f>
        <v>6.8932229798685909E-5</v>
      </c>
      <c r="O238">
        <f>K238/$X$4</f>
        <v>7.4376573905803395E-5</v>
      </c>
      <c r="P238">
        <f>L238/$X$4</f>
        <v>7.7746519019387145E-5</v>
      </c>
      <c r="Q238">
        <f t="shared" si="81"/>
        <v>7.3685107574625474E-5</v>
      </c>
      <c r="R238" s="39">
        <f t="shared" si="78"/>
        <v>73.685107574625476</v>
      </c>
      <c r="S238">
        <f t="shared" si="82"/>
        <v>4.4476418338156436E-6</v>
      </c>
      <c r="T238">
        <f t="shared" si="68"/>
        <v>4.447641833815644</v>
      </c>
      <c r="U238"/>
    </row>
    <row r="239" spans="1:26" ht="15.6" x14ac:dyDescent="0.3">
      <c r="A239" s="6" t="s">
        <v>37</v>
      </c>
      <c r="B239" s="7">
        <v>33.57</v>
      </c>
      <c r="C239" s="7">
        <v>4986720</v>
      </c>
      <c r="D239" s="7">
        <v>400</v>
      </c>
      <c r="E239" s="12">
        <v>10437986</v>
      </c>
      <c r="F239" s="37">
        <v>11137060</v>
      </c>
      <c r="G239" s="7">
        <v>11463070</v>
      </c>
      <c r="H239" s="7"/>
      <c r="I239" s="8">
        <f>(E239+G239)/3</f>
        <v>7300352</v>
      </c>
      <c r="J239" s="55">
        <v>837.26264959733055</v>
      </c>
      <c r="K239" s="55">
        <v>893.33750441171799</v>
      </c>
      <c r="L239" s="55">
        <v>919.48775948920331</v>
      </c>
      <c r="M239" s="9">
        <f t="shared" si="80"/>
        <v>883.36263783275069</v>
      </c>
      <c r="N239" s="55">
        <f>J239/$X$4</f>
        <v>3.8057393163515028E-5</v>
      </c>
      <c r="O239" s="55">
        <f>K239/$X$4</f>
        <v>4.0606250200532639E-5</v>
      </c>
      <c r="P239" s="55">
        <f>L239/$X$4</f>
        <v>4.1794898158600153E-5</v>
      </c>
      <c r="Q239" s="55">
        <f t="shared" si="81"/>
        <v>4.0152847174215936E-5</v>
      </c>
      <c r="R239" s="56">
        <f t="shared" si="78"/>
        <v>40.152847174215935</v>
      </c>
      <c r="S239" s="55">
        <f t="shared" si="82"/>
        <v>1.9095592751408426E-6</v>
      </c>
      <c r="T239" s="55">
        <f t="shared" si="68"/>
        <v>1.9095592751408426</v>
      </c>
      <c r="U239" s="54"/>
      <c r="V239" s="54"/>
      <c r="W239" s="54"/>
      <c r="X239" s="54"/>
      <c r="Y239" s="54"/>
      <c r="Z239" s="54"/>
    </row>
    <row r="240" spans="1:26" ht="15.6" x14ac:dyDescent="0.3">
      <c r="A240" s="6" t="s">
        <v>7</v>
      </c>
      <c r="B240" s="7">
        <v>41.43</v>
      </c>
      <c r="C240" s="7">
        <v>411743</v>
      </c>
      <c r="D240" s="7">
        <v>96</v>
      </c>
      <c r="E240" s="12">
        <v>1693307</v>
      </c>
      <c r="F240" s="7">
        <v>1783046</v>
      </c>
      <c r="G240" s="7">
        <v>1937275</v>
      </c>
      <c r="H240" s="7"/>
      <c r="I240" s="8">
        <f t="shared" si="79"/>
        <v>1804542.6666666667</v>
      </c>
      <c r="J240">
        <v>394.80324377099305</v>
      </c>
      <c r="K240">
        <v>415.72635357492419</v>
      </c>
      <c r="L240">
        <v>451.68563885724831</v>
      </c>
      <c r="M240" s="9">
        <f t="shared" si="80"/>
        <v>420.73841206772181</v>
      </c>
      <c r="N240">
        <f>J240/$X$4</f>
        <v>1.7945601989590594E-5</v>
      </c>
      <c r="O240">
        <f>K240/$X$4</f>
        <v>1.8896652435223828E-5</v>
      </c>
      <c r="P240">
        <f>L240/$X$4</f>
        <v>2.0531165402602195E-5</v>
      </c>
      <c r="Q240">
        <f t="shared" si="81"/>
        <v>1.9124473275805541E-5</v>
      </c>
      <c r="R240" s="39">
        <f t="shared" si="78"/>
        <v>19.124473275805542</v>
      </c>
      <c r="S240">
        <f t="shared" si="82"/>
        <v>1.3077504701695075E-6</v>
      </c>
      <c r="T240">
        <f t="shared" si="68"/>
        <v>1.3077504701695075</v>
      </c>
      <c r="U240"/>
    </row>
    <row r="241" spans="1:21" ht="15.6" x14ac:dyDescent="0.3">
      <c r="A241" s="6" t="s">
        <v>8</v>
      </c>
      <c r="B241" s="7">
        <v>42.78</v>
      </c>
      <c r="C241" s="7">
        <v>265897</v>
      </c>
      <c r="D241" s="7">
        <v>100</v>
      </c>
      <c r="E241" s="12">
        <v>5447738</v>
      </c>
      <c r="F241" s="7">
        <v>5683336</v>
      </c>
      <c r="G241" s="7">
        <v>5910907</v>
      </c>
      <c r="H241" s="7"/>
      <c r="I241" s="8">
        <f t="shared" si="79"/>
        <v>5680660.333333333</v>
      </c>
      <c r="J241">
        <v>2048.8151427056341</v>
      </c>
      <c r="K241">
        <v>2137.4201288468844</v>
      </c>
      <c r="L241">
        <v>2223.0062768666062</v>
      </c>
      <c r="M241" s="9">
        <f t="shared" si="80"/>
        <v>2136.4138494730414</v>
      </c>
      <c r="N241">
        <f>J241/$X$4</f>
        <v>9.3127961032074278E-5</v>
      </c>
      <c r="O241">
        <f>K241/$X$4</f>
        <v>9.7155460402131107E-5</v>
      </c>
      <c r="P241">
        <f>L241/$X$4</f>
        <v>1.0104573985757301E-4</v>
      </c>
      <c r="Q241">
        <f t="shared" si="81"/>
        <v>9.7109720430592795E-5</v>
      </c>
      <c r="R241" s="39">
        <f t="shared" si="78"/>
        <v>97.109720430592787</v>
      </c>
      <c r="S241">
        <f t="shared" si="82"/>
        <v>3.9590875831593162E-6</v>
      </c>
      <c r="T241">
        <f t="shared" si="68"/>
        <v>3.9590875831593162</v>
      </c>
      <c r="U241"/>
    </row>
    <row r="242" spans="1:21" ht="15.6" x14ac:dyDescent="0.3">
      <c r="A242" s="6" t="s">
        <v>9</v>
      </c>
      <c r="B242" s="7">
        <v>54.27</v>
      </c>
      <c r="C242" s="7">
        <v>52553</v>
      </c>
      <c r="D242" s="7">
        <v>8.7799999999999994</v>
      </c>
      <c r="E242" s="12">
        <v>154377</v>
      </c>
      <c r="F242" s="7">
        <v>151788</v>
      </c>
      <c r="G242" s="7">
        <v>159985</v>
      </c>
      <c r="H242" s="7"/>
      <c r="I242" s="8">
        <f t="shared" si="79"/>
        <v>155383.33333333334</v>
      </c>
      <c r="J242">
        <v>25.791678115426329</v>
      </c>
      <c r="K242">
        <v>25.359135349076169</v>
      </c>
      <c r="L242">
        <v>26.728603505033011</v>
      </c>
      <c r="M242" s="9">
        <f t="shared" si="80"/>
        <v>25.959805656511836</v>
      </c>
      <c r="N242">
        <f>J242/$X$4</f>
        <v>1.1723490052466513E-6</v>
      </c>
      <c r="O242">
        <f>K242/$X$4</f>
        <v>1.1526879704125531E-6</v>
      </c>
      <c r="P242">
        <f>L242/$X$4</f>
        <v>1.214936522956046E-6</v>
      </c>
      <c r="Q242">
        <f t="shared" si="81"/>
        <v>1.1799911662050835E-6</v>
      </c>
      <c r="R242" s="39">
        <f t="shared" si="78"/>
        <v>1.1799911662050835</v>
      </c>
      <c r="S242">
        <f t="shared" si="82"/>
        <v>3.1820159357330984E-8</v>
      </c>
      <c r="T242">
        <f t="shared" si="68"/>
        <v>3.1820159357330985E-2</v>
      </c>
      <c r="U242"/>
    </row>
    <row r="243" spans="1:21" ht="15.6" x14ac:dyDescent="0.3">
      <c r="A243" s="6" t="s">
        <v>10</v>
      </c>
      <c r="B243" s="7">
        <v>56.28</v>
      </c>
      <c r="C243" s="7">
        <v>88950</v>
      </c>
      <c r="D243" s="7">
        <v>400</v>
      </c>
      <c r="E243" s="12">
        <v>2088443</v>
      </c>
      <c r="F243" s="7">
        <v>2286770</v>
      </c>
      <c r="G243" s="7">
        <v>2411646</v>
      </c>
      <c r="H243" s="7"/>
      <c r="I243" s="8">
        <f t="shared" si="79"/>
        <v>2262286.3333333335</v>
      </c>
      <c r="J243">
        <v>9391.5368184373237</v>
      </c>
      <c r="K243">
        <v>10283.395165823496</v>
      </c>
      <c r="L243">
        <v>10844.951096121416</v>
      </c>
      <c r="M243" s="9">
        <f t="shared" si="80"/>
        <v>10173.294360127411</v>
      </c>
      <c r="N243">
        <f>J243/$X$4</f>
        <v>4.2688803720169653E-4</v>
      </c>
      <c r="O243">
        <f>K243/$X$4</f>
        <v>4.6742705299197709E-4</v>
      </c>
      <c r="P243">
        <f>L243/$X$4</f>
        <v>4.9295232255097351E-4</v>
      </c>
      <c r="Q243">
        <f t="shared" si="81"/>
        <v>4.6242247091488243E-4</v>
      </c>
      <c r="R243" s="39">
        <f t="shared" si="78"/>
        <v>462.42247091488241</v>
      </c>
      <c r="S243">
        <f t="shared" si="82"/>
        <v>3.3315264234318428E-5</v>
      </c>
      <c r="T243">
        <f t="shared" si="68"/>
        <v>33.315264234318427</v>
      </c>
      <c r="U243"/>
    </row>
    <row r="244" spans="1:21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M244" s="15"/>
      <c r="R244" s="69"/>
      <c r="U244"/>
    </row>
    <row r="245" spans="1:21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M245" s="15"/>
      <c r="R245" s="69"/>
      <c r="U245"/>
    </row>
    <row r="246" spans="1:21" ht="31.2" x14ac:dyDescent="0.25">
      <c r="A246" s="15"/>
      <c r="B246" s="15"/>
      <c r="C246" s="15"/>
      <c r="D246" s="57" t="s">
        <v>28</v>
      </c>
      <c r="E246" s="58"/>
      <c r="F246" s="59"/>
      <c r="G246" s="15"/>
      <c r="H246" s="21" t="s">
        <v>32</v>
      </c>
      <c r="I246" s="21">
        <v>1.8</v>
      </c>
      <c r="M246" s="15"/>
      <c r="R246" s="69"/>
      <c r="U246"/>
    </row>
    <row r="247" spans="1:21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M247" s="15"/>
      <c r="R247" s="69"/>
      <c r="U247"/>
    </row>
    <row r="248" spans="1:21" ht="13.8" thickBot="1" x14ac:dyDescent="0.3">
      <c r="A248" s="15"/>
      <c r="B248" s="15"/>
      <c r="C248" s="15"/>
      <c r="D248" s="15"/>
      <c r="E248" s="15"/>
      <c r="F248" s="15"/>
      <c r="G248" s="15"/>
      <c r="H248" s="15"/>
      <c r="I248" s="15"/>
      <c r="M248" s="15"/>
      <c r="R248" s="69"/>
      <c r="U248"/>
    </row>
    <row r="249" spans="1:21" ht="27" thickBot="1" x14ac:dyDescent="0.3">
      <c r="A249" s="3" t="s">
        <v>0</v>
      </c>
      <c r="B249" s="4" t="s">
        <v>1</v>
      </c>
      <c r="C249" s="4" t="s">
        <v>2</v>
      </c>
      <c r="D249" s="3" t="s">
        <v>3</v>
      </c>
      <c r="E249" s="3" t="s">
        <v>33</v>
      </c>
      <c r="F249" s="3" t="s">
        <v>34</v>
      </c>
      <c r="G249" s="3" t="s">
        <v>35</v>
      </c>
      <c r="H249" s="4" t="s">
        <v>36</v>
      </c>
      <c r="I249" s="4" t="s">
        <v>11</v>
      </c>
      <c r="J249" s="63" t="s">
        <v>39</v>
      </c>
      <c r="K249" s="64"/>
      <c r="L249" s="65"/>
      <c r="M249" s="4" t="s">
        <v>40</v>
      </c>
      <c r="N249" s="63" t="s">
        <v>46</v>
      </c>
      <c r="O249" s="64"/>
      <c r="P249" s="65"/>
      <c r="Q249" s="4" t="s">
        <v>49</v>
      </c>
      <c r="R249" s="53" t="s">
        <v>47</v>
      </c>
      <c r="S249" s="41" t="s">
        <v>48</v>
      </c>
      <c r="T249" s="41" t="s">
        <v>51</v>
      </c>
      <c r="U249"/>
    </row>
    <row r="250" spans="1:21" ht="15.6" x14ac:dyDescent="0.3">
      <c r="A250" s="6" t="s">
        <v>4</v>
      </c>
      <c r="B250" s="7">
        <v>15.16</v>
      </c>
      <c r="C250" s="7">
        <v>111413</v>
      </c>
      <c r="D250" s="7">
        <v>8.24</v>
      </c>
      <c r="E250" s="10">
        <v>94942</v>
      </c>
      <c r="F250" s="11">
        <v>96688</v>
      </c>
      <c r="G250" s="11">
        <v>98594</v>
      </c>
      <c r="H250" s="11"/>
      <c r="I250" s="8">
        <f>(E250+F250+G250+H250)/3</f>
        <v>96741.333333333328</v>
      </c>
      <c r="J250">
        <v>7.0218204338811452</v>
      </c>
      <c r="K250">
        <v>7.1509529408596846</v>
      </c>
      <c r="L250">
        <v>7.2919188963585944</v>
      </c>
      <c r="M250" s="9">
        <f>AVERAGE(J250:L250)</f>
        <v>7.1548974236998077</v>
      </c>
      <c r="N250">
        <f>J250/$X$5</f>
        <v>1.2766946243420265E-7</v>
      </c>
      <c r="O250">
        <f>K250/$X$5</f>
        <v>1.3001732619744882E-7</v>
      </c>
      <c r="P250">
        <f>L250/$X$5</f>
        <v>1.3258034357015626E-7</v>
      </c>
      <c r="Q250">
        <f>AVERAGE(N250:P250)</f>
        <v>1.3008904406726923E-7</v>
      </c>
      <c r="R250" s="39">
        <f t="shared" ref="R250:R257" si="83">Q250*1000000</f>
        <v>0.13008904406726923</v>
      </c>
      <c r="S250">
        <f>STDEV(N250:P250)</f>
        <v>2.4562259612065282E-9</v>
      </c>
      <c r="T250">
        <f t="shared" si="68"/>
        <v>2.4562259612065282E-3</v>
      </c>
      <c r="U250"/>
    </row>
    <row r="251" spans="1:21" ht="15.6" x14ac:dyDescent="0.3">
      <c r="A251" s="6" t="s">
        <v>5</v>
      </c>
      <c r="B251" s="7">
        <v>25.41</v>
      </c>
      <c r="C251" s="7">
        <v>69695</v>
      </c>
      <c r="D251" s="7">
        <v>8.2319999999999993</v>
      </c>
      <c r="E251" s="12">
        <v>11636</v>
      </c>
      <c r="F251" s="7">
        <v>13265</v>
      </c>
      <c r="G251" s="7">
        <v>12722</v>
      </c>
      <c r="H251" s="7"/>
      <c r="I251" s="8">
        <f t="shared" ref="I251:I257" si="84">(E251+F251+G251+H251)/3</f>
        <v>12541</v>
      </c>
      <c r="J251">
        <v>1.3743819786211349</v>
      </c>
      <c r="K251">
        <v>1.566790731042399</v>
      </c>
      <c r="L251">
        <v>1.5026544802353108</v>
      </c>
      <c r="M251" s="9">
        <f t="shared" ref="M251:M257" si="85">AVERAGE(J251:L251)</f>
        <v>1.4812757299662815</v>
      </c>
      <c r="N251">
        <f>J251/$X$5</f>
        <v>2.4988763247656999E-8</v>
      </c>
      <c r="O251">
        <f>K251/$X$5</f>
        <v>2.8487104200770892E-8</v>
      </c>
      <c r="P251">
        <f>L251/$X$5</f>
        <v>2.7320990549732923E-8</v>
      </c>
      <c r="Q251">
        <f t="shared" ref="Q251:Q257" si="86">AVERAGE(N251:P251)</f>
        <v>2.6932285999386934E-8</v>
      </c>
      <c r="R251" s="39">
        <f t="shared" si="83"/>
        <v>2.6932285999386935E-2</v>
      </c>
      <c r="S251">
        <f t="shared" ref="S251:S257" si="87">STDEV(N251:P251)</f>
        <v>1.7812680249342631E-9</v>
      </c>
      <c r="T251">
        <f t="shared" si="68"/>
        <v>1.7812680249342631E-3</v>
      </c>
      <c r="U251"/>
    </row>
    <row r="252" spans="1:21" ht="15.6" x14ac:dyDescent="0.3">
      <c r="A252" s="6" t="s">
        <v>6</v>
      </c>
      <c r="B252" s="7">
        <v>29.52</v>
      </c>
      <c r="C252" s="7">
        <v>218153</v>
      </c>
      <c r="D252" s="7">
        <v>100</v>
      </c>
      <c r="E252" s="12">
        <v>303178</v>
      </c>
      <c r="F252" s="7">
        <v>314439</v>
      </c>
      <c r="G252" s="7">
        <v>301528</v>
      </c>
      <c r="H252" s="7"/>
      <c r="I252" s="8">
        <f t="shared" si="84"/>
        <v>306381.66666666669</v>
      </c>
      <c r="J252">
        <v>138.97493960660637</v>
      </c>
      <c r="K252">
        <v>144.13691308393649</v>
      </c>
      <c r="L252">
        <v>138.21858970539026</v>
      </c>
      <c r="M252" s="9">
        <f t="shared" si="85"/>
        <v>140.44348079864437</v>
      </c>
      <c r="N252">
        <f>J252/$X$5</f>
        <v>2.5268170837564795E-6</v>
      </c>
      <c r="O252">
        <f>K252/$X$5</f>
        <v>2.6206711469806633E-6</v>
      </c>
      <c r="P252">
        <f>L252/$X$5</f>
        <v>2.5130652673707319E-6</v>
      </c>
      <c r="Q252">
        <f t="shared" si="86"/>
        <v>2.5535178327026254E-6</v>
      </c>
      <c r="R252" s="39">
        <f t="shared" si="83"/>
        <v>2.5535178327026253</v>
      </c>
      <c r="S252">
        <f t="shared" si="87"/>
        <v>5.8561538806375071E-8</v>
      </c>
      <c r="T252">
        <f t="shared" si="68"/>
        <v>5.8561538806375074E-2</v>
      </c>
      <c r="U252"/>
    </row>
    <row r="253" spans="1:21" ht="15.6" x14ac:dyDescent="0.3">
      <c r="A253" s="6" t="s">
        <v>37</v>
      </c>
      <c r="B253" s="7">
        <v>33.57</v>
      </c>
      <c r="C253" s="7">
        <v>4986720</v>
      </c>
      <c r="D253" s="7">
        <v>400</v>
      </c>
      <c r="E253" s="12">
        <v>208574</v>
      </c>
      <c r="F253" s="7">
        <v>201236</v>
      </c>
      <c r="G253" s="7">
        <v>184568</v>
      </c>
      <c r="H253" s="7"/>
      <c r="I253" s="8">
        <f t="shared" si="84"/>
        <v>198126</v>
      </c>
      <c r="J253">
        <v>16.730355825071388</v>
      </c>
      <c r="K253">
        <v>16.141752494625727</v>
      </c>
      <c r="L253">
        <v>14.804761446401642</v>
      </c>
      <c r="M253" s="9">
        <f t="shared" si="85"/>
        <v>15.892289922032921</v>
      </c>
      <c r="N253">
        <f>J253/$X$5</f>
        <v>3.0418828772857068E-7</v>
      </c>
      <c r="O253">
        <f>K253/$X$5</f>
        <v>2.9348640899319506E-7</v>
      </c>
      <c r="P253">
        <f>L253/$X$5</f>
        <v>2.691774808436662E-7</v>
      </c>
      <c r="Q253">
        <f t="shared" si="86"/>
        <v>2.8895072585514396E-7</v>
      </c>
      <c r="R253" s="39">
        <f t="shared" si="83"/>
        <v>0.28895072585514398</v>
      </c>
      <c r="S253">
        <f t="shared" si="87"/>
        <v>1.7940693014195954E-8</v>
      </c>
      <c r="T253">
        <f t="shared" si="68"/>
        <v>1.7940693014195954E-2</v>
      </c>
      <c r="U253"/>
    </row>
    <row r="254" spans="1:21" ht="15.6" x14ac:dyDescent="0.3">
      <c r="A254" s="6" t="s">
        <v>7</v>
      </c>
      <c r="B254" s="7">
        <v>41.43</v>
      </c>
      <c r="C254" s="7">
        <v>411743</v>
      </c>
      <c r="D254" s="7">
        <v>96</v>
      </c>
      <c r="E254" s="12">
        <v>19045</v>
      </c>
      <c r="F254" s="7">
        <v>19112</v>
      </c>
      <c r="G254" s="7">
        <v>19973</v>
      </c>
      <c r="H254" s="7"/>
      <c r="I254" s="8">
        <f t="shared" si="84"/>
        <v>19376.666666666668</v>
      </c>
      <c r="J254">
        <v>4.440439788897443</v>
      </c>
      <c r="K254">
        <v>4.456061183796689</v>
      </c>
      <c r="L254">
        <v>4.6568077660093801</v>
      </c>
      <c r="M254" s="9">
        <f t="shared" si="85"/>
        <v>4.5177695795678368</v>
      </c>
      <c r="N254">
        <f>J254/$X$5</f>
        <v>8.0735268889044412E-8</v>
      </c>
      <c r="O254">
        <f>K254/$X$5</f>
        <v>8.1019294250848887E-8</v>
      </c>
      <c r="P254">
        <f>L254/$X$5</f>
        <v>8.466923210926145E-8</v>
      </c>
      <c r="Q254">
        <f t="shared" si="86"/>
        <v>8.2141265083051583E-8</v>
      </c>
      <c r="R254" s="39">
        <f t="shared" si="83"/>
        <v>8.2141265083051584E-2</v>
      </c>
      <c r="S254">
        <f t="shared" si="87"/>
        <v>2.1938848114110982E-9</v>
      </c>
      <c r="T254">
        <f t="shared" si="68"/>
        <v>2.1938848114110981E-3</v>
      </c>
      <c r="U254"/>
    </row>
    <row r="255" spans="1:21" ht="15.6" x14ac:dyDescent="0.3">
      <c r="A255" s="6" t="s">
        <v>8</v>
      </c>
      <c r="B255" s="7">
        <v>42.78</v>
      </c>
      <c r="C255" s="7">
        <v>265897</v>
      </c>
      <c r="D255" s="7">
        <v>100</v>
      </c>
      <c r="E255" s="12">
        <v>644064</v>
      </c>
      <c r="F255" s="7">
        <v>633288</v>
      </c>
      <c r="G255" s="7">
        <v>620706</v>
      </c>
      <c r="H255" s="7"/>
      <c r="I255" s="8">
        <f t="shared" si="84"/>
        <v>632686</v>
      </c>
      <c r="J255">
        <v>242.22311646991128</v>
      </c>
      <c r="K255">
        <v>238.17041937291506</v>
      </c>
      <c r="L255">
        <v>233.43851190498577</v>
      </c>
      <c r="M255" s="9">
        <f t="shared" si="85"/>
        <v>237.94401591593737</v>
      </c>
      <c r="N255">
        <f>J255/$X$5</f>
        <v>4.4040566630892958E-6</v>
      </c>
      <c r="O255">
        <f>K255/$X$5</f>
        <v>4.3303712613257281E-6</v>
      </c>
      <c r="P255">
        <f>L255/$X$5</f>
        <v>4.2443365800906506E-6</v>
      </c>
      <c r="Q255">
        <f t="shared" si="86"/>
        <v>4.3262548348352251E-6</v>
      </c>
      <c r="R255" s="39">
        <f t="shared" si="83"/>
        <v>4.3262548348352254</v>
      </c>
      <c r="S255">
        <f t="shared" si="87"/>
        <v>7.9939570636589718E-8</v>
      </c>
      <c r="T255">
        <f t="shared" si="68"/>
        <v>7.9939570636589713E-2</v>
      </c>
      <c r="U255"/>
    </row>
    <row r="256" spans="1:21" ht="15.6" x14ac:dyDescent="0.3">
      <c r="A256" s="6" t="s">
        <v>9</v>
      </c>
      <c r="B256" s="7">
        <v>54.27</v>
      </c>
      <c r="C256" s="7">
        <v>52553</v>
      </c>
      <c r="D256" s="7">
        <v>8.7799999999999994</v>
      </c>
      <c r="E256" s="12">
        <v>2011</v>
      </c>
      <c r="F256" s="7">
        <v>2200</v>
      </c>
      <c r="G256" s="7">
        <v>2734</v>
      </c>
      <c r="H256" s="7"/>
      <c r="I256" s="8">
        <f t="shared" si="84"/>
        <v>2315</v>
      </c>
      <c r="J256">
        <v>0.33597663311323805</v>
      </c>
      <c r="K256">
        <v>0.36755275626510381</v>
      </c>
      <c r="L256">
        <v>0.45676783437672441</v>
      </c>
      <c r="M256" s="9">
        <f t="shared" si="85"/>
        <v>0.38676574125168878</v>
      </c>
      <c r="N256">
        <f>J256/$X$5</f>
        <v>6.108666056604328E-9</v>
      </c>
      <c r="O256">
        <f>K256/$X$5</f>
        <v>6.6827773866382508E-9</v>
      </c>
      <c r="P256">
        <f>L256/$X$5</f>
        <v>8.3048697159404441E-9</v>
      </c>
      <c r="Q256">
        <f t="shared" si="86"/>
        <v>7.0321043863943413E-9</v>
      </c>
      <c r="R256" s="39">
        <f t="shared" si="83"/>
        <v>7.032104386394341E-3</v>
      </c>
      <c r="S256">
        <f t="shared" si="87"/>
        <v>1.1390125736308974E-9</v>
      </c>
      <c r="T256">
        <f t="shared" si="68"/>
        <v>1.1390125736308974E-3</v>
      </c>
      <c r="U256"/>
    </row>
    <row r="257" spans="1:21" ht="15.6" x14ac:dyDescent="0.3">
      <c r="A257" s="6" t="s">
        <v>10</v>
      </c>
      <c r="B257" s="7">
        <v>56.28</v>
      </c>
      <c r="C257" s="7">
        <v>88950</v>
      </c>
      <c r="D257" s="7">
        <v>400</v>
      </c>
      <c r="E257" s="12">
        <v>21234</v>
      </c>
      <c r="F257" s="7">
        <v>21689</v>
      </c>
      <c r="G257" s="7">
        <v>20557</v>
      </c>
      <c r="H257" s="7"/>
      <c r="I257" s="8">
        <f t="shared" si="84"/>
        <v>21160</v>
      </c>
      <c r="J257">
        <v>95.487352445193935</v>
      </c>
      <c r="K257">
        <v>97.533445756042724</v>
      </c>
      <c r="L257">
        <v>92.442945474985947</v>
      </c>
      <c r="M257" s="9">
        <f t="shared" si="85"/>
        <v>95.15458122540754</v>
      </c>
      <c r="N257">
        <f>J257/$X$5</f>
        <v>1.7361336808217079E-6</v>
      </c>
      <c r="O257">
        <f>K257/$X$5</f>
        <v>1.773335377382595E-6</v>
      </c>
      <c r="P257">
        <f>L257/$X$5</f>
        <v>1.6807808268179263E-6</v>
      </c>
      <c r="Q257">
        <f t="shared" si="86"/>
        <v>1.7300832950074097E-6</v>
      </c>
      <c r="R257" s="39">
        <f t="shared" si="83"/>
        <v>1.7300832950074096</v>
      </c>
      <c r="S257">
        <f t="shared" si="87"/>
        <v>4.657297052941058E-8</v>
      </c>
      <c r="T257">
        <f t="shared" si="68"/>
        <v>4.6572970529410583E-2</v>
      </c>
      <c r="U257"/>
    </row>
    <row r="258" spans="1:21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M258" s="15"/>
      <c r="R258" s="69"/>
      <c r="U258"/>
    </row>
    <row r="259" spans="1:21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M259" s="15"/>
      <c r="R259" s="69"/>
      <c r="U259"/>
    </row>
    <row r="260" spans="1:21" ht="31.2" x14ac:dyDescent="0.25">
      <c r="A260" s="15"/>
      <c r="B260" s="15"/>
      <c r="C260" s="15"/>
      <c r="D260" s="57" t="s">
        <v>29</v>
      </c>
      <c r="E260" s="58"/>
      <c r="F260" s="59"/>
      <c r="G260" s="15"/>
      <c r="H260" s="21" t="s">
        <v>32</v>
      </c>
      <c r="I260" s="21">
        <v>2.2999999999999998</v>
      </c>
      <c r="M260" s="15"/>
      <c r="R260" s="69"/>
      <c r="U260"/>
    </row>
    <row r="261" spans="1:21" ht="13.8" thickBot="1" x14ac:dyDescent="0.3">
      <c r="A261" s="15"/>
      <c r="B261" s="15"/>
      <c r="C261" s="15"/>
      <c r="D261" s="15"/>
      <c r="E261" s="15"/>
      <c r="F261" s="15"/>
      <c r="G261" s="15"/>
      <c r="H261" s="15"/>
      <c r="I261" s="15"/>
      <c r="M261" s="15"/>
      <c r="R261" s="69"/>
      <c r="U261"/>
    </row>
    <row r="262" spans="1:21" ht="27" thickBot="1" x14ac:dyDescent="0.3">
      <c r="A262" s="3" t="s">
        <v>0</v>
      </c>
      <c r="B262" s="4" t="s">
        <v>1</v>
      </c>
      <c r="C262" s="4" t="s">
        <v>2</v>
      </c>
      <c r="D262" s="3" t="s">
        <v>3</v>
      </c>
      <c r="E262" s="3" t="s">
        <v>33</v>
      </c>
      <c r="F262" s="3" t="s">
        <v>34</v>
      </c>
      <c r="G262" s="3" t="s">
        <v>35</v>
      </c>
      <c r="H262" s="4" t="s">
        <v>36</v>
      </c>
      <c r="I262" s="4" t="s">
        <v>11</v>
      </c>
      <c r="J262" s="63" t="s">
        <v>39</v>
      </c>
      <c r="K262" s="64"/>
      <c r="L262" s="65"/>
      <c r="M262" s="4" t="s">
        <v>40</v>
      </c>
      <c r="N262" s="63" t="s">
        <v>46</v>
      </c>
      <c r="O262" s="64"/>
      <c r="P262" s="65"/>
      <c r="Q262" s="4" t="s">
        <v>49</v>
      </c>
      <c r="R262" s="53" t="s">
        <v>47</v>
      </c>
      <c r="S262" s="41" t="s">
        <v>48</v>
      </c>
      <c r="T262" s="41" t="s">
        <v>51</v>
      </c>
      <c r="U262"/>
    </row>
    <row r="263" spans="1:21" ht="15.6" x14ac:dyDescent="0.3">
      <c r="A263" s="6" t="s">
        <v>4</v>
      </c>
      <c r="B263" s="7">
        <v>15.16</v>
      </c>
      <c r="C263" s="7">
        <v>111413</v>
      </c>
      <c r="D263" s="7">
        <v>8.24</v>
      </c>
      <c r="E263" s="10">
        <v>153362</v>
      </c>
      <c r="F263" s="11">
        <v>147200</v>
      </c>
      <c r="G263" s="11">
        <v>150295</v>
      </c>
      <c r="H263" s="11"/>
      <c r="I263" s="8">
        <f>(E263+F263+G263+H263)/3</f>
        <v>150285.66666666666</v>
      </c>
      <c r="J263">
        <v>11.342508324881299</v>
      </c>
      <c r="K263">
        <v>10.886772638740542</v>
      </c>
      <c r="L263">
        <v>11.115675908556453</v>
      </c>
      <c r="M263" s="9">
        <f>AVERAGE(J263:L263)</f>
        <v>11.114985624059431</v>
      </c>
      <c r="N263">
        <f>J263/$X$5</f>
        <v>2.0622742408875091E-7</v>
      </c>
      <c r="O263">
        <f>K263/$X$5</f>
        <v>1.979413207043735E-7</v>
      </c>
      <c r="P263">
        <f>L263/$X$5</f>
        <v>2.0210319833739005E-7</v>
      </c>
      <c r="Q263">
        <f>AVERAGE(N263:P263)</f>
        <v>2.0209064771017148E-7</v>
      </c>
      <c r="R263" s="39">
        <f t="shared" ref="R263:R270" si="88">Q263*1000000</f>
        <v>0.20209064771017149</v>
      </c>
      <c r="S263">
        <f>STDEV(N263:P263)</f>
        <v>4.1430659496115177E-9</v>
      </c>
      <c r="T263">
        <f t="shared" si="68"/>
        <v>4.1430659496115175E-3</v>
      </c>
      <c r="U263"/>
    </row>
    <row r="264" spans="1:21" ht="15.6" x14ac:dyDescent="0.3">
      <c r="A264" s="6" t="s">
        <v>5</v>
      </c>
      <c r="B264" s="7">
        <v>25.41</v>
      </c>
      <c r="C264" s="7">
        <v>69695</v>
      </c>
      <c r="D264" s="7">
        <v>8.2319999999999993</v>
      </c>
      <c r="E264" s="12">
        <v>112160</v>
      </c>
      <c r="F264" s="7">
        <v>100901</v>
      </c>
      <c r="G264" s="7">
        <v>104013</v>
      </c>
      <c r="H264" s="7"/>
      <c r="I264" s="8">
        <f t="shared" ref="I264:I270" si="89">(E264+F264+G264+H264)/3</f>
        <v>105691.33333333333</v>
      </c>
      <c r="J264">
        <v>13.24773828825597</v>
      </c>
      <c r="K264">
        <v>11.91788552980845</v>
      </c>
      <c r="L264">
        <v>12.28545829686491</v>
      </c>
      <c r="M264" s="9">
        <f t="shared" ref="M264:M270" si="90">AVERAGE(J264:L264)</f>
        <v>12.483694038309777</v>
      </c>
      <c r="N264">
        <f>J264/$X$5</f>
        <v>2.4086796887738129E-7</v>
      </c>
      <c r="O264">
        <f>K264/$X$5</f>
        <v>2.1668882781469908E-7</v>
      </c>
      <c r="P264">
        <f>L264/$X$5</f>
        <v>2.2337196903390746E-7</v>
      </c>
      <c r="Q264">
        <f t="shared" ref="Q264:Q270" si="91">AVERAGE(N264:P264)</f>
        <v>2.2697625524199597E-7</v>
      </c>
      <c r="R264" s="39">
        <f t="shared" si="88"/>
        <v>0.22697625524199597</v>
      </c>
      <c r="S264">
        <f t="shared" ref="S264:S270" si="92">STDEV(N264:P264)</f>
        <v>1.2486027187806134E-8</v>
      </c>
      <c r="T264">
        <f t="shared" si="68"/>
        <v>1.2486027187806134E-2</v>
      </c>
      <c r="U264"/>
    </row>
    <row r="265" spans="1:21" ht="15.6" x14ac:dyDescent="0.3">
      <c r="A265" s="6" t="s">
        <v>6</v>
      </c>
      <c r="B265" s="7">
        <v>29.52</v>
      </c>
      <c r="C265" s="7">
        <v>218153</v>
      </c>
      <c r="D265" s="7">
        <v>100</v>
      </c>
      <c r="E265" s="12">
        <v>205768</v>
      </c>
      <c r="F265" s="7">
        <v>204042</v>
      </c>
      <c r="G265" s="7">
        <v>204754</v>
      </c>
      <c r="H265" s="7"/>
      <c r="I265" s="8">
        <f t="shared" si="89"/>
        <v>204854.66666666666</v>
      </c>
      <c r="J265">
        <v>94.322791802083856</v>
      </c>
      <c r="K265">
        <v>93.531603966023852</v>
      </c>
      <c r="L265">
        <v>93.857980408245595</v>
      </c>
      <c r="M265" s="9">
        <f t="shared" si="90"/>
        <v>93.904125392117763</v>
      </c>
      <c r="N265">
        <f>J265/$X$5</f>
        <v>1.7149598509469792E-6</v>
      </c>
      <c r="O265">
        <f>K265/$X$5</f>
        <v>1.70057461756407E-6</v>
      </c>
      <c r="P265">
        <f>L265/$X$5</f>
        <v>1.7065087346953745E-6</v>
      </c>
      <c r="Q265">
        <f t="shared" si="91"/>
        <v>1.7073477344021411E-6</v>
      </c>
      <c r="R265" s="39">
        <f t="shared" si="88"/>
        <v>1.707347734402141</v>
      </c>
      <c r="S265">
        <f t="shared" si="92"/>
        <v>7.2292236963008292E-9</v>
      </c>
      <c r="T265">
        <f t="shared" si="68"/>
        <v>7.2292236963008294E-3</v>
      </c>
      <c r="U265"/>
    </row>
    <row r="266" spans="1:21" ht="15.6" x14ac:dyDescent="0.3">
      <c r="A266" s="6" t="s">
        <v>37</v>
      </c>
      <c r="B266" s="7">
        <v>33.57</v>
      </c>
      <c r="C266" s="7">
        <v>4986720</v>
      </c>
      <c r="D266" s="7">
        <v>400</v>
      </c>
      <c r="E266" s="12">
        <v>463433</v>
      </c>
      <c r="F266" s="7">
        <v>436556</v>
      </c>
      <c r="G266" s="7">
        <v>431978</v>
      </c>
      <c r="H266" s="7"/>
      <c r="I266" s="8">
        <f t="shared" si="89"/>
        <v>443989</v>
      </c>
      <c r="J266">
        <v>37.173372477299708</v>
      </c>
      <c r="K266">
        <v>35.017486443995253</v>
      </c>
      <c r="L266">
        <v>34.65027112009497</v>
      </c>
      <c r="M266" s="9">
        <f t="shared" si="90"/>
        <v>35.613710013796641</v>
      </c>
      <c r="N266">
        <f>J266/$X$5</f>
        <v>6.7587949958726745E-7</v>
      </c>
      <c r="O266">
        <f>K266/$X$5</f>
        <v>6.3668157170900463E-7</v>
      </c>
      <c r="P266">
        <f>L266/$X$5</f>
        <v>6.3000492945627218E-7</v>
      </c>
      <c r="Q266">
        <f t="shared" si="91"/>
        <v>6.4752200025084798E-7</v>
      </c>
      <c r="R266" s="39">
        <f t="shared" si="88"/>
        <v>0.64752200025084794</v>
      </c>
      <c r="S266">
        <f t="shared" si="92"/>
        <v>2.4784172659260011E-8</v>
      </c>
      <c r="T266">
        <f t="shared" si="68"/>
        <v>2.4784172659260011E-2</v>
      </c>
      <c r="U266"/>
    </row>
    <row r="267" spans="1:21" ht="15.6" x14ac:dyDescent="0.3">
      <c r="A267" s="6" t="s">
        <v>7</v>
      </c>
      <c r="B267" s="7">
        <v>41.43</v>
      </c>
      <c r="C267" s="7">
        <v>411743</v>
      </c>
      <c r="D267" s="7">
        <v>96</v>
      </c>
      <c r="E267" s="12">
        <v>119832</v>
      </c>
      <c r="F267" s="7">
        <v>113587</v>
      </c>
      <c r="G267" s="7">
        <v>114300</v>
      </c>
      <c r="H267" s="7"/>
      <c r="I267" s="8">
        <f t="shared" si="89"/>
        <v>115906.33333333333</v>
      </c>
      <c r="J267">
        <v>27.939447665169777</v>
      </c>
      <c r="K267">
        <v>26.483393767471458</v>
      </c>
      <c r="L267">
        <v>26.649633387817158</v>
      </c>
      <c r="M267" s="9">
        <f t="shared" si="90"/>
        <v>27.024158273486133</v>
      </c>
      <c r="N267">
        <f>J267/$X$5</f>
        <v>5.0798995754854144E-7</v>
      </c>
      <c r="O267">
        <f>K267/$X$5</f>
        <v>4.8151625031766291E-7</v>
      </c>
      <c r="P267">
        <f>L267/$X$5</f>
        <v>4.8453878886940284E-7</v>
      </c>
      <c r="Q267">
        <f t="shared" si="91"/>
        <v>4.9134833224520243E-7</v>
      </c>
      <c r="R267" s="39">
        <f t="shared" si="88"/>
        <v>0.49134833224520241</v>
      </c>
      <c r="S267">
        <f t="shared" si="92"/>
        <v>1.4491090517167405E-8</v>
      </c>
      <c r="T267">
        <f t="shared" si="68"/>
        <v>1.4491090517167406E-2</v>
      </c>
      <c r="U267"/>
    </row>
    <row r="268" spans="1:21" ht="15.6" x14ac:dyDescent="0.3">
      <c r="A268" s="6" t="s">
        <v>8</v>
      </c>
      <c r="B268" s="7">
        <v>42.78</v>
      </c>
      <c r="C268" s="7">
        <v>265897</v>
      </c>
      <c r="D268" s="7">
        <v>100</v>
      </c>
      <c r="E268" s="12">
        <v>581199</v>
      </c>
      <c r="F268" s="7">
        <v>536757</v>
      </c>
      <c r="G268" s="7">
        <v>556266</v>
      </c>
      <c r="H268" s="7"/>
      <c r="I268" s="8">
        <f t="shared" si="89"/>
        <v>558074</v>
      </c>
      <c r="J268">
        <v>218.58050297671656</v>
      </c>
      <c r="K268">
        <v>201.86651222089756</v>
      </c>
      <c r="L268">
        <v>209.20356378597728</v>
      </c>
      <c r="M268" s="9">
        <f t="shared" si="90"/>
        <v>209.88352632786382</v>
      </c>
      <c r="N268">
        <f>J268/$X$5</f>
        <v>3.9741909632130283E-6</v>
      </c>
      <c r="O268">
        <f>K268/$X$5</f>
        <v>3.6703002221981375E-6</v>
      </c>
      <c r="P268">
        <f>L268/$X$5</f>
        <v>3.8037011597450415E-6</v>
      </c>
      <c r="Q268">
        <f t="shared" si="91"/>
        <v>3.816064115052069E-6</v>
      </c>
      <c r="R268" s="39">
        <f t="shared" si="88"/>
        <v>3.8160641150520691</v>
      </c>
      <c r="S268">
        <f t="shared" si="92"/>
        <v>1.5232211794938884E-7</v>
      </c>
      <c r="T268">
        <f>S268*10^6</f>
        <v>0.15232211794938885</v>
      </c>
      <c r="U268"/>
    </row>
    <row r="269" spans="1:21" ht="15.6" x14ac:dyDescent="0.3">
      <c r="A269" s="6" t="s">
        <v>9</v>
      </c>
      <c r="B269" s="7">
        <v>54.27</v>
      </c>
      <c r="C269" s="7">
        <v>52553</v>
      </c>
      <c r="D269" s="7">
        <v>8.7799999999999994</v>
      </c>
      <c r="E269" s="12">
        <v>6119</v>
      </c>
      <c r="F269" s="7">
        <v>4389</v>
      </c>
      <c r="G269" s="7">
        <v>4658</v>
      </c>
      <c r="H269" s="7"/>
      <c r="I269" s="8">
        <f>(F269+G269)/2</f>
        <v>4523.5</v>
      </c>
      <c r="J269">
        <v>1.0222978707209864</v>
      </c>
      <c r="K269">
        <v>0.73326774874888201</v>
      </c>
      <c r="L269">
        <v>0.77820942667402426</v>
      </c>
      <c r="M269" s="9">
        <f t="shared" si="90"/>
        <v>0.8445916820479642</v>
      </c>
      <c r="N269">
        <f>J269/$X$5</f>
        <v>1.8587234013108845E-8</v>
      </c>
      <c r="O269">
        <f>K269/$X$5</f>
        <v>1.3332140886343309E-8</v>
      </c>
      <c r="P269">
        <f>L269/$X$5</f>
        <v>1.4149262303164077E-8</v>
      </c>
      <c r="Q269">
        <f t="shared" si="91"/>
        <v>1.5356212400872077E-8</v>
      </c>
      <c r="R269" s="39">
        <f t="shared" si="88"/>
        <v>1.5356212400872076E-2</v>
      </c>
      <c r="S269">
        <f t="shared" si="92"/>
        <v>2.8278167102046427E-9</v>
      </c>
      <c r="T269">
        <f>S269*10^6</f>
        <v>2.8278167102046428E-3</v>
      </c>
      <c r="U269"/>
    </row>
    <row r="270" spans="1:21" ht="15.6" x14ac:dyDescent="0.3">
      <c r="A270" s="6" t="s">
        <v>10</v>
      </c>
      <c r="B270" s="7">
        <v>56.28</v>
      </c>
      <c r="C270" s="7">
        <v>88950</v>
      </c>
      <c r="D270" s="7">
        <v>400</v>
      </c>
      <c r="E270" s="12">
        <v>39497</v>
      </c>
      <c r="F270" s="7">
        <v>39720</v>
      </c>
      <c r="G270" s="7">
        <v>38404</v>
      </c>
      <c r="H270" s="7"/>
      <c r="I270" s="8">
        <f t="shared" si="89"/>
        <v>39207</v>
      </c>
      <c r="J270">
        <v>177.61439010680158</v>
      </c>
      <c r="K270">
        <v>178.61720067453626</v>
      </c>
      <c r="L270">
        <v>172.69926925238897</v>
      </c>
      <c r="M270" s="9">
        <f t="shared" si="90"/>
        <v>176.31028667790895</v>
      </c>
      <c r="N270">
        <f>J270/$X$5</f>
        <v>3.2293525473963922E-6</v>
      </c>
      <c r="O270">
        <f>K270/$X$5</f>
        <v>3.2475854668097504E-6</v>
      </c>
      <c r="P270">
        <f>L270/$X$5</f>
        <v>3.1399867136797994E-6</v>
      </c>
      <c r="Q270">
        <f t="shared" si="91"/>
        <v>3.2056415759619808E-6</v>
      </c>
      <c r="R270" s="39">
        <f t="shared" si="88"/>
        <v>3.2056415759619807</v>
      </c>
      <c r="S270">
        <f t="shared" si="92"/>
        <v>5.7584985400298977E-8</v>
      </c>
      <c r="T270">
        <f>S270*10^6</f>
        <v>5.758498540029898E-2</v>
      </c>
      <c r="U270"/>
    </row>
    <row r="271" spans="1:21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M271" s="15"/>
      <c r="R271" s="69"/>
      <c r="U271"/>
    </row>
    <row r="272" spans="1:21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M272" s="15"/>
      <c r="R272" s="69"/>
      <c r="U272"/>
    </row>
    <row r="273" spans="1:21" ht="31.2" x14ac:dyDescent="0.25">
      <c r="A273" s="15"/>
      <c r="B273" s="15"/>
      <c r="C273" s="15"/>
      <c r="D273" s="57" t="s">
        <v>30</v>
      </c>
      <c r="E273" s="58"/>
      <c r="F273" s="59"/>
      <c r="G273" s="15"/>
      <c r="H273" s="21" t="s">
        <v>32</v>
      </c>
      <c r="I273" s="32">
        <v>2</v>
      </c>
      <c r="M273" s="15"/>
      <c r="R273" s="69"/>
      <c r="U273"/>
    </row>
    <row r="274" spans="1:21" ht="13.8" thickBot="1" x14ac:dyDescent="0.3">
      <c r="A274" s="15"/>
      <c r="B274" s="15"/>
      <c r="C274" s="15"/>
      <c r="D274" s="15"/>
      <c r="E274" s="15"/>
      <c r="F274" s="15"/>
      <c r="G274" s="15"/>
      <c r="H274" s="15"/>
      <c r="I274" s="15"/>
      <c r="M274" s="15"/>
      <c r="R274" s="69"/>
      <c r="U274"/>
    </row>
    <row r="275" spans="1:21" ht="27" thickBot="1" x14ac:dyDescent="0.3">
      <c r="A275" s="3" t="s">
        <v>0</v>
      </c>
      <c r="B275" s="4" t="s">
        <v>1</v>
      </c>
      <c r="C275" s="4" t="s">
        <v>2</v>
      </c>
      <c r="D275" s="3" t="s">
        <v>3</v>
      </c>
      <c r="E275" s="3" t="s">
        <v>33</v>
      </c>
      <c r="F275" s="3" t="s">
        <v>34</v>
      </c>
      <c r="G275" s="3" t="s">
        <v>35</v>
      </c>
      <c r="H275" s="4" t="s">
        <v>36</v>
      </c>
      <c r="I275" s="4" t="s">
        <v>11</v>
      </c>
      <c r="J275" s="63" t="s">
        <v>39</v>
      </c>
      <c r="K275" s="64"/>
      <c r="L275" s="65"/>
      <c r="M275" s="4" t="s">
        <v>40</v>
      </c>
      <c r="N275" s="63" t="s">
        <v>46</v>
      </c>
      <c r="O275" s="64"/>
      <c r="P275" s="65"/>
      <c r="Q275" s="4" t="s">
        <v>49</v>
      </c>
      <c r="R275" s="53" t="s">
        <v>47</v>
      </c>
      <c r="S275" s="41" t="s">
        <v>48</v>
      </c>
      <c r="T275" s="41" t="s">
        <v>51</v>
      </c>
      <c r="U275"/>
    </row>
    <row r="276" spans="1:21" ht="15.6" x14ac:dyDescent="0.3">
      <c r="A276" s="6" t="s">
        <v>4</v>
      </c>
      <c r="B276" s="7">
        <v>15.16</v>
      </c>
      <c r="C276" s="7">
        <v>111413</v>
      </c>
      <c r="D276" s="7">
        <v>8.24</v>
      </c>
      <c r="E276" s="10">
        <v>70812</v>
      </c>
      <c r="F276" s="11">
        <v>62997</v>
      </c>
      <c r="G276" s="11">
        <v>75354</v>
      </c>
      <c r="H276" s="11"/>
      <c r="I276" s="8">
        <f>(E276+F276+G276)/3</f>
        <v>69721</v>
      </c>
      <c r="J276">
        <v>5.2371884789028211</v>
      </c>
      <c r="K276">
        <v>4.6591984777359912</v>
      </c>
      <c r="L276">
        <v>5.5731104987748283</v>
      </c>
      <c r="M276" s="9">
        <f>AVERAGE(J276:L276)</f>
        <v>5.1564991518045469</v>
      </c>
      <c r="N276">
        <f>J276/$X$6</f>
        <v>8.1831069982856585E-8</v>
      </c>
      <c r="O276">
        <f>K276/$X$6</f>
        <v>7.2799976214624857E-8</v>
      </c>
      <c r="P276">
        <f>L276/$X$6</f>
        <v>8.7079851543356692E-8</v>
      </c>
      <c r="Q276">
        <f>AVERAGE(N276:P276)</f>
        <v>8.0570299246946049E-8</v>
      </c>
      <c r="R276" s="39">
        <f t="shared" ref="R276:R283" si="93">Q276*1000000</f>
        <v>8.0570299246946045E-2</v>
      </c>
      <c r="S276">
        <f>STDEV(N276:P276)</f>
        <v>7.2229403283861722E-9</v>
      </c>
      <c r="T276">
        <f t="shared" ref="T276:T296" si="94">S276*10^6</f>
        <v>7.2229403283861722E-3</v>
      </c>
      <c r="U276"/>
    </row>
    <row r="277" spans="1:21" ht="15.6" x14ac:dyDescent="0.3">
      <c r="A277" s="6" t="s">
        <v>5</v>
      </c>
      <c r="B277" s="7">
        <v>25.41</v>
      </c>
      <c r="C277" s="7">
        <v>69695</v>
      </c>
      <c r="D277" s="7">
        <v>8.2319999999999993</v>
      </c>
      <c r="E277" s="12">
        <v>11619</v>
      </c>
      <c r="F277" s="7">
        <v>9989</v>
      </c>
      <c r="G277" s="7">
        <v>9675</v>
      </c>
      <c r="H277" s="7"/>
      <c r="I277" s="8">
        <f t="shared" ref="I277:I282" si="95">(E277+F277+G277+H277)/3</f>
        <v>10427.666666666666</v>
      </c>
      <c r="J277">
        <v>1.3723740297008393</v>
      </c>
      <c r="K277">
        <v>1.1798471626372049</v>
      </c>
      <c r="L277">
        <v>1.1427591649329218</v>
      </c>
      <c r="M277" s="9">
        <f t="shared" ref="M277:M283" si="96">AVERAGE(J277:L277)</f>
        <v>1.231660119090322</v>
      </c>
      <c r="N277">
        <f>J277/$X$6</f>
        <v>2.1443344214075616E-8</v>
      </c>
      <c r="O277">
        <f>K277/$X$6</f>
        <v>1.8435111916206328E-8</v>
      </c>
      <c r="P277">
        <f>L277/$X$6</f>
        <v>1.7855611952076904E-8</v>
      </c>
      <c r="Q277">
        <f t="shared" ref="Q277:Q283" si="97">AVERAGE(N277:P277)</f>
        <v>1.9244689360786284E-8</v>
      </c>
      <c r="R277" s="39">
        <f t="shared" si="93"/>
        <v>1.9244689360786285E-2</v>
      </c>
      <c r="S277">
        <f t="shared" ref="S277:S283" si="98">STDEV(N277:P277)</f>
        <v>1.926010754130427E-9</v>
      </c>
      <c r="T277">
        <f t="shared" si="94"/>
        <v>1.9260107541304271E-3</v>
      </c>
      <c r="U277"/>
    </row>
    <row r="278" spans="1:21" ht="15.6" x14ac:dyDescent="0.3">
      <c r="A278" s="6" t="s">
        <v>6</v>
      </c>
      <c r="B278" s="7">
        <v>29.52</v>
      </c>
      <c r="C278" s="7">
        <v>218153</v>
      </c>
      <c r="D278" s="7">
        <v>100</v>
      </c>
      <c r="E278" s="12">
        <v>257299</v>
      </c>
      <c r="F278" s="7">
        <v>245474</v>
      </c>
      <c r="G278" s="7">
        <v>253904</v>
      </c>
      <c r="H278" s="7"/>
      <c r="I278" s="8">
        <f t="shared" si="95"/>
        <v>252225.66666666666</v>
      </c>
      <c r="J278">
        <v>117.94428680788253</v>
      </c>
      <c r="K278">
        <v>112.52377918250035</v>
      </c>
      <c r="L278">
        <v>116.38803958689543</v>
      </c>
      <c r="M278" s="9">
        <f t="shared" si="96"/>
        <v>115.61870185909277</v>
      </c>
      <c r="N278">
        <f>J278/$X$6</f>
        <v>1.8428794813731646E-6</v>
      </c>
      <c r="O278">
        <f>K278/$X$6</f>
        <v>1.7581840497265679E-6</v>
      </c>
      <c r="P278">
        <f>L278/$X$6</f>
        <v>1.8185631185452411E-6</v>
      </c>
      <c r="Q278">
        <f t="shared" si="97"/>
        <v>1.8065422165483245E-6</v>
      </c>
      <c r="R278" s="39">
        <f t="shared" si="93"/>
        <v>1.8065422165483245</v>
      </c>
      <c r="S278">
        <f t="shared" si="98"/>
        <v>4.360854960974322E-8</v>
      </c>
      <c r="T278">
        <f t="shared" si="94"/>
        <v>4.3608549609743218E-2</v>
      </c>
      <c r="U278"/>
    </row>
    <row r="279" spans="1:21" ht="15.6" x14ac:dyDescent="0.3">
      <c r="A279" s="6" t="s">
        <v>37</v>
      </c>
      <c r="B279" s="7">
        <v>33.57</v>
      </c>
      <c r="C279" s="7">
        <v>4986720</v>
      </c>
      <c r="D279" s="7">
        <v>400</v>
      </c>
      <c r="E279" s="12">
        <v>156990</v>
      </c>
      <c r="F279" s="7">
        <v>145314</v>
      </c>
      <c r="G279" s="7">
        <v>140745</v>
      </c>
      <c r="H279" s="7"/>
      <c r="I279" s="8">
        <f t="shared" si="95"/>
        <v>147683</v>
      </c>
      <c r="J279">
        <v>12.592646067956492</v>
      </c>
      <c r="K279">
        <v>11.656078544614497</v>
      </c>
      <c r="L279">
        <v>11.289585138126865</v>
      </c>
      <c r="M279" s="9">
        <f t="shared" si="96"/>
        <v>11.846103250232618</v>
      </c>
      <c r="N279">
        <f>J279/$X$6</f>
        <v>1.9676009481182019E-7</v>
      </c>
      <c r="O279">
        <f>K279/$X$6</f>
        <v>1.8212622725960152E-7</v>
      </c>
      <c r="P279">
        <f>L279/$X$6</f>
        <v>1.7639976778323227E-7</v>
      </c>
      <c r="Q279">
        <f t="shared" si="97"/>
        <v>1.8509536328488465E-7</v>
      </c>
      <c r="R279" s="39">
        <f t="shared" si="93"/>
        <v>0.18509536328488466</v>
      </c>
      <c r="S279">
        <f t="shared" si="98"/>
        <v>1.0499883605556663E-8</v>
      </c>
      <c r="T279">
        <f t="shared" si="94"/>
        <v>1.0499883605556662E-2</v>
      </c>
      <c r="U279"/>
    </row>
    <row r="280" spans="1:21" ht="15.6" x14ac:dyDescent="0.3">
      <c r="A280" s="6" t="s">
        <v>7</v>
      </c>
      <c r="B280" s="7">
        <v>41.43</v>
      </c>
      <c r="C280" s="7">
        <v>411743</v>
      </c>
      <c r="D280" s="7">
        <v>96</v>
      </c>
      <c r="E280" s="12">
        <v>15061</v>
      </c>
      <c r="F280" s="7">
        <v>15063</v>
      </c>
      <c r="G280" s="7">
        <v>13981</v>
      </c>
      <c r="H280" s="7"/>
      <c r="I280" s="8">
        <f t="shared" si="95"/>
        <v>14701.666666666666</v>
      </c>
      <c r="J280">
        <v>3.5115496802617168</v>
      </c>
      <c r="K280">
        <v>3.5120159905572166</v>
      </c>
      <c r="L280">
        <v>3.2597421206917909</v>
      </c>
      <c r="M280" s="9">
        <f t="shared" si="96"/>
        <v>3.4277692638369079</v>
      </c>
      <c r="N280">
        <f>J280/$X$6</f>
        <v>5.4867963754089322E-8</v>
      </c>
      <c r="O280">
        <f>K280/$X$6</f>
        <v>5.4875249852456509E-8</v>
      </c>
      <c r="P280">
        <f>L280/$X$6</f>
        <v>5.0933470635809236E-8</v>
      </c>
      <c r="Q280">
        <f t="shared" si="97"/>
        <v>5.355889474745168E-8</v>
      </c>
      <c r="R280" s="39">
        <f t="shared" si="93"/>
        <v>5.355889474745168E-2</v>
      </c>
      <c r="S280">
        <f t="shared" si="98"/>
        <v>2.2736868949577312E-9</v>
      </c>
      <c r="T280">
        <f t="shared" si="94"/>
        <v>2.2736868949577312E-3</v>
      </c>
      <c r="U280"/>
    </row>
    <row r="281" spans="1:21" ht="15.6" x14ac:dyDescent="0.3">
      <c r="A281" s="6" t="s">
        <v>8</v>
      </c>
      <c r="B281" s="7">
        <v>42.78</v>
      </c>
      <c r="C281" s="7">
        <v>265897</v>
      </c>
      <c r="D281" s="7">
        <v>100</v>
      </c>
      <c r="E281" s="12">
        <v>568167</v>
      </c>
      <c r="F281" s="7">
        <v>513516</v>
      </c>
      <c r="G281" s="7">
        <v>530240</v>
      </c>
      <c r="H281" s="7"/>
      <c r="I281" s="8">
        <f t="shared" si="95"/>
        <v>537307.66666666663</v>
      </c>
      <c r="J281">
        <v>213.67935704426901</v>
      </c>
      <c r="K281">
        <v>193.12590965674679</v>
      </c>
      <c r="L281">
        <v>199.4155631691971</v>
      </c>
      <c r="M281" s="9">
        <f t="shared" si="96"/>
        <v>202.07360995673764</v>
      </c>
      <c r="N281">
        <f>J281/$X$6</f>
        <v>3.3387399538167031E-6</v>
      </c>
      <c r="O281">
        <f>K281/$X$6</f>
        <v>3.0175923383866685E-6</v>
      </c>
      <c r="P281">
        <f>L281/$X$6</f>
        <v>3.1158681745187048E-6</v>
      </c>
      <c r="Q281">
        <f t="shared" si="97"/>
        <v>3.1574001555740256E-6</v>
      </c>
      <c r="R281" s="39">
        <f t="shared" si="93"/>
        <v>3.1574001555740256</v>
      </c>
      <c r="S281">
        <f t="shared" si="98"/>
        <v>1.6455280858096584E-7</v>
      </c>
      <c r="T281">
        <f t="shared" si="94"/>
        <v>0.16455280858096583</v>
      </c>
      <c r="U281"/>
    </row>
    <row r="282" spans="1:21" ht="15.6" x14ac:dyDescent="0.3">
      <c r="A282" s="6" t="s">
        <v>9</v>
      </c>
      <c r="B282" s="7">
        <v>54.27</v>
      </c>
      <c r="C282" s="7">
        <v>52553</v>
      </c>
      <c r="D282" s="7">
        <v>8.7799999999999994</v>
      </c>
      <c r="E282" s="12">
        <v>1620</v>
      </c>
      <c r="F282" s="7">
        <v>2091</v>
      </c>
      <c r="G282" s="7">
        <v>1423</v>
      </c>
      <c r="H282" s="7"/>
      <c r="I282" s="8">
        <f t="shared" si="95"/>
        <v>1711.3333333333333</v>
      </c>
      <c r="J282">
        <v>0.27065248415884913</v>
      </c>
      <c r="K282">
        <v>0.34934218788651455</v>
      </c>
      <c r="L282">
        <v>0.23773980552965576</v>
      </c>
      <c r="M282" s="9">
        <f t="shared" si="96"/>
        <v>0.28591149252500653</v>
      </c>
      <c r="N282">
        <f>J282/$X$6</f>
        <v>4.2289450649820177E-9</v>
      </c>
      <c r="O282">
        <f>K282/$X$6</f>
        <v>5.4584716857267899E-9</v>
      </c>
      <c r="P282">
        <f>L282/$X$6</f>
        <v>3.7146844614008712E-9</v>
      </c>
      <c r="Q282">
        <f t="shared" si="97"/>
        <v>4.4673670707032264E-9</v>
      </c>
      <c r="R282" s="39">
        <f t="shared" si="93"/>
        <v>4.4673670707032261E-3</v>
      </c>
      <c r="S282">
        <f t="shared" si="98"/>
        <v>8.9600907391592077E-10</v>
      </c>
      <c r="T282">
        <f t="shared" si="94"/>
        <v>8.9600907391592082E-4</v>
      </c>
      <c r="U282"/>
    </row>
    <row r="283" spans="1:21" ht="15.6" x14ac:dyDescent="0.3">
      <c r="A283" s="6" t="s">
        <v>10</v>
      </c>
      <c r="B283" s="7">
        <v>56.28</v>
      </c>
      <c r="C283" s="7">
        <v>88950</v>
      </c>
      <c r="D283" s="7">
        <v>400</v>
      </c>
      <c r="E283" s="12">
        <v>12518</v>
      </c>
      <c r="F283" s="7">
        <v>14699</v>
      </c>
      <c r="G283" s="7">
        <v>12925</v>
      </c>
      <c r="H283" s="7"/>
      <c r="I283" s="8">
        <f>(E283+F283+G283)/3</f>
        <v>13380.666666666666</v>
      </c>
      <c r="J283">
        <v>56.292299044406967</v>
      </c>
      <c r="K283">
        <v>66.100056211354698</v>
      </c>
      <c r="L283">
        <v>58.122540753232151</v>
      </c>
      <c r="M283" s="9">
        <f t="shared" si="96"/>
        <v>60.171632002997939</v>
      </c>
      <c r="N283">
        <f>J283/$X$6</f>
        <v>8.795671725688589E-7</v>
      </c>
      <c r="O283">
        <f>K283/$X$6</f>
        <v>1.0328133783024171E-6</v>
      </c>
      <c r="P283">
        <f>L283/$X$6</f>
        <v>9.081646992692524E-7</v>
      </c>
      <c r="Q283">
        <f t="shared" si="97"/>
        <v>9.4018175004684271E-7</v>
      </c>
      <c r="R283" s="39">
        <f t="shared" si="93"/>
        <v>0.94018175004684268</v>
      </c>
      <c r="S283">
        <f t="shared" si="98"/>
        <v>8.1485695360008535E-8</v>
      </c>
      <c r="T283">
        <f t="shared" si="94"/>
        <v>8.1485695360008534E-2</v>
      </c>
      <c r="U283"/>
    </row>
    <row r="284" spans="1:21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M284" s="15"/>
      <c r="R284" s="69"/>
      <c r="U284"/>
    </row>
    <row r="285" spans="1:21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M285" s="15"/>
      <c r="R285" s="69"/>
      <c r="U285"/>
    </row>
    <row r="286" spans="1:21" ht="31.2" x14ac:dyDescent="0.25">
      <c r="A286" s="15"/>
      <c r="B286" s="15"/>
      <c r="C286" s="15"/>
      <c r="D286" s="57" t="s">
        <v>31</v>
      </c>
      <c r="E286" s="58"/>
      <c r="F286" s="59"/>
      <c r="G286" s="15"/>
      <c r="H286" s="21" t="s">
        <v>32</v>
      </c>
      <c r="I286" s="32">
        <v>3</v>
      </c>
      <c r="M286" s="15"/>
      <c r="R286" s="69"/>
      <c r="U286"/>
    </row>
    <row r="287" spans="1:21" ht="13.8" thickBot="1" x14ac:dyDescent="0.3">
      <c r="A287" s="15"/>
      <c r="B287" s="15"/>
      <c r="C287" s="15"/>
      <c r="D287" s="15"/>
      <c r="E287" s="15"/>
      <c r="F287" s="15"/>
      <c r="G287" s="15"/>
      <c r="H287" s="15"/>
      <c r="I287" s="15"/>
      <c r="M287" s="15"/>
      <c r="R287" s="69"/>
      <c r="U287"/>
    </row>
    <row r="288" spans="1:21" ht="27" thickBot="1" x14ac:dyDescent="0.3">
      <c r="A288" s="3" t="s">
        <v>0</v>
      </c>
      <c r="B288" s="4" t="s">
        <v>1</v>
      </c>
      <c r="C288" s="4" t="s">
        <v>2</v>
      </c>
      <c r="D288" s="3" t="s">
        <v>3</v>
      </c>
      <c r="E288" s="3" t="s">
        <v>33</v>
      </c>
      <c r="F288" s="3" t="s">
        <v>34</v>
      </c>
      <c r="G288" s="3" t="s">
        <v>35</v>
      </c>
      <c r="H288" s="4" t="s">
        <v>36</v>
      </c>
      <c r="I288" s="4" t="s">
        <v>11</v>
      </c>
      <c r="J288" s="63" t="s">
        <v>39</v>
      </c>
      <c r="K288" s="64"/>
      <c r="L288" s="65"/>
      <c r="M288" s="4" t="s">
        <v>40</v>
      </c>
      <c r="N288" s="63" t="s">
        <v>46</v>
      </c>
      <c r="O288" s="64"/>
      <c r="P288" s="65"/>
      <c r="Q288" s="4" t="s">
        <v>49</v>
      </c>
      <c r="R288" s="53" t="s">
        <v>47</v>
      </c>
      <c r="S288" s="41" t="s">
        <v>48</v>
      </c>
      <c r="T288" s="41" t="s">
        <v>51</v>
      </c>
      <c r="U288"/>
    </row>
    <row r="289" spans="1:21" ht="15.6" x14ac:dyDescent="0.3">
      <c r="A289" s="6" t="s">
        <v>4</v>
      </c>
      <c r="B289" s="7">
        <v>15.16</v>
      </c>
      <c r="C289" s="7">
        <v>111413</v>
      </c>
      <c r="D289" s="7">
        <v>8.24</v>
      </c>
      <c r="E289" s="10">
        <v>124795</v>
      </c>
      <c r="F289" s="11">
        <v>120870</v>
      </c>
      <c r="G289" s="11">
        <v>122934</v>
      </c>
      <c r="H289" s="11"/>
      <c r="I289" s="8">
        <f>(E289+F289+G289)/3</f>
        <v>122866.33333333333</v>
      </c>
      <c r="J289">
        <v>9.2297200506224595</v>
      </c>
      <c r="K289">
        <v>8.9394307666071295</v>
      </c>
      <c r="L289">
        <v>9.0920822525199032</v>
      </c>
      <c r="M289" s="9">
        <f>AVERAGE(J289:L289)</f>
        <v>9.087077689916498</v>
      </c>
      <c r="N289">
        <f>J289/$X$6</f>
        <v>1.4421437579097592E-7</v>
      </c>
      <c r="O289">
        <f>K289/$X$6</f>
        <v>1.396786057282364E-7</v>
      </c>
      <c r="P289">
        <f>L289/$X$6</f>
        <v>1.4206378519562349E-7</v>
      </c>
      <c r="Q289">
        <f>AVERAGE(N289:P289)</f>
        <v>1.4198558890494528E-7</v>
      </c>
      <c r="R289" s="39">
        <f t="shared" ref="R289:R296" si="99">Q289*1000000</f>
        <v>0.14198558890494528</v>
      </c>
      <c r="S289">
        <f>STDEV(N289:P289)</f>
        <v>2.2688958791486832E-9</v>
      </c>
      <c r="T289">
        <f t="shared" si="94"/>
        <v>2.268895879148683E-3</v>
      </c>
      <c r="U289"/>
    </row>
    <row r="290" spans="1:21" ht="15.6" x14ac:dyDescent="0.3">
      <c r="A290" s="6" t="s">
        <v>5</v>
      </c>
      <c r="B290" s="7">
        <v>25.41</v>
      </c>
      <c r="C290" s="7">
        <v>69695</v>
      </c>
      <c r="D290" s="7">
        <v>8.2319999999999993</v>
      </c>
      <c r="E290" s="12">
        <v>17854</v>
      </c>
      <c r="F290" s="7">
        <v>23342</v>
      </c>
      <c r="G290" s="7">
        <v>25852</v>
      </c>
      <c r="H290" s="7"/>
      <c r="I290" s="8">
        <f t="shared" ref="I290:I296" si="100">(E290+F290+G290)/3</f>
        <v>22349.333333333332</v>
      </c>
      <c r="J290">
        <v>2.1088188248798336</v>
      </c>
      <c r="K290">
        <v>2.7570319822081926</v>
      </c>
      <c r="L290">
        <v>3.0534997345577155</v>
      </c>
      <c r="M290" s="9">
        <f t="shared" ref="M290:M296" si="101">AVERAGE(J290:L290)</f>
        <v>2.6397835138819139</v>
      </c>
      <c r="N290">
        <f>J290/$X$6</f>
        <v>3.29502941387474E-8</v>
      </c>
      <c r="O290">
        <f>K290/$X$6</f>
        <v>4.3078624722003007E-8</v>
      </c>
      <c r="P290">
        <f>L290/$X$6</f>
        <v>4.7710933352464304E-8</v>
      </c>
      <c r="Q290">
        <f t="shared" ref="Q290:Q296" si="102">AVERAGE(N290:P290)</f>
        <v>4.1246617404404901E-8</v>
      </c>
      <c r="R290" s="39">
        <f t="shared" si="99"/>
        <v>4.1246617404404905E-2</v>
      </c>
      <c r="S290">
        <f t="shared" ref="S290:S296" si="103">STDEV(N290:P290)</f>
        <v>7.548927447537104E-9</v>
      </c>
      <c r="T290">
        <f t="shared" si="94"/>
        <v>7.5489274475371041E-3</v>
      </c>
      <c r="U290"/>
    </row>
    <row r="291" spans="1:21" ht="15.6" x14ac:dyDescent="0.3">
      <c r="A291" s="6" t="s">
        <v>6</v>
      </c>
      <c r="B291" s="7">
        <v>29.52</v>
      </c>
      <c r="C291" s="7">
        <v>218153</v>
      </c>
      <c r="D291" s="7">
        <v>100</v>
      </c>
      <c r="E291" s="12">
        <v>318359</v>
      </c>
      <c r="F291" s="7">
        <v>321412</v>
      </c>
      <c r="G291" s="7">
        <v>329148</v>
      </c>
      <c r="H291" s="7"/>
      <c r="I291" s="8">
        <f t="shared" si="100"/>
        <v>322973</v>
      </c>
      <c r="J291">
        <v>145.9338170916742</v>
      </c>
      <c r="K291">
        <v>147.33329360586379</v>
      </c>
      <c r="L291">
        <v>150.87942865786857</v>
      </c>
      <c r="M291" s="9">
        <f t="shared" si="101"/>
        <v>148.04884645180218</v>
      </c>
      <c r="N291">
        <f>J291/$X$6</f>
        <v>2.2802158920574092E-6</v>
      </c>
      <c r="O291">
        <f>K291/$X$6</f>
        <v>2.3020827125916215E-6</v>
      </c>
      <c r="P291">
        <f>L291/$X$6</f>
        <v>2.3574910727791963E-6</v>
      </c>
      <c r="Q291">
        <f t="shared" si="102"/>
        <v>2.3132632258094093E-6</v>
      </c>
      <c r="R291" s="39">
        <f t="shared" si="99"/>
        <v>2.3132632258094095</v>
      </c>
      <c r="S291">
        <f t="shared" si="103"/>
        <v>3.983235237537516E-8</v>
      </c>
      <c r="T291">
        <f t="shared" si="94"/>
        <v>3.9832352375375163E-2</v>
      </c>
      <c r="U291"/>
    </row>
    <row r="292" spans="1:21" ht="15.6" x14ac:dyDescent="0.3">
      <c r="A292" s="6" t="s">
        <v>37</v>
      </c>
      <c r="B292" s="7">
        <v>33.57</v>
      </c>
      <c r="C292" s="7">
        <v>4986720</v>
      </c>
      <c r="D292" s="7">
        <v>400</v>
      </c>
      <c r="E292" s="12">
        <v>282247</v>
      </c>
      <c r="F292" s="7">
        <v>278132</v>
      </c>
      <c r="G292" s="7">
        <v>272427</v>
      </c>
      <c r="H292" s="7"/>
      <c r="I292" s="8">
        <f t="shared" si="100"/>
        <v>277602</v>
      </c>
      <c r="J292">
        <v>22.639891551962013</v>
      </c>
      <c r="K292">
        <v>22.309814868290179</v>
      </c>
      <c r="L292">
        <v>21.8521994417172</v>
      </c>
      <c r="M292" s="9">
        <f t="shared" si="101"/>
        <v>22.267301953989797</v>
      </c>
      <c r="N292">
        <f>J292/$X$6</f>
        <v>3.5374830549940644E-7</v>
      </c>
      <c r="O292">
        <f>K292/$X$6</f>
        <v>3.4859085731703407E-7</v>
      </c>
      <c r="P292">
        <f>L292/$X$6</f>
        <v>3.4144061627683126E-7</v>
      </c>
      <c r="Q292">
        <f t="shared" si="102"/>
        <v>3.479265930310906E-7</v>
      </c>
      <c r="R292" s="39">
        <f t="shared" si="99"/>
        <v>0.34792659303109058</v>
      </c>
      <c r="S292">
        <f t="shared" si="103"/>
        <v>6.1806746218401049E-9</v>
      </c>
      <c r="T292">
        <f t="shared" si="94"/>
        <v>6.1806746218401052E-3</v>
      </c>
      <c r="U292"/>
    </row>
    <row r="293" spans="1:21" ht="15.6" x14ac:dyDescent="0.3">
      <c r="A293" s="6" t="s">
        <v>7</v>
      </c>
      <c r="B293" s="7">
        <v>41.43</v>
      </c>
      <c r="C293" s="7">
        <v>411743</v>
      </c>
      <c r="D293" s="7">
        <v>96</v>
      </c>
      <c r="E293" s="12">
        <v>30802</v>
      </c>
      <c r="F293" s="7">
        <v>30502</v>
      </c>
      <c r="G293" s="7">
        <v>28964</v>
      </c>
      <c r="H293" s="7"/>
      <c r="I293" s="8">
        <f t="shared" si="100"/>
        <v>30089.333333333332</v>
      </c>
      <c r="J293">
        <v>7.1816448609933863</v>
      </c>
      <c r="K293">
        <v>7.1116983166684076</v>
      </c>
      <c r="L293">
        <v>6.7531056994290131</v>
      </c>
      <c r="M293" s="9">
        <f t="shared" si="101"/>
        <v>7.015482959030269</v>
      </c>
      <c r="N293">
        <f>J293/$X$6</f>
        <v>1.1221320095302166E-7</v>
      </c>
      <c r="O293">
        <f>K293/$X$6</f>
        <v>1.1112028619794387E-7</v>
      </c>
      <c r="P293">
        <f>L293/$X$6</f>
        <v>1.0551727655357833E-7</v>
      </c>
      <c r="Q293">
        <f t="shared" si="102"/>
        <v>1.0961692123484794E-7</v>
      </c>
      <c r="R293" s="39">
        <f t="shared" si="99"/>
        <v>0.10961692123484794</v>
      </c>
      <c r="S293">
        <f t="shared" si="103"/>
        <v>3.5922041353413398E-9</v>
      </c>
      <c r="T293">
        <f t="shared" si="94"/>
        <v>3.5922041353413396E-3</v>
      </c>
      <c r="U293"/>
    </row>
    <row r="294" spans="1:21" ht="15.6" x14ac:dyDescent="0.3">
      <c r="A294" s="6" t="s">
        <v>8</v>
      </c>
      <c r="B294" s="7">
        <v>42.78</v>
      </c>
      <c r="C294" s="7">
        <v>265897</v>
      </c>
      <c r="D294" s="7">
        <v>100</v>
      </c>
      <c r="E294" s="12">
        <v>560287</v>
      </c>
      <c r="F294" s="7">
        <v>556945</v>
      </c>
      <c r="G294" s="7">
        <v>551581</v>
      </c>
      <c r="H294" s="7"/>
      <c r="I294" s="8">
        <f t="shared" si="100"/>
        <v>556271</v>
      </c>
      <c r="J294">
        <v>210.71580348781671</v>
      </c>
      <c r="K294">
        <v>209.45892582466143</v>
      </c>
      <c r="L294">
        <v>207.4416033276043</v>
      </c>
      <c r="M294" s="9">
        <f t="shared" si="101"/>
        <v>209.20544421336081</v>
      </c>
      <c r="N294">
        <f>J294/$X$6</f>
        <v>3.2924344294971362E-6</v>
      </c>
      <c r="O294">
        <f>K294/$X$6</f>
        <v>3.272795716010335E-6</v>
      </c>
      <c r="P294">
        <f>L294/$X$6</f>
        <v>3.241275051993817E-6</v>
      </c>
      <c r="Q294">
        <f t="shared" si="102"/>
        <v>3.2688350658337629E-6</v>
      </c>
      <c r="R294" s="39">
        <f t="shared" si="99"/>
        <v>3.268835065833763</v>
      </c>
      <c r="S294">
        <f t="shared" si="103"/>
        <v>2.5808633032333728E-8</v>
      </c>
      <c r="T294">
        <f t="shared" si="94"/>
        <v>2.5808633032333727E-2</v>
      </c>
      <c r="U294"/>
    </row>
    <row r="295" spans="1:21" ht="15.6" x14ac:dyDescent="0.3">
      <c r="A295" s="6" t="s">
        <v>9</v>
      </c>
      <c r="B295" s="7">
        <v>54.27</v>
      </c>
      <c r="C295" s="7">
        <v>52553</v>
      </c>
      <c r="D295" s="7">
        <v>8.7799999999999994</v>
      </c>
      <c r="E295" s="12">
        <v>1278</v>
      </c>
      <c r="F295" s="7">
        <v>1544</v>
      </c>
      <c r="G295" s="7">
        <v>1285</v>
      </c>
      <c r="H295" s="7"/>
      <c r="I295" s="8">
        <f t="shared" si="100"/>
        <v>1369</v>
      </c>
      <c r="J295">
        <v>0.21351473750309208</v>
      </c>
      <c r="K295">
        <v>0.25795520712423647</v>
      </c>
      <c r="L295">
        <v>0.21468422354575378</v>
      </c>
      <c r="M295" s="9">
        <f t="shared" si="101"/>
        <v>0.2287180560576941</v>
      </c>
      <c r="N295">
        <f>J295/$X$6</f>
        <v>3.3361677734858138E-9</v>
      </c>
      <c r="O295">
        <f>K295/$X$6</f>
        <v>4.0305501113161951E-9</v>
      </c>
      <c r="P295">
        <f>L295/$X$6</f>
        <v>3.354440992902403E-9</v>
      </c>
      <c r="Q295">
        <f t="shared" si="102"/>
        <v>3.5737196259014708E-9</v>
      </c>
      <c r="R295" s="39">
        <f t="shared" si="99"/>
        <v>3.5737196259014708E-3</v>
      </c>
      <c r="S295">
        <f t="shared" si="103"/>
        <v>3.9573229201083818E-10</v>
      </c>
      <c r="T295">
        <f t="shared" si="94"/>
        <v>3.9573229201083818E-4</v>
      </c>
      <c r="U295"/>
    </row>
    <row r="296" spans="1:21" ht="15.6" x14ac:dyDescent="0.3">
      <c r="A296" s="6" t="s">
        <v>10</v>
      </c>
      <c r="B296" s="7">
        <v>56.28</v>
      </c>
      <c r="C296" s="7">
        <v>88950</v>
      </c>
      <c r="D296" s="7">
        <v>400</v>
      </c>
      <c r="E296" s="12">
        <v>22746</v>
      </c>
      <c r="F296" s="7">
        <v>21917</v>
      </c>
      <c r="G296" s="7">
        <v>19967</v>
      </c>
      <c r="H296" s="7"/>
      <c r="I296" s="8">
        <f t="shared" si="100"/>
        <v>21543.333333333332</v>
      </c>
      <c r="J296">
        <v>102.28667790893761</v>
      </c>
      <c r="K296">
        <v>98.558740865654869</v>
      </c>
      <c r="L296">
        <v>89.78976953344575</v>
      </c>
      <c r="M296" s="9">
        <f t="shared" si="101"/>
        <v>96.878396102679403</v>
      </c>
      <c r="N296">
        <f>J296/$X$6</f>
        <v>1.5982293423271501E-6</v>
      </c>
      <c r="O296">
        <f>K296/$X$6</f>
        <v>1.5399803260258572E-6</v>
      </c>
      <c r="P296">
        <f>L296/$X$6</f>
        <v>1.4029651489600898E-6</v>
      </c>
      <c r="Q296">
        <f t="shared" si="102"/>
        <v>1.5137249391043658E-6</v>
      </c>
      <c r="R296" s="39">
        <f t="shared" si="99"/>
        <v>1.5137249391043659</v>
      </c>
      <c r="S296">
        <f t="shared" si="103"/>
        <v>1.0024487672504817E-7</v>
      </c>
      <c r="T296">
        <f t="shared" si="94"/>
        <v>0.10024487672504817</v>
      </c>
      <c r="U296"/>
    </row>
    <row r="297" spans="1:21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M297" s="15"/>
      <c r="R297" s="69"/>
      <c r="U297"/>
    </row>
    <row r="298" spans="1:21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M298" s="15"/>
      <c r="R298" s="69"/>
      <c r="U298"/>
    </row>
    <row r="299" spans="1:21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M299" s="15"/>
      <c r="R299" s="69"/>
      <c r="U299"/>
    </row>
    <row r="300" spans="1:21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M300" s="15"/>
      <c r="R300" s="69"/>
      <c r="U300"/>
    </row>
    <row r="301" spans="1:21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M301" s="15"/>
      <c r="R301" s="69"/>
      <c r="U301"/>
    </row>
    <row r="302" spans="1:21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M302" s="15"/>
      <c r="R302" s="69"/>
      <c r="U302"/>
    </row>
    <row r="303" spans="1:21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M303" s="15"/>
      <c r="R303" s="69"/>
      <c r="U303"/>
    </row>
    <row r="304" spans="1:21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M304" s="15"/>
      <c r="R304" s="69"/>
      <c r="U304"/>
    </row>
    <row r="305" spans="1:21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M305" s="15"/>
      <c r="R305" s="69"/>
      <c r="U305"/>
    </row>
    <row r="306" spans="1:21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M306" s="15"/>
      <c r="R306" s="69"/>
      <c r="U306"/>
    </row>
    <row r="307" spans="1:21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M307" s="15"/>
      <c r="R307" s="69"/>
      <c r="U307"/>
    </row>
    <row r="308" spans="1:21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M308" s="15"/>
      <c r="R308" s="69"/>
      <c r="U308"/>
    </row>
    <row r="309" spans="1:21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M309" s="15"/>
      <c r="R309" s="69"/>
      <c r="U309"/>
    </row>
    <row r="310" spans="1:21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M310" s="15"/>
      <c r="R310" s="69"/>
      <c r="U310"/>
    </row>
    <row r="311" spans="1:21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M311" s="15"/>
      <c r="R311" s="69"/>
      <c r="U311"/>
    </row>
    <row r="312" spans="1:21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M312" s="15"/>
      <c r="R312" s="69"/>
      <c r="U312"/>
    </row>
    <row r="313" spans="1:21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M313" s="15"/>
      <c r="R313" s="69"/>
      <c r="U313"/>
    </row>
    <row r="314" spans="1:21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M314" s="15"/>
      <c r="R314" s="69"/>
      <c r="U314"/>
    </row>
    <row r="315" spans="1:21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M315" s="15"/>
      <c r="R315" s="69"/>
      <c r="U315"/>
    </row>
    <row r="316" spans="1:21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M316" s="15"/>
      <c r="R316" s="69"/>
      <c r="U316"/>
    </row>
    <row r="317" spans="1:21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M317" s="15"/>
      <c r="R317" s="69"/>
      <c r="U317"/>
    </row>
    <row r="318" spans="1:21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M318" s="15"/>
      <c r="R318" s="69"/>
      <c r="U318"/>
    </row>
    <row r="319" spans="1:21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M319" s="15"/>
      <c r="R319" s="69"/>
      <c r="U319"/>
    </row>
    <row r="320" spans="1:21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M320" s="15"/>
      <c r="R320" s="69"/>
      <c r="U320"/>
    </row>
    <row r="321" spans="1:21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M321" s="15"/>
      <c r="R321" s="69"/>
      <c r="U321"/>
    </row>
    <row r="322" spans="1:21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M322" s="15"/>
      <c r="R322" s="69"/>
      <c r="U322"/>
    </row>
    <row r="323" spans="1:21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M323" s="15"/>
      <c r="R323" s="69"/>
      <c r="U323"/>
    </row>
    <row r="324" spans="1:21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M324" s="15"/>
      <c r="R324" s="69"/>
      <c r="U324"/>
    </row>
    <row r="325" spans="1:21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M325" s="15"/>
      <c r="R325" s="69"/>
      <c r="U325"/>
    </row>
    <row r="326" spans="1:21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M326" s="15"/>
      <c r="R326" s="69"/>
      <c r="U326"/>
    </row>
    <row r="327" spans="1:21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M327" s="15"/>
      <c r="R327" s="69"/>
      <c r="U327"/>
    </row>
    <row r="328" spans="1:21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M328" s="15"/>
      <c r="R328" s="69"/>
      <c r="U328"/>
    </row>
    <row r="329" spans="1:21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M329" s="15"/>
      <c r="R329" s="69"/>
      <c r="U329"/>
    </row>
    <row r="330" spans="1:21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M330" s="15"/>
      <c r="R330" s="69"/>
      <c r="U330"/>
    </row>
    <row r="331" spans="1:21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M331" s="15"/>
      <c r="R331" s="69"/>
      <c r="U331"/>
    </row>
    <row r="332" spans="1:21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M332" s="15"/>
      <c r="R332" s="69"/>
      <c r="U332"/>
    </row>
    <row r="333" spans="1:21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M333" s="15"/>
      <c r="R333" s="69"/>
      <c r="U333"/>
    </row>
    <row r="334" spans="1:21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M334" s="15"/>
      <c r="R334" s="69"/>
      <c r="U334"/>
    </row>
    <row r="335" spans="1:21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M335" s="15"/>
      <c r="R335" s="69"/>
      <c r="U335"/>
    </row>
    <row r="336" spans="1:21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M336" s="15"/>
      <c r="R336" s="69"/>
      <c r="U336"/>
    </row>
    <row r="337" spans="1:21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M337" s="15"/>
      <c r="R337" s="69"/>
      <c r="U337"/>
    </row>
    <row r="338" spans="1:21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M338" s="15"/>
      <c r="R338" s="69"/>
      <c r="U338"/>
    </row>
    <row r="339" spans="1:21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M339" s="15"/>
      <c r="R339" s="69"/>
      <c r="U339"/>
    </row>
    <row r="340" spans="1:21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M340" s="15"/>
      <c r="R340" s="69"/>
      <c r="U340"/>
    </row>
    <row r="341" spans="1:21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M341" s="15"/>
      <c r="R341" s="69"/>
      <c r="U341"/>
    </row>
    <row r="342" spans="1:21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M342" s="15"/>
      <c r="R342" s="69"/>
      <c r="U342"/>
    </row>
    <row r="343" spans="1:21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M343" s="15"/>
      <c r="R343" s="69"/>
      <c r="U343"/>
    </row>
    <row r="344" spans="1:21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M344" s="15"/>
      <c r="R344" s="69"/>
      <c r="U344"/>
    </row>
    <row r="345" spans="1:21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M345" s="15"/>
      <c r="R345" s="69"/>
      <c r="U345"/>
    </row>
    <row r="346" spans="1:21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M346" s="15"/>
      <c r="R346" s="69"/>
      <c r="U346"/>
    </row>
    <row r="347" spans="1:21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M347" s="15"/>
      <c r="R347" s="69"/>
      <c r="U347"/>
    </row>
    <row r="348" spans="1:21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M348" s="15"/>
      <c r="R348" s="69"/>
      <c r="U348"/>
    </row>
    <row r="349" spans="1:21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M349" s="15"/>
      <c r="R349" s="69"/>
      <c r="U349"/>
    </row>
    <row r="350" spans="1:21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M350" s="15"/>
      <c r="R350" s="69"/>
      <c r="U350"/>
    </row>
    <row r="351" spans="1:21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M351" s="15"/>
      <c r="R351" s="69"/>
      <c r="U351"/>
    </row>
    <row r="352" spans="1:21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M352" s="15"/>
      <c r="R352" s="69"/>
      <c r="U352"/>
    </row>
    <row r="353" spans="1:21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M353" s="15"/>
      <c r="R353" s="69"/>
      <c r="U353"/>
    </row>
    <row r="354" spans="1:21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M354" s="15"/>
      <c r="R354" s="69"/>
      <c r="U354"/>
    </row>
    <row r="355" spans="1:21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M355" s="15"/>
      <c r="R355" s="69"/>
      <c r="U355"/>
    </row>
    <row r="356" spans="1:21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M356" s="15"/>
      <c r="R356" s="69"/>
      <c r="U356"/>
    </row>
    <row r="357" spans="1:21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M357" s="15"/>
      <c r="R357" s="69"/>
      <c r="U357"/>
    </row>
    <row r="358" spans="1:21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M358" s="15"/>
      <c r="R358" s="69"/>
      <c r="U358"/>
    </row>
    <row r="359" spans="1:21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M359" s="15"/>
      <c r="R359" s="69"/>
      <c r="U359"/>
    </row>
    <row r="360" spans="1:21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M360" s="15"/>
      <c r="R360" s="69"/>
      <c r="U360"/>
    </row>
    <row r="361" spans="1:21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M361" s="15"/>
      <c r="R361" s="69"/>
      <c r="U361"/>
    </row>
    <row r="362" spans="1:21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M362" s="15"/>
      <c r="R362" s="69"/>
      <c r="U362"/>
    </row>
    <row r="363" spans="1:21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M363" s="15"/>
      <c r="R363" s="69"/>
      <c r="U363"/>
    </row>
    <row r="364" spans="1:21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M364" s="15"/>
      <c r="R364" s="69"/>
      <c r="U364"/>
    </row>
    <row r="365" spans="1:21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M365" s="15"/>
      <c r="R365" s="69"/>
      <c r="U365"/>
    </row>
    <row r="366" spans="1:21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M366" s="15"/>
      <c r="R366" s="69"/>
      <c r="U366"/>
    </row>
    <row r="367" spans="1:21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M367" s="15"/>
      <c r="R367" s="69"/>
      <c r="U367"/>
    </row>
    <row r="368" spans="1:21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M368" s="15"/>
      <c r="R368" s="69"/>
      <c r="U368"/>
    </row>
    <row r="369" spans="1:21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M369" s="15"/>
      <c r="R369" s="69"/>
      <c r="U369"/>
    </row>
    <row r="370" spans="1:21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M370" s="15"/>
      <c r="R370" s="69"/>
      <c r="U370"/>
    </row>
    <row r="371" spans="1:21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M371" s="15"/>
      <c r="R371" s="69"/>
      <c r="U371"/>
    </row>
    <row r="372" spans="1:21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M372" s="15"/>
      <c r="R372" s="69"/>
      <c r="U372"/>
    </row>
    <row r="373" spans="1:21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M373" s="15"/>
      <c r="R373" s="69"/>
      <c r="U373"/>
    </row>
    <row r="374" spans="1:21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M374" s="15"/>
      <c r="R374" s="69"/>
      <c r="U374"/>
    </row>
    <row r="375" spans="1:21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M375" s="15"/>
      <c r="R375" s="69"/>
      <c r="U375"/>
    </row>
    <row r="376" spans="1:21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M376" s="15"/>
      <c r="R376" s="69"/>
      <c r="U376"/>
    </row>
    <row r="377" spans="1:21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M377" s="15"/>
      <c r="R377" s="69"/>
      <c r="U377"/>
    </row>
    <row r="378" spans="1:21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M378" s="15"/>
      <c r="R378" s="69"/>
      <c r="U378"/>
    </row>
    <row r="379" spans="1:21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M379" s="15"/>
      <c r="R379" s="69"/>
      <c r="U379"/>
    </row>
    <row r="380" spans="1:21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M380" s="15"/>
      <c r="R380" s="69"/>
      <c r="U380"/>
    </row>
    <row r="381" spans="1:21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M381" s="15"/>
      <c r="R381" s="69"/>
      <c r="U381"/>
    </row>
    <row r="382" spans="1:21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M382" s="15"/>
      <c r="R382" s="69"/>
      <c r="U382"/>
    </row>
    <row r="383" spans="1:21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M383" s="15"/>
      <c r="R383" s="69"/>
      <c r="U383"/>
    </row>
    <row r="384" spans="1:21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M384" s="15"/>
      <c r="R384" s="69"/>
      <c r="U384"/>
    </row>
    <row r="385" spans="1:21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M385" s="15"/>
      <c r="R385" s="69"/>
      <c r="U385"/>
    </row>
    <row r="386" spans="1:21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M386" s="15"/>
      <c r="R386" s="69"/>
      <c r="U386"/>
    </row>
    <row r="387" spans="1:21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M387" s="15"/>
      <c r="R387" s="69"/>
      <c r="U387"/>
    </row>
    <row r="388" spans="1:21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M388" s="15"/>
      <c r="R388" s="69"/>
      <c r="U388"/>
    </row>
    <row r="389" spans="1:21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M389" s="15"/>
      <c r="R389" s="69"/>
      <c r="U389"/>
    </row>
    <row r="390" spans="1:21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M390" s="15"/>
      <c r="R390" s="69"/>
      <c r="U390"/>
    </row>
    <row r="391" spans="1:21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M391" s="15"/>
      <c r="R391" s="69"/>
      <c r="U391"/>
    </row>
    <row r="392" spans="1:21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M392" s="15"/>
      <c r="R392" s="69"/>
      <c r="U392"/>
    </row>
    <row r="393" spans="1:21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M393" s="15"/>
      <c r="R393" s="69"/>
      <c r="U393"/>
    </row>
    <row r="394" spans="1:21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M394" s="15"/>
      <c r="R394" s="69"/>
      <c r="U394"/>
    </row>
    <row r="395" spans="1:21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M395" s="15"/>
      <c r="R395" s="69"/>
      <c r="U395"/>
    </row>
    <row r="396" spans="1:21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M396" s="15"/>
      <c r="R396" s="69"/>
      <c r="U396"/>
    </row>
    <row r="397" spans="1:21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M397" s="15"/>
      <c r="R397" s="69"/>
      <c r="U397"/>
    </row>
    <row r="398" spans="1:21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M398" s="15"/>
      <c r="R398" s="69"/>
      <c r="U398"/>
    </row>
    <row r="399" spans="1:21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M399" s="15"/>
      <c r="R399" s="69"/>
      <c r="U399"/>
    </row>
    <row r="400" spans="1:21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M400" s="15"/>
      <c r="R400" s="69"/>
      <c r="U400"/>
    </row>
    <row r="401" spans="1:21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M401" s="15"/>
      <c r="R401" s="69"/>
      <c r="U401"/>
    </row>
    <row r="402" spans="1:21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M402" s="15"/>
      <c r="R402" s="69"/>
      <c r="U402"/>
    </row>
    <row r="403" spans="1:21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M403" s="15"/>
      <c r="R403" s="69"/>
      <c r="U403"/>
    </row>
    <row r="404" spans="1:21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M404" s="15"/>
      <c r="R404" s="69"/>
      <c r="U404"/>
    </row>
    <row r="405" spans="1:21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M405" s="15"/>
      <c r="R405" s="69"/>
      <c r="U405"/>
    </row>
    <row r="406" spans="1:21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M406" s="15"/>
      <c r="R406" s="69"/>
      <c r="U406"/>
    </row>
    <row r="407" spans="1:21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M407" s="15"/>
      <c r="R407" s="69"/>
      <c r="U407"/>
    </row>
    <row r="408" spans="1:21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M408" s="15"/>
      <c r="R408" s="69"/>
      <c r="U408"/>
    </row>
    <row r="409" spans="1:21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M409" s="15"/>
      <c r="R409" s="69"/>
      <c r="U409"/>
    </row>
    <row r="410" spans="1:21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M410" s="15"/>
      <c r="R410" s="69"/>
      <c r="U410"/>
    </row>
    <row r="411" spans="1:21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M411" s="15"/>
      <c r="R411" s="69"/>
      <c r="U411"/>
    </row>
    <row r="412" spans="1:21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M412" s="15"/>
      <c r="R412" s="69"/>
      <c r="U412"/>
    </row>
    <row r="413" spans="1:21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M413" s="15"/>
      <c r="R413" s="69"/>
      <c r="U413"/>
    </row>
    <row r="414" spans="1:21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M414" s="15"/>
      <c r="R414" s="69"/>
      <c r="U414"/>
    </row>
    <row r="415" spans="1:21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M415" s="15"/>
      <c r="R415" s="69"/>
      <c r="U415"/>
    </row>
    <row r="416" spans="1:21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M416" s="15"/>
      <c r="R416" s="69"/>
      <c r="U416"/>
    </row>
    <row r="417" spans="1:21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M417" s="15"/>
      <c r="R417" s="69"/>
      <c r="U417"/>
    </row>
    <row r="418" spans="1:21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M418" s="15"/>
      <c r="R418" s="69"/>
      <c r="U418"/>
    </row>
    <row r="419" spans="1:21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M419" s="15"/>
      <c r="R419" s="69"/>
      <c r="U419"/>
    </row>
    <row r="420" spans="1:21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M420" s="15"/>
      <c r="R420" s="69"/>
      <c r="U420"/>
    </row>
    <row r="421" spans="1:21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M421" s="15"/>
      <c r="R421" s="69"/>
      <c r="U421"/>
    </row>
    <row r="422" spans="1:21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M422" s="15"/>
      <c r="R422" s="69"/>
      <c r="U422"/>
    </row>
    <row r="423" spans="1:21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M423" s="15"/>
      <c r="R423" s="69"/>
      <c r="U423"/>
    </row>
    <row r="424" spans="1:21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M424" s="15"/>
      <c r="R424" s="69"/>
      <c r="U424"/>
    </row>
    <row r="425" spans="1:21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M425" s="15"/>
      <c r="R425" s="69"/>
      <c r="U425"/>
    </row>
    <row r="426" spans="1:21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M426" s="15"/>
      <c r="R426" s="69"/>
      <c r="U426"/>
    </row>
    <row r="427" spans="1:21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M427" s="15"/>
      <c r="R427" s="69"/>
      <c r="U427"/>
    </row>
    <row r="428" spans="1:21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M428" s="15"/>
      <c r="R428" s="69"/>
      <c r="U428"/>
    </row>
    <row r="429" spans="1:21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M429" s="15"/>
      <c r="R429" s="69"/>
      <c r="U429"/>
    </row>
    <row r="430" spans="1:21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M430" s="15"/>
      <c r="R430" s="69"/>
      <c r="U430"/>
    </row>
    <row r="431" spans="1:21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M431" s="15"/>
      <c r="R431" s="69"/>
      <c r="U431"/>
    </row>
    <row r="432" spans="1:21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M432" s="15"/>
      <c r="R432" s="69"/>
      <c r="U432"/>
    </row>
    <row r="433" spans="1:21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M433" s="15"/>
      <c r="R433" s="69"/>
      <c r="U433"/>
    </row>
    <row r="434" spans="1:21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M434" s="15"/>
      <c r="R434" s="69"/>
      <c r="U434"/>
    </row>
    <row r="435" spans="1:21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M435" s="15"/>
      <c r="R435" s="69"/>
      <c r="U435"/>
    </row>
    <row r="436" spans="1:21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M436" s="15"/>
      <c r="R436" s="69"/>
      <c r="U436"/>
    </row>
    <row r="437" spans="1:21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M437" s="15"/>
      <c r="R437" s="69"/>
      <c r="U437"/>
    </row>
    <row r="438" spans="1:21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M438" s="15"/>
      <c r="R438" s="69"/>
      <c r="U438"/>
    </row>
    <row r="439" spans="1:21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M439" s="15"/>
      <c r="R439" s="69"/>
      <c r="U439"/>
    </row>
    <row r="440" spans="1:21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M440" s="15"/>
      <c r="R440" s="69"/>
      <c r="U440"/>
    </row>
    <row r="441" spans="1:21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M441" s="15"/>
      <c r="R441" s="69"/>
      <c r="U441"/>
    </row>
    <row r="442" spans="1:21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M442" s="15"/>
      <c r="R442" s="69"/>
      <c r="U442"/>
    </row>
    <row r="443" spans="1:21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M443" s="15"/>
      <c r="R443" s="69"/>
      <c r="U443"/>
    </row>
    <row r="444" spans="1:21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M444" s="15"/>
      <c r="R444" s="69"/>
      <c r="U444"/>
    </row>
    <row r="445" spans="1:21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M445" s="15"/>
      <c r="R445" s="69"/>
      <c r="U445"/>
    </row>
    <row r="446" spans="1:21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M446" s="15"/>
      <c r="R446" s="69"/>
      <c r="U446"/>
    </row>
    <row r="447" spans="1:21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M447" s="15"/>
      <c r="R447" s="69"/>
      <c r="U447"/>
    </row>
    <row r="448" spans="1:21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M448" s="15"/>
      <c r="R448" s="69"/>
      <c r="U448"/>
    </row>
    <row r="449" spans="1:21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M449" s="15"/>
      <c r="R449" s="69"/>
      <c r="U449"/>
    </row>
    <row r="450" spans="1:21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M450" s="15"/>
      <c r="R450" s="69"/>
      <c r="U450"/>
    </row>
    <row r="451" spans="1:21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M451" s="15"/>
      <c r="R451" s="69"/>
      <c r="U451"/>
    </row>
    <row r="452" spans="1:21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M452" s="15"/>
      <c r="R452" s="69"/>
      <c r="U452"/>
    </row>
    <row r="453" spans="1:21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M453" s="15"/>
      <c r="R453" s="69"/>
      <c r="U453"/>
    </row>
    <row r="454" spans="1:21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M454" s="15"/>
      <c r="R454" s="69"/>
      <c r="U454"/>
    </row>
    <row r="455" spans="1:21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M455" s="15"/>
      <c r="R455" s="69"/>
      <c r="U455"/>
    </row>
    <row r="456" spans="1:21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M456" s="15"/>
      <c r="R456" s="69"/>
      <c r="U456"/>
    </row>
    <row r="457" spans="1:21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M457" s="15"/>
      <c r="R457" s="69"/>
      <c r="U457"/>
    </row>
    <row r="458" spans="1:21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M458" s="15"/>
      <c r="R458" s="69"/>
      <c r="U458"/>
    </row>
    <row r="459" spans="1:21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M459" s="15"/>
      <c r="R459" s="69"/>
      <c r="U459"/>
    </row>
    <row r="460" spans="1:21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M460" s="15"/>
      <c r="R460" s="69"/>
      <c r="U460"/>
    </row>
    <row r="461" spans="1:21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M461" s="15"/>
      <c r="R461" s="69"/>
      <c r="U461"/>
    </row>
    <row r="462" spans="1:21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M462" s="15"/>
      <c r="R462" s="69"/>
      <c r="U462"/>
    </row>
    <row r="463" spans="1:21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M463" s="15"/>
      <c r="R463" s="69"/>
      <c r="U463"/>
    </row>
    <row r="464" spans="1:21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M464" s="15"/>
      <c r="R464" s="69"/>
      <c r="U464"/>
    </row>
    <row r="465" spans="1:21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M465" s="15"/>
      <c r="R465" s="69"/>
      <c r="U465"/>
    </row>
    <row r="466" spans="1:21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M466" s="15"/>
      <c r="R466" s="69"/>
      <c r="U466"/>
    </row>
    <row r="467" spans="1:21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M467" s="15"/>
      <c r="R467" s="69"/>
      <c r="U467"/>
    </row>
    <row r="468" spans="1:21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M468" s="15"/>
      <c r="R468" s="69"/>
      <c r="U468"/>
    </row>
    <row r="469" spans="1:21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M469" s="15"/>
      <c r="R469" s="69"/>
      <c r="U469"/>
    </row>
    <row r="470" spans="1:21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M470" s="15"/>
      <c r="R470" s="69"/>
      <c r="U470"/>
    </row>
    <row r="471" spans="1:21" x14ac:dyDescent="0.25">
      <c r="A471" s="15"/>
      <c r="B471" s="15"/>
      <c r="C471" s="15"/>
      <c r="D471" s="15"/>
      <c r="E471" s="15"/>
      <c r="F471" s="15"/>
      <c r="G471" s="15"/>
      <c r="H471" s="15"/>
      <c r="I471" s="15"/>
      <c r="M471" s="15"/>
      <c r="R471" s="69"/>
      <c r="U471"/>
    </row>
    <row r="472" spans="1:21" x14ac:dyDescent="0.25">
      <c r="A472" s="15"/>
      <c r="B472" s="15"/>
      <c r="C472" s="15"/>
      <c r="D472" s="15"/>
      <c r="E472" s="15"/>
      <c r="F472" s="15"/>
      <c r="G472" s="15"/>
      <c r="H472" s="15"/>
      <c r="I472" s="15"/>
      <c r="M472" s="15"/>
      <c r="R472" s="69"/>
      <c r="U472"/>
    </row>
    <row r="473" spans="1:21" x14ac:dyDescent="0.25">
      <c r="A473" s="15"/>
      <c r="B473" s="15"/>
      <c r="C473" s="15"/>
      <c r="D473" s="15"/>
      <c r="E473" s="15"/>
      <c r="F473" s="15"/>
      <c r="G473" s="15"/>
      <c r="H473" s="15"/>
      <c r="I473" s="15"/>
      <c r="M473" s="15"/>
      <c r="R473" s="69"/>
      <c r="U473"/>
    </row>
    <row r="474" spans="1:21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M474" s="15"/>
      <c r="R474" s="69"/>
      <c r="U474"/>
    </row>
    <row r="475" spans="1:21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M475" s="15"/>
      <c r="R475" s="69"/>
      <c r="U475"/>
    </row>
    <row r="476" spans="1:21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M476" s="15"/>
      <c r="R476" s="69"/>
      <c r="U476"/>
    </row>
    <row r="477" spans="1:21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M477" s="15"/>
      <c r="R477" s="69"/>
    </row>
    <row r="478" spans="1:21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M478" s="15"/>
      <c r="R478" s="69"/>
    </row>
    <row r="479" spans="1:21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M479" s="15"/>
      <c r="R479" s="69"/>
    </row>
    <row r="480" spans="1:21" x14ac:dyDescent="0.25">
      <c r="A480" s="15"/>
      <c r="B480" s="15"/>
      <c r="C480" s="15"/>
      <c r="D480" s="15"/>
      <c r="E480" s="15"/>
      <c r="F480" s="15"/>
      <c r="G480" s="15"/>
      <c r="H480" s="15"/>
      <c r="I480" s="15"/>
      <c r="M480" s="15"/>
      <c r="R480" s="69"/>
    </row>
    <row r="481" spans="1:18" x14ac:dyDescent="0.25">
      <c r="A481" s="15"/>
      <c r="B481" s="15"/>
      <c r="C481" s="15"/>
      <c r="D481" s="15"/>
      <c r="E481" s="15"/>
      <c r="F481" s="15"/>
      <c r="G481" s="15"/>
      <c r="H481" s="15"/>
      <c r="I481" s="15"/>
      <c r="M481" s="15"/>
      <c r="R481" s="69"/>
    </row>
    <row r="482" spans="1:18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M482" s="15"/>
      <c r="R482" s="69"/>
    </row>
    <row r="483" spans="1:18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M483" s="15"/>
      <c r="R483" s="69"/>
    </row>
    <row r="484" spans="1:18" x14ac:dyDescent="0.25">
      <c r="A484" s="15"/>
      <c r="B484" s="15"/>
      <c r="C484" s="15"/>
      <c r="D484" s="15"/>
      <c r="E484" s="15"/>
      <c r="F484" s="15"/>
      <c r="G484" s="15"/>
      <c r="H484" s="15"/>
      <c r="I484" s="15"/>
      <c r="M484" s="15"/>
      <c r="R484" s="69"/>
    </row>
    <row r="485" spans="1:18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M485" s="15"/>
      <c r="R485" s="69"/>
    </row>
    <row r="486" spans="1:18" x14ac:dyDescent="0.25">
      <c r="A486" s="15"/>
      <c r="B486" s="15"/>
      <c r="C486" s="15"/>
      <c r="D486" s="15"/>
      <c r="E486" s="15"/>
      <c r="F486" s="15"/>
      <c r="G486" s="15"/>
      <c r="H486" s="15"/>
      <c r="I486" s="15"/>
      <c r="M486" s="15"/>
      <c r="R486" s="69"/>
    </row>
    <row r="487" spans="1:18" x14ac:dyDescent="0.25">
      <c r="A487" s="15"/>
      <c r="B487" s="15"/>
      <c r="C487" s="15"/>
      <c r="D487" s="15"/>
      <c r="E487" s="15"/>
      <c r="F487" s="15"/>
      <c r="G487" s="15"/>
      <c r="H487" s="15"/>
      <c r="I487" s="15"/>
      <c r="M487" s="15"/>
      <c r="R487" s="69"/>
    </row>
    <row r="488" spans="1:18" x14ac:dyDescent="0.25">
      <c r="A488" s="15"/>
      <c r="B488" s="15"/>
      <c r="C488" s="15"/>
      <c r="D488" s="15"/>
      <c r="E488" s="15"/>
      <c r="F488" s="15"/>
      <c r="G488" s="15"/>
      <c r="H488" s="15"/>
      <c r="I488" s="15"/>
      <c r="M488" s="15"/>
      <c r="R488" s="69"/>
    </row>
    <row r="489" spans="1:18" x14ac:dyDescent="0.25">
      <c r="A489" s="15"/>
      <c r="B489" s="15"/>
      <c r="C489" s="15"/>
      <c r="D489" s="15"/>
      <c r="E489" s="15"/>
      <c r="F489" s="15"/>
      <c r="G489" s="15"/>
      <c r="H489" s="15"/>
      <c r="I489" s="15"/>
      <c r="M489" s="15"/>
      <c r="R489" s="69"/>
    </row>
    <row r="490" spans="1:18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M490" s="15"/>
      <c r="R490" s="69"/>
    </row>
    <row r="491" spans="1:18" x14ac:dyDescent="0.25">
      <c r="A491" s="15"/>
      <c r="B491" s="15"/>
      <c r="C491" s="15"/>
      <c r="D491" s="15"/>
      <c r="E491" s="15"/>
      <c r="F491" s="15"/>
      <c r="G491" s="15"/>
      <c r="H491" s="15"/>
      <c r="I491" s="15"/>
      <c r="M491" s="15"/>
      <c r="R491" s="69"/>
    </row>
    <row r="492" spans="1:18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M492" s="15"/>
      <c r="R492" s="69"/>
    </row>
    <row r="493" spans="1:18" x14ac:dyDescent="0.25">
      <c r="A493" s="15"/>
      <c r="B493" s="15"/>
      <c r="C493" s="15"/>
      <c r="D493" s="15"/>
      <c r="E493" s="15"/>
      <c r="F493" s="15"/>
      <c r="G493" s="15"/>
      <c r="H493" s="15"/>
      <c r="I493" s="15"/>
      <c r="M493" s="15"/>
      <c r="R493" s="69"/>
    </row>
    <row r="494" spans="1:18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M494" s="15"/>
      <c r="R494" s="69"/>
    </row>
    <row r="495" spans="1:18" x14ac:dyDescent="0.25">
      <c r="A495" s="15"/>
      <c r="B495" s="15"/>
      <c r="C495" s="15"/>
      <c r="D495" s="15"/>
      <c r="E495" s="15"/>
      <c r="F495" s="15"/>
      <c r="G495" s="15"/>
      <c r="H495" s="15"/>
      <c r="I495" s="15"/>
      <c r="M495" s="15"/>
      <c r="R495" s="69"/>
    </row>
    <row r="496" spans="1:18" x14ac:dyDescent="0.25">
      <c r="A496" s="15"/>
      <c r="B496" s="15"/>
      <c r="C496" s="15"/>
      <c r="D496" s="15"/>
      <c r="E496" s="15"/>
      <c r="F496" s="15"/>
      <c r="G496" s="15"/>
      <c r="H496" s="15"/>
      <c r="I496" s="15"/>
      <c r="M496" s="15"/>
      <c r="R496" s="69"/>
    </row>
    <row r="497" spans="1:18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M497" s="15"/>
      <c r="R497" s="69"/>
    </row>
    <row r="498" spans="1:18" x14ac:dyDescent="0.25">
      <c r="A498" s="15"/>
      <c r="B498" s="15"/>
      <c r="C498" s="15"/>
      <c r="D498" s="15"/>
      <c r="E498" s="15"/>
      <c r="F498" s="15"/>
      <c r="G498" s="15"/>
      <c r="H498" s="15"/>
      <c r="I498" s="15"/>
      <c r="M498" s="15"/>
      <c r="R498" s="69"/>
    </row>
    <row r="499" spans="1:18" x14ac:dyDescent="0.25">
      <c r="A499" s="15"/>
      <c r="B499" s="15"/>
      <c r="C499" s="15"/>
      <c r="D499" s="15"/>
      <c r="E499" s="15"/>
      <c r="F499" s="15"/>
      <c r="G499" s="15"/>
      <c r="H499" s="15"/>
      <c r="I499" s="15"/>
      <c r="M499" s="15"/>
      <c r="R499" s="69"/>
    </row>
    <row r="500" spans="1:18" x14ac:dyDescent="0.25">
      <c r="A500" s="15"/>
      <c r="B500" s="15"/>
      <c r="C500" s="15"/>
      <c r="D500" s="15"/>
      <c r="E500" s="15"/>
      <c r="F500" s="15"/>
      <c r="G500" s="15"/>
      <c r="H500" s="15"/>
      <c r="I500" s="15"/>
      <c r="M500" s="15"/>
      <c r="R500" s="69"/>
    </row>
    <row r="501" spans="1:18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M501" s="15"/>
      <c r="R501" s="69"/>
    </row>
    <row r="502" spans="1:18" x14ac:dyDescent="0.25">
      <c r="A502" s="15"/>
      <c r="B502" s="15"/>
      <c r="C502" s="15"/>
      <c r="D502" s="15"/>
      <c r="E502" s="15"/>
      <c r="F502" s="15"/>
      <c r="G502" s="15"/>
      <c r="H502" s="15"/>
      <c r="I502" s="15"/>
      <c r="M502" s="15"/>
      <c r="R502" s="69"/>
    </row>
    <row r="503" spans="1:18" x14ac:dyDescent="0.25">
      <c r="A503" s="15"/>
      <c r="B503" s="15"/>
      <c r="C503" s="15"/>
      <c r="D503" s="15"/>
      <c r="E503" s="15"/>
      <c r="F503" s="15"/>
      <c r="G503" s="15"/>
      <c r="H503" s="15"/>
      <c r="I503" s="15"/>
      <c r="M503" s="15"/>
      <c r="R503" s="69"/>
    </row>
    <row r="504" spans="1:18" x14ac:dyDescent="0.25">
      <c r="A504" s="15"/>
      <c r="B504" s="15"/>
      <c r="C504" s="15"/>
      <c r="D504" s="15"/>
      <c r="E504" s="15"/>
      <c r="F504" s="15"/>
      <c r="G504" s="15"/>
      <c r="H504" s="15"/>
      <c r="I504" s="15"/>
      <c r="M504" s="15"/>
      <c r="R504" s="69"/>
    </row>
    <row r="505" spans="1:18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M505" s="15"/>
      <c r="R505" s="69"/>
    </row>
    <row r="506" spans="1:18" x14ac:dyDescent="0.25">
      <c r="A506" s="15"/>
      <c r="B506" s="15"/>
      <c r="C506" s="15"/>
      <c r="D506" s="15"/>
      <c r="E506" s="15"/>
      <c r="F506" s="15"/>
      <c r="G506" s="15"/>
      <c r="H506" s="15"/>
      <c r="I506" s="15"/>
      <c r="M506" s="15"/>
      <c r="R506" s="69"/>
    </row>
    <row r="507" spans="1:18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M507" s="15"/>
      <c r="R507" s="69"/>
    </row>
    <row r="508" spans="1:18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M508" s="15"/>
      <c r="R508" s="69"/>
    </row>
    <row r="509" spans="1:18" x14ac:dyDescent="0.25">
      <c r="A509" s="15"/>
      <c r="B509" s="15"/>
      <c r="C509" s="15"/>
      <c r="D509" s="15"/>
      <c r="E509" s="15"/>
      <c r="F509" s="15"/>
      <c r="G509" s="15"/>
      <c r="H509" s="15"/>
      <c r="I509" s="15"/>
      <c r="M509" s="15"/>
      <c r="R509" s="69"/>
    </row>
    <row r="510" spans="1:18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M510" s="15"/>
      <c r="R510" s="69"/>
    </row>
    <row r="511" spans="1:18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M511" s="15"/>
      <c r="R511" s="69"/>
    </row>
    <row r="512" spans="1:18" x14ac:dyDescent="0.25">
      <c r="A512" s="15"/>
      <c r="B512" s="15"/>
      <c r="C512" s="15"/>
      <c r="D512" s="15"/>
      <c r="E512" s="15"/>
      <c r="F512" s="15"/>
      <c r="G512" s="15"/>
      <c r="H512" s="15"/>
      <c r="I512" s="15"/>
      <c r="M512" s="15"/>
      <c r="R512" s="69"/>
    </row>
    <row r="513" spans="1:18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M513" s="15"/>
      <c r="R513" s="69"/>
    </row>
    <row r="514" spans="1:18" x14ac:dyDescent="0.25">
      <c r="A514" s="15"/>
      <c r="B514" s="15"/>
      <c r="C514" s="15"/>
      <c r="D514" s="15"/>
      <c r="E514" s="15"/>
      <c r="F514" s="15"/>
      <c r="G514" s="15"/>
      <c r="H514" s="15"/>
      <c r="I514" s="15"/>
      <c r="M514" s="15"/>
      <c r="R514" s="69"/>
    </row>
    <row r="515" spans="1:18" x14ac:dyDescent="0.25">
      <c r="A515" s="15"/>
      <c r="B515" s="15"/>
      <c r="C515" s="15"/>
      <c r="D515" s="15"/>
      <c r="E515" s="15"/>
      <c r="F515" s="15"/>
      <c r="G515" s="15"/>
      <c r="H515" s="15"/>
      <c r="I515" s="15"/>
      <c r="M515" s="15"/>
      <c r="R515" s="69"/>
    </row>
    <row r="516" spans="1:18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M516" s="15"/>
      <c r="R516" s="69"/>
    </row>
    <row r="517" spans="1:18" x14ac:dyDescent="0.25">
      <c r="A517" s="15"/>
      <c r="B517" s="15"/>
      <c r="C517" s="15"/>
      <c r="D517" s="15"/>
      <c r="E517" s="15"/>
      <c r="F517" s="15"/>
      <c r="G517" s="15"/>
      <c r="H517" s="15"/>
      <c r="I517" s="15"/>
      <c r="M517" s="15"/>
      <c r="R517" s="69"/>
    </row>
    <row r="518" spans="1:18" x14ac:dyDescent="0.25">
      <c r="A518" s="15"/>
      <c r="B518" s="15"/>
      <c r="C518" s="15"/>
      <c r="D518" s="15"/>
      <c r="E518" s="15"/>
      <c r="F518" s="15"/>
      <c r="G518" s="15"/>
      <c r="H518" s="15"/>
      <c r="I518" s="15"/>
      <c r="M518" s="15"/>
      <c r="R518" s="69"/>
    </row>
    <row r="519" spans="1:18" x14ac:dyDescent="0.25">
      <c r="A519" s="15"/>
      <c r="B519" s="15"/>
      <c r="C519" s="15"/>
      <c r="D519" s="15"/>
      <c r="E519" s="15"/>
      <c r="F519" s="15"/>
      <c r="G519" s="15"/>
      <c r="H519" s="15"/>
      <c r="I519" s="15"/>
      <c r="M519" s="15"/>
      <c r="R519" s="69"/>
    </row>
    <row r="520" spans="1:18" x14ac:dyDescent="0.25">
      <c r="A520" s="15"/>
      <c r="B520" s="15"/>
      <c r="C520" s="15"/>
      <c r="D520" s="15"/>
      <c r="E520" s="15"/>
      <c r="F520" s="15"/>
      <c r="G520" s="15"/>
      <c r="H520" s="15"/>
      <c r="I520" s="15"/>
      <c r="M520" s="15"/>
      <c r="R520" s="69"/>
    </row>
    <row r="521" spans="1:18" x14ac:dyDescent="0.25">
      <c r="A521" s="15"/>
      <c r="B521" s="15"/>
      <c r="C521" s="15"/>
      <c r="D521" s="15"/>
      <c r="E521" s="15"/>
      <c r="F521" s="15"/>
      <c r="G521" s="15"/>
      <c r="H521" s="15"/>
      <c r="I521" s="15"/>
      <c r="M521" s="15"/>
      <c r="R521" s="69"/>
    </row>
    <row r="522" spans="1:18" x14ac:dyDescent="0.25">
      <c r="A522" s="15"/>
      <c r="B522" s="15"/>
      <c r="C522" s="15"/>
      <c r="D522" s="15"/>
      <c r="E522" s="15"/>
      <c r="F522" s="15"/>
      <c r="G522" s="15"/>
      <c r="H522" s="15"/>
      <c r="I522" s="15"/>
      <c r="M522" s="15"/>
      <c r="R522" s="69"/>
    </row>
    <row r="523" spans="1:18" x14ac:dyDescent="0.25">
      <c r="A523" s="15"/>
      <c r="B523" s="15"/>
      <c r="C523" s="15"/>
      <c r="D523" s="15"/>
      <c r="E523" s="15"/>
      <c r="F523" s="15"/>
      <c r="G523" s="15"/>
      <c r="H523" s="15"/>
      <c r="I523" s="15"/>
      <c r="M523" s="15"/>
      <c r="R523" s="69"/>
    </row>
    <row r="524" spans="1:18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M524" s="15"/>
      <c r="R524" s="69"/>
    </row>
    <row r="525" spans="1:18" x14ac:dyDescent="0.25">
      <c r="A525" s="15"/>
      <c r="B525" s="15"/>
      <c r="C525" s="15"/>
      <c r="D525" s="15"/>
      <c r="E525" s="15"/>
      <c r="F525" s="15"/>
      <c r="G525" s="15"/>
      <c r="H525" s="15"/>
      <c r="I525" s="15"/>
      <c r="M525" s="15"/>
      <c r="R525" s="69"/>
    </row>
    <row r="526" spans="1:18" x14ac:dyDescent="0.25">
      <c r="A526" s="15"/>
      <c r="B526" s="15"/>
      <c r="C526" s="15"/>
      <c r="D526" s="15"/>
      <c r="E526" s="15"/>
      <c r="F526" s="15"/>
      <c r="G526" s="15"/>
      <c r="H526" s="15"/>
      <c r="I526" s="15"/>
      <c r="M526" s="15"/>
      <c r="R526" s="69"/>
    </row>
    <row r="527" spans="1:18" x14ac:dyDescent="0.25">
      <c r="A527" s="15"/>
      <c r="B527" s="15"/>
      <c r="C527" s="15"/>
      <c r="D527" s="15"/>
      <c r="E527" s="15"/>
      <c r="F527" s="15"/>
      <c r="G527" s="15"/>
      <c r="H527" s="15"/>
      <c r="I527" s="15"/>
      <c r="M527" s="15"/>
      <c r="R527" s="69"/>
    </row>
    <row r="528" spans="1:18" x14ac:dyDescent="0.25">
      <c r="A528" s="15"/>
      <c r="B528" s="15"/>
      <c r="C528" s="15"/>
      <c r="D528" s="15"/>
      <c r="E528" s="15"/>
      <c r="F528" s="15"/>
      <c r="G528" s="15"/>
      <c r="H528" s="15"/>
      <c r="I528" s="15"/>
      <c r="M528" s="15"/>
      <c r="R528" s="69"/>
    </row>
    <row r="529" spans="1:18" x14ac:dyDescent="0.25">
      <c r="A529" s="15"/>
      <c r="B529" s="15"/>
      <c r="C529" s="15"/>
      <c r="D529" s="15"/>
      <c r="E529" s="15"/>
      <c r="F529" s="15"/>
      <c r="G529" s="15"/>
      <c r="H529" s="15"/>
      <c r="I529" s="15"/>
      <c r="M529" s="15"/>
      <c r="R529" s="69"/>
    </row>
    <row r="530" spans="1:18" x14ac:dyDescent="0.25">
      <c r="A530" s="15"/>
      <c r="B530" s="15"/>
      <c r="C530" s="15"/>
      <c r="D530" s="15"/>
      <c r="E530" s="15"/>
      <c r="F530" s="15"/>
      <c r="G530" s="15"/>
      <c r="H530" s="15"/>
      <c r="I530" s="15"/>
      <c r="M530" s="15"/>
      <c r="R530" s="69"/>
    </row>
    <row r="531" spans="1:18" x14ac:dyDescent="0.25">
      <c r="A531" s="15"/>
      <c r="B531" s="15"/>
      <c r="C531" s="15"/>
      <c r="D531" s="15"/>
      <c r="E531" s="15"/>
      <c r="F531" s="15"/>
      <c r="G531" s="15"/>
      <c r="H531" s="15"/>
      <c r="I531" s="15"/>
      <c r="M531" s="15"/>
      <c r="R531" s="69"/>
    </row>
    <row r="532" spans="1:18" x14ac:dyDescent="0.25">
      <c r="A532" s="15"/>
      <c r="B532" s="15"/>
      <c r="C532" s="15"/>
      <c r="D532" s="15"/>
      <c r="E532" s="15"/>
      <c r="F532" s="15"/>
      <c r="G532" s="15"/>
      <c r="H532" s="15"/>
      <c r="I532" s="15"/>
      <c r="M532" s="15"/>
      <c r="R532" s="69"/>
    </row>
    <row r="533" spans="1:18" x14ac:dyDescent="0.25">
      <c r="A533" s="15"/>
      <c r="B533" s="15"/>
      <c r="C533" s="15"/>
      <c r="D533" s="15"/>
      <c r="E533" s="15"/>
      <c r="F533" s="15"/>
      <c r="G533" s="15"/>
      <c r="H533" s="15"/>
      <c r="I533" s="15"/>
      <c r="M533" s="15"/>
      <c r="R533" s="69"/>
    </row>
    <row r="534" spans="1:18" x14ac:dyDescent="0.25">
      <c r="A534" s="15"/>
      <c r="B534" s="15"/>
      <c r="C534" s="15"/>
      <c r="D534" s="15"/>
      <c r="E534" s="15"/>
      <c r="F534" s="15"/>
      <c r="G534" s="15"/>
      <c r="H534" s="15"/>
      <c r="I534" s="15"/>
      <c r="M534" s="15"/>
      <c r="R534" s="69"/>
    </row>
    <row r="535" spans="1:18" x14ac:dyDescent="0.25">
      <c r="A535" s="15"/>
      <c r="B535" s="15"/>
      <c r="C535" s="15"/>
      <c r="D535" s="15"/>
      <c r="E535" s="15"/>
      <c r="F535" s="15"/>
      <c r="G535" s="15"/>
      <c r="H535" s="15"/>
      <c r="I535" s="15"/>
      <c r="M535" s="15"/>
      <c r="R535" s="69"/>
    </row>
    <row r="536" spans="1:18" x14ac:dyDescent="0.25">
      <c r="A536" s="15"/>
      <c r="B536" s="15"/>
      <c r="C536" s="15"/>
      <c r="D536" s="15"/>
      <c r="E536" s="15"/>
      <c r="F536" s="15"/>
      <c r="G536" s="15"/>
      <c r="H536" s="15"/>
      <c r="I536" s="15"/>
      <c r="M536" s="15"/>
    </row>
    <row r="537" spans="1:18" x14ac:dyDescent="0.25">
      <c r="A537" s="15"/>
      <c r="B537" s="15"/>
      <c r="C537" s="15"/>
      <c r="D537" s="15"/>
      <c r="E537" s="15"/>
      <c r="F537" s="15"/>
      <c r="G537" s="15"/>
      <c r="H537" s="15"/>
      <c r="I537" s="15"/>
      <c r="M537" s="15"/>
    </row>
    <row r="538" spans="1:18" x14ac:dyDescent="0.25">
      <c r="A538" s="15"/>
      <c r="B538" s="15"/>
      <c r="C538" s="15"/>
      <c r="D538" s="15"/>
      <c r="E538" s="15"/>
      <c r="F538" s="15"/>
      <c r="G538" s="15"/>
      <c r="H538" s="15"/>
      <c r="I538" s="15"/>
      <c r="M538" s="15"/>
    </row>
    <row r="539" spans="1:18" x14ac:dyDescent="0.25">
      <c r="A539" s="15"/>
      <c r="B539" s="15"/>
      <c r="C539" s="15"/>
      <c r="D539" s="15"/>
      <c r="E539" s="15"/>
      <c r="F539" s="15"/>
      <c r="G539" s="15"/>
      <c r="H539" s="15"/>
      <c r="I539" s="15"/>
      <c r="M539" s="15"/>
    </row>
    <row r="540" spans="1:18" x14ac:dyDescent="0.25">
      <c r="A540" s="15"/>
      <c r="B540" s="15"/>
      <c r="C540" s="15"/>
      <c r="D540" s="15"/>
      <c r="E540" s="15"/>
      <c r="F540" s="15"/>
      <c r="G540" s="15"/>
      <c r="H540" s="15"/>
      <c r="I540" s="15"/>
      <c r="M540" s="15"/>
    </row>
    <row r="541" spans="1:18" x14ac:dyDescent="0.25">
      <c r="A541" s="15"/>
      <c r="B541" s="15"/>
      <c r="C541" s="15"/>
      <c r="D541" s="15"/>
      <c r="E541" s="15"/>
      <c r="F541" s="15"/>
      <c r="G541" s="15"/>
      <c r="H541" s="15"/>
      <c r="I541" s="15"/>
      <c r="M541" s="15"/>
    </row>
    <row r="542" spans="1:18" x14ac:dyDescent="0.25">
      <c r="A542" s="15"/>
      <c r="B542" s="15"/>
      <c r="C542" s="15"/>
      <c r="D542" s="15"/>
      <c r="E542" s="15"/>
      <c r="F542" s="15"/>
      <c r="G542" s="15"/>
      <c r="H542" s="15"/>
      <c r="I542" s="15"/>
      <c r="M542" s="15"/>
    </row>
    <row r="543" spans="1:18" x14ac:dyDescent="0.25">
      <c r="A543" s="15"/>
      <c r="B543" s="15"/>
      <c r="C543" s="15"/>
      <c r="D543" s="15"/>
      <c r="E543" s="15"/>
      <c r="F543" s="15"/>
      <c r="G543" s="15"/>
      <c r="H543" s="15"/>
      <c r="I543" s="15"/>
      <c r="M543" s="15"/>
    </row>
    <row r="544" spans="1:18" x14ac:dyDescent="0.25">
      <c r="A544" s="15"/>
      <c r="B544" s="15"/>
      <c r="C544" s="15"/>
      <c r="D544" s="15"/>
      <c r="E544" s="15"/>
      <c r="F544" s="15"/>
      <c r="G544" s="15"/>
      <c r="H544" s="15"/>
      <c r="I544" s="15"/>
      <c r="M544" s="15"/>
    </row>
    <row r="545" spans="1:13" x14ac:dyDescent="0.25">
      <c r="A545" s="15"/>
      <c r="B545" s="15"/>
      <c r="C545" s="15"/>
      <c r="D545" s="15"/>
      <c r="E545" s="15"/>
      <c r="F545" s="15"/>
      <c r="G545" s="15"/>
      <c r="H545" s="15"/>
      <c r="I545" s="15"/>
      <c r="M545" s="15"/>
    </row>
    <row r="546" spans="1:13" x14ac:dyDescent="0.25">
      <c r="A546" s="15"/>
      <c r="B546" s="15"/>
      <c r="C546" s="15"/>
      <c r="D546" s="15"/>
      <c r="E546" s="15"/>
      <c r="F546" s="15"/>
      <c r="G546" s="15"/>
      <c r="H546" s="15"/>
      <c r="I546" s="15"/>
      <c r="M546" s="15"/>
    </row>
    <row r="547" spans="1:13" x14ac:dyDescent="0.25">
      <c r="A547" s="15"/>
      <c r="B547" s="15"/>
      <c r="C547" s="15"/>
      <c r="D547" s="15"/>
      <c r="E547" s="15"/>
      <c r="F547" s="15"/>
      <c r="G547" s="15"/>
      <c r="H547" s="15"/>
      <c r="I547" s="15"/>
      <c r="M547" s="15"/>
    </row>
    <row r="548" spans="1:13" x14ac:dyDescent="0.25">
      <c r="A548" s="15"/>
      <c r="B548" s="15"/>
      <c r="C548" s="15"/>
      <c r="D548" s="15"/>
      <c r="E548" s="15"/>
      <c r="F548" s="15"/>
      <c r="G548" s="15"/>
      <c r="H548" s="15"/>
      <c r="I548" s="15"/>
      <c r="M548" s="15"/>
    </row>
    <row r="549" spans="1:13" x14ac:dyDescent="0.25">
      <c r="A549" s="15"/>
      <c r="B549" s="15"/>
      <c r="C549" s="15"/>
      <c r="D549" s="15"/>
      <c r="E549" s="15"/>
      <c r="F549" s="15"/>
      <c r="G549" s="15"/>
      <c r="H549" s="15"/>
      <c r="I549" s="15"/>
      <c r="M549" s="15"/>
    </row>
    <row r="550" spans="1:13" x14ac:dyDescent="0.25">
      <c r="A550" s="15"/>
      <c r="B550" s="15"/>
      <c r="C550" s="15"/>
      <c r="D550" s="15"/>
      <c r="E550" s="15"/>
      <c r="F550" s="15"/>
      <c r="G550" s="15"/>
      <c r="H550" s="15"/>
      <c r="I550" s="15"/>
      <c r="M550" s="15"/>
    </row>
    <row r="551" spans="1:13" x14ac:dyDescent="0.25">
      <c r="A551" s="15"/>
      <c r="B551" s="15"/>
      <c r="C551" s="15"/>
      <c r="D551" s="15"/>
      <c r="E551" s="15"/>
      <c r="F551" s="15"/>
      <c r="G551" s="15"/>
      <c r="H551" s="15"/>
      <c r="I551" s="15"/>
      <c r="M551" s="15"/>
    </row>
    <row r="552" spans="1:13" x14ac:dyDescent="0.25">
      <c r="A552" s="15"/>
      <c r="B552" s="15"/>
      <c r="C552" s="15"/>
      <c r="D552" s="15"/>
      <c r="E552" s="15"/>
      <c r="F552" s="15"/>
      <c r="G552" s="15"/>
      <c r="H552" s="15"/>
      <c r="I552" s="15"/>
      <c r="M552" s="15"/>
    </row>
    <row r="553" spans="1:13" x14ac:dyDescent="0.25">
      <c r="A553" s="15"/>
      <c r="B553" s="15"/>
      <c r="C553" s="15"/>
      <c r="D553" s="15"/>
      <c r="E553" s="15"/>
      <c r="F553" s="15"/>
      <c r="G553" s="15"/>
      <c r="H553" s="15"/>
      <c r="I553" s="15"/>
      <c r="M553" s="15"/>
    </row>
    <row r="554" spans="1:13" x14ac:dyDescent="0.25">
      <c r="A554" s="15"/>
      <c r="B554" s="15"/>
      <c r="C554" s="15"/>
      <c r="D554" s="15"/>
      <c r="E554" s="15"/>
      <c r="F554" s="15"/>
      <c r="G554" s="15"/>
      <c r="H554" s="15"/>
      <c r="I554" s="15"/>
      <c r="M554" s="15"/>
    </row>
    <row r="555" spans="1:13" x14ac:dyDescent="0.25">
      <c r="A555" s="15"/>
      <c r="B555" s="15"/>
      <c r="C555" s="15"/>
      <c r="D555" s="15"/>
      <c r="E555" s="15"/>
      <c r="F555" s="15"/>
      <c r="G555" s="15"/>
      <c r="H555" s="15"/>
      <c r="I555" s="15"/>
      <c r="M555" s="15"/>
    </row>
    <row r="556" spans="1:13" x14ac:dyDescent="0.25">
      <c r="A556" s="15"/>
      <c r="B556" s="15"/>
      <c r="C556" s="15"/>
      <c r="D556" s="15"/>
      <c r="E556" s="15"/>
      <c r="F556" s="15"/>
      <c r="G556" s="15"/>
      <c r="H556" s="15"/>
      <c r="I556" s="15"/>
      <c r="M556" s="15"/>
    </row>
    <row r="557" spans="1:13" x14ac:dyDescent="0.25">
      <c r="A557" s="15"/>
      <c r="B557" s="15"/>
      <c r="C557" s="15"/>
      <c r="D557" s="15"/>
      <c r="E557" s="15"/>
      <c r="F557" s="15"/>
      <c r="G557" s="15"/>
      <c r="H557" s="15"/>
      <c r="I557" s="15"/>
      <c r="M557" s="15"/>
    </row>
    <row r="558" spans="1:13" x14ac:dyDescent="0.25">
      <c r="A558" s="15"/>
      <c r="B558" s="15"/>
      <c r="C558" s="15"/>
      <c r="D558" s="15"/>
      <c r="E558" s="15"/>
      <c r="F558" s="15"/>
      <c r="G558" s="15"/>
      <c r="H558" s="15"/>
      <c r="I558" s="15"/>
      <c r="M558" s="15"/>
    </row>
    <row r="559" spans="1:13" x14ac:dyDescent="0.25">
      <c r="A559" s="15"/>
      <c r="B559" s="15"/>
      <c r="C559" s="15"/>
      <c r="D559" s="15"/>
      <c r="E559" s="15"/>
      <c r="F559" s="15"/>
      <c r="G559" s="15"/>
      <c r="H559" s="15"/>
      <c r="I559" s="15"/>
      <c r="M559" s="15"/>
    </row>
    <row r="560" spans="1:13" x14ac:dyDescent="0.25">
      <c r="A560" s="15"/>
      <c r="B560" s="15"/>
      <c r="C560" s="15"/>
      <c r="D560" s="15"/>
      <c r="E560" s="15"/>
      <c r="F560" s="15"/>
      <c r="G560" s="15"/>
      <c r="H560" s="15"/>
      <c r="I560" s="15"/>
      <c r="M560" s="15"/>
    </row>
    <row r="561" spans="1:13" x14ac:dyDescent="0.25">
      <c r="A561" s="15"/>
      <c r="B561" s="15"/>
      <c r="C561" s="15"/>
      <c r="D561" s="15"/>
      <c r="E561" s="15"/>
      <c r="F561" s="15"/>
      <c r="G561" s="15"/>
      <c r="H561" s="15"/>
      <c r="I561" s="15"/>
      <c r="M561" s="15"/>
    </row>
    <row r="562" spans="1:13" x14ac:dyDescent="0.25">
      <c r="A562" s="15"/>
      <c r="B562" s="15"/>
      <c r="C562" s="15"/>
      <c r="D562" s="15"/>
      <c r="E562" s="15"/>
      <c r="F562" s="15"/>
      <c r="G562" s="15"/>
      <c r="H562" s="15"/>
      <c r="I562" s="15"/>
      <c r="M562" s="15"/>
    </row>
    <row r="563" spans="1:13" x14ac:dyDescent="0.25">
      <c r="A563" s="15"/>
      <c r="B563" s="15"/>
      <c r="C563" s="15"/>
      <c r="D563" s="15"/>
      <c r="E563" s="15"/>
      <c r="F563" s="15"/>
      <c r="G563" s="15"/>
      <c r="H563" s="15"/>
      <c r="I563" s="15"/>
      <c r="M563" s="15"/>
    </row>
    <row r="564" spans="1:13" x14ac:dyDescent="0.25">
      <c r="A564" s="15"/>
      <c r="B564" s="15"/>
      <c r="C564" s="15"/>
      <c r="D564" s="15"/>
      <c r="E564" s="15"/>
      <c r="F564" s="15"/>
      <c r="G564" s="15"/>
      <c r="H564" s="15"/>
      <c r="I564" s="15"/>
      <c r="M564" s="15"/>
    </row>
    <row r="565" spans="1:13" x14ac:dyDescent="0.25">
      <c r="A565" s="15"/>
      <c r="B565" s="15"/>
      <c r="C565" s="15"/>
      <c r="D565" s="15"/>
      <c r="E565" s="15"/>
      <c r="F565" s="15"/>
      <c r="G565" s="15"/>
      <c r="H565" s="15"/>
      <c r="I565" s="15"/>
      <c r="M565" s="15"/>
    </row>
    <row r="566" spans="1:13" x14ac:dyDescent="0.25">
      <c r="A566" s="15"/>
      <c r="B566" s="15"/>
      <c r="C566" s="15"/>
      <c r="D566" s="15"/>
      <c r="E566" s="15"/>
      <c r="F566" s="15"/>
      <c r="G566" s="15"/>
      <c r="H566" s="15"/>
      <c r="I566" s="15"/>
      <c r="M566" s="15"/>
    </row>
    <row r="567" spans="1:13" x14ac:dyDescent="0.25">
      <c r="A567" s="15"/>
      <c r="B567" s="15"/>
      <c r="C567" s="15"/>
      <c r="D567" s="15"/>
      <c r="E567" s="15"/>
      <c r="F567" s="15"/>
      <c r="G567" s="15"/>
      <c r="H567" s="15"/>
      <c r="I567" s="15"/>
      <c r="M567" s="15"/>
    </row>
    <row r="568" spans="1:13" x14ac:dyDescent="0.25">
      <c r="A568" s="15"/>
      <c r="B568" s="15"/>
      <c r="C568" s="15"/>
      <c r="D568" s="15"/>
      <c r="E568" s="15"/>
      <c r="F568" s="15"/>
      <c r="G568" s="15"/>
      <c r="H568" s="15"/>
      <c r="I568" s="15"/>
      <c r="M568" s="15"/>
    </row>
    <row r="569" spans="1:13" x14ac:dyDescent="0.25">
      <c r="A569" s="15"/>
      <c r="B569" s="15"/>
      <c r="C569" s="15"/>
      <c r="D569" s="15"/>
      <c r="E569" s="15"/>
      <c r="F569" s="15"/>
      <c r="G569" s="15"/>
      <c r="H569" s="15"/>
      <c r="I569" s="15"/>
      <c r="M569" s="15"/>
    </row>
    <row r="570" spans="1:13" x14ac:dyDescent="0.25">
      <c r="A570" s="15"/>
      <c r="B570" s="15"/>
      <c r="C570" s="15"/>
      <c r="D570" s="15"/>
      <c r="E570" s="15"/>
      <c r="F570" s="15"/>
      <c r="G570" s="15"/>
      <c r="H570" s="15"/>
      <c r="I570" s="15"/>
      <c r="M570" s="15"/>
    </row>
    <row r="571" spans="1:13" x14ac:dyDescent="0.25">
      <c r="A571" s="15"/>
      <c r="B571" s="15"/>
      <c r="C571" s="15"/>
      <c r="D571" s="15"/>
      <c r="E571" s="15"/>
      <c r="F571" s="15"/>
      <c r="G571" s="15"/>
      <c r="H571" s="15"/>
      <c r="I571" s="15"/>
      <c r="M571" s="15"/>
    </row>
    <row r="572" spans="1:13" x14ac:dyDescent="0.25">
      <c r="A572" s="15"/>
      <c r="B572" s="15"/>
      <c r="C572" s="15"/>
      <c r="D572" s="15"/>
      <c r="E572" s="15"/>
      <c r="F572" s="15"/>
      <c r="G572" s="15"/>
      <c r="H572" s="15"/>
      <c r="I572" s="15"/>
      <c r="M572" s="15"/>
    </row>
    <row r="573" spans="1:13" x14ac:dyDescent="0.25">
      <c r="A573" s="15"/>
      <c r="B573" s="15"/>
      <c r="C573" s="15"/>
      <c r="D573" s="15"/>
      <c r="E573" s="15"/>
      <c r="F573" s="15"/>
      <c r="G573" s="15"/>
      <c r="H573" s="15"/>
      <c r="I573" s="15"/>
      <c r="M573" s="15"/>
    </row>
    <row r="574" spans="1:13" x14ac:dyDescent="0.25">
      <c r="A574" s="15"/>
      <c r="B574" s="15"/>
      <c r="C574" s="15"/>
      <c r="D574" s="15"/>
      <c r="E574" s="15"/>
      <c r="F574" s="15"/>
      <c r="G574" s="15"/>
      <c r="H574" s="15"/>
      <c r="I574" s="15"/>
      <c r="M574" s="15"/>
    </row>
    <row r="575" spans="1:13" x14ac:dyDescent="0.25">
      <c r="A575" s="15"/>
      <c r="B575" s="15"/>
      <c r="C575" s="15"/>
      <c r="D575" s="15"/>
      <c r="E575" s="15"/>
      <c r="F575" s="15"/>
      <c r="G575" s="15"/>
      <c r="H575" s="15"/>
      <c r="I575" s="15"/>
      <c r="M575" s="15"/>
    </row>
    <row r="576" spans="1:13" x14ac:dyDescent="0.25">
      <c r="A576" s="15"/>
      <c r="B576" s="15"/>
      <c r="C576" s="15"/>
      <c r="D576" s="15"/>
      <c r="E576" s="15"/>
      <c r="F576" s="15"/>
      <c r="G576" s="15"/>
      <c r="H576" s="15"/>
      <c r="I576" s="15"/>
      <c r="M576" s="15"/>
    </row>
    <row r="577" spans="1:13" x14ac:dyDescent="0.25">
      <c r="A577" s="15"/>
      <c r="B577" s="15"/>
      <c r="C577" s="15"/>
      <c r="D577" s="15"/>
      <c r="E577" s="15"/>
      <c r="F577" s="15"/>
      <c r="G577" s="15"/>
      <c r="H577" s="15"/>
      <c r="I577" s="15"/>
      <c r="M577" s="15"/>
    </row>
    <row r="578" spans="1:13" x14ac:dyDescent="0.25">
      <c r="A578" s="15"/>
      <c r="B578" s="15"/>
      <c r="C578" s="15"/>
      <c r="D578" s="15"/>
      <c r="E578" s="15"/>
      <c r="F578" s="15"/>
      <c r="G578" s="15"/>
      <c r="H578" s="15"/>
      <c r="I578" s="15"/>
      <c r="M578" s="15"/>
    </row>
    <row r="579" spans="1:13" x14ac:dyDescent="0.25">
      <c r="A579" s="15"/>
      <c r="B579" s="15"/>
      <c r="C579" s="15"/>
      <c r="D579" s="15"/>
      <c r="E579" s="15"/>
      <c r="F579" s="15"/>
      <c r="G579" s="15"/>
      <c r="H579" s="15"/>
      <c r="I579" s="15"/>
      <c r="M579" s="15"/>
    </row>
    <row r="580" spans="1:13" x14ac:dyDescent="0.25">
      <c r="A580" s="15"/>
      <c r="B580" s="15"/>
      <c r="C580" s="15"/>
      <c r="D580" s="15"/>
      <c r="E580" s="15"/>
      <c r="F580" s="15"/>
      <c r="G580" s="15"/>
      <c r="H580" s="15"/>
      <c r="I580" s="15"/>
      <c r="M580" s="15"/>
    </row>
    <row r="581" spans="1:13" x14ac:dyDescent="0.25">
      <c r="A581" s="15"/>
      <c r="B581" s="15"/>
      <c r="C581" s="15"/>
      <c r="D581" s="15"/>
      <c r="E581" s="15"/>
      <c r="F581" s="15"/>
      <c r="G581" s="15"/>
      <c r="H581" s="15"/>
      <c r="I581" s="15"/>
      <c r="M581" s="15"/>
    </row>
    <row r="582" spans="1:13" x14ac:dyDescent="0.25">
      <c r="A582" s="15"/>
      <c r="B582" s="15"/>
      <c r="C582" s="15"/>
      <c r="D582" s="15"/>
      <c r="E582" s="15"/>
      <c r="F582" s="15"/>
      <c r="G582" s="15"/>
      <c r="H582" s="15"/>
      <c r="I582" s="15"/>
      <c r="M582" s="15"/>
    </row>
    <row r="583" spans="1:13" x14ac:dyDescent="0.25">
      <c r="A583" s="15"/>
      <c r="B583" s="15"/>
      <c r="C583" s="15"/>
      <c r="D583" s="15"/>
      <c r="E583" s="15"/>
      <c r="F583" s="15"/>
      <c r="G583" s="15"/>
      <c r="H583" s="15"/>
      <c r="I583" s="15"/>
      <c r="M583" s="15"/>
    </row>
    <row r="584" spans="1:13" x14ac:dyDescent="0.25">
      <c r="A584" s="15"/>
      <c r="B584" s="15"/>
      <c r="C584" s="15"/>
      <c r="D584" s="15"/>
      <c r="E584" s="15"/>
      <c r="F584" s="15"/>
      <c r="G584" s="15"/>
      <c r="H584" s="15"/>
      <c r="I584" s="15"/>
      <c r="M584" s="15"/>
    </row>
    <row r="585" spans="1:13" x14ac:dyDescent="0.25">
      <c r="A585" s="15"/>
      <c r="B585" s="15"/>
      <c r="C585" s="15"/>
      <c r="D585" s="15"/>
      <c r="E585" s="15"/>
      <c r="F585" s="15"/>
      <c r="G585" s="15"/>
      <c r="H585" s="15"/>
      <c r="I585" s="15"/>
      <c r="M585" s="15"/>
    </row>
    <row r="586" spans="1:13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M586" s="15"/>
    </row>
    <row r="587" spans="1:13" x14ac:dyDescent="0.25">
      <c r="A587" s="15"/>
      <c r="B587" s="15"/>
      <c r="C587" s="15"/>
      <c r="D587" s="15"/>
      <c r="E587" s="15"/>
      <c r="F587" s="15"/>
      <c r="G587" s="15"/>
      <c r="H587" s="15"/>
      <c r="I587" s="15"/>
      <c r="M587" s="15"/>
    </row>
    <row r="588" spans="1:13" x14ac:dyDescent="0.25">
      <c r="A588" s="15"/>
      <c r="B588" s="15"/>
      <c r="C588" s="15"/>
      <c r="D588" s="15"/>
      <c r="E588" s="15"/>
      <c r="F588" s="15"/>
      <c r="G588" s="15"/>
      <c r="H588" s="15"/>
      <c r="I588" s="15"/>
      <c r="M588" s="15"/>
    </row>
    <row r="589" spans="1:13" x14ac:dyDescent="0.25">
      <c r="A589" s="15"/>
      <c r="B589" s="15"/>
      <c r="C589" s="15"/>
      <c r="D589" s="15"/>
      <c r="E589" s="15"/>
      <c r="F589" s="15"/>
      <c r="G589" s="15"/>
      <c r="H589" s="15"/>
      <c r="I589" s="15"/>
      <c r="M589" s="15"/>
    </row>
    <row r="590" spans="1:13" x14ac:dyDescent="0.25">
      <c r="A590" s="15"/>
      <c r="B590" s="15"/>
      <c r="C590" s="15"/>
      <c r="D590" s="15"/>
      <c r="E590" s="15"/>
      <c r="F590" s="15"/>
      <c r="G590" s="15"/>
      <c r="H590" s="15"/>
      <c r="I590" s="15"/>
      <c r="M590" s="15"/>
    </row>
    <row r="591" spans="1:13" x14ac:dyDescent="0.25">
      <c r="A591" s="15"/>
      <c r="B591" s="15"/>
      <c r="C591" s="15"/>
      <c r="D591" s="15"/>
      <c r="E591" s="15"/>
      <c r="F591" s="15"/>
      <c r="G591" s="15"/>
      <c r="H591" s="15"/>
      <c r="I591" s="15"/>
      <c r="M591" s="15"/>
    </row>
    <row r="592" spans="1:13" x14ac:dyDescent="0.25">
      <c r="A592" s="15"/>
      <c r="B592" s="15"/>
      <c r="C592" s="15"/>
      <c r="D592" s="15"/>
      <c r="E592" s="15"/>
      <c r="F592" s="15"/>
      <c r="G592" s="15"/>
      <c r="H592" s="15"/>
      <c r="I592" s="15"/>
      <c r="M592" s="15"/>
    </row>
    <row r="593" spans="1:13" x14ac:dyDescent="0.25">
      <c r="A593" s="15"/>
      <c r="B593" s="15"/>
      <c r="C593" s="15"/>
      <c r="D593" s="15"/>
      <c r="E593" s="15"/>
      <c r="F593" s="15"/>
      <c r="G593" s="15"/>
      <c r="H593" s="15"/>
      <c r="I593" s="15"/>
      <c r="M593" s="15"/>
    </row>
    <row r="594" spans="1:13" x14ac:dyDescent="0.25">
      <c r="A594" s="15"/>
      <c r="B594" s="15"/>
      <c r="C594" s="15"/>
      <c r="D594" s="15"/>
      <c r="E594" s="15"/>
      <c r="F594" s="15"/>
      <c r="G594" s="15"/>
      <c r="H594" s="15"/>
      <c r="I594" s="15"/>
      <c r="M594" s="15"/>
    </row>
    <row r="595" spans="1:13" x14ac:dyDescent="0.25">
      <c r="A595" s="15"/>
    </row>
    <row r="596" spans="1:13" x14ac:dyDescent="0.25">
      <c r="A596" s="15"/>
    </row>
  </sheetData>
  <mergeCells count="72">
    <mergeCell ref="J262:L262"/>
    <mergeCell ref="N262:P262"/>
    <mergeCell ref="J275:L275"/>
    <mergeCell ref="N275:P275"/>
    <mergeCell ref="J288:L288"/>
    <mergeCell ref="N288:P288"/>
    <mergeCell ref="J221:L221"/>
    <mergeCell ref="N221:P221"/>
    <mergeCell ref="J235:L235"/>
    <mergeCell ref="N235:P235"/>
    <mergeCell ref="J249:L249"/>
    <mergeCell ref="N249:P249"/>
    <mergeCell ref="J180:L180"/>
    <mergeCell ref="N180:P180"/>
    <mergeCell ref="J194:L194"/>
    <mergeCell ref="N194:P194"/>
    <mergeCell ref="J208:L208"/>
    <mergeCell ref="N208:P208"/>
    <mergeCell ref="J137:L137"/>
    <mergeCell ref="N137:P137"/>
    <mergeCell ref="J151:L151"/>
    <mergeCell ref="N151:P151"/>
    <mergeCell ref="J165:L165"/>
    <mergeCell ref="N165:P165"/>
    <mergeCell ref="J95:L95"/>
    <mergeCell ref="N95:P95"/>
    <mergeCell ref="J109:L109"/>
    <mergeCell ref="N109:P109"/>
    <mergeCell ref="J123:L123"/>
    <mergeCell ref="N123:P123"/>
    <mergeCell ref="J52:L52"/>
    <mergeCell ref="N52:P52"/>
    <mergeCell ref="J66:L66"/>
    <mergeCell ref="N66:P66"/>
    <mergeCell ref="J81:L81"/>
    <mergeCell ref="N81:P81"/>
    <mergeCell ref="J10:L10"/>
    <mergeCell ref="N10:P10"/>
    <mergeCell ref="J24:L24"/>
    <mergeCell ref="N24:P24"/>
    <mergeCell ref="J38:L38"/>
    <mergeCell ref="N38:P38"/>
    <mergeCell ref="D8:F8"/>
    <mergeCell ref="D9:F9"/>
    <mergeCell ref="D21:F21"/>
    <mergeCell ref="D22:F22"/>
    <mergeCell ref="D23:F23"/>
    <mergeCell ref="D34:F34"/>
    <mergeCell ref="D35:F35"/>
    <mergeCell ref="D36:F36"/>
    <mergeCell ref="D37:F37"/>
    <mergeCell ref="D47:F47"/>
    <mergeCell ref="D50:F50"/>
    <mergeCell ref="D51:F51"/>
    <mergeCell ref="D64:F64"/>
    <mergeCell ref="D65:F65"/>
    <mergeCell ref="D79:F79"/>
    <mergeCell ref="D93:F93"/>
    <mergeCell ref="D107:F107"/>
    <mergeCell ref="D121:F121"/>
    <mergeCell ref="D135:F135"/>
    <mergeCell ref="D149:F149"/>
    <mergeCell ref="D163:F163"/>
    <mergeCell ref="D178:F178"/>
    <mergeCell ref="D192:F192"/>
    <mergeCell ref="D206:F206"/>
    <mergeCell ref="D219:F219"/>
    <mergeCell ref="D232:F232"/>
    <mergeCell ref="D246:F246"/>
    <mergeCell ref="D260:F260"/>
    <mergeCell ref="D273:F273"/>
    <mergeCell ref="D286:F28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ng per cell 10^6</vt:lpstr>
    </vt:vector>
  </TitlesOfParts>
  <Company>acerbo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Rea</cp:lastModifiedBy>
  <cp:lastPrinted>2007-05-13T20:40:29Z</cp:lastPrinted>
  <dcterms:created xsi:type="dcterms:W3CDTF">2007-03-26T20:13:51Z</dcterms:created>
  <dcterms:modified xsi:type="dcterms:W3CDTF">2018-05-26T14:42:53Z</dcterms:modified>
</cp:coreProperties>
</file>