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monson.IASTATE\Documents\HS LPS Bursa and Thymus RNA-seq\Manuscripts\Thymus Manuscript (Galgal6a FINAL)\Figures and Supplementary Files\"/>
    </mc:Choice>
  </mc:AlternateContent>
  <bookViews>
    <workbookView xWindow="0" yWindow="0" windowWidth="21570" windowHeight="10050"/>
  </bookViews>
  <sheets>
    <sheet name="Supplementary Dataset S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5" i="2" l="1"/>
  <c r="AB35" i="2" s="1"/>
  <c r="S35" i="2"/>
  <c r="Q35" i="2"/>
  <c r="O35" i="2"/>
  <c r="N35" i="2"/>
  <c r="K35" i="2"/>
  <c r="AB34" i="2"/>
  <c r="S34" i="2"/>
  <c r="Q34" i="2"/>
  <c r="O34" i="2"/>
  <c r="N34" i="2"/>
  <c r="AB33" i="2"/>
  <c r="W33" i="2"/>
  <c r="X33" i="2" s="1"/>
  <c r="U33" i="2"/>
  <c r="V33" i="2" s="1"/>
  <c r="T33" i="2"/>
  <c r="R33" i="2"/>
  <c r="P33" i="2"/>
  <c r="AB32" i="2"/>
  <c r="W32" i="2"/>
  <c r="X32" i="2" s="1"/>
  <c r="U32" i="2"/>
  <c r="T32" i="2"/>
  <c r="R32" i="2"/>
  <c r="P32" i="2"/>
  <c r="AB31" i="2"/>
  <c r="W31" i="2"/>
  <c r="X31" i="2" s="1"/>
  <c r="U31" i="2"/>
  <c r="T31" i="2"/>
  <c r="R31" i="2"/>
  <c r="P31" i="2"/>
  <c r="AB30" i="2"/>
  <c r="W30" i="2"/>
  <c r="X30" i="2" s="1"/>
  <c r="U30" i="2"/>
  <c r="Y30" i="2" s="1"/>
  <c r="Z30" i="2" s="1"/>
  <c r="T30" i="2"/>
  <c r="R30" i="2"/>
  <c r="P30" i="2"/>
  <c r="AB29" i="2"/>
  <c r="W29" i="2"/>
  <c r="X29" i="2" s="1"/>
  <c r="U29" i="2"/>
  <c r="V29" i="2" s="1"/>
  <c r="T29" i="2"/>
  <c r="R29" i="2"/>
  <c r="P29" i="2"/>
  <c r="AB28" i="2"/>
  <c r="W28" i="2"/>
  <c r="X28" i="2" s="1"/>
  <c r="U28" i="2"/>
  <c r="T28" i="2"/>
  <c r="R28" i="2"/>
  <c r="P28" i="2"/>
  <c r="AB27" i="2"/>
  <c r="W27" i="2"/>
  <c r="X27" i="2" s="1"/>
  <c r="U27" i="2"/>
  <c r="T27" i="2"/>
  <c r="R27" i="2"/>
  <c r="P27" i="2"/>
  <c r="AB26" i="2"/>
  <c r="W26" i="2"/>
  <c r="X26" i="2" s="1"/>
  <c r="U26" i="2"/>
  <c r="V26" i="2" s="1"/>
  <c r="T26" i="2"/>
  <c r="R26" i="2"/>
  <c r="P26" i="2"/>
  <c r="AB25" i="2"/>
  <c r="W25" i="2"/>
  <c r="X25" i="2" s="1"/>
  <c r="U25" i="2"/>
  <c r="V25" i="2" s="1"/>
  <c r="T25" i="2"/>
  <c r="R25" i="2"/>
  <c r="P25" i="2"/>
  <c r="AB24" i="2"/>
  <c r="W24" i="2"/>
  <c r="X24" i="2" s="1"/>
  <c r="U24" i="2"/>
  <c r="T24" i="2"/>
  <c r="R24" i="2"/>
  <c r="P24" i="2"/>
  <c r="AB23" i="2"/>
  <c r="W23" i="2"/>
  <c r="X23" i="2" s="1"/>
  <c r="U23" i="2"/>
  <c r="Y23" i="2" s="1"/>
  <c r="Z23" i="2" s="1"/>
  <c r="T23" i="2"/>
  <c r="R23" i="2"/>
  <c r="P23" i="2"/>
  <c r="AB22" i="2"/>
  <c r="W22" i="2"/>
  <c r="X22" i="2" s="1"/>
  <c r="U22" i="2"/>
  <c r="Y22" i="2" s="1"/>
  <c r="Z22" i="2" s="1"/>
  <c r="T22" i="2"/>
  <c r="R22" i="2"/>
  <c r="P22" i="2"/>
  <c r="AB21" i="2"/>
  <c r="W21" i="2"/>
  <c r="X21" i="2" s="1"/>
  <c r="U21" i="2"/>
  <c r="V21" i="2" s="1"/>
  <c r="T21" i="2"/>
  <c r="R21" i="2"/>
  <c r="P21" i="2"/>
  <c r="AB20" i="2"/>
  <c r="W20" i="2"/>
  <c r="X20" i="2" s="1"/>
  <c r="U20" i="2"/>
  <c r="V20" i="2" s="1"/>
  <c r="T20" i="2"/>
  <c r="R20" i="2"/>
  <c r="P20" i="2"/>
  <c r="AB19" i="2"/>
  <c r="W19" i="2"/>
  <c r="X19" i="2" s="1"/>
  <c r="U19" i="2"/>
  <c r="Y19" i="2" s="1"/>
  <c r="Z19" i="2" s="1"/>
  <c r="T19" i="2"/>
  <c r="R19" i="2"/>
  <c r="P19" i="2"/>
  <c r="AB18" i="2"/>
  <c r="W18" i="2"/>
  <c r="X18" i="2" s="1"/>
  <c r="U18" i="2"/>
  <c r="T18" i="2"/>
  <c r="R18" i="2"/>
  <c r="P18" i="2"/>
  <c r="AB17" i="2"/>
  <c r="W17" i="2"/>
  <c r="X17" i="2" s="1"/>
  <c r="U17" i="2"/>
  <c r="V17" i="2" s="1"/>
  <c r="T17" i="2"/>
  <c r="R17" i="2"/>
  <c r="P17" i="2"/>
  <c r="AB16" i="2"/>
  <c r="W16" i="2"/>
  <c r="X16" i="2" s="1"/>
  <c r="U16" i="2"/>
  <c r="V16" i="2" s="1"/>
  <c r="T16" i="2"/>
  <c r="R16" i="2"/>
  <c r="P16" i="2"/>
  <c r="AB15" i="2"/>
  <c r="W15" i="2"/>
  <c r="X15" i="2" s="1"/>
  <c r="U15" i="2"/>
  <c r="Y15" i="2" s="1"/>
  <c r="Z15" i="2" s="1"/>
  <c r="T15" i="2"/>
  <c r="R15" i="2"/>
  <c r="P15" i="2"/>
  <c r="AB14" i="2"/>
  <c r="W14" i="2"/>
  <c r="X14" i="2" s="1"/>
  <c r="U14" i="2"/>
  <c r="V14" i="2" s="1"/>
  <c r="T14" i="2"/>
  <c r="R14" i="2"/>
  <c r="P14" i="2"/>
  <c r="AB13" i="2"/>
  <c r="W13" i="2"/>
  <c r="X13" i="2" s="1"/>
  <c r="U13" i="2"/>
  <c r="V13" i="2" s="1"/>
  <c r="T13" i="2"/>
  <c r="R13" i="2"/>
  <c r="P13" i="2"/>
  <c r="AB12" i="2"/>
  <c r="W12" i="2"/>
  <c r="X12" i="2" s="1"/>
  <c r="U12" i="2"/>
  <c r="T12" i="2"/>
  <c r="R12" i="2"/>
  <c r="P12" i="2"/>
  <c r="AB11" i="2"/>
  <c r="W11" i="2"/>
  <c r="X11" i="2" s="1"/>
  <c r="U11" i="2"/>
  <c r="Y11" i="2" s="1"/>
  <c r="Z11" i="2" s="1"/>
  <c r="T11" i="2"/>
  <c r="R11" i="2"/>
  <c r="P11" i="2"/>
  <c r="AB10" i="2"/>
  <c r="W10" i="2"/>
  <c r="X10" i="2" s="1"/>
  <c r="U10" i="2"/>
  <c r="T10" i="2"/>
  <c r="R10" i="2"/>
  <c r="P10" i="2"/>
  <c r="AB9" i="2"/>
  <c r="W9" i="2"/>
  <c r="X9" i="2" s="1"/>
  <c r="U9" i="2"/>
  <c r="V9" i="2" s="1"/>
  <c r="T9" i="2"/>
  <c r="R9" i="2"/>
  <c r="P9" i="2"/>
  <c r="AB8" i="2"/>
  <c r="W8" i="2"/>
  <c r="X8" i="2" s="1"/>
  <c r="U8" i="2"/>
  <c r="Y8" i="2" s="1"/>
  <c r="Z8" i="2" s="1"/>
  <c r="T8" i="2"/>
  <c r="R8" i="2"/>
  <c r="P8" i="2"/>
  <c r="AB7" i="2"/>
  <c r="W7" i="2"/>
  <c r="X7" i="2" s="1"/>
  <c r="U7" i="2"/>
  <c r="T7" i="2"/>
  <c r="R7" i="2"/>
  <c r="P7" i="2"/>
  <c r="AB6" i="2"/>
  <c r="W6" i="2"/>
  <c r="X6" i="2" s="1"/>
  <c r="U6" i="2"/>
  <c r="T6" i="2"/>
  <c r="R6" i="2"/>
  <c r="P6" i="2"/>
  <c r="AB5" i="2"/>
  <c r="W5" i="2"/>
  <c r="X5" i="2" s="1"/>
  <c r="U5" i="2"/>
  <c r="T5" i="2"/>
  <c r="R5" i="2"/>
  <c r="P5" i="2"/>
  <c r="AB4" i="2"/>
  <c r="W4" i="2"/>
  <c r="U4" i="2"/>
  <c r="V4" i="2" s="1"/>
  <c r="T4" i="2"/>
  <c r="R4" i="2"/>
  <c r="P4" i="2"/>
  <c r="Y27" i="2" l="1"/>
  <c r="Z27" i="2" s="1"/>
  <c r="Y31" i="2"/>
  <c r="Z31" i="2" s="1"/>
  <c r="T34" i="2"/>
  <c r="P35" i="2"/>
  <c r="V8" i="2"/>
  <c r="Y4" i="2"/>
  <c r="Z4" i="2" s="1"/>
  <c r="Y7" i="2"/>
  <c r="Z7" i="2" s="1"/>
  <c r="Y10" i="2"/>
  <c r="Z10" i="2" s="1"/>
  <c r="Y18" i="2"/>
  <c r="Z18" i="2" s="1"/>
  <c r="T35" i="2"/>
  <c r="P34" i="2"/>
  <c r="R35" i="2"/>
  <c r="W34" i="2"/>
  <c r="X34" i="2" s="1"/>
  <c r="Y6" i="2"/>
  <c r="Z6" i="2" s="1"/>
  <c r="V11" i="2"/>
  <c r="V15" i="2"/>
  <c r="V19" i="2"/>
  <c r="V23" i="2"/>
  <c r="V27" i="2"/>
  <c r="V31" i="2"/>
  <c r="R34" i="2"/>
  <c r="U34" i="2"/>
  <c r="V34" i="2" s="1"/>
  <c r="V6" i="2"/>
  <c r="Y13" i="2"/>
  <c r="Z13" i="2" s="1"/>
  <c r="Y17" i="2"/>
  <c r="Z17" i="2" s="1"/>
  <c r="Y21" i="2"/>
  <c r="Z21" i="2" s="1"/>
  <c r="Y25" i="2"/>
  <c r="Z25" i="2" s="1"/>
  <c r="Y29" i="2"/>
  <c r="Z29" i="2" s="1"/>
  <c r="Y33" i="2"/>
  <c r="Z33" i="2" s="1"/>
  <c r="U35" i="2"/>
  <c r="V35" i="2" s="1"/>
  <c r="Y12" i="2"/>
  <c r="Z12" i="2" s="1"/>
  <c r="Y24" i="2"/>
  <c r="Z24" i="2" s="1"/>
  <c r="Y28" i="2"/>
  <c r="Z28" i="2" s="1"/>
  <c r="Y32" i="2"/>
  <c r="Z32" i="2" s="1"/>
  <c r="Y5" i="2"/>
  <c r="Z5" i="2" s="1"/>
  <c r="Y9" i="2"/>
  <c r="Z9" i="2" s="1"/>
  <c r="Y14" i="2"/>
  <c r="Z14" i="2" s="1"/>
  <c r="Y16" i="2"/>
  <c r="Z16" i="2" s="1"/>
  <c r="Y20" i="2"/>
  <c r="Z20" i="2" s="1"/>
  <c r="Y26" i="2"/>
  <c r="Z26" i="2" s="1"/>
  <c r="X4" i="2"/>
  <c r="V5" i="2"/>
  <c r="V7" i="2"/>
  <c r="V10" i="2"/>
  <c r="V12" i="2"/>
  <c r="V18" i="2"/>
  <c r="V22" i="2"/>
  <c r="V24" i="2"/>
  <c r="V28" i="2"/>
  <c r="V30" i="2"/>
  <c r="V32" i="2"/>
  <c r="W35" i="2"/>
  <c r="X35" i="2" s="1"/>
  <c r="Y35" i="2" l="1"/>
  <c r="Z35" i="2" s="1"/>
  <c r="Y34" i="2"/>
  <c r="Z34" i="2" s="1"/>
</calcChain>
</file>

<file path=xl/sharedStrings.xml><?xml version="1.0" encoding="utf-8"?>
<sst xmlns="http://schemas.openxmlformats.org/spreadsheetml/2006/main" count="247" uniqueCount="54">
  <si>
    <t>Wingband</t>
  </si>
  <si>
    <t>Line</t>
  </si>
  <si>
    <t>Broiler</t>
  </si>
  <si>
    <t>LPS</t>
  </si>
  <si>
    <t>Heat</t>
  </si>
  <si>
    <t>Saline</t>
  </si>
  <si>
    <t>Fayoumi</t>
  </si>
  <si>
    <t>Sex</t>
  </si>
  <si>
    <t>C</t>
  </si>
  <si>
    <t>Female</t>
  </si>
  <si>
    <t>Male</t>
  </si>
  <si>
    <t>E</t>
  </si>
  <si>
    <t>Sire</t>
  </si>
  <si>
    <t>Dam</t>
  </si>
  <si>
    <t>Chamber</t>
  </si>
  <si>
    <t>F</t>
  </si>
  <si>
    <t>B</t>
  </si>
  <si>
    <t>D</t>
  </si>
  <si>
    <t>A</t>
  </si>
  <si>
    <t>Treatment</t>
  </si>
  <si>
    <t>Temperature</t>
  </si>
  <si>
    <t>Injection</t>
  </si>
  <si>
    <t>Pen</t>
  </si>
  <si>
    <t>RIN Score</t>
  </si>
  <si>
    <t>Raw Reads</t>
  </si>
  <si>
    <t>Corrected Reads</t>
  </si>
  <si>
    <t>Barcode</t>
  </si>
  <si>
    <t>TGACCA</t>
  </si>
  <si>
    <t>ACAGTG</t>
  </si>
  <si>
    <t>CGATGT</t>
  </si>
  <si>
    <t>GCCAAT</t>
  </si>
  <si>
    <t>CAGATC</t>
  </si>
  <si>
    <t>AGTTCC</t>
  </si>
  <si>
    <t>CTTGTA</t>
  </si>
  <si>
    <t>AGTCAA</t>
  </si>
  <si>
    <t>Total</t>
  </si>
  <si>
    <t>Average</t>
  </si>
  <si>
    <t>Mean Read Depth/Gene</t>
  </si>
  <si>
    <t xml:space="preserve">Mapped Reads </t>
  </si>
  <si>
    <t>Replicate</t>
  </si>
  <si>
    <t>Experiment</t>
  </si>
  <si>
    <t>Expressed Genes</t>
  </si>
  <si>
    <t>% of Total Gene Set</t>
  </si>
  <si>
    <t>N/A</t>
  </si>
  <si>
    <t>% of Reads Discarded</t>
  </si>
  <si>
    <t>% of Corrected</t>
  </si>
  <si>
    <t>Total Unique</t>
  </si>
  <si>
    <t>Unique Exonic</t>
  </si>
  <si>
    <t>No Feature/Ambiguous</t>
  </si>
  <si>
    <t>Not Unique</t>
  </si>
  <si>
    <t>Total Mapped</t>
  </si>
  <si>
    <t>Thermoneutral</t>
  </si>
  <si>
    <t>Flowcell Lane</t>
  </si>
  <si>
    <r>
      <t>Supplementary Dataset S1.</t>
    </r>
    <r>
      <rPr>
        <sz val="11"/>
        <color theme="1"/>
        <rFont val="Calibri"/>
        <family val="2"/>
        <scheme val="minor"/>
      </rPr>
      <t xml:space="preserve">  Results of RNA-seq, QC, and read mapping for each thymic dataset.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</si>
</sst>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0" fillId="0" borderId="2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3" fontId="0" fillId="0" borderId="0" xfId="0" applyNumberFormat="1" applyFont="1" applyBorder="1" applyAlignment="1">
      <alignment horizontal="center"/>
    </xf>
    <xf numFmtId="0" fontId="0" fillId="0" borderId="0" xfId="0" applyNumberFormat="1" applyFont="1" applyFill="1" applyAlignment="1">
      <alignment horizontal="center"/>
    </xf>
    <xf numFmtId="3" fontId="0" fillId="0" borderId="0" xfId="0" applyNumberFormat="1" applyFont="1" applyFill="1" applyAlignment="1">
      <alignment horizontal="center"/>
    </xf>
    <xf numFmtId="3" fontId="0" fillId="0" borderId="1" xfId="0" applyNumberFormat="1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0" fillId="0" borderId="1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3" fontId="0" fillId="0" borderId="1" xfId="0" applyNumberFormat="1" applyFont="1" applyFill="1" applyBorder="1" applyAlignment="1">
      <alignment wrapText="1"/>
    </xf>
    <xf numFmtId="3" fontId="0" fillId="0" borderId="0" xfId="0" applyNumberFormat="1" applyFont="1" applyFill="1" applyAlignment="1"/>
    <xf numFmtId="0" fontId="1" fillId="0" borderId="0" xfId="0" applyFont="1" applyAlignment="1">
      <alignment vertical="center"/>
    </xf>
    <xf numFmtId="3" fontId="1" fillId="0" borderId="0" xfId="0" applyNumberFormat="1" applyFont="1" applyFill="1" applyBorder="1" applyAlignment="1">
      <alignment horizontal="center" wrapText="1"/>
    </xf>
    <xf numFmtId="3" fontId="1" fillId="0" borderId="1" xfId="0" applyNumberFormat="1" applyFont="1" applyFill="1" applyBorder="1" applyAlignment="1">
      <alignment horizontal="center" wrapText="1"/>
    </xf>
    <xf numFmtId="164" fontId="1" fillId="0" borderId="0" xfId="0" applyNumberFormat="1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3" fontId="1" fillId="0" borderId="0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 wrapText="1"/>
    </xf>
    <xf numFmtId="0" fontId="1" fillId="0" borderId="5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tabSelected="1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F25" sqref="F25"/>
    </sheetView>
  </sheetViews>
  <sheetFormatPr defaultRowHeight="15" x14ac:dyDescent="0.25"/>
  <cols>
    <col min="1" max="2" width="12.7109375" style="4" customWidth="1"/>
    <col min="3" max="5" width="8.7109375" style="4" customWidth="1"/>
    <col min="6" max="6" width="14.42578125" style="4" bestFit="1" customWidth="1"/>
    <col min="7" max="8" width="12.7109375" style="4" customWidth="1"/>
    <col min="9" max="10" width="8.7109375" style="5" customWidth="1"/>
    <col min="11" max="11" width="12.7109375" style="9" customWidth="1"/>
    <col min="12" max="12" width="13.140625" style="4" bestFit="1" customWidth="1"/>
    <col min="13" max="13" width="12.7109375" style="4" customWidth="1"/>
    <col min="14" max="14" width="12.7109375" style="10" customWidth="1"/>
    <col min="15" max="15" width="15.7109375" style="10" customWidth="1"/>
    <col min="16" max="16" width="15.7109375" style="14" customWidth="1"/>
    <col min="17" max="17" width="15.7109375" style="10" customWidth="1"/>
    <col min="18" max="18" width="14.140625" style="10" bestFit="1" customWidth="1"/>
    <col min="19" max="19" width="22.140625" style="10" bestFit="1" customWidth="1"/>
    <col min="20" max="20" width="14.140625" style="10" bestFit="1" customWidth="1"/>
    <col min="21" max="21" width="12.28515625" style="22" bestFit="1" customWidth="1"/>
    <col min="22" max="22" width="14.140625" style="22" bestFit="1" customWidth="1"/>
    <col min="23" max="23" width="11.140625" style="10" bestFit="1" customWidth="1"/>
    <col min="24" max="24" width="14.140625" style="10" bestFit="1" customWidth="1"/>
    <col min="25" max="25" width="13.28515625" style="10" bestFit="1" customWidth="1"/>
    <col min="26" max="26" width="14.140625" style="15" bestFit="1" customWidth="1"/>
    <col min="27" max="27" width="17.7109375" style="10" customWidth="1"/>
    <col min="28" max="28" width="12.7109375" style="15" customWidth="1"/>
    <col min="29" max="29" width="12.7109375" style="10" customWidth="1"/>
    <col min="30" max="16384" width="9.140625" style="4"/>
  </cols>
  <sheetData>
    <row r="1" spans="1:30" x14ac:dyDescent="0.25">
      <c r="A1" s="23" t="s">
        <v>53</v>
      </c>
    </row>
    <row r="2" spans="1:30" s="7" customFormat="1" ht="15" customHeight="1" x14ac:dyDescent="0.25">
      <c r="A2" s="37" t="s">
        <v>0</v>
      </c>
      <c r="B2" s="39" t="s">
        <v>1</v>
      </c>
      <c r="C2" s="36" t="s">
        <v>12</v>
      </c>
      <c r="D2" s="36" t="s">
        <v>13</v>
      </c>
      <c r="E2" s="36" t="s">
        <v>7</v>
      </c>
      <c r="F2" s="36" t="s">
        <v>19</v>
      </c>
      <c r="G2" s="36"/>
      <c r="H2" s="28" t="s">
        <v>40</v>
      </c>
      <c r="I2" s="28"/>
      <c r="J2" s="29"/>
      <c r="K2" s="31" t="s">
        <v>23</v>
      </c>
      <c r="L2" s="28" t="s">
        <v>52</v>
      </c>
      <c r="M2" s="34" t="s">
        <v>26</v>
      </c>
      <c r="N2" s="24" t="s">
        <v>24</v>
      </c>
      <c r="O2" s="24" t="s">
        <v>25</v>
      </c>
      <c r="P2" s="26" t="s">
        <v>44</v>
      </c>
      <c r="Q2" s="30" t="s">
        <v>38</v>
      </c>
      <c r="R2" s="30"/>
      <c r="S2" s="30"/>
      <c r="T2" s="30"/>
      <c r="U2" s="30"/>
      <c r="V2" s="30"/>
      <c r="W2" s="30"/>
      <c r="X2" s="30"/>
      <c r="Y2" s="30"/>
      <c r="Z2" s="30"/>
      <c r="AA2" s="24" t="s">
        <v>41</v>
      </c>
      <c r="AB2" s="26" t="s">
        <v>42</v>
      </c>
      <c r="AC2" s="24" t="s">
        <v>37</v>
      </c>
    </row>
    <row r="3" spans="1:30" s="19" customFormat="1" ht="15.75" thickBot="1" x14ac:dyDescent="0.3">
      <c r="A3" s="38"/>
      <c r="B3" s="40"/>
      <c r="C3" s="41"/>
      <c r="D3" s="41"/>
      <c r="E3" s="41"/>
      <c r="F3" s="19" t="s">
        <v>20</v>
      </c>
      <c r="G3" s="19" t="s">
        <v>21</v>
      </c>
      <c r="H3" s="19" t="s">
        <v>39</v>
      </c>
      <c r="I3" s="12" t="s">
        <v>14</v>
      </c>
      <c r="J3" s="13" t="s">
        <v>22</v>
      </c>
      <c r="K3" s="32"/>
      <c r="L3" s="33"/>
      <c r="M3" s="35"/>
      <c r="N3" s="25"/>
      <c r="O3" s="25"/>
      <c r="P3" s="27"/>
      <c r="Q3" s="11" t="s">
        <v>47</v>
      </c>
      <c r="R3" s="11" t="s">
        <v>45</v>
      </c>
      <c r="S3" s="11" t="s">
        <v>48</v>
      </c>
      <c r="T3" s="11" t="s">
        <v>45</v>
      </c>
      <c r="U3" s="21" t="s">
        <v>46</v>
      </c>
      <c r="V3" s="21" t="s">
        <v>45</v>
      </c>
      <c r="W3" s="11" t="s">
        <v>49</v>
      </c>
      <c r="X3" s="11" t="s">
        <v>45</v>
      </c>
      <c r="Y3" s="11" t="s">
        <v>50</v>
      </c>
      <c r="Z3" s="16" t="s">
        <v>45</v>
      </c>
      <c r="AA3" s="25"/>
      <c r="AB3" s="27"/>
      <c r="AC3" s="25"/>
    </row>
    <row r="4" spans="1:30" x14ac:dyDescent="0.25">
      <c r="A4" s="3">
        <v>2002</v>
      </c>
      <c r="B4" s="4" t="s">
        <v>2</v>
      </c>
      <c r="C4" s="4">
        <v>554</v>
      </c>
      <c r="D4" s="4">
        <v>1236</v>
      </c>
      <c r="E4" s="4" t="s">
        <v>9</v>
      </c>
      <c r="F4" s="4" t="s">
        <v>51</v>
      </c>
      <c r="G4" s="4" t="s">
        <v>3</v>
      </c>
      <c r="H4" s="4" t="s">
        <v>8</v>
      </c>
      <c r="I4" s="5">
        <v>1</v>
      </c>
      <c r="J4" s="6" t="s">
        <v>15</v>
      </c>
      <c r="K4" s="15">
        <v>9</v>
      </c>
      <c r="L4" s="4">
        <v>1</v>
      </c>
      <c r="M4" s="1" t="s">
        <v>27</v>
      </c>
      <c r="N4" s="2">
        <v>15856970</v>
      </c>
      <c r="O4" s="8">
        <v>13854277</v>
      </c>
      <c r="P4" s="14">
        <f>((N4-O4)/N4)*100</f>
        <v>12.629733170965196</v>
      </c>
      <c r="Q4" s="2">
        <v>9360112</v>
      </c>
      <c r="R4" s="18">
        <f>(Q4/O4)*100</f>
        <v>67.561172625608677</v>
      </c>
      <c r="S4" s="2">
        <v>3702703</v>
      </c>
      <c r="T4" s="18">
        <f>(S4/O4)*100</f>
        <v>26.726064449267184</v>
      </c>
      <c r="U4" s="2">
        <f t="shared" ref="U4:U33" si="0">Q4+S4</f>
        <v>13062815</v>
      </c>
      <c r="V4" s="18">
        <f>(U4/O4)*100</f>
        <v>94.287237074875861</v>
      </c>
      <c r="W4" s="2">
        <f>349255+64510</f>
        <v>413765</v>
      </c>
      <c r="X4" s="18">
        <f>(W4/O4)*100</f>
        <v>2.9865506514703006</v>
      </c>
      <c r="Y4" s="2">
        <f>U4+W4</f>
        <v>13476580</v>
      </c>
      <c r="Z4" s="17">
        <f t="shared" ref="Z4:Z35" si="1">(Y4/O4)*100</f>
        <v>97.273787726346171</v>
      </c>
      <c r="AA4" s="2">
        <v>21517</v>
      </c>
      <c r="AB4" s="15">
        <f>(AA4/24403)*100</f>
        <v>88.173585214932586</v>
      </c>
      <c r="AC4" s="2">
        <v>383.5639880342581</v>
      </c>
      <c r="AD4" s="10"/>
    </row>
    <row r="5" spans="1:30" x14ac:dyDescent="0.25">
      <c r="A5" s="3">
        <v>2009</v>
      </c>
      <c r="B5" s="4" t="s">
        <v>2</v>
      </c>
      <c r="C5" s="4">
        <v>554</v>
      </c>
      <c r="D5" s="4">
        <v>614</v>
      </c>
      <c r="E5" s="4" t="s">
        <v>9</v>
      </c>
      <c r="F5" s="4" t="s">
        <v>4</v>
      </c>
      <c r="G5" s="4" t="s">
        <v>3</v>
      </c>
      <c r="H5" s="4" t="s">
        <v>8</v>
      </c>
      <c r="I5" s="5">
        <v>8</v>
      </c>
      <c r="J5" s="6" t="s">
        <v>16</v>
      </c>
      <c r="K5" s="15">
        <v>10</v>
      </c>
      <c r="L5" s="4">
        <v>1</v>
      </c>
      <c r="M5" s="1" t="s">
        <v>30</v>
      </c>
      <c r="N5" s="2">
        <v>28073689</v>
      </c>
      <c r="O5" s="8">
        <v>24668077</v>
      </c>
      <c r="P5" s="14">
        <f t="shared" ref="P5:P34" si="2">((N5-O5)/N5)*100</f>
        <v>12.130974308363964</v>
      </c>
      <c r="Q5" s="2">
        <v>19291301</v>
      </c>
      <c r="R5" s="18">
        <f t="shared" ref="R5:R35" si="3">(Q5/O5)*100</f>
        <v>78.203505688749061</v>
      </c>
      <c r="S5" s="2">
        <v>4247947</v>
      </c>
      <c r="T5" s="18">
        <f t="shared" ref="T5:T35" si="4">(S5/O5)*100</f>
        <v>17.22042216748391</v>
      </c>
      <c r="U5" s="2">
        <f t="shared" si="0"/>
        <v>23539248</v>
      </c>
      <c r="V5" s="18">
        <f t="shared" ref="V5:V35" si="5">(U5/O5)*100</f>
        <v>95.423927856232979</v>
      </c>
      <c r="W5" s="2">
        <f>391202+12399</f>
        <v>403601</v>
      </c>
      <c r="X5" s="18">
        <f t="shared" ref="X5:X35" si="6">(W5/O5)*100</f>
        <v>1.6361267236193564</v>
      </c>
      <c r="Y5" s="2">
        <f t="shared" ref="Y5:Y33" si="7">U5+W5</f>
        <v>23942849</v>
      </c>
      <c r="Z5" s="17">
        <f t="shared" si="1"/>
        <v>97.060054579852334</v>
      </c>
      <c r="AA5" s="2">
        <v>19305</v>
      </c>
      <c r="AB5" s="15">
        <f t="shared" ref="AB5:AB35" si="8">(AA5/24403)*100</f>
        <v>79.109125927140099</v>
      </c>
      <c r="AC5" s="2">
        <v>790.52989386550837</v>
      </c>
    </row>
    <row r="6" spans="1:30" x14ac:dyDescent="0.25">
      <c r="A6" s="3">
        <v>2010</v>
      </c>
      <c r="B6" s="4" t="s">
        <v>2</v>
      </c>
      <c r="C6" s="4">
        <v>554</v>
      </c>
      <c r="D6" s="4">
        <v>626</v>
      </c>
      <c r="E6" s="4" t="s">
        <v>9</v>
      </c>
      <c r="F6" s="4" t="s">
        <v>4</v>
      </c>
      <c r="G6" s="4" t="s">
        <v>5</v>
      </c>
      <c r="H6" s="4" t="s">
        <v>8</v>
      </c>
      <c r="I6" s="5">
        <v>6</v>
      </c>
      <c r="J6" s="6" t="s">
        <v>16</v>
      </c>
      <c r="K6" s="15">
        <v>9.6999999999999993</v>
      </c>
      <c r="L6" s="4">
        <v>2</v>
      </c>
      <c r="M6" s="1" t="s">
        <v>30</v>
      </c>
      <c r="N6" s="2">
        <v>11227963</v>
      </c>
      <c r="O6" s="8">
        <v>8962813</v>
      </c>
      <c r="P6" s="14">
        <f t="shared" si="2"/>
        <v>20.174184756397935</v>
      </c>
      <c r="Q6" s="2">
        <v>7387062</v>
      </c>
      <c r="R6" s="18">
        <f t="shared" si="3"/>
        <v>82.419012870178136</v>
      </c>
      <c r="S6" s="2">
        <v>921832</v>
      </c>
      <c r="T6" s="18">
        <f t="shared" si="4"/>
        <v>10.285074563086388</v>
      </c>
      <c r="U6" s="2">
        <f t="shared" si="0"/>
        <v>8308894</v>
      </c>
      <c r="V6" s="18">
        <f t="shared" si="5"/>
        <v>92.704087433264533</v>
      </c>
      <c r="W6" s="2">
        <f>297867+3846</f>
        <v>301713</v>
      </c>
      <c r="X6" s="18">
        <f t="shared" si="6"/>
        <v>3.3662757440102791</v>
      </c>
      <c r="Y6" s="2">
        <f t="shared" si="7"/>
        <v>8610607</v>
      </c>
      <c r="Z6" s="17">
        <f t="shared" si="1"/>
        <v>96.070363177274814</v>
      </c>
      <c r="AA6" s="2">
        <v>17265</v>
      </c>
      <c r="AB6" s="15">
        <f t="shared" si="8"/>
        <v>70.749498012539448</v>
      </c>
      <c r="AC6" s="2">
        <v>302.71122402983241</v>
      </c>
    </row>
    <row r="7" spans="1:30" x14ac:dyDescent="0.25">
      <c r="A7" s="3">
        <v>2019</v>
      </c>
      <c r="B7" s="4" t="s">
        <v>2</v>
      </c>
      <c r="C7" s="4">
        <v>559</v>
      </c>
      <c r="D7" s="4">
        <v>576</v>
      </c>
      <c r="E7" s="4" t="s">
        <v>10</v>
      </c>
      <c r="F7" s="4" t="s">
        <v>4</v>
      </c>
      <c r="G7" s="4" t="s">
        <v>3</v>
      </c>
      <c r="H7" s="4" t="s">
        <v>8</v>
      </c>
      <c r="I7" s="5">
        <v>6</v>
      </c>
      <c r="J7" s="6" t="s">
        <v>8</v>
      </c>
      <c r="K7" s="15">
        <v>10</v>
      </c>
      <c r="L7" s="4">
        <v>2</v>
      </c>
      <c r="M7" s="1" t="s">
        <v>31</v>
      </c>
      <c r="N7" s="2">
        <v>5929674</v>
      </c>
      <c r="O7" s="8">
        <v>5606996</v>
      </c>
      <c r="P7" s="14">
        <f t="shared" si="2"/>
        <v>5.4417494115190816</v>
      </c>
      <c r="Q7" s="2">
        <v>4521017</v>
      </c>
      <c r="R7" s="18">
        <f t="shared" si="3"/>
        <v>80.631714379678527</v>
      </c>
      <c r="S7" s="2">
        <v>833884</v>
      </c>
      <c r="T7" s="18">
        <f t="shared" si="4"/>
        <v>14.872206079690445</v>
      </c>
      <c r="U7" s="2">
        <f t="shared" si="0"/>
        <v>5354901</v>
      </c>
      <c r="V7" s="18">
        <f t="shared" si="5"/>
        <v>95.50392045936897</v>
      </c>
      <c r="W7" s="2">
        <f>92042+1838</f>
        <v>93880</v>
      </c>
      <c r="X7" s="18">
        <f t="shared" si="6"/>
        <v>1.6743368463255546</v>
      </c>
      <c r="Y7" s="2">
        <f t="shared" si="7"/>
        <v>5448781</v>
      </c>
      <c r="Z7" s="17">
        <f t="shared" si="1"/>
        <v>97.17825730569453</v>
      </c>
      <c r="AA7" s="2">
        <v>16874</v>
      </c>
      <c r="AB7" s="15">
        <f t="shared" si="8"/>
        <v>69.14723599557432</v>
      </c>
      <c r="AC7" s="2">
        <v>185.26480350776544</v>
      </c>
    </row>
    <row r="8" spans="1:30" x14ac:dyDescent="0.25">
      <c r="A8" s="3">
        <v>2038</v>
      </c>
      <c r="B8" s="4" t="s">
        <v>2</v>
      </c>
      <c r="C8" s="4">
        <v>574</v>
      </c>
      <c r="D8" s="4">
        <v>1255</v>
      </c>
      <c r="E8" s="4" t="s">
        <v>10</v>
      </c>
      <c r="F8" s="4" t="s">
        <v>51</v>
      </c>
      <c r="G8" s="4" t="s">
        <v>3</v>
      </c>
      <c r="H8" s="4" t="s">
        <v>8</v>
      </c>
      <c r="I8" s="5">
        <v>2</v>
      </c>
      <c r="J8" s="6" t="s">
        <v>8</v>
      </c>
      <c r="K8" s="15">
        <v>9.3000000000000007</v>
      </c>
      <c r="L8" s="4">
        <v>2</v>
      </c>
      <c r="M8" s="1" t="s">
        <v>28</v>
      </c>
      <c r="N8" s="2">
        <v>13973591</v>
      </c>
      <c r="O8" s="8">
        <v>13185608</v>
      </c>
      <c r="P8" s="14">
        <f t="shared" si="2"/>
        <v>5.6390873326691757</v>
      </c>
      <c r="Q8" s="2">
        <v>10919254</v>
      </c>
      <c r="R8" s="18">
        <f t="shared" si="3"/>
        <v>82.811911289945826</v>
      </c>
      <c r="S8" s="2">
        <v>1731822</v>
      </c>
      <c r="T8" s="18">
        <f t="shared" si="4"/>
        <v>13.134183876845118</v>
      </c>
      <c r="U8" s="2">
        <f t="shared" si="0"/>
        <v>12651076</v>
      </c>
      <c r="V8" s="18">
        <f t="shared" si="5"/>
        <v>95.94609516679094</v>
      </c>
      <c r="W8" s="2">
        <f>191375+3936</f>
        <v>195311</v>
      </c>
      <c r="X8" s="18">
        <f t="shared" si="6"/>
        <v>1.4812437924743402</v>
      </c>
      <c r="Y8" s="2">
        <f t="shared" si="7"/>
        <v>12846387</v>
      </c>
      <c r="Z8" s="17">
        <f t="shared" si="1"/>
        <v>97.427338959265285</v>
      </c>
      <c r="AA8" s="2">
        <v>17806</v>
      </c>
      <c r="AB8" s="15">
        <f t="shared" si="8"/>
        <v>72.966438552636973</v>
      </c>
      <c r="AC8" s="2">
        <v>447.45539482850467</v>
      </c>
    </row>
    <row r="9" spans="1:30" x14ac:dyDescent="0.25">
      <c r="A9" s="3">
        <v>2068</v>
      </c>
      <c r="B9" s="4" t="s">
        <v>2</v>
      </c>
      <c r="C9" s="4">
        <v>1252</v>
      </c>
      <c r="D9" s="4">
        <v>555</v>
      </c>
      <c r="E9" s="4" t="s">
        <v>10</v>
      </c>
      <c r="F9" s="4" t="s">
        <v>4</v>
      </c>
      <c r="G9" s="4" t="s">
        <v>5</v>
      </c>
      <c r="H9" s="4" t="s">
        <v>8</v>
      </c>
      <c r="I9" s="5">
        <v>8</v>
      </c>
      <c r="J9" s="6" t="s">
        <v>16</v>
      </c>
      <c r="K9" s="15">
        <v>10</v>
      </c>
      <c r="L9" s="4">
        <v>1</v>
      </c>
      <c r="M9" s="1" t="s">
        <v>28</v>
      </c>
      <c r="N9" s="2">
        <v>17719210</v>
      </c>
      <c r="O9" s="8">
        <v>14371312</v>
      </c>
      <c r="P9" s="14">
        <f t="shared" si="2"/>
        <v>18.894171918499751</v>
      </c>
      <c r="Q9" s="2">
        <v>12165439</v>
      </c>
      <c r="R9" s="18">
        <f t="shared" si="3"/>
        <v>84.650858599409716</v>
      </c>
      <c r="S9" s="2">
        <v>1799824</v>
      </c>
      <c r="T9" s="18">
        <f t="shared" si="4"/>
        <v>12.523727826659112</v>
      </c>
      <c r="U9" s="2">
        <f t="shared" si="0"/>
        <v>13965263</v>
      </c>
      <c r="V9" s="18">
        <f t="shared" si="5"/>
        <v>97.174586426068828</v>
      </c>
      <c r="W9" s="2">
        <f>195645+3942</f>
        <v>199587</v>
      </c>
      <c r="X9" s="18">
        <f t="shared" si="6"/>
        <v>1.3887876068656779</v>
      </c>
      <c r="Y9" s="2">
        <f t="shared" si="7"/>
        <v>14164850</v>
      </c>
      <c r="Z9" s="17">
        <f t="shared" si="1"/>
        <v>98.563374032934504</v>
      </c>
      <c r="AA9" s="2">
        <v>17632</v>
      </c>
      <c r="AB9" s="15">
        <f t="shared" si="8"/>
        <v>72.253411465803381</v>
      </c>
      <c r="AC9" s="2">
        <v>498.52227185182147</v>
      </c>
    </row>
    <row r="10" spans="1:30" x14ac:dyDescent="0.25">
      <c r="A10" s="3">
        <v>2120</v>
      </c>
      <c r="B10" s="4" t="s">
        <v>2</v>
      </c>
      <c r="C10" s="4">
        <v>1259</v>
      </c>
      <c r="D10" s="4">
        <v>625</v>
      </c>
      <c r="E10" s="4" t="s">
        <v>9</v>
      </c>
      <c r="F10" s="4" t="s">
        <v>51</v>
      </c>
      <c r="G10" s="4" t="s">
        <v>5</v>
      </c>
      <c r="H10" s="4" t="s">
        <v>8</v>
      </c>
      <c r="I10" s="5">
        <v>2</v>
      </c>
      <c r="J10" s="6" t="s">
        <v>8</v>
      </c>
      <c r="K10" s="15">
        <v>9.1</v>
      </c>
      <c r="L10" s="4">
        <v>2</v>
      </c>
      <c r="M10" s="1" t="s">
        <v>27</v>
      </c>
      <c r="N10" s="2">
        <v>13353392</v>
      </c>
      <c r="O10" s="8">
        <v>12234046</v>
      </c>
      <c r="P10" s="14">
        <f t="shared" si="2"/>
        <v>8.382484390482956</v>
      </c>
      <c r="Q10" s="2">
        <v>9639309</v>
      </c>
      <c r="R10" s="18">
        <f t="shared" si="3"/>
        <v>78.79085136675144</v>
      </c>
      <c r="S10" s="2">
        <v>1924998</v>
      </c>
      <c r="T10" s="18">
        <f t="shared" si="4"/>
        <v>15.734761827771452</v>
      </c>
      <c r="U10" s="2">
        <f t="shared" si="0"/>
        <v>11564307</v>
      </c>
      <c r="V10" s="18">
        <f t="shared" si="5"/>
        <v>94.52561319452289</v>
      </c>
      <c r="W10" s="2">
        <f>245015+6714</f>
        <v>251729</v>
      </c>
      <c r="X10" s="18">
        <f t="shared" si="6"/>
        <v>2.0576103768123808</v>
      </c>
      <c r="Y10" s="2">
        <f t="shared" si="7"/>
        <v>11816036</v>
      </c>
      <c r="Z10" s="17">
        <f t="shared" si="1"/>
        <v>96.583223571335282</v>
      </c>
      <c r="AA10" s="2">
        <v>18156</v>
      </c>
      <c r="AB10" s="15">
        <f t="shared" si="8"/>
        <v>74.40068843994591</v>
      </c>
      <c r="AC10" s="2">
        <v>395.00508134245791</v>
      </c>
    </row>
    <row r="11" spans="1:30" x14ac:dyDescent="0.25">
      <c r="A11" s="3">
        <v>2268</v>
      </c>
      <c r="B11" s="4" t="s">
        <v>6</v>
      </c>
      <c r="C11" s="4">
        <v>1522</v>
      </c>
      <c r="D11" s="4">
        <v>1521</v>
      </c>
      <c r="E11" s="4" t="s">
        <v>9</v>
      </c>
      <c r="F11" s="4" t="s">
        <v>4</v>
      </c>
      <c r="G11" s="4" t="s">
        <v>3</v>
      </c>
      <c r="H11" s="4" t="s">
        <v>8</v>
      </c>
      <c r="I11" s="5">
        <v>8</v>
      </c>
      <c r="J11" s="6" t="s">
        <v>17</v>
      </c>
      <c r="K11" s="15">
        <v>9.5</v>
      </c>
      <c r="L11" s="4">
        <v>1</v>
      </c>
      <c r="M11" s="1" t="s">
        <v>32</v>
      </c>
      <c r="N11" s="2">
        <v>39493274</v>
      </c>
      <c r="O11" s="8">
        <v>34415506</v>
      </c>
      <c r="P11" s="14">
        <f t="shared" si="2"/>
        <v>12.857298181963845</v>
      </c>
      <c r="Q11" s="2">
        <v>26985468</v>
      </c>
      <c r="R11" s="18">
        <f t="shared" si="3"/>
        <v>78.41078379030661</v>
      </c>
      <c r="S11" s="2">
        <v>5634507</v>
      </c>
      <c r="T11" s="18">
        <f t="shared" si="4"/>
        <v>16.372001039298972</v>
      </c>
      <c r="U11" s="2">
        <f t="shared" si="0"/>
        <v>32619975</v>
      </c>
      <c r="V11" s="18">
        <f t="shared" si="5"/>
        <v>94.782784829605589</v>
      </c>
      <c r="W11" s="2">
        <f>606168+21571</f>
        <v>627739</v>
      </c>
      <c r="X11" s="18">
        <f t="shared" si="6"/>
        <v>1.8240004955905633</v>
      </c>
      <c r="Y11" s="2">
        <f t="shared" si="7"/>
        <v>33247714</v>
      </c>
      <c r="Z11" s="17">
        <f t="shared" si="1"/>
        <v>96.606785325196157</v>
      </c>
      <c r="AA11" s="2">
        <v>19711</v>
      </c>
      <c r="AB11" s="15">
        <f t="shared" si="8"/>
        <v>80.772855796418469</v>
      </c>
      <c r="AC11" s="2">
        <v>1105.8258410851124</v>
      </c>
    </row>
    <row r="12" spans="1:30" x14ac:dyDescent="0.25">
      <c r="A12" s="3">
        <v>2272</v>
      </c>
      <c r="B12" s="4" t="s">
        <v>6</v>
      </c>
      <c r="C12" s="4">
        <v>1034</v>
      </c>
      <c r="D12" s="4">
        <v>1529</v>
      </c>
      <c r="E12" s="4" t="s">
        <v>9</v>
      </c>
      <c r="F12" s="4" t="s">
        <v>51</v>
      </c>
      <c r="G12" s="4" t="s">
        <v>3</v>
      </c>
      <c r="H12" s="4" t="s">
        <v>8</v>
      </c>
      <c r="I12" s="5">
        <v>1</v>
      </c>
      <c r="J12" s="6" t="s">
        <v>17</v>
      </c>
      <c r="K12" s="15">
        <v>9.6</v>
      </c>
      <c r="L12" s="4">
        <v>1</v>
      </c>
      <c r="M12" s="1" t="s">
        <v>33</v>
      </c>
      <c r="N12" s="2">
        <v>23425363</v>
      </c>
      <c r="O12" s="8">
        <v>20621789</v>
      </c>
      <c r="P12" s="14">
        <f t="shared" si="2"/>
        <v>11.968113364988197</v>
      </c>
      <c r="Q12" s="2">
        <v>16761692</v>
      </c>
      <c r="R12" s="18">
        <f t="shared" si="3"/>
        <v>81.28146398937551</v>
      </c>
      <c r="S12" s="2">
        <v>2933462</v>
      </c>
      <c r="T12" s="18">
        <f t="shared" si="4"/>
        <v>14.225060687023808</v>
      </c>
      <c r="U12" s="2">
        <f t="shared" si="0"/>
        <v>19695154</v>
      </c>
      <c r="V12" s="18">
        <f t="shared" si="5"/>
        <v>95.506524676399323</v>
      </c>
      <c r="W12" s="2">
        <f>302223+11060</f>
        <v>313283</v>
      </c>
      <c r="X12" s="18">
        <f t="shared" si="6"/>
        <v>1.5191843927798894</v>
      </c>
      <c r="Y12" s="2">
        <f t="shared" si="7"/>
        <v>20008437</v>
      </c>
      <c r="Z12" s="17">
        <f t="shared" si="1"/>
        <v>97.025709069179214</v>
      </c>
      <c r="AA12" s="2">
        <v>19501</v>
      </c>
      <c r="AB12" s="15">
        <f t="shared" si="8"/>
        <v>79.912305864033101</v>
      </c>
      <c r="AC12" s="2">
        <v>686.87013891734625</v>
      </c>
    </row>
    <row r="13" spans="1:30" x14ac:dyDescent="0.25">
      <c r="A13" s="3">
        <v>2276</v>
      </c>
      <c r="B13" s="4" t="s">
        <v>6</v>
      </c>
      <c r="C13" s="4">
        <v>1034</v>
      </c>
      <c r="D13" s="4">
        <v>1529</v>
      </c>
      <c r="E13" s="4" t="s">
        <v>9</v>
      </c>
      <c r="F13" s="4" t="s">
        <v>4</v>
      </c>
      <c r="G13" s="4" t="s">
        <v>5</v>
      </c>
      <c r="H13" s="4" t="s">
        <v>8</v>
      </c>
      <c r="I13" s="5">
        <v>6</v>
      </c>
      <c r="J13" s="6" t="s">
        <v>18</v>
      </c>
      <c r="K13" s="15">
        <v>10</v>
      </c>
      <c r="L13" s="4">
        <v>1</v>
      </c>
      <c r="M13" s="1" t="s">
        <v>34</v>
      </c>
      <c r="N13" s="2">
        <v>22268553</v>
      </c>
      <c r="O13" s="8">
        <v>19571394</v>
      </c>
      <c r="P13" s="14">
        <f t="shared" si="2"/>
        <v>12.111963449084454</v>
      </c>
      <c r="Q13" s="2">
        <v>15342637</v>
      </c>
      <c r="R13" s="18">
        <f t="shared" si="3"/>
        <v>78.393174241957425</v>
      </c>
      <c r="S13" s="2">
        <v>3355106</v>
      </c>
      <c r="T13" s="18">
        <f t="shared" si="4"/>
        <v>17.142907653895271</v>
      </c>
      <c r="U13" s="2">
        <f t="shared" si="0"/>
        <v>18697743</v>
      </c>
      <c r="V13" s="18">
        <f t="shared" si="5"/>
        <v>95.536081895852689</v>
      </c>
      <c r="W13" s="2">
        <f>288704+10927</f>
        <v>299631</v>
      </c>
      <c r="X13" s="18">
        <f t="shared" si="6"/>
        <v>1.5309640181992146</v>
      </c>
      <c r="Y13" s="2">
        <f t="shared" si="7"/>
        <v>18997374</v>
      </c>
      <c r="Z13" s="17">
        <f t="shared" si="1"/>
        <v>97.067045914051903</v>
      </c>
      <c r="AA13" s="2">
        <v>18910</v>
      </c>
      <c r="AB13" s="15">
        <f t="shared" si="8"/>
        <v>77.490472482891448</v>
      </c>
      <c r="AC13" s="2">
        <v>628.71929680776952</v>
      </c>
    </row>
    <row r="14" spans="1:30" x14ac:dyDescent="0.25">
      <c r="A14" s="3">
        <v>2285</v>
      </c>
      <c r="B14" s="4" t="s">
        <v>6</v>
      </c>
      <c r="C14" s="4">
        <v>1034</v>
      </c>
      <c r="D14" s="4">
        <v>1527</v>
      </c>
      <c r="E14" s="4" t="s">
        <v>10</v>
      </c>
      <c r="F14" s="4" t="s">
        <v>4</v>
      </c>
      <c r="G14" s="4" t="s">
        <v>5</v>
      </c>
      <c r="H14" s="4" t="s">
        <v>8</v>
      </c>
      <c r="I14" s="5">
        <v>6</v>
      </c>
      <c r="J14" s="6" t="s">
        <v>17</v>
      </c>
      <c r="K14" s="15">
        <v>10</v>
      </c>
      <c r="L14" s="4">
        <v>2</v>
      </c>
      <c r="M14" s="1" t="s">
        <v>32</v>
      </c>
      <c r="N14" s="2">
        <v>27160416</v>
      </c>
      <c r="O14" s="8">
        <v>25664877</v>
      </c>
      <c r="P14" s="14">
        <f t="shared" si="2"/>
        <v>5.5063184599234409</v>
      </c>
      <c r="Q14" s="2">
        <v>20086008</v>
      </c>
      <c r="R14" s="18">
        <f t="shared" si="3"/>
        <v>78.262631065794707</v>
      </c>
      <c r="S14" s="2">
        <v>4306074</v>
      </c>
      <c r="T14" s="18">
        <f t="shared" si="4"/>
        <v>16.77808157818173</v>
      </c>
      <c r="U14" s="2">
        <f t="shared" si="0"/>
        <v>24392082</v>
      </c>
      <c r="V14" s="18">
        <f t="shared" si="5"/>
        <v>95.040712643976434</v>
      </c>
      <c r="W14" s="2">
        <f>393559+13460</f>
        <v>407019</v>
      </c>
      <c r="X14" s="18">
        <f t="shared" si="6"/>
        <v>1.5858988920928785</v>
      </c>
      <c r="Y14" s="2">
        <f t="shared" si="7"/>
        <v>24799101</v>
      </c>
      <c r="Z14" s="17">
        <f t="shared" si="1"/>
        <v>96.626611536069319</v>
      </c>
      <c r="AA14" s="2">
        <v>19095</v>
      </c>
      <c r="AB14" s="15">
        <f t="shared" si="8"/>
        <v>78.248575994754745</v>
      </c>
      <c r="AC14" s="2">
        <v>823.0958488710404</v>
      </c>
    </row>
    <row r="15" spans="1:30" x14ac:dyDescent="0.25">
      <c r="A15" s="3">
        <v>2288</v>
      </c>
      <c r="B15" s="4" t="s">
        <v>6</v>
      </c>
      <c r="C15" s="4">
        <v>1036</v>
      </c>
      <c r="D15" s="4">
        <v>1035</v>
      </c>
      <c r="E15" s="4" t="s">
        <v>10</v>
      </c>
      <c r="F15" s="4" t="s">
        <v>4</v>
      </c>
      <c r="G15" s="4" t="s">
        <v>3</v>
      </c>
      <c r="H15" s="4" t="s">
        <v>8</v>
      </c>
      <c r="I15" s="5">
        <v>8</v>
      </c>
      <c r="J15" s="6" t="s">
        <v>18</v>
      </c>
      <c r="K15" s="15">
        <v>9.1999999999999993</v>
      </c>
      <c r="L15" s="4">
        <v>3</v>
      </c>
      <c r="M15" s="1" t="s">
        <v>34</v>
      </c>
      <c r="N15" s="2">
        <v>17501032</v>
      </c>
      <c r="O15" s="8">
        <v>15904313</v>
      </c>
      <c r="P15" s="14">
        <f t="shared" si="2"/>
        <v>9.1235705414400705</v>
      </c>
      <c r="Q15" s="2">
        <v>12422841</v>
      </c>
      <c r="R15" s="18">
        <f t="shared" si="3"/>
        <v>78.109887550628571</v>
      </c>
      <c r="S15" s="2">
        <v>2928273</v>
      </c>
      <c r="T15" s="18">
        <f t="shared" si="4"/>
        <v>18.411816970654439</v>
      </c>
      <c r="U15" s="2">
        <f t="shared" si="0"/>
        <v>15351114</v>
      </c>
      <c r="V15" s="18">
        <f t="shared" si="5"/>
        <v>96.521704521282999</v>
      </c>
      <c r="W15" s="2">
        <f>217440+6122</f>
        <v>223562</v>
      </c>
      <c r="X15" s="18">
        <f t="shared" si="6"/>
        <v>1.4056690156940448</v>
      </c>
      <c r="Y15" s="2">
        <f t="shared" si="7"/>
        <v>15574676</v>
      </c>
      <c r="Z15" s="17">
        <f t="shared" si="1"/>
        <v>97.927373536977043</v>
      </c>
      <c r="AA15" s="2">
        <v>18127</v>
      </c>
      <c r="AB15" s="15">
        <f t="shared" si="8"/>
        <v>74.281850592140302</v>
      </c>
      <c r="AC15" s="2">
        <v>509.07023726590995</v>
      </c>
    </row>
    <row r="16" spans="1:30" x14ac:dyDescent="0.25">
      <c r="A16" s="3">
        <v>2294</v>
      </c>
      <c r="B16" s="4" t="s">
        <v>6</v>
      </c>
      <c r="C16" s="4">
        <v>1036</v>
      </c>
      <c r="D16" s="4">
        <v>1532</v>
      </c>
      <c r="E16" s="4" t="s">
        <v>10</v>
      </c>
      <c r="F16" s="4" t="s">
        <v>4</v>
      </c>
      <c r="G16" s="4" t="s">
        <v>3</v>
      </c>
      <c r="H16" s="4" t="s">
        <v>8</v>
      </c>
      <c r="I16" s="5">
        <v>6</v>
      </c>
      <c r="J16" s="6" t="s">
        <v>17</v>
      </c>
      <c r="K16" s="15">
        <v>8.6999999999999993</v>
      </c>
      <c r="L16" s="4">
        <v>2</v>
      </c>
      <c r="M16" s="1" t="s">
        <v>29</v>
      </c>
      <c r="N16" s="2">
        <v>7361961</v>
      </c>
      <c r="O16" s="8">
        <v>6771223</v>
      </c>
      <c r="P16" s="14">
        <f t="shared" si="2"/>
        <v>8.024193553864249</v>
      </c>
      <c r="Q16" s="2">
        <v>5283572</v>
      </c>
      <c r="R16" s="18">
        <f t="shared" si="3"/>
        <v>78.029803478633028</v>
      </c>
      <c r="S16" s="2">
        <v>1135926</v>
      </c>
      <c r="T16" s="18">
        <f t="shared" si="4"/>
        <v>16.775787771278541</v>
      </c>
      <c r="U16" s="2">
        <f t="shared" si="0"/>
        <v>6419498</v>
      </c>
      <c r="V16" s="18">
        <f t="shared" si="5"/>
        <v>94.805591249911572</v>
      </c>
      <c r="W16" s="2">
        <f>108316+3669</f>
        <v>111985</v>
      </c>
      <c r="X16" s="18">
        <f t="shared" si="6"/>
        <v>1.6538371280934037</v>
      </c>
      <c r="Y16" s="2">
        <f t="shared" si="7"/>
        <v>6531483</v>
      </c>
      <c r="Z16" s="17">
        <f t="shared" si="1"/>
        <v>96.459428378004972</v>
      </c>
      <c r="AA16" s="2">
        <v>17367</v>
      </c>
      <c r="AB16" s="15">
        <f t="shared" si="8"/>
        <v>71.167479408269472</v>
      </c>
      <c r="AC16" s="2">
        <v>216.51321558824733</v>
      </c>
    </row>
    <row r="17" spans="1:29" x14ac:dyDescent="0.25">
      <c r="A17" s="3">
        <v>2306</v>
      </c>
      <c r="B17" s="4" t="s">
        <v>6</v>
      </c>
      <c r="C17" s="4">
        <v>1036</v>
      </c>
      <c r="D17" s="4">
        <v>1523</v>
      </c>
      <c r="E17" s="4" t="s">
        <v>10</v>
      </c>
      <c r="F17" s="4" t="s">
        <v>51</v>
      </c>
      <c r="G17" s="4" t="s">
        <v>5</v>
      </c>
      <c r="H17" s="4" t="s">
        <v>8</v>
      </c>
      <c r="I17" s="5">
        <v>2</v>
      </c>
      <c r="J17" s="6" t="s">
        <v>18</v>
      </c>
      <c r="K17" s="15">
        <v>9.6999999999999993</v>
      </c>
      <c r="L17" s="4">
        <v>2</v>
      </c>
      <c r="M17" s="1" t="s">
        <v>33</v>
      </c>
      <c r="N17" s="2">
        <v>23607667</v>
      </c>
      <c r="O17" s="8">
        <v>21196488</v>
      </c>
      <c r="P17" s="14">
        <f t="shared" si="2"/>
        <v>10.213542066651481</v>
      </c>
      <c r="Q17" s="2">
        <v>16861455</v>
      </c>
      <c r="R17" s="18">
        <f t="shared" si="3"/>
        <v>79.548343102876288</v>
      </c>
      <c r="S17" s="2">
        <v>3192593</v>
      </c>
      <c r="T17" s="18">
        <f t="shared" si="4"/>
        <v>15.061896102788349</v>
      </c>
      <c r="U17" s="2">
        <f t="shared" si="0"/>
        <v>20054048</v>
      </c>
      <c r="V17" s="18">
        <f t="shared" si="5"/>
        <v>94.610239205664641</v>
      </c>
      <c r="W17" s="2">
        <f>441202+9766</f>
        <v>450968</v>
      </c>
      <c r="X17" s="18">
        <f t="shared" si="6"/>
        <v>2.1275599995621919</v>
      </c>
      <c r="Y17" s="2">
        <f t="shared" si="7"/>
        <v>20505016</v>
      </c>
      <c r="Z17" s="17">
        <f t="shared" si="1"/>
        <v>96.737799205226821</v>
      </c>
      <c r="AA17" s="2">
        <v>18803</v>
      </c>
      <c r="AB17" s="15">
        <f t="shared" si="8"/>
        <v>77.052001803056996</v>
      </c>
      <c r="AC17" s="2">
        <v>690.95828381756337</v>
      </c>
    </row>
    <row r="18" spans="1:29" x14ac:dyDescent="0.25">
      <c r="A18" s="3">
        <v>2318</v>
      </c>
      <c r="B18" s="4" t="s">
        <v>6</v>
      </c>
      <c r="C18" s="4">
        <v>1044</v>
      </c>
      <c r="D18" s="4">
        <v>1037</v>
      </c>
      <c r="E18" s="4" t="s">
        <v>9</v>
      </c>
      <c r="F18" s="4" t="s">
        <v>51</v>
      </c>
      <c r="G18" s="4" t="s">
        <v>5</v>
      </c>
      <c r="H18" s="4" t="s">
        <v>8</v>
      </c>
      <c r="I18" s="5">
        <v>1</v>
      </c>
      <c r="J18" s="6" t="s">
        <v>17</v>
      </c>
      <c r="K18" s="15">
        <v>10</v>
      </c>
      <c r="L18" s="4">
        <v>1</v>
      </c>
      <c r="M18" s="1" t="s">
        <v>31</v>
      </c>
      <c r="N18" s="2">
        <v>27554578</v>
      </c>
      <c r="O18" s="8">
        <v>23208847</v>
      </c>
      <c r="P18" s="14">
        <f t="shared" si="2"/>
        <v>15.771357485496603</v>
      </c>
      <c r="Q18" s="2">
        <v>19157945</v>
      </c>
      <c r="R18" s="18">
        <f t="shared" si="3"/>
        <v>82.545871408433172</v>
      </c>
      <c r="S18" s="2">
        <v>3100896</v>
      </c>
      <c r="T18" s="18">
        <f t="shared" si="4"/>
        <v>13.360836063937171</v>
      </c>
      <c r="U18" s="2">
        <f t="shared" si="0"/>
        <v>22258841</v>
      </c>
      <c r="V18" s="18">
        <f t="shared" si="5"/>
        <v>95.906707472370343</v>
      </c>
      <c r="W18" s="2">
        <f>323320+11890</f>
        <v>335210</v>
      </c>
      <c r="X18" s="18">
        <f t="shared" si="6"/>
        <v>1.44431991817603</v>
      </c>
      <c r="Y18" s="2">
        <f t="shared" si="7"/>
        <v>22594051</v>
      </c>
      <c r="Z18" s="17">
        <f t="shared" si="1"/>
        <v>97.351027390546378</v>
      </c>
      <c r="AA18" s="2">
        <v>19437</v>
      </c>
      <c r="AB18" s="15">
        <f t="shared" si="8"/>
        <v>79.650043027496622</v>
      </c>
      <c r="AC18" s="2">
        <v>785.06515592345204</v>
      </c>
    </row>
    <row r="19" spans="1:29" x14ac:dyDescent="0.25">
      <c r="A19" s="3">
        <v>2501</v>
      </c>
      <c r="B19" s="4" t="s">
        <v>2</v>
      </c>
      <c r="C19" s="4">
        <v>554</v>
      </c>
      <c r="D19" s="4">
        <v>1236</v>
      </c>
      <c r="E19" s="4" t="s">
        <v>10</v>
      </c>
      <c r="F19" s="4" t="s">
        <v>51</v>
      </c>
      <c r="G19" s="4" t="s">
        <v>5</v>
      </c>
      <c r="H19" s="4" t="s">
        <v>11</v>
      </c>
      <c r="I19" s="5">
        <v>2</v>
      </c>
      <c r="J19" s="6" t="s">
        <v>8</v>
      </c>
      <c r="K19" s="15">
        <v>9.1999999999999993</v>
      </c>
      <c r="L19" s="4">
        <v>3</v>
      </c>
      <c r="M19" s="1" t="s">
        <v>32</v>
      </c>
      <c r="N19" s="2">
        <v>21438044</v>
      </c>
      <c r="O19" s="8">
        <v>19963727</v>
      </c>
      <c r="P19" s="14">
        <f t="shared" si="2"/>
        <v>6.8771059523900595</v>
      </c>
      <c r="Q19" s="2">
        <v>15904338</v>
      </c>
      <c r="R19" s="18">
        <f t="shared" si="3"/>
        <v>79.666176561120068</v>
      </c>
      <c r="S19" s="2">
        <v>2743157</v>
      </c>
      <c r="T19" s="18">
        <f t="shared" si="4"/>
        <v>13.740705831130631</v>
      </c>
      <c r="U19" s="2">
        <f t="shared" si="0"/>
        <v>18647495</v>
      </c>
      <c r="V19" s="18">
        <f t="shared" si="5"/>
        <v>93.406882392250708</v>
      </c>
      <c r="W19" s="2">
        <f>825247+5584</f>
        <v>830831</v>
      </c>
      <c r="X19" s="18">
        <f t="shared" si="6"/>
        <v>4.1617028724145548</v>
      </c>
      <c r="Y19" s="2">
        <f t="shared" si="7"/>
        <v>19478326</v>
      </c>
      <c r="Z19" s="17">
        <f t="shared" si="1"/>
        <v>97.568585264665259</v>
      </c>
      <c r="AA19" s="2">
        <v>18497</v>
      </c>
      <c r="AB19" s="15">
        <f t="shared" si="8"/>
        <v>75.798057615866895</v>
      </c>
      <c r="AC19" s="2">
        <v>651.73699954923575</v>
      </c>
    </row>
    <row r="20" spans="1:29" x14ac:dyDescent="0.25">
      <c r="A20" s="3">
        <v>2511</v>
      </c>
      <c r="B20" s="4" t="s">
        <v>2</v>
      </c>
      <c r="C20" s="4">
        <v>554</v>
      </c>
      <c r="D20" s="4">
        <v>614</v>
      </c>
      <c r="E20" s="4" t="s">
        <v>9</v>
      </c>
      <c r="F20" s="4" t="s">
        <v>51</v>
      </c>
      <c r="G20" s="4" t="s">
        <v>3</v>
      </c>
      <c r="H20" s="4" t="s">
        <v>11</v>
      </c>
      <c r="I20" s="5">
        <v>2</v>
      </c>
      <c r="J20" s="6" t="s">
        <v>8</v>
      </c>
      <c r="K20" s="15">
        <v>9</v>
      </c>
      <c r="L20" s="4">
        <v>3</v>
      </c>
      <c r="M20" s="1" t="s">
        <v>29</v>
      </c>
      <c r="N20" s="2">
        <v>9655890</v>
      </c>
      <c r="O20" s="8">
        <v>8791889</v>
      </c>
      <c r="P20" s="14">
        <f t="shared" si="2"/>
        <v>8.9479167637576662</v>
      </c>
      <c r="Q20" s="2">
        <v>6147922</v>
      </c>
      <c r="R20" s="18">
        <f t="shared" si="3"/>
        <v>69.927202220137218</v>
      </c>
      <c r="S20" s="2">
        <v>1405059</v>
      </c>
      <c r="T20" s="18">
        <f t="shared" si="4"/>
        <v>15.981309591147022</v>
      </c>
      <c r="U20" s="2">
        <f t="shared" si="0"/>
        <v>7552981</v>
      </c>
      <c r="V20" s="18">
        <f t="shared" si="5"/>
        <v>85.908511811284242</v>
      </c>
      <c r="W20" s="2">
        <f>943929+5473</f>
        <v>949402</v>
      </c>
      <c r="X20" s="18">
        <f t="shared" si="6"/>
        <v>10.798612220877676</v>
      </c>
      <c r="Y20" s="2">
        <f t="shared" si="7"/>
        <v>8502383</v>
      </c>
      <c r="Z20" s="17">
        <f t="shared" si="1"/>
        <v>96.707124032161914</v>
      </c>
      <c r="AA20" s="2">
        <v>17656</v>
      </c>
      <c r="AB20" s="15">
        <f t="shared" si="8"/>
        <v>72.351760029504561</v>
      </c>
      <c r="AC20" s="2">
        <v>251.93304101954678</v>
      </c>
    </row>
    <row r="21" spans="1:29" x14ac:dyDescent="0.25">
      <c r="A21" s="3">
        <v>2529</v>
      </c>
      <c r="B21" s="4" t="s">
        <v>2</v>
      </c>
      <c r="C21" s="4">
        <v>559</v>
      </c>
      <c r="D21" s="4">
        <v>576</v>
      </c>
      <c r="E21" s="4" t="s">
        <v>10</v>
      </c>
      <c r="F21" s="4" t="s">
        <v>4</v>
      </c>
      <c r="G21" s="4" t="s">
        <v>5</v>
      </c>
      <c r="H21" s="4" t="s">
        <v>11</v>
      </c>
      <c r="I21" s="5">
        <v>6</v>
      </c>
      <c r="J21" s="6" t="s">
        <v>8</v>
      </c>
      <c r="K21" s="15">
        <v>8.3000000000000007</v>
      </c>
      <c r="L21" s="4">
        <v>4</v>
      </c>
      <c r="M21" s="1" t="s">
        <v>31</v>
      </c>
      <c r="N21" s="2">
        <v>22767922</v>
      </c>
      <c r="O21" s="8">
        <v>20953971</v>
      </c>
      <c r="P21" s="14">
        <f t="shared" si="2"/>
        <v>7.9671346379348984</v>
      </c>
      <c r="Q21" s="2">
        <v>17351841</v>
      </c>
      <c r="R21" s="18">
        <f t="shared" si="3"/>
        <v>82.809320486317361</v>
      </c>
      <c r="S21" s="2">
        <v>2063432</v>
      </c>
      <c r="T21" s="18">
        <f t="shared" si="4"/>
        <v>9.8474508721998326</v>
      </c>
      <c r="U21" s="2">
        <f t="shared" si="0"/>
        <v>19415273</v>
      </c>
      <c r="V21" s="18">
        <f t="shared" si="5"/>
        <v>92.656771358517204</v>
      </c>
      <c r="W21" s="2">
        <f>851234+5620</f>
        <v>856854</v>
      </c>
      <c r="X21" s="18">
        <f t="shared" si="6"/>
        <v>4.0892201292060584</v>
      </c>
      <c r="Y21" s="2">
        <f t="shared" si="7"/>
        <v>20272127</v>
      </c>
      <c r="Z21" s="17">
        <f t="shared" si="1"/>
        <v>96.745991487723259</v>
      </c>
      <c r="AA21" s="2">
        <v>18289</v>
      </c>
      <c r="AB21" s="15">
        <f t="shared" si="8"/>
        <v>74.94570339712331</v>
      </c>
      <c r="AC21" s="2">
        <v>711.05359996721711</v>
      </c>
    </row>
    <row r="22" spans="1:29" x14ac:dyDescent="0.25">
      <c r="A22" s="3">
        <v>2587</v>
      </c>
      <c r="B22" s="4" t="s">
        <v>2</v>
      </c>
      <c r="C22" s="4">
        <v>605</v>
      </c>
      <c r="D22" s="4">
        <v>622</v>
      </c>
      <c r="E22" s="4" t="s">
        <v>9</v>
      </c>
      <c r="F22" s="4" t="s">
        <v>4</v>
      </c>
      <c r="G22" s="4" t="s">
        <v>3</v>
      </c>
      <c r="H22" s="4" t="s">
        <v>11</v>
      </c>
      <c r="I22" s="5">
        <v>6</v>
      </c>
      <c r="J22" s="6" t="s">
        <v>16</v>
      </c>
      <c r="K22" s="15">
        <v>9.6</v>
      </c>
      <c r="L22" s="4">
        <v>4</v>
      </c>
      <c r="M22" s="1" t="s">
        <v>33</v>
      </c>
      <c r="N22" s="2">
        <v>13930227</v>
      </c>
      <c r="O22" s="8">
        <v>12961959</v>
      </c>
      <c r="P22" s="14">
        <f t="shared" si="2"/>
        <v>6.9508415045928542</v>
      </c>
      <c r="Q22" s="2">
        <v>10424792</v>
      </c>
      <c r="R22" s="18">
        <f t="shared" si="3"/>
        <v>80.426052882901416</v>
      </c>
      <c r="S22" s="2">
        <v>1663764</v>
      </c>
      <c r="T22" s="18">
        <f t="shared" si="4"/>
        <v>12.835744967253792</v>
      </c>
      <c r="U22" s="2">
        <f t="shared" si="0"/>
        <v>12088556</v>
      </c>
      <c r="V22" s="18">
        <f t="shared" si="5"/>
        <v>93.261797850155219</v>
      </c>
      <c r="W22" s="2">
        <f>421600+7222</f>
        <v>428822</v>
      </c>
      <c r="X22" s="18">
        <f t="shared" si="6"/>
        <v>3.3083116525827614</v>
      </c>
      <c r="Y22" s="2">
        <f t="shared" si="7"/>
        <v>12517378</v>
      </c>
      <c r="Z22" s="17">
        <f t="shared" si="1"/>
        <v>96.570109502737978</v>
      </c>
      <c r="AA22" s="2">
        <v>18189</v>
      </c>
      <c r="AB22" s="15">
        <f t="shared" si="8"/>
        <v>74.53591771503504</v>
      </c>
      <c r="AC22" s="2">
        <v>427.1930500348318</v>
      </c>
    </row>
    <row r="23" spans="1:29" x14ac:dyDescent="0.25">
      <c r="A23" s="3">
        <v>2597</v>
      </c>
      <c r="B23" s="4" t="s">
        <v>2</v>
      </c>
      <c r="C23" s="4">
        <v>1252</v>
      </c>
      <c r="D23" s="4">
        <v>561</v>
      </c>
      <c r="E23" s="4" t="s">
        <v>10</v>
      </c>
      <c r="F23" s="4" t="s">
        <v>51</v>
      </c>
      <c r="G23" s="4" t="s">
        <v>5</v>
      </c>
      <c r="H23" s="4" t="s">
        <v>11</v>
      </c>
      <c r="I23" s="5">
        <v>1</v>
      </c>
      <c r="J23" s="6" t="s">
        <v>15</v>
      </c>
      <c r="K23" s="15">
        <v>8.4</v>
      </c>
      <c r="L23" s="4">
        <v>4</v>
      </c>
      <c r="M23" s="1" t="s">
        <v>28</v>
      </c>
      <c r="N23" s="2">
        <v>6400372</v>
      </c>
      <c r="O23" s="8">
        <v>5862393</v>
      </c>
      <c r="P23" s="14">
        <f t="shared" si="2"/>
        <v>8.4054333091889042</v>
      </c>
      <c r="Q23" s="2">
        <v>4862250</v>
      </c>
      <c r="R23" s="18">
        <f t="shared" si="3"/>
        <v>82.939680093095092</v>
      </c>
      <c r="S23" s="2">
        <v>637588</v>
      </c>
      <c r="T23" s="18">
        <f t="shared" si="4"/>
        <v>10.875899995104387</v>
      </c>
      <c r="U23" s="2">
        <f t="shared" si="0"/>
        <v>5499838</v>
      </c>
      <c r="V23" s="18">
        <f t="shared" si="5"/>
        <v>93.815580088199482</v>
      </c>
      <c r="W23" s="2">
        <f>170253+2115</f>
        <v>172368</v>
      </c>
      <c r="X23" s="18">
        <f t="shared" si="6"/>
        <v>2.9402327684275003</v>
      </c>
      <c r="Y23" s="2">
        <f t="shared" si="7"/>
        <v>5672206</v>
      </c>
      <c r="Z23" s="17">
        <f t="shared" si="1"/>
        <v>96.755812856626974</v>
      </c>
      <c r="AA23" s="2">
        <v>16282</v>
      </c>
      <c r="AB23" s="15">
        <f t="shared" si="8"/>
        <v>66.721304757611762</v>
      </c>
      <c r="AC23" s="2">
        <v>199.24804327336804</v>
      </c>
    </row>
    <row r="24" spans="1:29" x14ac:dyDescent="0.25">
      <c r="A24" s="3">
        <v>2609</v>
      </c>
      <c r="B24" s="4" t="s">
        <v>2</v>
      </c>
      <c r="C24" s="4">
        <v>1252</v>
      </c>
      <c r="D24" s="4">
        <v>636</v>
      </c>
      <c r="E24" s="4" t="s">
        <v>9</v>
      </c>
      <c r="F24" s="4" t="s">
        <v>51</v>
      </c>
      <c r="G24" s="4" t="s">
        <v>3</v>
      </c>
      <c r="H24" s="4" t="s">
        <v>11</v>
      </c>
      <c r="I24" s="5">
        <v>1</v>
      </c>
      <c r="J24" s="6" t="s">
        <v>15</v>
      </c>
      <c r="K24" s="15">
        <v>10</v>
      </c>
      <c r="L24" s="4">
        <v>4</v>
      </c>
      <c r="M24" s="1" t="s">
        <v>30</v>
      </c>
      <c r="N24" s="2">
        <v>20000666</v>
      </c>
      <c r="O24" s="8">
        <v>18731370</v>
      </c>
      <c r="P24" s="14">
        <f t="shared" si="2"/>
        <v>6.3462686692533135</v>
      </c>
      <c r="Q24" s="2">
        <v>15356457</v>
      </c>
      <c r="R24" s="18">
        <f t="shared" si="3"/>
        <v>81.982561873477493</v>
      </c>
      <c r="S24" s="2">
        <v>2584069</v>
      </c>
      <c r="T24" s="18">
        <f t="shared" si="4"/>
        <v>13.795408451170415</v>
      </c>
      <c r="U24" s="2">
        <f t="shared" si="0"/>
        <v>17940526</v>
      </c>
      <c r="V24" s="18">
        <f t="shared" si="5"/>
        <v>95.777970324647896</v>
      </c>
      <c r="W24" s="2">
        <f>325955+6967</f>
        <v>332922</v>
      </c>
      <c r="X24" s="18">
        <f t="shared" si="6"/>
        <v>1.7773499749350954</v>
      </c>
      <c r="Y24" s="2">
        <f t="shared" si="7"/>
        <v>18273448</v>
      </c>
      <c r="Z24" s="17">
        <f t="shared" si="1"/>
        <v>97.555320299583002</v>
      </c>
      <c r="AA24" s="2">
        <v>18717</v>
      </c>
      <c r="AB24" s="15">
        <f t="shared" si="8"/>
        <v>76.699586116461091</v>
      </c>
      <c r="AC24" s="2">
        <v>629.28562062041556</v>
      </c>
    </row>
    <row r="25" spans="1:29" x14ac:dyDescent="0.25">
      <c r="A25" s="3">
        <v>2619</v>
      </c>
      <c r="B25" s="4" t="s">
        <v>2</v>
      </c>
      <c r="C25" s="4">
        <v>1259</v>
      </c>
      <c r="D25" s="4">
        <v>564</v>
      </c>
      <c r="E25" s="4" t="s">
        <v>10</v>
      </c>
      <c r="F25" s="4" t="s">
        <v>4</v>
      </c>
      <c r="G25" s="4" t="s">
        <v>5</v>
      </c>
      <c r="H25" s="4" t="s">
        <v>11</v>
      </c>
      <c r="I25" s="5">
        <v>8</v>
      </c>
      <c r="J25" s="6" t="s">
        <v>16</v>
      </c>
      <c r="K25" s="15">
        <v>8.9</v>
      </c>
      <c r="L25" s="4">
        <v>3</v>
      </c>
      <c r="M25" s="1" t="s">
        <v>27</v>
      </c>
      <c r="N25" s="2">
        <v>16966648</v>
      </c>
      <c r="O25" s="8">
        <v>14196241</v>
      </c>
      <c r="P25" s="14">
        <f t="shared" si="2"/>
        <v>16.328546451838928</v>
      </c>
      <c r="Q25" s="2">
        <v>8785662</v>
      </c>
      <c r="R25" s="18">
        <f t="shared" si="3"/>
        <v>61.887241840991571</v>
      </c>
      <c r="S25" s="2">
        <v>2918923</v>
      </c>
      <c r="T25" s="18">
        <f t="shared" si="4"/>
        <v>20.561238711008077</v>
      </c>
      <c r="U25" s="2">
        <f t="shared" si="0"/>
        <v>11704585</v>
      </c>
      <c r="V25" s="18">
        <f t="shared" si="5"/>
        <v>82.448480551999651</v>
      </c>
      <c r="W25" s="2">
        <f>2011469+8282</f>
        <v>2019751</v>
      </c>
      <c r="X25" s="18">
        <f t="shared" si="6"/>
        <v>14.227364835522305</v>
      </c>
      <c r="Y25" s="2">
        <f t="shared" si="7"/>
        <v>13724336</v>
      </c>
      <c r="Z25" s="17">
        <f t="shared" si="1"/>
        <v>96.675845387521946</v>
      </c>
      <c r="AA25" s="2">
        <v>18443</v>
      </c>
      <c r="AB25" s="15">
        <f t="shared" si="8"/>
        <v>75.576773347539245</v>
      </c>
      <c r="AC25" s="2">
        <v>360.02384952669752</v>
      </c>
    </row>
    <row r="26" spans="1:29" x14ac:dyDescent="0.25">
      <c r="A26" s="3">
        <v>2623</v>
      </c>
      <c r="B26" s="4" t="s">
        <v>2</v>
      </c>
      <c r="C26" s="4">
        <v>1259</v>
      </c>
      <c r="D26" s="4">
        <v>1246</v>
      </c>
      <c r="E26" s="4" t="s">
        <v>9</v>
      </c>
      <c r="F26" s="4" t="s">
        <v>4</v>
      </c>
      <c r="G26" s="4" t="s">
        <v>3</v>
      </c>
      <c r="H26" s="4" t="s">
        <v>11</v>
      </c>
      <c r="I26" s="5">
        <v>8</v>
      </c>
      <c r="J26" s="6" t="s">
        <v>16</v>
      </c>
      <c r="K26" s="15">
        <v>8.8000000000000007</v>
      </c>
      <c r="L26" s="4">
        <v>3</v>
      </c>
      <c r="M26" s="1" t="s">
        <v>28</v>
      </c>
      <c r="N26" s="2">
        <v>11087551</v>
      </c>
      <c r="O26" s="8">
        <v>9524135</v>
      </c>
      <c r="P26" s="14">
        <f t="shared" si="2"/>
        <v>14.100643144730519</v>
      </c>
      <c r="Q26" s="2">
        <v>6334967</v>
      </c>
      <c r="R26" s="18">
        <f t="shared" si="3"/>
        <v>66.514880353963903</v>
      </c>
      <c r="S26" s="2">
        <v>1569285</v>
      </c>
      <c r="T26" s="18">
        <f t="shared" si="4"/>
        <v>16.476929400937724</v>
      </c>
      <c r="U26" s="2">
        <f t="shared" si="0"/>
        <v>7904252</v>
      </c>
      <c r="V26" s="18">
        <f t="shared" si="5"/>
        <v>82.991809754901624</v>
      </c>
      <c r="W26" s="2">
        <f>1287521+7933</f>
        <v>1295454</v>
      </c>
      <c r="X26" s="18">
        <f t="shared" si="6"/>
        <v>13.601802158411235</v>
      </c>
      <c r="Y26" s="2">
        <f t="shared" si="7"/>
        <v>9199706</v>
      </c>
      <c r="Z26" s="17">
        <f t="shared" si="1"/>
        <v>96.593611913312856</v>
      </c>
      <c r="AA26" s="2">
        <v>18054</v>
      </c>
      <c r="AB26" s="15">
        <f t="shared" si="8"/>
        <v>73.982707044215886</v>
      </c>
      <c r="AC26" s="2">
        <v>259.59787731016678</v>
      </c>
    </row>
    <row r="27" spans="1:29" x14ac:dyDescent="0.25">
      <c r="A27" s="3">
        <v>2762</v>
      </c>
      <c r="B27" s="4" t="s">
        <v>6</v>
      </c>
      <c r="C27" s="4">
        <v>1034</v>
      </c>
      <c r="D27" s="4">
        <v>1026</v>
      </c>
      <c r="E27" s="4" t="s">
        <v>9</v>
      </c>
      <c r="F27" s="4" t="s">
        <v>4</v>
      </c>
      <c r="G27" s="4" t="s">
        <v>5</v>
      </c>
      <c r="H27" s="4" t="s">
        <v>11</v>
      </c>
      <c r="I27" s="5">
        <v>6</v>
      </c>
      <c r="J27" s="6" t="s">
        <v>17</v>
      </c>
      <c r="K27" s="15">
        <v>8.9</v>
      </c>
      <c r="L27" s="4">
        <v>4</v>
      </c>
      <c r="M27" s="1" t="s">
        <v>29</v>
      </c>
      <c r="N27" s="2">
        <v>16223066</v>
      </c>
      <c r="O27" s="8">
        <v>15113537</v>
      </c>
      <c r="P27" s="14">
        <f t="shared" si="2"/>
        <v>6.8392065963363518</v>
      </c>
      <c r="Q27" s="2">
        <v>11448486</v>
      </c>
      <c r="R27" s="18">
        <f t="shared" si="3"/>
        <v>75.749879065370337</v>
      </c>
      <c r="S27" s="2">
        <v>2579277</v>
      </c>
      <c r="T27" s="18">
        <f t="shared" si="4"/>
        <v>17.066005131690883</v>
      </c>
      <c r="U27" s="2">
        <f t="shared" si="0"/>
        <v>14027763</v>
      </c>
      <c r="V27" s="18">
        <f t="shared" si="5"/>
        <v>92.815884197061223</v>
      </c>
      <c r="W27" s="2">
        <f>572304+10530</f>
        <v>582834</v>
      </c>
      <c r="X27" s="18">
        <f t="shared" si="6"/>
        <v>3.8563706166200542</v>
      </c>
      <c r="Y27" s="2">
        <f t="shared" si="7"/>
        <v>14610597</v>
      </c>
      <c r="Z27" s="17">
        <f t="shared" si="1"/>
        <v>96.672254813681263</v>
      </c>
      <c r="AA27" s="2">
        <v>18597</v>
      </c>
      <c r="AB27" s="15">
        <f t="shared" si="8"/>
        <v>76.207843297955165</v>
      </c>
      <c r="AC27" s="2">
        <v>469.1425644387985</v>
      </c>
    </row>
    <row r="28" spans="1:29" x14ac:dyDescent="0.25">
      <c r="A28" s="3">
        <v>2783</v>
      </c>
      <c r="B28" s="4" t="s">
        <v>6</v>
      </c>
      <c r="C28" s="4">
        <v>1036</v>
      </c>
      <c r="D28" s="4">
        <v>1523</v>
      </c>
      <c r="E28" s="4" t="s">
        <v>9</v>
      </c>
      <c r="F28" s="4" t="s">
        <v>4</v>
      </c>
      <c r="G28" s="4" t="s">
        <v>5</v>
      </c>
      <c r="H28" s="4" t="s">
        <v>11</v>
      </c>
      <c r="I28" s="5">
        <v>8</v>
      </c>
      <c r="J28" s="6" t="s">
        <v>18</v>
      </c>
      <c r="K28" s="15">
        <v>9</v>
      </c>
      <c r="L28" s="4">
        <v>3</v>
      </c>
      <c r="M28" s="1" t="s">
        <v>33</v>
      </c>
      <c r="N28" s="2">
        <v>16119453</v>
      </c>
      <c r="O28" s="8">
        <v>14996030</v>
      </c>
      <c r="P28" s="14">
        <f t="shared" si="2"/>
        <v>6.969361801545003</v>
      </c>
      <c r="Q28" s="2">
        <v>12202461</v>
      </c>
      <c r="R28" s="18">
        <f t="shared" si="3"/>
        <v>81.371276264451325</v>
      </c>
      <c r="S28" s="2">
        <v>1713874</v>
      </c>
      <c r="T28" s="18">
        <f t="shared" si="4"/>
        <v>11.428851502697714</v>
      </c>
      <c r="U28" s="2">
        <f t="shared" si="0"/>
        <v>13916335</v>
      </c>
      <c r="V28" s="18">
        <f t="shared" si="5"/>
        <v>92.80012776714905</v>
      </c>
      <c r="W28" s="2">
        <f>589174+6819</f>
        <v>595993</v>
      </c>
      <c r="X28" s="18">
        <f t="shared" si="6"/>
        <v>3.9743385416006771</v>
      </c>
      <c r="Y28" s="2">
        <f t="shared" si="7"/>
        <v>14512328</v>
      </c>
      <c r="Z28" s="17">
        <f t="shared" si="1"/>
        <v>96.774466308749723</v>
      </c>
      <c r="AA28" s="2">
        <v>18170</v>
      </c>
      <c r="AB28" s="15">
        <f t="shared" si="8"/>
        <v>74.458058435438261</v>
      </c>
      <c r="AC28" s="2">
        <v>500.0393804040487</v>
      </c>
    </row>
    <row r="29" spans="1:29" x14ac:dyDescent="0.25">
      <c r="A29" s="3">
        <v>2789</v>
      </c>
      <c r="B29" s="4" t="s">
        <v>6</v>
      </c>
      <c r="C29" s="4">
        <v>1044</v>
      </c>
      <c r="D29" s="4">
        <v>1037</v>
      </c>
      <c r="E29" s="4" t="s">
        <v>9</v>
      </c>
      <c r="F29" s="4" t="s">
        <v>51</v>
      </c>
      <c r="G29" s="4" t="s">
        <v>5</v>
      </c>
      <c r="H29" s="4" t="s">
        <v>11</v>
      </c>
      <c r="I29" s="5">
        <v>2</v>
      </c>
      <c r="J29" s="6" t="s">
        <v>18</v>
      </c>
      <c r="K29" s="15">
        <v>9.5</v>
      </c>
      <c r="L29" s="4">
        <v>3</v>
      </c>
      <c r="M29" s="1" t="s">
        <v>30</v>
      </c>
      <c r="N29" s="2">
        <v>18578890</v>
      </c>
      <c r="O29" s="8">
        <v>17375196</v>
      </c>
      <c r="P29" s="14">
        <f t="shared" si="2"/>
        <v>6.478826237735408</v>
      </c>
      <c r="Q29" s="2">
        <v>13837741</v>
      </c>
      <c r="R29" s="18">
        <f t="shared" si="3"/>
        <v>79.640776426349376</v>
      </c>
      <c r="S29" s="2">
        <v>2458123</v>
      </c>
      <c r="T29" s="18">
        <f t="shared" si="4"/>
        <v>14.147310913787678</v>
      </c>
      <c r="U29" s="2">
        <f t="shared" si="0"/>
        <v>16295864</v>
      </c>
      <c r="V29" s="18">
        <f t="shared" si="5"/>
        <v>93.788087340137054</v>
      </c>
      <c r="W29" s="2">
        <f>551914+9388</f>
        <v>561302</v>
      </c>
      <c r="X29" s="18">
        <f t="shared" si="6"/>
        <v>3.2304786662550455</v>
      </c>
      <c r="Y29" s="2">
        <f t="shared" si="7"/>
        <v>16857166</v>
      </c>
      <c r="Z29" s="17">
        <f t="shared" si="1"/>
        <v>97.018566006392106</v>
      </c>
      <c r="AA29" s="2">
        <v>18793</v>
      </c>
      <c r="AB29" s="15">
        <f t="shared" si="8"/>
        <v>77.011023234848182</v>
      </c>
      <c r="AC29" s="2">
        <v>567.05081342457891</v>
      </c>
    </row>
    <row r="30" spans="1:29" x14ac:dyDescent="0.25">
      <c r="A30" s="3">
        <v>2795</v>
      </c>
      <c r="B30" s="4" t="s">
        <v>6</v>
      </c>
      <c r="C30" s="4">
        <v>1044</v>
      </c>
      <c r="D30" s="4">
        <v>1040</v>
      </c>
      <c r="E30" s="4" t="s">
        <v>10</v>
      </c>
      <c r="F30" s="4" t="s">
        <v>51</v>
      </c>
      <c r="G30" s="4" t="s">
        <v>3</v>
      </c>
      <c r="H30" s="4" t="s">
        <v>11</v>
      </c>
      <c r="I30" s="5">
        <v>2</v>
      </c>
      <c r="J30" s="6" t="s">
        <v>18</v>
      </c>
      <c r="K30" s="15">
        <v>9</v>
      </c>
      <c r="L30" s="4">
        <v>3</v>
      </c>
      <c r="M30" s="1" t="s">
        <v>31</v>
      </c>
      <c r="N30" s="2">
        <v>23474095</v>
      </c>
      <c r="O30" s="8">
        <v>21849655</v>
      </c>
      <c r="P30" s="14">
        <f t="shared" si="2"/>
        <v>6.9201389872538215</v>
      </c>
      <c r="Q30" s="2">
        <v>18063055</v>
      </c>
      <c r="R30" s="18">
        <f t="shared" si="3"/>
        <v>82.669749247756997</v>
      </c>
      <c r="S30" s="2">
        <v>2663720</v>
      </c>
      <c r="T30" s="18">
        <f t="shared" si="4"/>
        <v>12.191130706640447</v>
      </c>
      <c r="U30" s="2">
        <f t="shared" si="0"/>
        <v>20726775</v>
      </c>
      <c r="V30" s="18">
        <f t="shared" si="5"/>
        <v>94.860879954397447</v>
      </c>
      <c r="W30" s="2">
        <f>475883+8275</f>
        <v>484158</v>
      </c>
      <c r="X30" s="18">
        <f t="shared" si="6"/>
        <v>2.2158610742366411</v>
      </c>
      <c r="Y30" s="2">
        <f t="shared" si="7"/>
        <v>21210933</v>
      </c>
      <c r="Z30" s="17">
        <f t="shared" si="1"/>
        <v>97.076741028634089</v>
      </c>
      <c r="AA30" s="2">
        <v>18905</v>
      </c>
      <c r="AB30" s="15">
        <f t="shared" si="8"/>
        <v>77.469983198787034</v>
      </c>
      <c r="AC30" s="2">
        <v>740.19813137728966</v>
      </c>
    </row>
    <row r="31" spans="1:29" x14ac:dyDescent="0.25">
      <c r="A31" s="3">
        <v>2824</v>
      </c>
      <c r="B31" s="4" t="s">
        <v>6</v>
      </c>
      <c r="C31" s="4">
        <v>1057</v>
      </c>
      <c r="D31" s="4">
        <v>1537</v>
      </c>
      <c r="E31" s="4" t="s">
        <v>10</v>
      </c>
      <c r="F31" s="4" t="s">
        <v>4</v>
      </c>
      <c r="G31" s="4" t="s">
        <v>3</v>
      </c>
      <c r="H31" s="4" t="s">
        <v>11</v>
      </c>
      <c r="I31" s="5">
        <v>6</v>
      </c>
      <c r="J31" s="6" t="s">
        <v>17</v>
      </c>
      <c r="K31" s="15">
        <v>9</v>
      </c>
      <c r="L31" s="4">
        <v>4</v>
      </c>
      <c r="M31" s="1" t="s">
        <v>27</v>
      </c>
      <c r="N31" s="2">
        <v>20320709</v>
      </c>
      <c r="O31" s="8">
        <v>18929748</v>
      </c>
      <c r="P31" s="14">
        <f t="shared" si="2"/>
        <v>6.8450416764493802</v>
      </c>
      <c r="Q31" s="2">
        <v>14870680</v>
      </c>
      <c r="R31" s="18">
        <f t="shared" si="3"/>
        <v>78.557200021891475</v>
      </c>
      <c r="S31" s="2">
        <v>2596654</v>
      </c>
      <c r="T31" s="18">
        <f t="shared" si="4"/>
        <v>13.717319427601465</v>
      </c>
      <c r="U31" s="2">
        <f t="shared" si="0"/>
        <v>17467334</v>
      </c>
      <c r="V31" s="18">
        <f t="shared" si="5"/>
        <v>92.274519449492928</v>
      </c>
      <c r="W31" s="2">
        <f>823997+9644</f>
        <v>833641</v>
      </c>
      <c r="X31" s="18">
        <f t="shared" si="6"/>
        <v>4.4038673943255873</v>
      </c>
      <c r="Y31" s="2">
        <f t="shared" si="7"/>
        <v>18300975</v>
      </c>
      <c r="Z31" s="17">
        <f t="shared" si="1"/>
        <v>96.678386843818515</v>
      </c>
      <c r="AA31" s="2">
        <v>18583</v>
      </c>
      <c r="AB31" s="15">
        <f t="shared" si="8"/>
        <v>76.150473302462814</v>
      </c>
      <c r="AC31" s="2">
        <v>609.37917469163631</v>
      </c>
    </row>
    <row r="32" spans="1:29" x14ac:dyDescent="0.25">
      <c r="A32" s="3">
        <v>2825</v>
      </c>
      <c r="B32" s="4" t="s">
        <v>6</v>
      </c>
      <c r="C32" s="4">
        <v>1057</v>
      </c>
      <c r="D32" s="4">
        <v>1059</v>
      </c>
      <c r="E32" s="4" t="s">
        <v>10</v>
      </c>
      <c r="F32" s="4" t="s">
        <v>51</v>
      </c>
      <c r="G32" s="4" t="s">
        <v>3</v>
      </c>
      <c r="H32" s="4" t="s">
        <v>11</v>
      </c>
      <c r="I32" s="5">
        <v>1</v>
      </c>
      <c r="J32" s="6" t="s">
        <v>17</v>
      </c>
      <c r="K32" s="15">
        <v>9.4</v>
      </c>
      <c r="L32" s="4">
        <v>4</v>
      </c>
      <c r="M32" s="1" t="s">
        <v>32</v>
      </c>
      <c r="N32" s="2">
        <v>25815358</v>
      </c>
      <c r="O32" s="8">
        <v>23650975</v>
      </c>
      <c r="P32" s="14">
        <f t="shared" si="2"/>
        <v>8.3840905866964928</v>
      </c>
      <c r="Q32" s="2">
        <v>19081928</v>
      </c>
      <c r="R32" s="18">
        <f t="shared" si="3"/>
        <v>80.681358802332667</v>
      </c>
      <c r="S32" s="2">
        <v>3258664</v>
      </c>
      <c r="T32" s="18">
        <f t="shared" si="4"/>
        <v>13.778138110585292</v>
      </c>
      <c r="U32" s="2">
        <f t="shared" si="0"/>
        <v>22340592</v>
      </c>
      <c r="V32" s="18">
        <f t="shared" si="5"/>
        <v>94.459496912917956</v>
      </c>
      <c r="W32" s="2">
        <f>576575+11293</f>
        <v>587868</v>
      </c>
      <c r="X32" s="18">
        <f t="shared" si="6"/>
        <v>2.4855973168125205</v>
      </c>
      <c r="Y32" s="2">
        <f t="shared" si="7"/>
        <v>22928460</v>
      </c>
      <c r="Z32" s="17">
        <f t="shared" si="1"/>
        <v>96.945094229730486</v>
      </c>
      <c r="AA32" s="2">
        <v>18845</v>
      </c>
      <c r="AB32" s="15">
        <f t="shared" si="8"/>
        <v>77.224111789534078</v>
      </c>
      <c r="AC32" s="2">
        <v>781.95008810392164</v>
      </c>
    </row>
    <row r="33" spans="1:29" x14ac:dyDescent="0.25">
      <c r="A33" s="3">
        <v>2832</v>
      </c>
      <c r="B33" s="4" t="s">
        <v>6</v>
      </c>
      <c r="C33" s="4">
        <v>1057</v>
      </c>
      <c r="D33" s="4">
        <v>1061</v>
      </c>
      <c r="E33" s="4" t="s">
        <v>9</v>
      </c>
      <c r="F33" s="4" t="s">
        <v>51</v>
      </c>
      <c r="G33" s="4" t="s">
        <v>5</v>
      </c>
      <c r="H33" s="4" t="s">
        <v>11</v>
      </c>
      <c r="I33" s="5">
        <v>1</v>
      </c>
      <c r="J33" s="6" t="s">
        <v>17</v>
      </c>
      <c r="K33" s="15">
        <v>9.9</v>
      </c>
      <c r="L33" s="4">
        <v>4</v>
      </c>
      <c r="M33" s="1" t="s">
        <v>34</v>
      </c>
      <c r="N33" s="2">
        <v>14543368</v>
      </c>
      <c r="O33" s="8">
        <v>13429711</v>
      </c>
      <c r="P33" s="14">
        <f t="shared" si="2"/>
        <v>7.6574903419895595</v>
      </c>
      <c r="Q33" s="2">
        <v>11035470</v>
      </c>
      <c r="R33" s="18">
        <f t="shared" si="3"/>
        <v>82.172058654128904</v>
      </c>
      <c r="S33" s="2">
        <v>1319886</v>
      </c>
      <c r="T33" s="18">
        <f t="shared" si="4"/>
        <v>9.8281042682154514</v>
      </c>
      <c r="U33" s="2">
        <f t="shared" si="0"/>
        <v>12355356</v>
      </c>
      <c r="V33" s="18">
        <f t="shared" si="5"/>
        <v>92.000162922344344</v>
      </c>
      <c r="W33" s="2">
        <f>387869+8757</f>
        <v>396626</v>
      </c>
      <c r="X33" s="18">
        <f t="shared" si="6"/>
        <v>2.9533472462661337</v>
      </c>
      <c r="Y33" s="2">
        <f t="shared" si="7"/>
        <v>12751982</v>
      </c>
      <c r="Z33" s="17">
        <f t="shared" si="1"/>
        <v>94.953510168610478</v>
      </c>
      <c r="AA33" s="2">
        <v>18151</v>
      </c>
      <c r="AB33" s="15">
        <f t="shared" si="8"/>
        <v>74.380199155841495</v>
      </c>
      <c r="AC33" s="2">
        <v>452.2177601114617</v>
      </c>
    </row>
    <row r="34" spans="1:29" x14ac:dyDescent="0.25">
      <c r="A34" s="20" t="s">
        <v>35</v>
      </c>
      <c r="J34" s="3"/>
      <c r="K34" s="15" t="s">
        <v>43</v>
      </c>
      <c r="N34" s="10">
        <f>SUM(N4:N12,N13:N33)</f>
        <v>551829592</v>
      </c>
      <c r="O34" s="10">
        <f>SUM(O4:O12,O13:O33)</f>
        <v>496568103</v>
      </c>
      <c r="P34" s="14">
        <f t="shared" si="2"/>
        <v>10.014230806237734</v>
      </c>
      <c r="Q34" s="10">
        <f>SUM(Q4:Q33)</f>
        <v>391893162</v>
      </c>
      <c r="R34" s="18">
        <f t="shared" si="3"/>
        <v>78.920325254963061</v>
      </c>
      <c r="S34" s="10">
        <f>SUM(S4:S33)</f>
        <v>73925322</v>
      </c>
      <c r="T34" s="18">
        <f t="shared" si="4"/>
        <v>14.887247399376355</v>
      </c>
      <c r="U34" s="10">
        <f>SUM(U4:U33)</f>
        <v>465818484</v>
      </c>
      <c r="V34" s="18">
        <f t="shared" si="5"/>
        <v>93.807572654339424</v>
      </c>
      <c r="W34" s="10">
        <f>SUM(W4:W33)</f>
        <v>15557809</v>
      </c>
      <c r="X34" s="18">
        <f t="shared" si="6"/>
        <v>3.1330665232035657</v>
      </c>
      <c r="Y34" s="10">
        <f>SUM(Y4:Y33)</f>
        <v>481376293</v>
      </c>
      <c r="Z34" s="17">
        <f t="shared" si="1"/>
        <v>96.940639177542991</v>
      </c>
      <c r="AA34" s="10">
        <v>22936</v>
      </c>
      <c r="AB34" s="15">
        <f t="shared" si="8"/>
        <v>93.988444043765114</v>
      </c>
      <c r="AC34" s="10" t="s">
        <v>43</v>
      </c>
    </row>
    <row r="35" spans="1:29" x14ac:dyDescent="0.25">
      <c r="A35" s="20" t="s">
        <v>36</v>
      </c>
      <c r="J35" s="3"/>
      <c r="K35" s="15">
        <f>AVERAGE(K13:K33,K4:K12)</f>
        <v>9.3566666666666674</v>
      </c>
      <c r="N35" s="10">
        <f>AVERAGE(N4:N12,N13:N33)</f>
        <v>18394319.733333334</v>
      </c>
      <c r="O35" s="10">
        <f>AVERAGE(O4:O12,O13:O33)</f>
        <v>16552270.1</v>
      </c>
      <c r="P35" s="14">
        <f>AVERAGE(P4:P12,P13:P33)</f>
        <v>9.8295596351334513</v>
      </c>
      <c r="Q35" s="10">
        <f>AVERAGE(Q4:Q33)</f>
        <v>13063105.4</v>
      </c>
      <c r="R35" s="18">
        <f t="shared" si="3"/>
        <v>78.920325254963061</v>
      </c>
      <c r="S35" s="10">
        <f>AVERAGE(S4:S33)</f>
        <v>2464177.4</v>
      </c>
      <c r="T35" s="18">
        <f t="shared" si="4"/>
        <v>14.887247399376355</v>
      </c>
      <c r="U35" s="10">
        <f>AVERAGE(U4:U33)</f>
        <v>15527282.800000001</v>
      </c>
      <c r="V35" s="18">
        <f t="shared" si="5"/>
        <v>93.807572654339424</v>
      </c>
      <c r="W35" s="10">
        <f>AVERAGE(W4:W33)</f>
        <v>518593.63333333336</v>
      </c>
      <c r="X35" s="18">
        <f t="shared" si="6"/>
        <v>3.1330665232035657</v>
      </c>
      <c r="Y35" s="10">
        <f>AVERAGE(Y4:Y33)</f>
        <v>16045876.433333334</v>
      </c>
      <c r="Z35" s="17">
        <f t="shared" si="1"/>
        <v>96.940639177542991</v>
      </c>
      <c r="AA35" s="10">
        <f>AVERAGE(AA4:AA33)</f>
        <v>18455.900000000001</v>
      </c>
      <c r="AB35" s="15">
        <f t="shared" si="8"/>
        <v>75.629635700528624</v>
      </c>
      <c r="AC35" s="10">
        <v>527.51431143447462</v>
      </c>
    </row>
    <row r="36" spans="1:29" x14ac:dyDescent="0.25">
      <c r="T36" s="2"/>
    </row>
  </sheetData>
  <mergeCells count="17">
    <mergeCell ref="F2:G2"/>
    <mergeCell ref="A2:A3"/>
    <mergeCell ref="B2:B3"/>
    <mergeCell ref="C2:C3"/>
    <mergeCell ref="D2:D3"/>
    <mergeCell ref="E2:E3"/>
    <mergeCell ref="O2:O3"/>
    <mergeCell ref="AC2:AC3"/>
    <mergeCell ref="P2:P3"/>
    <mergeCell ref="H2:J2"/>
    <mergeCell ref="Q2:Z2"/>
    <mergeCell ref="AA2:AA3"/>
    <mergeCell ref="AB2:AB3"/>
    <mergeCell ref="K2:K3"/>
    <mergeCell ref="L2:L3"/>
    <mergeCell ref="M2:M3"/>
    <mergeCell ref="N2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Monson, Melissa</dc:creator>
  <cp:lastModifiedBy>Monson, Melissa S [AN S]</cp:lastModifiedBy>
  <dcterms:created xsi:type="dcterms:W3CDTF">2016-01-26T16:27:52Z</dcterms:created>
  <dcterms:modified xsi:type="dcterms:W3CDTF">2019-07-09T22:14:35Z</dcterms:modified>
</cp:coreProperties>
</file>